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kapitulace stavby" sheetId="1" r:id="rId1"/>
    <sheet name="3NP - Stavební úpravy v 3.NP" sheetId="2" r:id="rId2"/>
    <sheet name="4NP - Stavební úpravy v 4.NP" sheetId="3" r:id="rId3"/>
    <sheet name="VRN - Vedlejší rozpočtové..." sheetId="4" r:id="rId4"/>
    <sheet name="Seznam figur" sheetId="5" r:id="rId5"/>
  </sheets>
  <definedNames>
    <definedName name="_xlnm._FilterDatabase" localSheetId="1" hidden="1">'3NP - Stavební úpravy v 3.NP'!$C$127:$K$190</definedName>
    <definedName name="_xlnm._FilterDatabase" localSheetId="2" hidden="1">'4NP - Stavební úpravy v 4.NP'!$C$127:$K$190</definedName>
    <definedName name="_xlnm._FilterDatabase" localSheetId="3" hidden="1">'VRN - Vedlejší rozpočtové...'!$C$119:$K$127</definedName>
    <definedName name="_xlnm.Print_Area" localSheetId="1">'3NP - Stavební úpravy v 3.NP'!$C$4:$J$76,'3NP - Stavební úpravy v 3.NP'!$C$82:$J$109,'3NP - Stavební úpravy v 3.NP'!$C$115:$J$190</definedName>
    <definedName name="_xlnm.Print_Area" localSheetId="2">'4NP - Stavební úpravy v 4.NP'!$C$4:$J$76,'4NP - Stavební úpravy v 4.NP'!$C$82:$J$109,'4NP - Stavební úpravy v 4.NP'!$C$115:$J$190</definedName>
    <definedName name="_xlnm.Print_Area" localSheetId="0">'Rekapitulace stavby'!$D$4:$AO$76,'Rekapitulace stavby'!$C$82:$AQ$98</definedName>
    <definedName name="_xlnm.Print_Area" localSheetId="4">'Seznam figur'!$C$4:$G$89</definedName>
    <definedName name="_xlnm.Print_Area" localSheetId="3">'VRN - Vedlejší rozpočtové...'!$C$4:$J$76,'VRN - Vedlejší rozpočtové...'!$C$82:$J$101,'VRN - Vedlejší rozpočtové...'!$C$107:$J$127</definedName>
    <definedName name="_xlnm.Print_Titles" localSheetId="0">'Rekapitulace stavby'!$92:$92</definedName>
    <definedName name="_xlnm.Print_Titles" localSheetId="1">'3NP - Stavební úpravy v 3.NP'!$127:$127</definedName>
    <definedName name="_xlnm.Print_Titles" localSheetId="2">'4NP - Stavební úpravy v 4.NP'!$127:$127</definedName>
    <definedName name="_xlnm.Print_Titles" localSheetId="3">'VRN - Vedlejší rozpočtové...'!$119:$119</definedName>
    <definedName name="_xlnm.Print_Titles" localSheetId="4">'Seznam figur'!$9:$9</definedName>
  </definedNames>
  <calcPr calcId="152511"/>
</workbook>
</file>

<file path=xl/sharedStrings.xml><?xml version="1.0" encoding="utf-8"?>
<sst xmlns="http://schemas.openxmlformats.org/spreadsheetml/2006/main" count="2185" uniqueCount="319">
  <si>
    <t>Export Komplet</t>
  </si>
  <si>
    <t/>
  </si>
  <si>
    <t>2.0</t>
  </si>
  <si>
    <t>ZAMOK</t>
  </si>
  <si>
    <t>False</t>
  </si>
  <si>
    <t>{e668de8e-3e1c-42f2-bb27-edd4caf9abed}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</si>
  <si>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</si>
  <si>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</si>
  <si>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</si>
  <si>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</si>
  <si>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</si>
  <si>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</si>
  <si>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</si>
  <si>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</si>
  <si>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20-48c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</si>
  <si>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</si>
  <si>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</si>
  <si>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UJEP - výměna oken - trojsklo + žaluzie</t>
  </si>
  <si>
    <t>KSO:</t>
  </si>
  <si>
    <t>CC-CZ:</t>
  </si>
  <si>
    <t>Místo:</t>
  </si>
  <si>
    <t>Hoření 3083/13</t>
  </si>
  <si>
    <t>Datum:</t>
  </si>
  <si>
    <t>5. 11. 2020</t>
  </si>
  <si>
    <t>Zadavatel:</t>
  </si>
  <si>
    <t>IČ:</t>
  </si>
  <si>
    <t>Statutární město Ústí nad Labem</t>
  </si>
  <si>
    <t>DIČ:</t>
  </si>
  <si>
    <t>Uchazeč:</t>
  </si>
  <si>
    <t>Vyplň údaj</t>
  </si>
  <si>
    <t>Projektant:</t>
  </si>
  <si>
    <t>REGIONPROJEKT s.r.o.</t>
  </si>
  <si>
    <t>True</t>
  </si>
  <si>
    <t>Zpracovatel:</t>
  </si>
  <si>
    <t>J. 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</si>
  <si>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</si>
  <si>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</si>
  <si>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</si>
  <si>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</si>
  <si>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</si>
  <si>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</si>
  <si>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</si>
  <si>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</si>
  <si>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</si>
  <si>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</si>
  <si>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</si>
  <si>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</si>
  <si>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</si>
  <si>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</si>
  <si>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</si>
  <si>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</si>
  <si>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</si>
  <si>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</si>
  <si>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</si>
  <si>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</si>
  <si>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</si>
  <si>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</si>
  <si>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</si>
  <si>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</si>
  <si>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</si>
  <si>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</si>
  <si>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</si>
  <si>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</si>
  <si>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</si>
  <si>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</si>
  <si>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</si>
  <si>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</si>
  <si>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</si>
  <si>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</si>
  <si>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</si>
  <si>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</si>
  <si>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</si>
  <si>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</si>
  <si>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</si>
  <si>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</si>
  <si>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</si>
  <si>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</si>
  <si>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</si>
  <si>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</si>
  <si>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</si>
  <si>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</si>
  <si>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3NP</t>
  </si>
  <si>
    <t>Stavební úpravy v 3.NP</t>
  </si>
  <si>
    <t>STA</t>
  </si>
  <si>
    <t>1</t>
  </si>
  <si>
    <t>{5aa04c82-77f6-49b1-acee-f094504cab6a}</t>
  </si>
  <si>
    <t>2</t>
  </si>
  <si>
    <t>4NP</t>
  </si>
  <si>
    <t>Stavební úpravy v 4.NP</t>
  </si>
  <si>
    <t>{a08b425f-217a-4244-9f71-21bd7ac159f4}</t>
  </si>
  <si>
    <t>VRN</t>
  </si>
  <si>
    <t>Vedlejší rozpočtové náklady</t>
  </si>
  <si>
    <t>{13259cd8-d26a-4327-bb9c-87d35cb4a284}</t>
  </si>
  <si>
    <t>dvere</t>
  </si>
  <si>
    <t>7,56</t>
  </si>
  <si>
    <t>obvod</t>
  </si>
  <si>
    <t>139,68</t>
  </si>
  <si>
    <t>KRYCÍ LIST SOUPISU PRACÍ</t>
  </si>
  <si>
    <t>okna</t>
  </si>
  <si>
    <t>61,184</t>
  </si>
  <si>
    <t>omitvne</t>
  </si>
  <si>
    <t>13,968</t>
  </si>
  <si>
    <t>omitvni</t>
  </si>
  <si>
    <t>20,952</t>
  </si>
  <si>
    <t>parapet</t>
  </si>
  <si>
    <t>38,24</t>
  </si>
  <si>
    <t>Objekt:</t>
  </si>
  <si>
    <t>3NP - Stavební úpravy v 3.NP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</si>
  <si>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</si>
  <si>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</si>
  <si>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</si>
  <si>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</si>
  <si>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</si>
  <si>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</si>
  <si>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</si>
  <si>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</si>
  <si>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</si>
  <si>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</si>
  <si>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</si>
  <si>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</si>
  <si>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</si>
  <si>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</si>
  <si>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</si>
  <si>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</si>
  <si>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</si>
  <si>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</si>
  <si>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</si>
  <si>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</si>
  <si>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</si>
  <si>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</si>
  <si>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</si>
  <si>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</si>
  <si>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</si>
  <si>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</si>
  <si>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</si>
  <si>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</si>
  <si>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</si>
  <si>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</si>
  <si>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</si>
  <si>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</si>
  <si>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</si>
  <si>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</si>
  <si>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</si>
  <si>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</si>
  <si>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319201321</t>
  </si>
  <si>
    <t>Vyrovnání nerovného povrchu zdiva tl do 30 mm maltou</t>
  </si>
  <si>
    <t>m2</t>
  </si>
  <si>
    <t>4</t>
  </si>
  <si>
    <t>-652641773</t>
  </si>
  <si>
    <t>VV</t>
  </si>
  <si>
    <t>"vyrovnání dolního ostění pro pokládku parapetů" parapet*0,15</t>
  </si>
  <si>
    <t>6</t>
  </si>
  <si>
    <t>Úpravy povrchů, podlahy a osazování výplní</t>
  </si>
  <si>
    <t>612325302</t>
  </si>
  <si>
    <t>Vápenocementová štuková omítka ostění nebo nadpraží</t>
  </si>
  <si>
    <t>1007423993</t>
  </si>
  <si>
    <t>"3.NP" 2*8*(2,39*2+1,6*2)+2*(1,8+2,1*2)</t>
  </si>
  <si>
    <t>Součet</t>
  </si>
  <si>
    <t>obvod*0,15</t>
  </si>
  <si>
    <t>obvod*0,1</t>
  </si>
  <si>
    <t>omitvni+omitvne</t>
  </si>
  <si>
    <t>619991011</t>
  </si>
  <si>
    <t>Obalení konstrukcí a prvků fólií přilepenou lepící páskou</t>
  </si>
  <si>
    <t>-1876544163</t>
  </si>
  <si>
    <t>zakrytí konstrukcí kolem otvorů při provádění stavebních úprav - odhad 5 m2/otvor</t>
  </si>
  <si>
    <t>"3.NP" (2*8+2)*5</t>
  </si>
  <si>
    <t>9</t>
  </si>
  <si>
    <t>Ostatní konstrukce a práce, bourání</t>
  </si>
  <si>
    <t>968072356</t>
  </si>
  <si>
    <t>Vybourání kovových rámů oken zdvojených včetně křídel pl do 4 m2</t>
  </si>
  <si>
    <t>496434382</t>
  </si>
  <si>
    <t>"3.NP" 2*8*2,39*1,6</t>
  </si>
  <si>
    <t>5</t>
  </si>
  <si>
    <t>968072456</t>
  </si>
  <si>
    <t>Vybourání kovových dveřních zárubní pl přes 2 m2</t>
  </si>
  <si>
    <t>425247737</t>
  </si>
  <si>
    <t>"3.NP" 2*1,8*2,1</t>
  </si>
  <si>
    <t>997</t>
  </si>
  <si>
    <t>Přesun sutě</t>
  </si>
  <si>
    <t>997013212</t>
  </si>
  <si>
    <t>Vnitrostaveništní doprava suti a vybouraných hmot pro budovy v do 9 m ručně</t>
  </si>
  <si>
    <t>t</t>
  </si>
  <si>
    <t>-1880024492</t>
  </si>
  <si>
    <t>7</t>
  </si>
  <si>
    <t>997013501</t>
  </si>
  <si>
    <t>Odvoz suti a vybouraných hmot na skládku nebo meziskládku do 1 km se složením</t>
  </si>
  <si>
    <t>1553084412</t>
  </si>
  <si>
    <t>8</t>
  </si>
  <si>
    <t>997013509</t>
  </si>
  <si>
    <t>Příplatek k odvozu suti a vybouraných hmot na skládku ZKD 1 km přes 1 km</t>
  </si>
  <si>
    <t>716118692</t>
  </si>
  <si>
    <t>3,719*11 'Přepočtené koeficientem množství</t>
  </si>
  <si>
    <t>997013631</t>
  </si>
  <si>
    <t>Poplatek za uložení na skládce (skládkovné) stavebního odpadu směsného kód odpadu 17 09 04</t>
  </si>
  <si>
    <t>541092880</t>
  </si>
  <si>
    <t>998</t>
  </si>
  <si>
    <t>Přesun hmot</t>
  </si>
  <si>
    <t>10</t>
  </si>
  <si>
    <t>998011002</t>
  </si>
  <si>
    <t>Přesun hmot pro budovy zděné v do 12 m</t>
  </si>
  <si>
    <t>1119977079</t>
  </si>
  <si>
    <t>PSV</t>
  </si>
  <si>
    <t>Práce a dodávky PSV</t>
  </si>
  <si>
    <t>764</t>
  </si>
  <si>
    <t>Konstrukce klempířské</t>
  </si>
  <si>
    <t>11</t>
  </si>
  <si>
    <t>764246400</t>
  </si>
  <si>
    <t>Oplechování parapetů rovných mechanicky kotvené z TiZn předzvětralého plechu rš 100 mm</t>
  </si>
  <si>
    <t>m</t>
  </si>
  <si>
    <t>16</t>
  </si>
  <si>
    <t>1158937017</t>
  </si>
  <si>
    <t>"3.NP" 2*8*2,39</t>
  </si>
  <si>
    <t>12</t>
  </si>
  <si>
    <t>998764102</t>
  </si>
  <si>
    <t>Přesun hmot tonážní pro konstrukce klempířské v objektech v do 12 m</t>
  </si>
  <si>
    <t>-956733537</t>
  </si>
  <si>
    <t>766</t>
  </si>
  <si>
    <t>Konstrukce truhlářské</t>
  </si>
  <si>
    <t>13</t>
  </si>
  <si>
    <t>766622132</t>
  </si>
  <si>
    <t>Montáž plastových oken plochy přes 1 m2 otevíravých výšky do 2,5 m s rámem do zdiva</t>
  </si>
  <si>
    <t>2028512453</t>
  </si>
  <si>
    <t>14</t>
  </si>
  <si>
    <t>M</t>
  </si>
  <si>
    <t>61140054</t>
  </si>
  <si>
    <t>okno plastové otevíravé/sklopné trojsklo přes plochu 1m2 v 1,5-2,5m</t>
  </si>
  <si>
    <t>32</t>
  </si>
  <si>
    <t>-1054988816</t>
  </si>
  <si>
    <t>766629214</t>
  </si>
  <si>
    <t>Příplatek k montáži oken rovné ostění připojovací spára do 15 mm - páska</t>
  </si>
  <si>
    <t>2113773359</t>
  </si>
  <si>
    <t>"3.NP" 2*8*(2,39*2+1,6*2)</t>
  </si>
  <si>
    <t>766660451</t>
  </si>
  <si>
    <t>Montáž vchodových dveří dvoukřídlových bez nadsvětlíku do zdiva</t>
  </si>
  <si>
    <t>kus</t>
  </si>
  <si>
    <t>379962842</t>
  </si>
  <si>
    <t>"3.NP" 2</t>
  </si>
  <si>
    <t>17</t>
  </si>
  <si>
    <t>6114006R</t>
  </si>
  <si>
    <t>dveře plastové balkonové dvoukřídlové trojsklo</t>
  </si>
  <si>
    <t>-571966166</t>
  </si>
  <si>
    <t>18</t>
  </si>
  <si>
    <t>766694113</t>
  </si>
  <si>
    <t>Montáž parapetních desek dřevěných nebo plastových šířky do 30 cm délky do 2,6 m</t>
  </si>
  <si>
    <t>-1457248012</t>
  </si>
  <si>
    <t>"3.NP" 2*8</t>
  </si>
  <si>
    <t>19</t>
  </si>
  <si>
    <t>61144400</t>
  </si>
  <si>
    <t>parapet plastový vnitřní komůrkový 180x20x1000mm</t>
  </si>
  <si>
    <t>1910645029</t>
  </si>
  <si>
    <t>20</t>
  </si>
  <si>
    <t>61144019</t>
  </si>
  <si>
    <t>koncovka k parapetu plastovému vnitřnímu 1 pár</t>
  </si>
  <si>
    <t>sada</t>
  </si>
  <si>
    <t>735612457</t>
  </si>
  <si>
    <t>998766102</t>
  </si>
  <si>
    <t>Přesun hmot tonážní pro konstrukce truhlářské v objektech v do 12 m</t>
  </si>
  <si>
    <t>1777187231</t>
  </si>
  <si>
    <t>783</t>
  </si>
  <si>
    <t>Dokončovací práce - nátěry</t>
  </si>
  <si>
    <t>22</t>
  </si>
  <si>
    <t>783827123</t>
  </si>
  <si>
    <t>Krycí jednonásobný silikátový nátěr omítek stupně členitosti 1 a 2</t>
  </si>
  <si>
    <t>271759644</t>
  </si>
  <si>
    <t>784</t>
  </si>
  <si>
    <t>Dokončovací práce - malby a tapety</t>
  </si>
  <si>
    <t>23</t>
  </si>
  <si>
    <t>784221001</t>
  </si>
  <si>
    <t>Jednonásobné bílé malby ze směsí za sucha dobře otěruvzdorných v místnostech do 3,80 m</t>
  </si>
  <si>
    <t>-1372833087</t>
  </si>
  <si>
    <t>786</t>
  </si>
  <si>
    <t>Dokončovací práce - čalounické úpravy</t>
  </si>
  <si>
    <t>24</t>
  </si>
  <si>
    <t>786626121</t>
  </si>
  <si>
    <t>Montáž lamelové žaluzie vnitřní nebo do oken dvojitých kovových</t>
  </si>
  <si>
    <t>896077227</t>
  </si>
  <si>
    <t>25</t>
  </si>
  <si>
    <t>55346200</t>
  </si>
  <si>
    <t>žaluzie horizontální interiérové</t>
  </si>
  <si>
    <t>-1207136211</t>
  </si>
  <si>
    <t>26</t>
  </si>
  <si>
    <t>998786102</t>
  </si>
  <si>
    <t>Přesun hmot tonážní pro čalounické úpravy v objektech v do 12 m</t>
  </si>
  <si>
    <t>-568558909</t>
  </si>
  <si>
    <t>4NP - Stavební úpravy v 4.NP</t>
  </si>
  <si>
    <t>"4.NP" 2*8*(2,39*2+1,6*2)+2*(1,8+2,1*2)</t>
  </si>
  <si>
    <t>"4.NP" (2*8+2)*5</t>
  </si>
  <si>
    <t>"4.NP" 2*8*2,39*1,6</t>
  </si>
  <si>
    <t>"4.NP" 2*1,8*2,1</t>
  </si>
  <si>
    <t>997013213</t>
  </si>
  <si>
    <t>Vnitrostaveništní doprava suti a vybouraných hmot pro budovy v do 12 m ručně</t>
  </si>
  <si>
    <t>"4.NP" 2*8*2,39</t>
  </si>
  <si>
    <t>"4.NP" 2*8*(2,39*2+1,6*2)</t>
  </si>
  <si>
    <t>"4.NP" 2</t>
  </si>
  <si>
    <t>"4.NP" 2*8</t>
  </si>
  <si>
    <t>VRN - Vedlejší rozpočtové náklady</t>
  </si>
  <si>
    <t xml:space="preserve">    VRN3 - Zařízení staveniště</t>
  </si>
  <si>
    <t xml:space="preserve">    VRN7 - Provozní vlivy</t>
  </si>
  <si>
    <t xml:space="preserve">    VRN9 - Ostatní náklady</t>
  </si>
  <si>
    <t>VRN3</t>
  </si>
  <si>
    <t>Zařízení staveniště</t>
  </si>
  <si>
    <t>030001000</t>
  </si>
  <si>
    <t>Kč</t>
  </si>
  <si>
    <t>1024</t>
  </si>
  <si>
    <t>-494087953</t>
  </si>
  <si>
    <t>VRN7</t>
  </si>
  <si>
    <t>Provozní vlivy</t>
  </si>
  <si>
    <t>070001000</t>
  </si>
  <si>
    <t>726707175</t>
  </si>
  <si>
    <t>VRN9</t>
  </si>
  <si>
    <t>Ostatní náklady</t>
  </si>
  <si>
    <t>090001000</t>
  </si>
  <si>
    <t>1962924806</t>
  </si>
  <si>
    <t>SEZNAM FIGUR</t>
  </si>
  <si>
    <t>Výměra</t>
  </si>
  <si>
    <t>zakryt</t>
  </si>
  <si>
    <t xml:space="preserve"> 3NP</t>
  </si>
  <si>
    <t>Použití figury:</t>
  </si>
  <si>
    <t xml:space="preserve"> 4NP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</si>
</sst>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68" t="s">
        <v>14</v>
      </c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269"/>
      <c r="AP5" s="22"/>
      <c r="AQ5" s="22"/>
      <c r="AR5" s="20"/>
      <c r="BE5" s="265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0" t="s">
        <v>17</v>
      </c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2"/>
      <c r="AQ6" s="22"/>
      <c r="AR6" s="20"/>
      <c r="BE6" s="26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6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66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66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66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6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66"/>
      <c r="BS13" s="17" t="s">
        <v>6</v>
      </c>
    </row>
    <row r="14" spans="2:71" ht="12.75">
      <c r="B14" s="21"/>
      <c r="C14" s="22"/>
      <c r="D14" s="22"/>
      <c r="E14" s="271" t="s">
        <v>29</v>
      </c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66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6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66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66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6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66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66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6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6"/>
    </row>
    <row r="23" spans="2:57" s="1" customFormat="1" ht="16.5" customHeight="1">
      <c r="B23" s="21"/>
      <c r="C23" s="22"/>
      <c r="D23" s="22"/>
      <c r="E23" s="273" t="s">
        <v>1</v>
      </c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2"/>
      <c r="AP23" s="22"/>
      <c r="AQ23" s="22"/>
      <c r="AR23" s="20"/>
      <c r="BE23" s="266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6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6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74">
        <f>ROUND(AG94,2)</f>
        <v>0</v>
      </c>
      <c r="AL26" s="275"/>
      <c r="AM26" s="275"/>
      <c r="AN26" s="275"/>
      <c r="AO26" s="275"/>
      <c r="AP26" s="36"/>
      <c r="AQ26" s="36"/>
      <c r="AR26" s="39"/>
      <c r="BE26" s="266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66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76" t="s">
        <v>37</v>
      </c>
      <c r="M28" s="276"/>
      <c r="N28" s="276"/>
      <c r="O28" s="276"/>
      <c r="P28" s="276"/>
      <c r="Q28" s="36"/>
      <c r="R28" s="36"/>
      <c r="S28" s="36"/>
      <c r="T28" s="36"/>
      <c r="U28" s="36"/>
      <c r="V28" s="36"/>
      <c r="W28" s="276" t="s">
        <v>38</v>
      </c>
      <c r="X28" s="276"/>
      <c r="Y28" s="276"/>
      <c r="Z28" s="276"/>
      <c r="AA28" s="276"/>
      <c r="AB28" s="276"/>
      <c r="AC28" s="276"/>
      <c r="AD28" s="276"/>
      <c r="AE28" s="276"/>
      <c r="AF28" s="36"/>
      <c r="AG28" s="36"/>
      <c r="AH28" s="36"/>
      <c r="AI28" s="36"/>
      <c r="AJ28" s="36"/>
      <c r="AK28" s="276" t="s">
        <v>39</v>
      </c>
      <c r="AL28" s="276"/>
      <c r="AM28" s="276"/>
      <c r="AN28" s="276"/>
      <c r="AO28" s="276"/>
      <c r="AP28" s="36"/>
      <c r="AQ28" s="36"/>
      <c r="AR28" s="39"/>
      <c r="BE28" s="266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79">
        <v>0.21</v>
      </c>
      <c r="M29" s="278"/>
      <c r="N29" s="278"/>
      <c r="O29" s="278"/>
      <c r="P29" s="278"/>
      <c r="Q29" s="41"/>
      <c r="R29" s="41"/>
      <c r="S29" s="41"/>
      <c r="T29" s="41"/>
      <c r="U29" s="41"/>
      <c r="V29" s="41"/>
      <c r="W29" s="277">
        <f>ROUND(AZ94,2)</f>
        <v>0</v>
      </c>
      <c r="X29" s="278"/>
      <c r="Y29" s="278"/>
      <c r="Z29" s="278"/>
      <c r="AA29" s="278"/>
      <c r="AB29" s="278"/>
      <c r="AC29" s="278"/>
      <c r="AD29" s="278"/>
      <c r="AE29" s="278"/>
      <c r="AF29" s="41"/>
      <c r="AG29" s="41"/>
      <c r="AH29" s="41"/>
      <c r="AI29" s="41"/>
      <c r="AJ29" s="41"/>
      <c r="AK29" s="277">
        <f>ROUND(AV94,2)</f>
        <v>0</v>
      </c>
      <c r="AL29" s="278"/>
      <c r="AM29" s="278"/>
      <c r="AN29" s="278"/>
      <c r="AO29" s="278"/>
      <c r="AP29" s="41"/>
      <c r="AQ29" s="41"/>
      <c r="AR29" s="42"/>
      <c r="BE29" s="267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79">
        <v>0.15</v>
      </c>
      <c r="M30" s="278"/>
      <c r="N30" s="278"/>
      <c r="O30" s="278"/>
      <c r="P30" s="278"/>
      <c r="Q30" s="41"/>
      <c r="R30" s="41"/>
      <c r="S30" s="41"/>
      <c r="T30" s="41"/>
      <c r="U30" s="41"/>
      <c r="V30" s="41"/>
      <c r="W30" s="277">
        <f>ROUND(BA94,2)</f>
        <v>0</v>
      </c>
      <c r="X30" s="278"/>
      <c r="Y30" s="278"/>
      <c r="Z30" s="278"/>
      <c r="AA30" s="278"/>
      <c r="AB30" s="278"/>
      <c r="AC30" s="278"/>
      <c r="AD30" s="278"/>
      <c r="AE30" s="278"/>
      <c r="AF30" s="41"/>
      <c r="AG30" s="41"/>
      <c r="AH30" s="41"/>
      <c r="AI30" s="41"/>
      <c r="AJ30" s="41"/>
      <c r="AK30" s="277">
        <f>ROUND(AW94,2)</f>
        <v>0</v>
      </c>
      <c r="AL30" s="278"/>
      <c r="AM30" s="278"/>
      <c r="AN30" s="278"/>
      <c r="AO30" s="278"/>
      <c r="AP30" s="41"/>
      <c r="AQ30" s="41"/>
      <c r="AR30" s="42"/>
      <c r="BE30" s="267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79">
        <v>0.21</v>
      </c>
      <c r="M31" s="278"/>
      <c r="N31" s="278"/>
      <c r="O31" s="278"/>
      <c r="P31" s="278"/>
      <c r="Q31" s="41"/>
      <c r="R31" s="41"/>
      <c r="S31" s="41"/>
      <c r="T31" s="41"/>
      <c r="U31" s="41"/>
      <c r="V31" s="41"/>
      <c r="W31" s="277">
        <f>ROUND(BB94,2)</f>
        <v>0</v>
      </c>
      <c r="X31" s="278"/>
      <c r="Y31" s="278"/>
      <c r="Z31" s="278"/>
      <c r="AA31" s="278"/>
      <c r="AB31" s="278"/>
      <c r="AC31" s="278"/>
      <c r="AD31" s="278"/>
      <c r="AE31" s="278"/>
      <c r="AF31" s="41"/>
      <c r="AG31" s="41"/>
      <c r="AH31" s="41"/>
      <c r="AI31" s="41"/>
      <c r="AJ31" s="41"/>
      <c r="AK31" s="277">
        <v>0</v>
      </c>
      <c r="AL31" s="278"/>
      <c r="AM31" s="278"/>
      <c r="AN31" s="278"/>
      <c r="AO31" s="278"/>
      <c r="AP31" s="41"/>
      <c r="AQ31" s="41"/>
      <c r="AR31" s="42"/>
      <c r="BE31" s="267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79">
        <v>0.15</v>
      </c>
      <c r="M32" s="278"/>
      <c r="N32" s="278"/>
      <c r="O32" s="278"/>
      <c r="P32" s="278"/>
      <c r="Q32" s="41"/>
      <c r="R32" s="41"/>
      <c r="S32" s="41"/>
      <c r="T32" s="41"/>
      <c r="U32" s="41"/>
      <c r="V32" s="41"/>
      <c r="W32" s="277">
        <f>ROUND(BC94,2)</f>
        <v>0</v>
      </c>
      <c r="X32" s="278"/>
      <c r="Y32" s="278"/>
      <c r="Z32" s="278"/>
      <c r="AA32" s="278"/>
      <c r="AB32" s="278"/>
      <c r="AC32" s="278"/>
      <c r="AD32" s="278"/>
      <c r="AE32" s="278"/>
      <c r="AF32" s="41"/>
      <c r="AG32" s="41"/>
      <c r="AH32" s="41"/>
      <c r="AI32" s="41"/>
      <c r="AJ32" s="41"/>
      <c r="AK32" s="277">
        <v>0</v>
      </c>
      <c r="AL32" s="278"/>
      <c r="AM32" s="278"/>
      <c r="AN32" s="278"/>
      <c r="AO32" s="278"/>
      <c r="AP32" s="41"/>
      <c r="AQ32" s="41"/>
      <c r="AR32" s="42"/>
      <c r="BE32" s="267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79">
        <v>0</v>
      </c>
      <c r="M33" s="278"/>
      <c r="N33" s="278"/>
      <c r="O33" s="278"/>
      <c r="P33" s="278"/>
      <c r="Q33" s="41"/>
      <c r="R33" s="41"/>
      <c r="S33" s="41"/>
      <c r="T33" s="41"/>
      <c r="U33" s="41"/>
      <c r="V33" s="41"/>
      <c r="W33" s="277">
        <f>ROUND(BD94,2)</f>
        <v>0</v>
      </c>
      <c r="X33" s="278"/>
      <c r="Y33" s="278"/>
      <c r="Z33" s="278"/>
      <c r="AA33" s="278"/>
      <c r="AB33" s="278"/>
      <c r="AC33" s="278"/>
      <c r="AD33" s="278"/>
      <c r="AE33" s="278"/>
      <c r="AF33" s="41"/>
      <c r="AG33" s="41"/>
      <c r="AH33" s="41"/>
      <c r="AI33" s="41"/>
      <c r="AJ33" s="41"/>
      <c r="AK33" s="277">
        <v>0</v>
      </c>
      <c r="AL33" s="278"/>
      <c r="AM33" s="278"/>
      <c r="AN33" s="278"/>
      <c r="AO33" s="278"/>
      <c r="AP33" s="41"/>
      <c r="AQ33" s="41"/>
      <c r="AR33" s="42"/>
      <c r="BE33" s="26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66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80" t="s">
        <v>48</v>
      </c>
      <c r="Y35" s="281"/>
      <c r="Z35" s="281"/>
      <c r="AA35" s="281"/>
      <c r="AB35" s="281"/>
      <c r="AC35" s="45"/>
      <c r="AD35" s="45"/>
      <c r="AE35" s="45"/>
      <c r="AF35" s="45"/>
      <c r="AG35" s="45"/>
      <c r="AH35" s="45"/>
      <c r="AI35" s="45"/>
      <c r="AJ35" s="45"/>
      <c r="AK35" s="282">
        <f>SUM(AK26:AK33)</f>
        <v>0</v>
      </c>
      <c r="AL35" s="281"/>
      <c r="AM35" s="281"/>
      <c r="AN35" s="281"/>
      <c r="AO35" s="283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20-48c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4" t="str">
        <f>K6</f>
        <v>UJEP - výměna oken - trojsklo + žaluzie</v>
      </c>
      <c r="M85" s="285"/>
      <c r="N85" s="285"/>
      <c r="O85" s="285"/>
      <c r="P85" s="285"/>
      <c r="Q85" s="285"/>
      <c r="R85" s="285"/>
      <c r="S85" s="285"/>
      <c r="T85" s="285"/>
      <c r="U85" s="285"/>
      <c r="V85" s="285"/>
      <c r="W85" s="285"/>
      <c r="X85" s="285"/>
      <c r="Y85" s="285"/>
      <c r="Z85" s="285"/>
      <c r="AA85" s="285"/>
      <c r="AB85" s="285"/>
      <c r="AC85" s="285"/>
      <c r="AD85" s="285"/>
      <c r="AE85" s="285"/>
      <c r="AF85" s="285"/>
      <c r="AG85" s="285"/>
      <c r="AH85" s="285"/>
      <c r="AI85" s="285"/>
      <c r="AJ85" s="285"/>
      <c r="AK85" s="285"/>
      <c r="AL85" s="285"/>
      <c r="AM85" s="285"/>
      <c r="AN85" s="285"/>
      <c r="AO85" s="285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Hoření 3083/13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86" t="str">
        <f>IF(AN8="","",AN8)</f>
        <v>5. 11. 2020</v>
      </c>
      <c r="AN87" s="286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Statutární město Ústí nad Labem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87" t="str">
        <f>IF(E17="","",E17)</f>
        <v>REGIONPROJEKT s.r.o.</v>
      </c>
      <c r="AN89" s="288"/>
      <c r="AO89" s="288"/>
      <c r="AP89" s="288"/>
      <c r="AQ89" s="36"/>
      <c r="AR89" s="39"/>
      <c r="AS89" s="289" t="s">
        <v>56</v>
      </c>
      <c r="AT89" s="290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87" t="str">
        <f>IF(E20="","",E20)</f>
        <v>J. Duben</v>
      </c>
      <c r="AN90" s="288"/>
      <c r="AO90" s="288"/>
      <c r="AP90" s="288"/>
      <c r="AQ90" s="36"/>
      <c r="AR90" s="39"/>
      <c r="AS90" s="291"/>
      <c r="AT90" s="292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3"/>
      <c r="AT91" s="294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95" t="s">
        <v>57</v>
      </c>
      <c r="D92" s="296"/>
      <c r="E92" s="296"/>
      <c r="F92" s="296"/>
      <c r="G92" s="296"/>
      <c r="H92" s="73"/>
      <c r="I92" s="297" t="s">
        <v>58</v>
      </c>
      <c r="J92" s="296"/>
      <c r="K92" s="296"/>
      <c r="L92" s="296"/>
      <c r="M92" s="296"/>
      <c r="N92" s="296"/>
      <c r="O92" s="296"/>
      <c r="P92" s="296"/>
      <c r="Q92" s="296"/>
      <c r="R92" s="296"/>
      <c r="S92" s="296"/>
      <c r="T92" s="296"/>
      <c r="U92" s="296"/>
      <c r="V92" s="296"/>
      <c r="W92" s="296"/>
      <c r="X92" s="296"/>
      <c r="Y92" s="296"/>
      <c r="Z92" s="296"/>
      <c r="AA92" s="296"/>
      <c r="AB92" s="296"/>
      <c r="AC92" s="296"/>
      <c r="AD92" s="296"/>
      <c r="AE92" s="296"/>
      <c r="AF92" s="296"/>
      <c r="AG92" s="298" t="s">
        <v>59</v>
      </c>
      <c r="AH92" s="296"/>
      <c r="AI92" s="296"/>
      <c r="AJ92" s="296"/>
      <c r="AK92" s="296"/>
      <c r="AL92" s="296"/>
      <c r="AM92" s="296"/>
      <c r="AN92" s="297" t="s">
        <v>60</v>
      </c>
      <c r="AO92" s="296"/>
      <c r="AP92" s="299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303">
        <f>ROUND(SUM(AG95:AG97),2)</f>
        <v>0</v>
      </c>
      <c r="AH94" s="303"/>
      <c r="AI94" s="303"/>
      <c r="AJ94" s="303"/>
      <c r="AK94" s="303"/>
      <c r="AL94" s="303"/>
      <c r="AM94" s="303"/>
      <c r="AN94" s="304">
        <f>SUM(AG94,AT94)</f>
        <v>0</v>
      </c>
      <c r="AO94" s="304"/>
      <c r="AP94" s="304"/>
      <c r="AQ94" s="85" t="s">
        <v>1</v>
      </c>
      <c r="AR94" s="86"/>
      <c r="AS94" s="87">
        <f>ROUND(SUM(AS95:AS97),2)</f>
        <v>0</v>
      </c>
      <c r="AT94" s="88">
        <f>ROUND(SUM(AV94:AW94),2)</f>
        <v>0</v>
      </c>
      <c r="AU94" s="89">
        <f>ROUND(SUM(AU95:AU97),5)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ROUND(SUM(AZ95:AZ97),2)</f>
        <v>0</v>
      </c>
      <c r="BA94" s="88">
        <f>ROUND(SUM(BA95:BA97),2)</f>
        <v>0</v>
      </c>
      <c r="BB94" s="88">
        <f>ROUND(SUM(BB95:BB97),2)</f>
        <v>0</v>
      </c>
      <c r="BC94" s="88">
        <f>ROUND(SUM(BC95:BC97),2)</f>
        <v>0</v>
      </c>
      <c r="BD94" s="90">
        <f>ROUND(SUM(BD95:BD97),2)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16.5" customHeight="1">
      <c r="A95" s="93" t="s">
        <v>80</v>
      </c>
      <c r="B95" s="94"/>
      <c r="C95" s="95"/>
      <c r="D95" s="302" t="s">
        <v>81</v>
      </c>
      <c r="E95" s="302"/>
      <c r="F95" s="302"/>
      <c r="G95" s="302"/>
      <c r="H95" s="302"/>
      <c r="I95" s="96"/>
      <c r="J95" s="302" t="s">
        <v>82</v>
      </c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0">
        <f>'3NP - Stavební úpravy v 3.NP'!J30</f>
        <v>0</v>
      </c>
      <c r="AH95" s="301"/>
      <c r="AI95" s="301"/>
      <c r="AJ95" s="301"/>
      <c r="AK95" s="301"/>
      <c r="AL95" s="301"/>
      <c r="AM95" s="301"/>
      <c r="AN95" s="300">
        <f>SUM(AG95,AT95)</f>
        <v>0</v>
      </c>
      <c r="AO95" s="301"/>
      <c r="AP95" s="301"/>
      <c r="AQ95" s="97" t="s">
        <v>83</v>
      </c>
      <c r="AR95" s="98"/>
      <c r="AS95" s="99">
        <v>0</v>
      </c>
      <c r="AT95" s="100">
        <f>ROUND(SUM(AV95:AW95),2)</f>
        <v>0</v>
      </c>
      <c r="AU95" s="101">
        <f>'3NP - Stavební úpravy v 3.NP'!P128</f>
        <v>0</v>
      </c>
      <c r="AV95" s="100">
        <f>'3NP - Stavební úpravy v 3.NP'!J33</f>
        <v>0</v>
      </c>
      <c r="AW95" s="100">
        <f>'3NP - Stavební úpravy v 3.NP'!J34</f>
        <v>0</v>
      </c>
      <c r="AX95" s="100">
        <f>'3NP - Stavební úpravy v 3.NP'!J35</f>
        <v>0</v>
      </c>
      <c r="AY95" s="100">
        <f>'3NP - Stavební úpravy v 3.NP'!J36</f>
        <v>0</v>
      </c>
      <c r="AZ95" s="100">
        <f>'3NP - Stavební úpravy v 3.NP'!F33</f>
        <v>0</v>
      </c>
      <c r="BA95" s="100">
        <f>'3NP - Stavební úpravy v 3.NP'!F34</f>
        <v>0</v>
      </c>
      <c r="BB95" s="100">
        <f>'3NP - Stavební úpravy v 3.NP'!F35</f>
        <v>0</v>
      </c>
      <c r="BC95" s="100">
        <f>'3NP - Stavební úpravy v 3.NP'!F36</f>
        <v>0</v>
      </c>
      <c r="BD95" s="102">
        <f>'3NP - Stavební úpravy v 3.NP'!F37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86</v>
      </c>
    </row>
    <row r="96" spans="1:91" s="7" customFormat="1" ht="16.5" customHeight="1">
      <c r="A96" s="93" t="s">
        <v>80</v>
      </c>
      <c r="B96" s="94"/>
      <c r="C96" s="95"/>
      <c r="D96" s="302" t="s">
        <v>87</v>
      </c>
      <c r="E96" s="302"/>
      <c r="F96" s="302"/>
      <c r="G96" s="302"/>
      <c r="H96" s="302"/>
      <c r="I96" s="96"/>
      <c r="J96" s="302" t="s">
        <v>88</v>
      </c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0">
        <f>'4NP - Stavební úpravy v 4.NP'!J30</f>
        <v>0</v>
      </c>
      <c r="AH96" s="301"/>
      <c r="AI96" s="301"/>
      <c r="AJ96" s="301"/>
      <c r="AK96" s="301"/>
      <c r="AL96" s="301"/>
      <c r="AM96" s="301"/>
      <c r="AN96" s="300">
        <f>SUM(AG96,AT96)</f>
        <v>0</v>
      </c>
      <c r="AO96" s="301"/>
      <c r="AP96" s="301"/>
      <c r="AQ96" s="97" t="s">
        <v>83</v>
      </c>
      <c r="AR96" s="98"/>
      <c r="AS96" s="99">
        <v>0</v>
      </c>
      <c r="AT96" s="100">
        <f>ROUND(SUM(AV96:AW96),2)</f>
        <v>0</v>
      </c>
      <c r="AU96" s="101">
        <f>'4NP - Stavební úpravy v 4.NP'!P128</f>
        <v>0</v>
      </c>
      <c r="AV96" s="100">
        <f>'4NP - Stavební úpravy v 4.NP'!J33</f>
        <v>0</v>
      </c>
      <c r="AW96" s="100">
        <f>'4NP - Stavební úpravy v 4.NP'!J34</f>
        <v>0</v>
      </c>
      <c r="AX96" s="100">
        <f>'4NP - Stavební úpravy v 4.NP'!J35</f>
        <v>0</v>
      </c>
      <c r="AY96" s="100">
        <f>'4NP - Stavební úpravy v 4.NP'!J36</f>
        <v>0</v>
      </c>
      <c r="AZ96" s="100">
        <f>'4NP - Stavební úpravy v 4.NP'!F33</f>
        <v>0</v>
      </c>
      <c r="BA96" s="100">
        <f>'4NP - Stavební úpravy v 4.NP'!F34</f>
        <v>0</v>
      </c>
      <c r="BB96" s="100">
        <f>'4NP - Stavební úpravy v 4.NP'!F35</f>
        <v>0</v>
      </c>
      <c r="BC96" s="100">
        <f>'4NP - Stavební úpravy v 4.NP'!F36</f>
        <v>0</v>
      </c>
      <c r="BD96" s="102">
        <f>'4NP - Stavební úpravy v 4.NP'!F37</f>
        <v>0</v>
      </c>
      <c r="BT96" s="103" t="s">
        <v>84</v>
      </c>
      <c r="BV96" s="103" t="s">
        <v>78</v>
      </c>
      <c r="BW96" s="103" t="s">
        <v>89</v>
      </c>
      <c r="BX96" s="103" t="s">
        <v>5</v>
      </c>
      <c r="CL96" s="103" t="s">
        <v>1</v>
      </c>
      <c r="CM96" s="103" t="s">
        <v>86</v>
      </c>
    </row>
    <row r="97" spans="1:91" s="7" customFormat="1" ht="16.5" customHeight="1">
      <c r="A97" s="93" t="s">
        <v>80</v>
      </c>
      <c r="B97" s="94"/>
      <c r="C97" s="95"/>
      <c r="D97" s="302" t="s">
        <v>90</v>
      </c>
      <c r="E97" s="302"/>
      <c r="F97" s="302"/>
      <c r="G97" s="302"/>
      <c r="H97" s="302"/>
      <c r="I97" s="96"/>
      <c r="J97" s="302" t="s">
        <v>91</v>
      </c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W97" s="302"/>
      <c r="X97" s="302"/>
      <c r="Y97" s="302"/>
      <c r="Z97" s="302"/>
      <c r="AA97" s="302"/>
      <c r="AB97" s="302"/>
      <c r="AC97" s="302"/>
      <c r="AD97" s="302"/>
      <c r="AE97" s="302"/>
      <c r="AF97" s="302"/>
      <c r="AG97" s="300">
        <f>'VRN - Vedlejší rozpočtové...'!J30</f>
        <v>0</v>
      </c>
      <c r="AH97" s="301"/>
      <c r="AI97" s="301"/>
      <c r="AJ97" s="301"/>
      <c r="AK97" s="301"/>
      <c r="AL97" s="301"/>
      <c r="AM97" s="301"/>
      <c r="AN97" s="300">
        <f>SUM(AG97,AT97)</f>
        <v>0</v>
      </c>
      <c r="AO97" s="301"/>
      <c r="AP97" s="301"/>
      <c r="AQ97" s="97" t="s">
        <v>83</v>
      </c>
      <c r="AR97" s="98"/>
      <c r="AS97" s="104">
        <v>0</v>
      </c>
      <c r="AT97" s="105">
        <f>ROUND(SUM(AV97:AW97),2)</f>
        <v>0</v>
      </c>
      <c r="AU97" s="106">
        <f>'VRN - Vedlejší rozpočtové...'!P120</f>
        <v>0</v>
      </c>
      <c r="AV97" s="105">
        <f>'VRN - Vedlejší rozpočtové...'!J33</f>
        <v>0</v>
      </c>
      <c r="AW97" s="105">
        <f>'VRN - Vedlejší rozpočtové...'!J34</f>
        <v>0</v>
      </c>
      <c r="AX97" s="105">
        <f>'VRN - Vedlejší rozpočtové...'!J35</f>
        <v>0</v>
      </c>
      <c r="AY97" s="105">
        <f>'VRN - Vedlejší rozpočtové...'!J36</f>
        <v>0</v>
      </c>
      <c r="AZ97" s="105">
        <f>'VRN - Vedlejší rozpočtové...'!F33</f>
        <v>0</v>
      </c>
      <c r="BA97" s="105">
        <f>'VRN - Vedlejší rozpočtové...'!F34</f>
        <v>0</v>
      </c>
      <c r="BB97" s="105">
        <f>'VRN - Vedlejší rozpočtové...'!F35</f>
        <v>0</v>
      </c>
      <c r="BC97" s="105">
        <f>'VRN - Vedlejší rozpočtové...'!F36</f>
        <v>0</v>
      </c>
      <c r="BD97" s="107">
        <f>'VRN - Vedlejší rozpočtové...'!F37</f>
        <v>0</v>
      </c>
      <c r="BT97" s="103" t="s">
        <v>84</v>
      </c>
      <c r="BV97" s="103" t="s">
        <v>78</v>
      </c>
      <c r="BW97" s="103" t="s">
        <v>92</v>
      </c>
      <c r="BX97" s="103" t="s">
        <v>5</v>
      </c>
      <c r="CL97" s="103" t="s">
        <v>1</v>
      </c>
      <c r="CM97" s="103" t="s">
        <v>86</v>
      </c>
    </row>
    <row r="98" spans="1:57" s="2" customFormat="1" ht="30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</sheetData>
  <sheetProtection algorithmName="SHA-512" hashValue="HAqLW4UKeKe1RQYAw3cf/CFRZ1OMO/xx6UamvKOKZyDAQ/VFssrNBP2svHCtcO/XCs3eDwbY7m0M74RJPA7EVQ==" saltValue="S4ievsx+5lO6IJYQCOCWVnd2ibhcaDj1fjv7zJqxiB99KR/uOAJl4EWxA/BtNttv37BNEuQTRVxWfWJrAd22Iw==" spinCount="100000" sheet="1" objects="1" scenarios="1" formatColumns="0" formatRows="0"/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3NP - Stavební úpravy v 3.NP'!C2" display="/"/>
    <hyperlink ref="A96" location="'4NP - Stavební úpravy v 4.NP'!C2" display="/"/>
    <hyperlink ref="A97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7" t="s">
        <v>85</v>
      </c>
      <c r="AZ2" s="108" t="s">
        <v>93</v>
      </c>
      <c r="BA2" s="108" t="s">
        <v>1</v>
      </c>
      <c r="BB2" s="108" t="s">
        <v>1</v>
      </c>
      <c r="BC2" s="108" t="s">
        <v>94</v>
      </c>
      <c r="BD2" s="108" t="s">
        <v>86</v>
      </c>
    </row>
    <row r="3" spans="2:5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86</v>
      </c>
      <c r="AZ3" s="108" t="s">
        <v>95</v>
      </c>
      <c r="BA3" s="108" t="s">
        <v>1</v>
      </c>
      <c r="BB3" s="108" t="s">
        <v>1</v>
      </c>
      <c r="BC3" s="108" t="s">
        <v>96</v>
      </c>
      <c r="BD3" s="108" t="s">
        <v>86</v>
      </c>
    </row>
    <row r="4" spans="2:56" s="1" customFormat="1" ht="24.95" customHeight="1">
      <c r="B4" s="20"/>
      <c r="D4" s="111" t="s">
        <v>97</v>
      </c>
      <c r="L4" s="20"/>
      <c r="M4" s="112" t="s">
        <v>10</v>
      </c>
      <c r="AT4" s="17" t="s">
        <v>4</v>
      </c>
      <c r="AZ4" s="108" t="s">
        <v>98</v>
      </c>
      <c r="BA4" s="108" t="s">
        <v>1</v>
      </c>
      <c r="BB4" s="108" t="s">
        <v>1</v>
      </c>
      <c r="BC4" s="108" t="s">
        <v>99</v>
      </c>
      <c r="BD4" s="108" t="s">
        <v>86</v>
      </c>
    </row>
    <row r="5" spans="2:56" s="1" customFormat="1" ht="6.95" customHeight="1">
      <c r="B5" s="20"/>
      <c r="L5" s="20"/>
      <c r="AZ5" s="108" t="s">
        <v>100</v>
      </c>
      <c r="BA5" s="108" t="s">
        <v>1</v>
      </c>
      <c r="BB5" s="108" t="s">
        <v>1</v>
      </c>
      <c r="BC5" s="108" t="s">
        <v>101</v>
      </c>
      <c r="BD5" s="108" t="s">
        <v>86</v>
      </c>
    </row>
    <row r="6" spans="2:56" s="1" customFormat="1" ht="12" customHeight="1">
      <c r="B6" s="20"/>
      <c r="D6" s="113" t="s">
        <v>16</v>
      </c>
      <c r="L6" s="20"/>
      <c r="AZ6" s="108" t="s">
        <v>102</v>
      </c>
      <c r="BA6" s="108" t="s">
        <v>1</v>
      </c>
      <c r="BB6" s="108" t="s">
        <v>1</v>
      </c>
      <c r="BC6" s="108" t="s">
        <v>103</v>
      </c>
      <c r="BD6" s="108" t="s">
        <v>86</v>
      </c>
    </row>
    <row r="7" spans="2:56" s="1" customFormat="1" ht="16.5" customHeight="1">
      <c r="B7" s="20"/>
      <c r="E7" s="306" t="str">
        <f>'Rekapitulace stavby'!K6</f>
        <v>UJEP - výměna oken - trojsklo + žaluzie</v>
      </c>
      <c r="F7" s="307"/>
      <c r="G7" s="307"/>
      <c r="H7" s="307"/>
      <c r="L7" s="20"/>
      <c r="AZ7" s="108" t="s">
        <v>104</v>
      </c>
      <c r="BA7" s="108" t="s">
        <v>1</v>
      </c>
      <c r="BB7" s="108" t="s">
        <v>1</v>
      </c>
      <c r="BC7" s="108" t="s">
        <v>105</v>
      </c>
      <c r="BD7" s="108" t="s">
        <v>86</v>
      </c>
    </row>
    <row r="8" spans="1:31" s="2" customFormat="1" ht="12" customHeight="1">
      <c r="A8" s="34"/>
      <c r="B8" s="39"/>
      <c r="C8" s="34"/>
      <c r="D8" s="113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8" t="s">
        <v>107</v>
      </c>
      <c r="F9" s="309"/>
      <c r="G9" s="309"/>
      <c r="H9" s="30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5. 11. 2020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0" t="str">
        <f>'Rekapitulace stavby'!E14</f>
        <v>Vyplň údaj</v>
      </c>
      <c r="F18" s="311"/>
      <c r="G18" s="311"/>
      <c r="H18" s="311"/>
      <c r="I18" s="113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31</v>
      </c>
      <c r="F21" s="34"/>
      <c r="G21" s="34"/>
      <c r="H21" s="34"/>
      <c r="I21" s="113" t="s">
        <v>27</v>
      </c>
      <c r="J21" s="114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33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34</v>
      </c>
      <c r="F24" s="34"/>
      <c r="G24" s="34"/>
      <c r="H24" s="34"/>
      <c r="I24" s="113" t="s">
        <v>27</v>
      </c>
      <c r="J24" s="114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12" t="s">
        <v>1</v>
      </c>
      <c r="F27" s="312"/>
      <c r="G27" s="312"/>
      <c r="H27" s="31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36</v>
      </c>
      <c r="E30" s="34"/>
      <c r="F30" s="34"/>
      <c r="G30" s="34"/>
      <c r="H30" s="34"/>
      <c r="I30" s="34"/>
      <c r="J30" s="121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38</v>
      </c>
      <c r="G32" s="34"/>
      <c r="H32" s="34"/>
      <c r="I32" s="122" t="s">
        <v>37</v>
      </c>
      <c r="J32" s="122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40</v>
      </c>
      <c r="E33" s="113" t="s">
        <v>41</v>
      </c>
      <c r="F33" s="124">
        <f>ROUND((SUM(BE128:BE190)),2)</f>
        <v>0</v>
      </c>
      <c r="G33" s="34"/>
      <c r="H33" s="34"/>
      <c r="I33" s="125">
        <v>0.21</v>
      </c>
      <c r="J33" s="124">
        <f>ROUND(((SUM(BE128:BE190))*I33),2)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42</v>
      </c>
      <c r="F34" s="124">
        <f>ROUND((SUM(BF128:BF190)),2)</f>
        <v>0</v>
      </c>
      <c r="G34" s="34"/>
      <c r="H34" s="34"/>
      <c r="I34" s="125">
        <v>0.15</v>
      </c>
      <c r="J34" s="124">
        <f>ROUND(((SUM(BF128:BF190))*I34),2)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3" t="s">
        <v>43</v>
      </c>
      <c r="F35" s="124">
        <f>ROUND((SUM(BG128:BG190)),2)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3" t="s">
        <v>44</v>
      </c>
      <c r="F36" s="124">
        <f>ROUND((SUM(BH128:BH190)),2)</f>
        <v>0</v>
      </c>
      <c r="G36" s="34"/>
      <c r="H36" s="34"/>
      <c r="I36" s="125">
        <v>0.15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45</v>
      </c>
      <c r="F37" s="124">
        <f>ROUND((SUM(BI128:BI190)),2)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3" t="str">
        <f>E7</f>
        <v>UJEP - výměna oken - trojsklo + žaluzie</v>
      </c>
      <c r="F85" s="314"/>
      <c r="G85" s="314"/>
      <c r="H85" s="314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4" t="str">
        <f>E9</f>
        <v>3NP - Stavební úpravy v 3.NP</v>
      </c>
      <c r="F87" s="315"/>
      <c r="G87" s="315"/>
      <c r="H87" s="31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Hoření 3083/13</v>
      </c>
      <c r="G89" s="36"/>
      <c r="H89" s="36"/>
      <c r="I89" s="29" t="s">
        <v>22</v>
      </c>
      <c r="J89" s="66" t="str">
        <f>IF(J12="","",J12)</f>
        <v>5. 11. 2020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Statutární město Ústí nad Labem</v>
      </c>
      <c r="G91" s="36"/>
      <c r="H91" s="36"/>
      <c r="I91" s="29" t="s">
        <v>30</v>
      </c>
      <c r="J91" s="32" t="str">
        <f>E21</f>
        <v>REGIONPROJEKT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J. Duben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109</v>
      </c>
      <c r="D94" s="145"/>
      <c r="E94" s="145"/>
      <c r="F94" s="145"/>
      <c r="G94" s="145"/>
      <c r="H94" s="145"/>
      <c r="I94" s="145"/>
      <c r="J94" s="146" t="s">
        <v>110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111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2:12" s="9" customFormat="1" ht="24.95" customHeight="1">
      <c r="B97" s="148"/>
      <c r="C97" s="149"/>
      <c r="D97" s="150" t="s">
        <v>113</v>
      </c>
      <c r="E97" s="151"/>
      <c r="F97" s="151"/>
      <c r="G97" s="151"/>
      <c r="H97" s="151"/>
      <c r="I97" s="151"/>
      <c r="J97" s="152">
        <f>J129</f>
        <v>0</v>
      </c>
      <c r="K97" s="149"/>
      <c r="L97" s="153"/>
    </row>
    <row r="98" spans="2:12" s="10" customFormat="1" ht="19.9" customHeight="1">
      <c r="B98" s="154"/>
      <c r="C98" s="155"/>
      <c r="D98" s="156" t="s">
        <v>114</v>
      </c>
      <c r="E98" s="157"/>
      <c r="F98" s="157"/>
      <c r="G98" s="157"/>
      <c r="H98" s="157"/>
      <c r="I98" s="157"/>
      <c r="J98" s="158">
        <f>J130</f>
        <v>0</v>
      </c>
      <c r="K98" s="155"/>
      <c r="L98" s="159"/>
    </row>
    <row r="99" spans="2:12" s="10" customFormat="1" ht="19.9" customHeight="1">
      <c r="B99" s="154"/>
      <c r="C99" s="155"/>
      <c r="D99" s="156" t="s">
        <v>115</v>
      </c>
      <c r="E99" s="157"/>
      <c r="F99" s="157"/>
      <c r="G99" s="157"/>
      <c r="H99" s="157"/>
      <c r="I99" s="157"/>
      <c r="J99" s="158">
        <f>J133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116</v>
      </c>
      <c r="E100" s="157"/>
      <c r="F100" s="157"/>
      <c r="G100" s="157"/>
      <c r="H100" s="157"/>
      <c r="I100" s="157"/>
      <c r="J100" s="158">
        <f>J143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117</v>
      </c>
      <c r="E101" s="157"/>
      <c r="F101" s="157"/>
      <c r="G101" s="157"/>
      <c r="H101" s="157"/>
      <c r="I101" s="157"/>
      <c r="J101" s="158">
        <f>J150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118</v>
      </c>
      <c r="E102" s="157"/>
      <c r="F102" s="157"/>
      <c r="G102" s="157"/>
      <c r="H102" s="157"/>
      <c r="I102" s="157"/>
      <c r="J102" s="158">
        <f>J156</f>
        <v>0</v>
      </c>
      <c r="K102" s="155"/>
      <c r="L102" s="159"/>
    </row>
    <row r="103" spans="2:12" s="9" customFormat="1" ht="24.95" customHeight="1">
      <c r="B103" s="148"/>
      <c r="C103" s="149"/>
      <c r="D103" s="150" t="s">
        <v>119</v>
      </c>
      <c r="E103" s="151"/>
      <c r="F103" s="151"/>
      <c r="G103" s="151"/>
      <c r="H103" s="151"/>
      <c r="I103" s="151"/>
      <c r="J103" s="152">
        <f>J158</f>
        <v>0</v>
      </c>
      <c r="K103" s="149"/>
      <c r="L103" s="153"/>
    </row>
    <row r="104" spans="2:12" s="10" customFormat="1" ht="19.9" customHeight="1">
      <c r="B104" s="154"/>
      <c r="C104" s="155"/>
      <c r="D104" s="156" t="s">
        <v>120</v>
      </c>
      <c r="E104" s="157"/>
      <c r="F104" s="157"/>
      <c r="G104" s="157"/>
      <c r="H104" s="157"/>
      <c r="I104" s="157"/>
      <c r="J104" s="158">
        <f>J159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121</v>
      </c>
      <c r="E105" s="157"/>
      <c r="F105" s="157"/>
      <c r="G105" s="157"/>
      <c r="H105" s="157"/>
      <c r="I105" s="157"/>
      <c r="J105" s="158">
        <f>J164</f>
        <v>0</v>
      </c>
      <c r="K105" s="155"/>
      <c r="L105" s="159"/>
    </row>
    <row r="106" spans="2:12" s="10" customFormat="1" ht="19.9" customHeight="1">
      <c r="B106" s="154"/>
      <c r="C106" s="155"/>
      <c r="D106" s="156" t="s">
        <v>122</v>
      </c>
      <c r="E106" s="157"/>
      <c r="F106" s="157"/>
      <c r="G106" s="157"/>
      <c r="H106" s="157"/>
      <c r="I106" s="157"/>
      <c r="J106" s="158">
        <f>J180</f>
        <v>0</v>
      </c>
      <c r="K106" s="155"/>
      <c r="L106" s="159"/>
    </row>
    <row r="107" spans="2:12" s="10" customFormat="1" ht="19.9" customHeight="1">
      <c r="B107" s="154"/>
      <c r="C107" s="155"/>
      <c r="D107" s="156" t="s">
        <v>123</v>
      </c>
      <c r="E107" s="157"/>
      <c r="F107" s="157"/>
      <c r="G107" s="157"/>
      <c r="H107" s="157"/>
      <c r="I107" s="157"/>
      <c r="J107" s="158">
        <f>J183</f>
        <v>0</v>
      </c>
      <c r="K107" s="155"/>
      <c r="L107" s="159"/>
    </row>
    <row r="108" spans="2:12" s="10" customFormat="1" ht="19.9" customHeight="1">
      <c r="B108" s="154"/>
      <c r="C108" s="155"/>
      <c r="D108" s="156" t="s">
        <v>124</v>
      </c>
      <c r="E108" s="157"/>
      <c r="F108" s="157"/>
      <c r="G108" s="157"/>
      <c r="H108" s="157"/>
      <c r="I108" s="157"/>
      <c r="J108" s="158">
        <f>J186</f>
        <v>0</v>
      </c>
      <c r="K108" s="155"/>
      <c r="L108" s="159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125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313" t="str">
        <f>E7</f>
        <v>UJEP - výměna oken - trojsklo + žaluzie</v>
      </c>
      <c r="F118" s="314"/>
      <c r="G118" s="314"/>
      <c r="H118" s="314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106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84" t="str">
        <f>E9</f>
        <v>3NP - Stavební úpravy v 3.NP</v>
      </c>
      <c r="F120" s="315"/>
      <c r="G120" s="315"/>
      <c r="H120" s="315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>Hoření 3083/13</v>
      </c>
      <c r="G122" s="36"/>
      <c r="H122" s="36"/>
      <c r="I122" s="29" t="s">
        <v>22</v>
      </c>
      <c r="J122" s="66" t="str">
        <f>IF(J12="","",J12)</f>
        <v>5. 11. 2020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5.7" customHeight="1">
      <c r="A124" s="34"/>
      <c r="B124" s="35"/>
      <c r="C124" s="29" t="s">
        <v>24</v>
      </c>
      <c r="D124" s="36"/>
      <c r="E124" s="36"/>
      <c r="F124" s="27" t="str">
        <f>E15</f>
        <v>Statutární město Ústí nad Labem</v>
      </c>
      <c r="G124" s="36"/>
      <c r="H124" s="36"/>
      <c r="I124" s="29" t="s">
        <v>30</v>
      </c>
      <c r="J124" s="32" t="str">
        <f>E21</f>
        <v>REGIONPROJEKT s.r.o.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28</v>
      </c>
      <c r="D125" s="36"/>
      <c r="E125" s="36"/>
      <c r="F125" s="27" t="str">
        <f>IF(E18="","",E18)</f>
        <v>Vyplň údaj</v>
      </c>
      <c r="G125" s="36"/>
      <c r="H125" s="36"/>
      <c r="I125" s="29" t="s">
        <v>33</v>
      </c>
      <c r="J125" s="32" t="str">
        <f>E24</f>
        <v>J. Duben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60"/>
      <c r="B127" s="161"/>
      <c r="C127" s="162" t="s">
        <v>126</v>
      </c>
      <c r="D127" s="163" t="s">
        <v>61</v>
      </c>
      <c r="E127" s="163" t="s">
        <v>57</v>
      </c>
      <c r="F127" s="163" t="s">
        <v>58</v>
      </c>
      <c r="G127" s="163" t="s">
        <v>127</v>
      </c>
      <c r="H127" s="163" t="s">
        <v>128</v>
      </c>
      <c r="I127" s="163" t="s">
        <v>129</v>
      </c>
      <c r="J127" s="164" t="s">
        <v>110</v>
      </c>
      <c r="K127" s="165" t="s">
        <v>130</v>
      </c>
      <c r="L127" s="166"/>
      <c r="M127" s="75" t="s">
        <v>1</v>
      </c>
      <c r="N127" s="76" t="s">
        <v>40</v>
      </c>
      <c r="O127" s="76" t="s">
        <v>131</v>
      </c>
      <c r="P127" s="76" t="s">
        <v>132</v>
      </c>
      <c r="Q127" s="76" t="s">
        <v>133</v>
      </c>
      <c r="R127" s="76" t="s">
        <v>134</v>
      </c>
      <c r="S127" s="76" t="s">
        <v>135</v>
      </c>
      <c r="T127" s="77" t="s">
        <v>136</v>
      </c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</row>
    <row r="128" spans="1:63" s="2" customFormat="1" ht="22.9" customHeight="1">
      <c r="A128" s="34"/>
      <c r="B128" s="35"/>
      <c r="C128" s="82" t="s">
        <v>137</v>
      </c>
      <c r="D128" s="36"/>
      <c r="E128" s="36"/>
      <c r="F128" s="36"/>
      <c r="G128" s="36"/>
      <c r="H128" s="36"/>
      <c r="I128" s="36"/>
      <c r="J128" s="167">
        <f>BK128</f>
        <v>0</v>
      </c>
      <c r="K128" s="36"/>
      <c r="L128" s="39"/>
      <c r="M128" s="78"/>
      <c r="N128" s="168"/>
      <c r="O128" s="79"/>
      <c r="P128" s="169">
        <f>P129+P158</f>
        <v>0</v>
      </c>
      <c r="Q128" s="79"/>
      <c r="R128" s="169">
        <f>R129+R158</f>
        <v>4.04196776</v>
      </c>
      <c r="S128" s="79"/>
      <c r="T128" s="170">
        <f>T129+T158</f>
        <v>3.719032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75</v>
      </c>
      <c r="AU128" s="17" t="s">
        <v>112</v>
      </c>
      <c r="BK128" s="171">
        <f>BK129+BK158</f>
        <v>0</v>
      </c>
    </row>
    <row r="129" spans="2:63" s="12" customFormat="1" ht="25.9" customHeight="1">
      <c r="B129" s="172"/>
      <c r="C129" s="173"/>
      <c r="D129" s="174" t="s">
        <v>75</v>
      </c>
      <c r="E129" s="175" t="s">
        <v>138</v>
      </c>
      <c r="F129" s="175" t="s">
        <v>139</v>
      </c>
      <c r="G129" s="173"/>
      <c r="H129" s="173"/>
      <c r="I129" s="176"/>
      <c r="J129" s="177">
        <f>BK129</f>
        <v>0</v>
      </c>
      <c r="K129" s="173"/>
      <c r="L129" s="178"/>
      <c r="M129" s="179"/>
      <c r="N129" s="180"/>
      <c r="O129" s="180"/>
      <c r="P129" s="181">
        <f>P130+P133+P143+P150+P156</f>
        <v>0</v>
      </c>
      <c r="Q129" s="180"/>
      <c r="R129" s="181">
        <f>R130+R133+R143+R150+R156</f>
        <v>1.33649112</v>
      </c>
      <c r="S129" s="180"/>
      <c r="T129" s="182">
        <f>T130+T133+T143+T150+T156</f>
        <v>3.719032</v>
      </c>
      <c r="AR129" s="183" t="s">
        <v>84</v>
      </c>
      <c r="AT129" s="184" t="s">
        <v>75</v>
      </c>
      <c r="AU129" s="184" t="s">
        <v>76</v>
      </c>
      <c r="AY129" s="183" t="s">
        <v>140</v>
      </c>
      <c r="BK129" s="185">
        <f>BK130+BK133+BK143+BK150+BK156</f>
        <v>0</v>
      </c>
    </row>
    <row r="130" spans="2:63" s="12" customFormat="1" ht="22.9" customHeight="1">
      <c r="B130" s="172"/>
      <c r="C130" s="173"/>
      <c r="D130" s="174" t="s">
        <v>75</v>
      </c>
      <c r="E130" s="186" t="s">
        <v>141</v>
      </c>
      <c r="F130" s="186" t="s">
        <v>142</v>
      </c>
      <c r="G130" s="173"/>
      <c r="H130" s="173"/>
      <c r="I130" s="176"/>
      <c r="J130" s="187">
        <f>BK130</f>
        <v>0</v>
      </c>
      <c r="K130" s="173"/>
      <c r="L130" s="178"/>
      <c r="M130" s="179"/>
      <c r="N130" s="180"/>
      <c r="O130" s="180"/>
      <c r="P130" s="181">
        <f>SUM(P131:P132)</f>
        <v>0</v>
      </c>
      <c r="Q130" s="180"/>
      <c r="R130" s="181">
        <f>SUM(R131:R132)</f>
        <v>0.16387752</v>
      </c>
      <c r="S130" s="180"/>
      <c r="T130" s="182">
        <f>SUM(T131:T132)</f>
        <v>0</v>
      </c>
      <c r="AR130" s="183" t="s">
        <v>84</v>
      </c>
      <c r="AT130" s="184" t="s">
        <v>75</v>
      </c>
      <c r="AU130" s="184" t="s">
        <v>84</v>
      </c>
      <c r="AY130" s="183" t="s">
        <v>140</v>
      </c>
      <c r="BK130" s="185">
        <f>SUM(BK131:BK132)</f>
        <v>0</v>
      </c>
    </row>
    <row r="131" spans="1:65" s="2" customFormat="1" ht="14.45" customHeight="1">
      <c r="A131" s="34"/>
      <c r="B131" s="35"/>
      <c r="C131" s="188" t="s">
        <v>84</v>
      </c>
      <c r="D131" s="188" t="s">
        <v>143</v>
      </c>
      <c r="E131" s="189" t="s">
        <v>144</v>
      </c>
      <c r="F131" s="190" t="s">
        <v>145</v>
      </c>
      <c r="G131" s="191" t="s">
        <v>146</v>
      </c>
      <c r="H131" s="192">
        <v>5.736</v>
      </c>
      <c r="I131" s="193"/>
      <c r="J131" s="194">
        <f>ROUND(I131*H131,2)</f>
        <v>0</v>
      </c>
      <c r="K131" s="195"/>
      <c r="L131" s="39"/>
      <c r="M131" s="196" t="s">
        <v>1</v>
      </c>
      <c r="N131" s="197" t="s">
        <v>41</v>
      </c>
      <c r="O131" s="71"/>
      <c r="P131" s="198">
        <f>O131*H131</f>
        <v>0</v>
      </c>
      <c r="Q131" s="198">
        <v>0.02857</v>
      </c>
      <c r="R131" s="198">
        <f>Q131*H131</f>
        <v>0.16387752</v>
      </c>
      <c r="S131" s="198">
        <v>0</v>
      </c>
      <c r="T131" s="199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0" t="s">
        <v>147</v>
      </c>
      <c r="AT131" s="200" t="s">
        <v>143</v>
      </c>
      <c r="AU131" s="200" t="s">
        <v>86</v>
      </c>
      <c r="AY131" s="17" t="s">
        <v>140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7" t="s">
        <v>84</v>
      </c>
      <c r="BK131" s="201">
        <f>ROUND(I131*H131,2)</f>
        <v>0</v>
      </c>
      <c r="BL131" s="17" t="s">
        <v>147</v>
      </c>
      <c r="BM131" s="200" t="s">
        <v>148</v>
      </c>
    </row>
    <row r="132" spans="2:51" s="13" customFormat="1" ht="22.5">
      <c r="B132" s="202"/>
      <c r="C132" s="203"/>
      <c r="D132" s="204" t="s">
        <v>149</v>
      </c>
      <c r="E132" s="205" t="s">
        <v>1</v>
      </c>
      <c r="F132" s="206" t="s">
        <v>150</v>
      </c>
      <c r="G132" s="203"/>
      <c r="H132" s="207">
        <v>5.736</v>
      </c>
      <c r="I132" s="208"/>
      <c r="J132" s="203"/>
      <c r="K132" s="203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149</v>
      </c>
      <c r="AU132" s="213" t="s">
        <v>86</v>
      </c>
      <c r="AV132" s="13" t="s">
        <v>86</v>
      </c>
      <c r="AW132" s="13" t="s">
        <v>32</v>
      </c>
      <c r="AX132" s="13" t="s">
        <v>84</v>
      </c>
      <c r="AY132" s="213" t="s">
        <v>140</v>
      </c>
    </row>
    <row r="133" spans="2:63" s="12" customFormat="1" ht="22.9" customHeight="1">
      <c r="B133" s="172"/>
      <c r="C133" s="173"/>
      <c r="D133" s="174" t="s">
        <v>75</v>
      </c>
      <c r="E133" s="186" t="s">
        <v>151</v>
      </c>
      <c r="F133" s="186" t="s">
        <v>152</v>
      </c>
      <c r="G133" s="173"/>
      <c r="H133" s="173"/>
      <c r="I133" s="176"/>
      <c r="J133" s="187">
        <f>BK133</f>
        <v>0</v>
      </c>
      <c r="K133" s="173"/>
      <c r="L133" s="178"/>
      <c r="M133" s="179"/>
      <c r="N133" s="180"/>
      <c r="O133" s="180"/>
      <c r="P133" s="181">
        <f>SUM(P134:P142)</f>
        <v>0</v>
      </c>
      <c r="Q133" s="180"/>
      <c r="R133" s="181">
        <f>SUM(R134:R142)</f>
        <v>1.1726136</v>
      </c>
      <c r="S133" s="180"/>
      <c r="T133" s="182">
        <f>SUM(T134:T142)</f>
        <v>0</v>
      </c>
      <c r="AR133" s="183" t="s">
        <v>84</v>
      </c>
      <c r="AT133" s="184" t="s">
        <v>75</v>
      </c>
      <c r="AU133" s="184" t="s">
        <v>84</v>
      </c>
      <c r="AY133" s="183" t="s">
        <v>140</v>
      </c>
      <c r="BK133" s="185">
        <f>SUM(BK134:BK142)</f>
        <v>0</v>
      </c>
    </row>
    <row r="134" spans="1:65" s="2" customFormat="1" ht="24.2" customHeight="1">
      <c r="A134" s="34"/>
      <c r="B134" s="35"/>
      <c r="C134" s="188" t="s">
        <v>86</v>
      </c>
      <c r="D134" s="188" t="s">
        <v>143</v>
      </c>
      <c r="E134" s="189" t="s">
        <v>153</v>
      </c>
      <c r="F134" s="190" t="s">
        <v>154</v>
      </c>
      <c r="G134" s="191" t="s">
        <v>146</v>
      </c>
      <c r="H134" s="192">
        <v>34.92</v>
      </c>
      <c r="I134" s="193"/>
      <c r="J134" s="194">
        <f>ROUND(I134*H134,2)</f>
        <v>0</v>
      </c>
      <c r="K134" s="195"/>
      <c r="L134" s="39"/>
      <c r="M134" s="196" t="s">
        <v>1</v>
      </c>
      <c r="N134" s="197" t="s">
        <v>41</v>
      </c>
      <c r="O134" s="71"/>
      <c r="P134" s="198">
        <f>O134*H134</f>
        <v>0</v>
      </c>
      <c r="Q134" s="198">
        <v>0.03358</v>
      </c>
      <c r="R134" s="198">
        <f>Q134*H134</f>
        <v>1.1726136</v>
      </c>
      <c r="S134" s="198">
        <v>0</v>
      </c>
      <c r="T134" s="199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0" t="s">
        <v>147</v>
      </c>
      <c r="AT134" s="200" t="s">
        <v>143</v>
      </c>
      <c r="AU134" s="200" t="s">
        <v>86</v>
      </c>
      <c r="AY134" s="17" t="s">
        <v>140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17" t="s">
        <v>84</v>
      </c>
      <c r="BK134" s="201">
        <f>ROUND(I134*H134,2)</f>
        <v>0</v>
      </c>
      <c r="BL134" s="17" t="s">
        <v>147</v>
      </c>
      <c r="BM134" s="200" t="s">
        <v>155</v>
      </c>
    </row>
    <row r="135" spans="2:51" s="13" customFormat="1" ht="11.25">
      <c r="B135" s="202"/>
      <c r="C135" s="203"/>
      <c r="D135" s="204" t="s">
        <v>149</v>
      </c>
      <c r="E135" s="205" t="s">
        <v>1</v>
      </c>
      <c r="F135" s="206" t="s">
        <v>156</v>
      </c>
      <c r="G135" s="203"/>
      <c r="H135" s="207">
        <v>139.68</v>
      </c>
      <c r="I135" s="208"/>
      <c r="J135" s="203"/>
      <c r="K135" s="203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149</v>
      </c>
      <c r="AU135" s="213" t="s">
        <v>86</v>
      </c>
      <c r="AV135" s="13" t="s">
        <v>86</v>
      </c>
      <c r="AW135" s="13" t="s">
        <v>32</v>
      </c>
      <c r="AX135" s="13" t="s">
        <v>76</v>
      </c>
      <c r="AY135" s="213" t="s">
        <v>140</v>
      </c>
    </row>
    <row r="136" spans="2:51" s="14" customFormat="1" ht="11.25">
      <c r="B136" s="214"/>
      <c r="C136" s="215"/>
      <c r="D136" s="204" t="s">
        <v>149</v>
      </c>
      <c r="E136" s="216" t="s">
        <v>95</v>
      </c>
      <c r="F136" s="217" t="s">
        <v>157</v>
      </c>
      <c r="G136" s="215"/>
      <c r="H136" s="218">
        <v>139.68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149</v>
      </c>
      <c r="AU136" s="224" t="s">
        <v>86</v>
      </c>
      <c r="AV136" s="14" t="s">
        <v>147</v>
      </c>
      <c r="AW136" s="14" t="s">
        <v>32</v>
      </c>
      <c r="AX136" s="14" t="s">
        <v>76</v>
      </c>
      <c r="AY136" s="224" t="s">
        <v>140</v>
      </c>
    </row>
    <row r="137" spans="2:51" s="13" customFormat="1" ht="11.25">
      <c r="B137" s="202"/>
      <c r="C137" s="203"/>
      <c r="D137" s="204" t="s">
        <v>149</v>
      </c>
      <c r="E137" s="205" t="s">
        <v>102</v>
      </c>
      <c r="F137" s="206" t="s">
        <v>158</v>
      </c>
      <c r="G137" s="203"/>
      <c r="H137" s="207">
        <v>20.952</v>
      </c>
      <c r="I137" s="208"/>
      <c r="J137" s="203"/>
      <c r="K137" s="203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149</v>
      </c>
      <c r="AU137" s="213" t="s">
        <v>86</v>
      </c>
      <c r="AV137" s="13" t="s">
        <v>86</v>
      </c>
      <c r="AW137" s="13" t="s">
        <v>32</v>
      </c>
      <c r="AX137" s="13" t="s">
        <v>76</v>
      </c>
      <c r="AY137" s="213" t="s">
        <v>140</v>
      </c>
    </row>
    <row r="138" spans="2:51" s="13" customFormat="1" ht="11.25">
      <c r="B138" s="202"/>
      <c r="C138" s="203"/>
      <c r="D138" s="204" t="s">
        <v>149</v>
      </c>
      <c r="E138" s="205" t="s">
        <v>100</v>
      </c>
      <c r="F138" s="206" t="s">
        <v>159</v>
      </c>
      <c r="G138" s="203"/>
      <c r="H138" s="207">
        <v>13.968</v>
      </c>
      <c r="I138" s="208"/>
      <c r="J138" s="203"/>
      <c r="K138" s="203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149</v>
      </c>
      <c r="AU138" s="213" t="s">
        <v>86</v>
      </c>
      <c r="AV138" s="13" t="s">
        <v>86</v>
      </c>
      <c r="AW138" s="13" t="s">
        <v>32</v>
      </c>
      <c r="AX138" s="13" t="s">
        <v>76</v>
      </c>
      <c r="AY138" s="213" t="s">
        <v>140</v>
      </c>
    </row>
    <row r="139" spans="2:51" s="13" customFormat="1" ht="11.25">
      <c r="B139" s="202"/>
      <c r="C139" s="203"/>
      <c r="D139" s="204" t="s">
        <v>149</v>
      </c>
      <c r="E139" s="205" t="s">
        <v>1</v>
      </c>
      <c r="F139" s="206" t="s">
        <v>160</v>
      </c>
      <c r="G139" s="203"/>
      <c r="H139" s="207">
        <v>34.92</v>
      </c>
      <c r="I139" s="208"/>
      <c r="J139" s="203"/>
      <c r="K139" s="203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149</v>
      </c>
      <c r="AU139" s="213" t="s">
        <v>86</v>
      </c>
      <c r="AV139" s="13" t="s">
        <v>86</v>
      </c>
      <c r="AW139" s="13" t="s">
        <v>32</v>
      </c>
      <c r="AX139" s="13" t="s">
        <v>84</v>
      </c>
      <c r="AY139" s="213" t="s">
        <v>140</v>
      </c>
    </row>
    <row r="140" spans="1:65" s="2" customFormat="1" ht="24.2" customHeight="1">
      <c r="A140" s="34"/>
      <c r="B140" s="35"/>
      <c r="C140" s="188" t="s">
        <v>141</v>
      </c>
      <c r="D140" s="188" t="s">
        <v>143</v>
      </c>
      <c r="E140" s="189" t="s">
        <v>161</v>
      </c>
      <c r="F140" s="190" t="s">
        <v>162</v>
      </c>
      <c r="G140" s="191" t="s">
        <v>146</v>
      </c>
      <c r="H140" s="192">
        <v>90</v>
      </c>
      <c r="I140" s="193"/>
      <c r="J140" s="194">
        <f>ROUND(I140*H140,2)</f>
        <v>0</v>
      </c>
      <c r="K140" s="195"/>
      <c r="L140" s="39"/>
      <c r="M140" s="196" t="s">
        <v>1</v>
      </c>
      <c r="N140" s="197" t="s">
        <v>41</v>
      </c>
      <c r="O140" s="71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0" t="s">
        <v>147</v>
      </c>
      <c r="AT140" s="200" t="s">
        <v>143</v>
      </c>
      <c r="AU140" s="200" t="s">
        <v>86</v>
      </c>
      <c r="AY140" s="17" t="s">
        <v>140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17" t="s">
        <v>84</v>
      </c>
      <c r="BK140" s="201">
        <f>ROUND(I140*H140,2)</f>
        <v>0</v>
      </c>
      <c r="BL140" s="17" t="s">
        <v>147</v>
      </c>
      <c r="BM140" s="200" t="s">
        <v>163</v>
      </c>
    </row>
    <row r="141" spans="2:51" s="15" customFormat="1" ht="22.5">
      <c r="B141" s="225"/>
      <c r="C141" s="226"/>
      <c r="D141" s="204" t="s">
        <v>149</v>
      </c>
      <c r="E141" s="227" t="s">
        <v>1</v>
      </c>
      <c r="F141" s="228" t="s">
        <v>164</v>
      </c>
      <c r="G141" s="226"/>
      <c r="H141" s="227" t="s">
        <v>1</v>
      </c>
      <c r="I141" s="229"/>
      <c r="J141" s="226"/>
      <c r="K141" s="226"/>
      <c r="L141" s="230"/>
      <c r="M141" s="231"/>
      <c r="N141" s="232"/>
      <c r="O141" s="232"/>
      <c r="P141" s="232"/>
      <c r="Q141" s="232"/>
      <c r="R141" s="232"/>
      <c r="S141" s="232"/>
      <c r="T141" s="233"/>
      <c r="AT141" s="234" t="s">
        <v>149</v>
      </c>
      <c r="AU141" s="234" t="s">
        <v>86</v>
      </c>
      <c r="AV141" s="15" t="s">
        <v>84</v>
      </c>
      <c r="AW141" s="15" t="s">
        <v>32</v>
      </c>
      <c r="AX141" s="15" t="s">
        <v>76</v>
      </c>
      <c r="AY141" s="234" t="s">
        <v>140</v>
      </c>
    </row>
    <row r="142" spans="2:51" s="13" customFormat="1" ht="11.25">
      <c r="B142" s="202"/>
      <c r="C142" s="203"/>
      <c r="D142" s="204" t="s">
        <v>149</v>
      </c>
      <c r="E142" s="205" t="s">
        <v>1</v>
      </c>
      <c r="F142" s="206" t="s">
        <v>165</v>
      </c>
      <c r="G142" s="203"/>
      <c r="H142" s="207">
        <v>90</v>
      </c>
      <c r="I142" s="208"/>
      <c r="J142" s="203"/>
      <c r="K142" s="203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149</v>
      </c>
      <c r="AU142" s="213" t="s">
        <v>86</v>
      </c>
      <c r="AV142" s="13" t="s">
        <v>86</v>
      </c>
      <c r="AW142" s="13" t="s">
        <v>32</v>
      </c>
      <c r="AX142" s="13" t="s">
        <v>84</v>
      </c>
      <c r="AY142" s="213" t="s">
        <v>140</v>
      </c>
    </row>
    <row r="143" spans="2:63" s="12" customFormat="1" ht="22.9" customHeight="1">
      <c r="B143" s="172"/>
      <c r="C143" s="173"/>
      <c r="D143" s="174" t="s">
        <v>75</v>
      </c>
      <c r="E143" s="186" t="s">
        <v>166</v>
      </c>
      <c r="F143" s="186" t="s">
        <v>167</v>
      </c>
      <c r="G143" s="173"/>
      <c r="H143" s="173"/>
      <c r="I143" s="176"/>
      <c r="J143" s="187">
        <f>BK143</f>
        <v>0</v>
      </c>
      <c r="K143" s="173"/>
      <c r="L143" s="178"/>
      <c r="M143" s="179"/>
      <c r="N143" s="180"/>
      <c r="O143" s="180"/>
      <c r="P143" s="181">
        <f>SUM(P144:P149)</f>
        <v>0</v>
      </c>
      <c r="Q143" s="180"/>
      <c r="R143" s="181">
        <f>SUM(R144:R149)</f>
        <v>0</v>
      </c>
      <c r="S143" s="180"/>
      <c r="T143" s="182">
        <f>SUM(T144:T149)</f>
        <v>3.719032</v>
      </c>
      <c r="AR143" s="183" t="s">
        <v>84</v>
      </c>
      <c r="AT143" s="184" t="s">
        <v>75</v>
      </c>
      <c r="AU143" s="184" t="s">
        <v>84</v>
      </c>
      <c r="AY143" s="183" t="s">
        <v>140</v>
      </c>
      <c r="BK143" s="185">
        <f>SUM(BK144:BK149)</f>
        <v>0</v>
      </c>
    </row>
    <row r="144" spans="1:65" s="2" customFormat="1" ht="24.2" customHeight="1">
      <c r="A144" s="34"/>
      <c r="B144" s="35"/>
      <c r="C144" s="188" t="s">
        <v>147</v>
      </c>
      <c r="D144" s="188" t="s">
        <v>143</v>
      </c>
      <c r="E144" s="189" t="s">
        <v>168</v>
      </c>
      <c r="F144" s="190" t="s">
        <v>169</v>
      </c>
      <c r="G144" s="191" t="s">
        <v>146</v>
      </c>
      <c r="H144" s="192">
        <v>61.184</v>
      </c>
      <c r="I144" s="193"/>
      <c r="J144" s="194">
        <f>ROUND(I144*H144,2)</f>
        <v>0</v>
      </c>
      <c r="K144" s="195"/>
      <c r="L144" s="39"/>
      <c r="M144" s="196" t="s">
        <v>1</v>
      </c>
      <c r="N144" s="197" t="s">
        <v>41</v>
      </c>
      <c r="O144" s="71"/>
      <c r="P144" s="198">
        <f>O144*H144</f>
        <v>0</v>
      </c>
      <c r="Q144" s="198">
        <v>0</v>
      </c>
      <c r="R144" s="198">
        <f>Q144*H144</f>
        <v>0</v>
      </c>
      <c r="S144" s="198">
        <v>0.053</v>
      </c>
      <c r="T144" s="199">
        <f>S144*H144</f>
        <v>3.242752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0" t="s">
        <v>147</v>
      </c>
      <c r="AT144" s="200" t="s">
        <v>143</v>
      </c>
      <c r="AU144" s="200" t="s">
        <v>86</v>
      </c>
      <c r="AY144" s="17" t="s">
        <v>140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17" t="s">
        <v>84</v>
      </c>
      <c r="BK144" s="201">
        <f>ROUND(I144*H144,2)</f>
        <v>0</v>
      </c>
      <c r="BL144" s="17" t="s">
        <v>147</v>
      </c>
      <c r="BM144" s="200" t="s">
        <v>170</v>
      </c>
    </row>
    <row r="145" spans="2:51" s="13" customFormat="1" ht="11.25">
      <c r="B145" s="202"/>
      <c r="C145" s="203"/>
      <c r="D145" s="204" t="s">
        <v>149</v>
      </c>
      <c r="E145" s="205" t="s">
        <v>1</v>
      </c>
      <c r="F145" s="206" t="s">
        <v>171</v>
      </c>
      <c r="G145" s="203"/>
      <c r="H145" s="207">
        <v>61.184</v>
      </c>
      <c r="I145" s="208"/>
      <c r="J145" s="203"/>
      <c r="K145" s="203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149</v>
      </c>
      <c r="AU145" s="213" t="s">
        <v>86</v>
      </c>
      <c r="AV145" s="13" t="s">
        <v>86</v>
      </c>
      <c r="AW145" s="13" t="s">
        <v>32</v>
      </c>
      <c r="AX145" s="13" t="s">
        <v>76</v>
      </c>
      <c r="AY145" s="213" t="s">
        <v>140</v>
      </c>
    </row>
    <row r="146" spans="2:51" s="14" customFormat="1" ht="11.25">
      <c r="B146" s="214"/>
      <c r="C146" s="215"/>
      <c r="D146" s="204" t="s">
        <v>149</v>
      </c>
      <c r="E146" s="216" t="s">
        <v>98</v>
      </c>
      <c r="F146" s="217" t="s">
        <v>157</v>
      </c>
      <c r="G146" s="215"/>
      <c r="H146" s="218">
        <v>61.184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149</v>
      </c>
      <c r="AU146" s="224" t="s">
        <v>86</v>
      </c>
      <c r="AV146" s="14" t="s">
        <v>147</v>
      </c>
      <c r="AW146" s="14" t="s">
        <v>32</v>
      </c>
      <c r="AX146" s="14" t="s">
        <v>84</v>
      </c>
      <c r="AY146" s="224" t="s">
        <v>140</v>
      </c>
    </row>
    <row r="147" spans="1:65" s="2" customFormat="1" ht="14.45" customHeight="1">
      <c r="A147" s="34"/>
      <c r="B147" s="35"/>
      <c r="C147" s="188" t="s">
        <v>172</v>
      </c>
      <c r="D147" s="188" t="s">
        <v>143</v>
      </c>
      <c r="E147" s="189" t="s">
        <v>173</v>
      </c>
      <c r="F147" s="190" t="s">
        <v>174</v>
      </c>
      <c r="G147" s="191" t="s">
        <v>146</v>
      </c>
      <c r="H147" s="192">
        <v>7.56</v>
      </c>
      <c r="I147" s="193"/>
      <c r="J147" s="194">
        <f>ROUND(I147*H147,2)</f>
        <v>0</v>
      </c>
      <c r="K147" s="195"/>
      <c r="L147" s="39"/>
      <c r="M147" s="196" t="s">
        <v>1</v>
      </c>
      <c r="N147" s="197" t="s">
        <v>41</v>
      </c>
      <c r="O147" s="71"/>
      <c r="P147" s="198">
        <f>O147*H147</f>
        <v>0</v>
      </c>
      <c r="Q147" s="198">
        <v>0</v>
      </c>
      <c r="R147" s="198">
        <f>Q147*H147</f>
        <v>0</v>
      </c>
      <c r="S147" s="198">
        <v>0.063</v>
      </c>
      <c r="T147" s="199">
        <f>S147*H147</f>
        <v>0.47628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0" t="s">
        <v>147</v>
      </c>
      <c r="AT147" s="200" t="s">
        <v>143</v>
      </c>
      <c r="AU147" s="200" t="s">
        <v>86</v>
      </c>
      <c r="AY147" s="17" t="s">
        <v>140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17" t="s">
        <v>84</v>
      </c>
      <c r="BK147" s="201">
        <f>ROUND(I147*H147,2)</f>
        <v>0</v>
      </c>
      <c r="BL147" s="17" t="s">
        <v>147</v>
      </c>
      <c r="BM147" s="200" t="s">
        <v>175</v>
      </c>
    </row>
    <row r="148" spans="2:51" s="13" customFormat="1" ht="11.25">
      <c r="B148" s="202"/>
      <c r="C148" s="203"/>
      <c r="D148" s="204" t="s">
        <v>149</v>
      </c>
      <c r="E148" s="205" t="s">
        <v>1</v>
      </c>
      <c r="F148" s="206" t="s">
        <v>176</v>
      </c>
      <c r="G148" s="203"/>
      <c r="H148" s="207">
        <v>7.56</v>
      </c>
      <c r="I148" s="208"/>
      <c r="J148" s="203"/>
      <c r="K148" s="203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149</v>
      </c>
      <c r="AU148" s="213" t="s">
        <v>86</v>
      </c>
      <c r="AV148" s="13" t="s">
        <v>86</v>
      </c>
      <c r="AW148" s="13" t="s">
        <v>32</v>
      </c>
      <c r="AX148" s="13" t="s">
        <v>76</v>
      </c>
      <c r="AY148" s="213" t="s">
        <v>140</v>
      </c>
    </row>
    <row r="149" spans="2:51" s="14" customFormat="1" ht="11.25">
      <c r="B149" s="214"/>
      <c r="C149" s="215"/>
      <c r="D149" s="204" t="s">
        <v>149</v>
      </c>
      <c r="E149" s="216" t="s">
        <v>93</v>
      </c>
      <c r="F149" s="217" t="s">
        <v>157</v>
      </c>
      <c r="G149" s="215"/>
      <c r="H149" s="218">
        <v>7.56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149</v>
      </c>
      <c r="AU149" s="224" t="s">
        <v>86</v>
      </c>
      <c r="AV149" s="14" t="s">
        <v>147</v>
      </c>
      <c r="AW149" s="14" t="s">
        <v>32</v>
      </c>
      <c r="AX149" s="14" t="s">
        <v>84</v>
      </c>
      <c r="AY149" s="224" t="s">
        <v>140</v>
      </c>
    </row>
    <row r="150" spans="2:63" s="12" customFormat="1" ht="22.9" customHeight="1">
      <c r="B150" s="172"/>
      <c r="C150" s="173"/>
      <c r="D150" s="174" t="s">
        <v>75</v>
      </c>
      <c r="E150" s="186" t="s">
        <v>177</v>
      </c>
      <c r="F150" s="186" t="s">
        <v>178</v>
      </c>
      <c r="G150" s="173"/>
      <c r="H150" s="173"/>
      <c r="I150" s="176"/>
      <c r="J150" s="187">
        <f>BK150</f>
        <v>0</v>
      </c>
      <c r="K150" s="173"/>
      <c r="L150" s="178"/>
      <c r="M150" s="179"/>
      <c r="N150" s="180"/>
      <c r="O150" s="180"/>
      <c r="P150" s="181">
        <f>SUM(P151:P155)</f>
        <v>0</v>
      </c>
      <c r="Q150" s="180"/>
      <c r="R150" s="181">
        <f>SUM(R151:R155)</f>
        <v>0</v>
      </c>
      <c r="S150" s="180"/>
      <c r="T150" s="182">
        <f>SUM(T151:T155)</f>
        <v>0</v>
      </c>
      <c r="AR150" s="183" t="s">
        <v>84</v>
      </c>
      <c r="AT150" s="184" t="s">
        <v>75</v>
      </c>
      <c r="AU150" s="184" t="s">
        <v>84</v>
      </c>
      <c r="AY150" s="183" t="s">
        <v>140</v>
      </c>
      <c r="BK150" s="185">
        <f>SUM(BK151:BK155)</f>
        <v>0</v>
      </c>
    </row>
    <row r="151" spans="1:65" s="2" customFormat="1" ht="24.2" customHeight="1">
      <c r="A151" s="34"/>
      <c r="B151" s="35"/>
      <c r="C151" s="188" t="s">
        <v>151</v>
      </c>
      <c r="D151" s="188" t="s">
        <v>143</v>
      </c>
      <c r="E151" s="189" t="s">
        <v>179</v>
      </c>
      <c r="F151" s="190" t="s">
        <v>180</v>
      </c>
      <c r="G151" s="191" t="s">
        <v>181</v>
      </c>
      <c r="H151" s="192">
        <v>3.719</v>
      </c>
      <c r="I151" s="193"/>
      <c r="J151" s="194">
        <f>ROUND(I151*H151,2)</f>
        <v>0</v>
      </c>
      <c r="K151" s="195"/>
      <c r="L151" s="39"/>
      <c r="M151" s="196" t="s">
        <v>1</v>
      </c>
      <c r="N151" s="197" t="s">
        <v>41</v>
      </c>
      <c r="O151" s="71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0" t="s">
        <v>147</v>
      </c>
      <c r="AT151" s="200" t="s">
        <v>143</v>
      </c>
      <c r="AU151" s="200" t="s">
        <v>86</v>
      </c>
      <c r="AY151" s="17" t="s">
        <v>140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17" t="s">
        <v>84</v>
      </c>
      <c r="BK151" s="201">
        <f>ROUND(I151*H151,2)</f>
        <v>0</v>
      </c>
      <c r="BL151" s="17" t="s">
        <v>147</v>
      </c>
      <c r="BM151" s="200" t="s">
        <v>182</v>
      </c>
    </row>
    <row r="152" spans="1:65" s="2" customFormat="1" ht="24.2" customHeight="1">
      <c r="A152" s="34"/>
      <c r="B152" s="35"/>
      <c r="C152" s="188" t="s">
        <v>183</v>
      </c>
      <c r="D152" s="188" t="s">
        <v>143</v>
      </c>
      <c r="E152" s="189" t="s">
        <v>184</v>
      </c>
      <c r="F152" s="190" t="s">
        <v>185</v>
      </c>
      <c r="G152" s="191" t="s">
        <v>181</v>
      </c>
      <c r="H152" s="192">
        <v>3.719</v>
      </c>
      <c r="I152" s="193"/>
      <c r="J152" s="194">
        <f>ROUND(I152*H152,2)</f>
        <v>0</v>
      </c>
      <c r="K152" s="195"/>
      <c r="L152" s="39"/>
      <c r="M152" s="196" t="s">
        <v>1</v>
      </c>
      <c r="N152" s="197" t="s">
        <v>41</v>
      </c>
      <c r="O152" s="71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0" t="s">
        <v>147</v>
      </c>
      <c r="AT152" s="200" t="s">
        <v>143</v>
      </c>
      <c r="AU152" s="200" t="s">
        <v>86</v>
      </c>
      <c r="AY152" s="17" t="s">
        <v>140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17" t="s">
        <v>84</v>
      </c>
      <c r="BK152" s="201">
        <f>ROUND(I152*H152,2)</f>
        <v>0</v>
      </c>
      <c r="BL152" s="17" t="s">
        <v>147</v>
      </c>
      <c r="BM152" s="200" t="s">
        <v>186</v>
      </c>
    </row>
    <row r="153" spans="1:65" s="2" customFormat="1" ht="24.2" customHeight="1">
      <c r="A153" s="34"/>
      <c r="B153" s="35"/>
      <c r="C153" s="188" t="s">
        <v>187</v>
      </c>
      <c r="D153" s="188" t="s">
        <v>143</v>
      </c>
      <c r="E153" s="189" t="s">
        <v>188</v>
      </c>
      <c r="F153" s="190" t="s">
        <v>189</v>
      </c>
      <c r="G153" s="191" t="s">
        <v>181</v>
      </c>
      <c r="H153" s="192">
        <v>40.909</v>
      </c>
      <c r="I153" s="193"/>
      <c r="J153" s="194">
        <f>ROUND(I153*H153,2)</f>
        <v>0</v>
      </c>
      <c r="K153" s="195"/>
      <c r="L153" s="39"/>
      <c r="M153" s="196" t="s">
        <v>1</v>
      </c>
      <c r="N153" s="197" t="s">
        <v>41</v>
      </c>
      <c r="O153" s="71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0" t="s">
        <v>147</v>
      </c>
      <c r="AT153" s="200" t="s">
        <v>143</v>
      </c>
      <c r="AU153" s="200" t="s">
        <v>86</v>
      </c>
      <c r="AY153" s="17" t="s">
        <v>140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17" t="s">
        <v>84</v>
      </c>
      <c r="BK153" s="201">
        <f>ROUND(I153*H153,2)</f>
        <v>0</v>
      </c>
      <c r="BL153" s="17" t="s">
        <v>147</v>
      </c>
      <c r="BM153" s="200" t="s">
        <v>190</v>
      </c>
    </row>
    <row r="154" spans="2:51" s="13" customFormat="1" ht="11.25">
      <c r="B154" s="202"/>
      <c r="C154" s="203"/>
      <c r="D154" s="204" t="s">
        <v>149</v>
      </c>
      <c r="E154" s="203"/>
      <c r="F154" s="206" t="s">
        <v>191</v>
      </c>
      <c r="G154" s="203"/>
      <c r="H154" s="207">
        <v>40.909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149</v>
      </c>
      <c r="AU154" s="213" t="s">
        <v>86</v>
      </c>
      <c r="AV154" s="13" t="s">
        <v>86</v>
      </c>
      <c r="AW154" s="13" t="s">
        <v>4</v>
      </c>
      <c r="AX154" s="13" t="s">
        <v>84</v>
      </c>
      <c r="AY154" s="213" t="s">
        <v>140</v>
      </c>
    </row>
    <row r="155" spans="1:65" s="2" customFormat="1" ht="24.2" customHeight="1">
      <c r="A155" s="34"/>
      <c r="B155" s="35"/>
      <c r="C155" s="188" t="s">
        <v>166</v>
      </c>
      <c r="D155" s="188" t="s">
        <v>143</v>
      </c>
      <c r="E155" s="189" t="s">
        <v>192</v>
      </c>
      <c r="F155" s="190" t="s">
        <v>193</v>
      </c>
      <c r="G155" s="191" t="s">
        <v>181</v>
      </c>
      <c r="H155" s="192">
        <v>3.719</v>
      </c>
      <c r="I155" s="193"/>
      <c r="J155" s="194">
        <f>ROUND(I155*H155,2)</f>
        <v>0</v>
      </c>
      <c r="K155" s="195"/>
      <c r="L155" s="39"/>
      <c r="M155" s="196" t="s">
        <v>1</v>
      </c>
      <c r="N155" s="197" t="s">
        <v>41</v>
      </c>
      <c r="O155" s="71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0" t="s">
        <v>147</v>
      </c>
      <c r="AT155" s="200" t="s">
        <v>143</v>
      </c>
      <c r="AU155" s="200" t="s">
        <v>86</v>
      </c>
      <c r="AY155" s="17" t="s">
        <v>140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17" t="s">
        <v>84</v>
      </c>
      <c r="BK155" s="201">
        <f>ROUND(I155*H155,2)</f>
        <v>0</v>
      </c>
      <c r="BL155" s="17" t="s">
        <v>147</v>
      </c>
      <c r="BM155" s="200" t="s">
        <v>194</v>
      </c>
    </row>
    <row r="156" spans="2:63" s="12" customFormat="1" ht="22.9" customHeight="1">
      <c r="B156" s="172"/>
      <c r="C156" s="173"/>
      <c r="D156" s="174" t="s">
        <v>75</v>
      </c>
      <c r="E156" s="186" t="s">
        <v>195</v>
      </c>
      <c r="F156" s="186" t="s">
        <v>196</v>
      </c>
      <c r="G156" s="173"/>
      <c r="H156" s="173"/>
      <c r="I156" s="176"/>
      <c r="J156" s="187">
        <f>BK156</f>
        <v>0</v>
      </c>
      <c r="K156" s="173"/>
      <c r="L156" s="178"/>
      <c r="M156" s="179"/>
      <c r="N156" s="180"/>
      <c r="O156" s="180"/>
      <c r="P156" s="181">
        <f>P157</f>
        <v>0</v>
      </c>
      <c r="Q156" s="180"/>
      <c r="R156" s="181">
        <f>R157</f>
        <v>0</v>
      </c>
      <c r="S156" s="180"/>
      <c r="T156" s="182">
        <f>T157</f>
        <v>0</v>
      </c>
      <c r="AR156" s="183" t="s">
        <v>84</v>
      </c>
      <c r="AT156" s="184" t="s">
        <v>75</v>
      </c>
      <c r="AU156" s="184" t="s">
        <v>84</v>
      </c>
      <c r="AY156" s="183" t="s">
        <v>140</v>
      </c>
      <c r="BK156" s="185">
        <f>BK157</f>
        <v>0</v>
      </c>
    </row>
    <row r="157" spans="1:65" s="2" customFormat="1" ht="14.45" customHeight="1">
      <c r="A157" s="34"/>
      <c r="B157" s="35"/>
      <c r="C157" s="188" t="s">
        <v>197</v>
      </c>
      <c r="D157" s="188" t="s">
        <v>143</v>
      </c>
      <c r="E157" s="189" t="s">
        <v>198</v>
      </c>
      <c r="F157" s="190" t="s">
        <v>199</v>
      </c>
      <c r="G157" s="191" t="s">
        <v>181</v>
      </c>
      <c r="H157" s="192">
        <v>1.336</v>
      </c>
      <c r="I157" s="193"/>
      <c r="J157" s="194">
        <f>ROUND(I157*H157,2)</f>
        <v>0</v>
      </c>
      <c r="K157" s="195"/>
      <c r="L157" s="39"/>
      <c r="M157" s="196" t="s">
        <v>1</v>
      </c>
      <c r="N157" s="197" t="s">
        <v>41</v>
      </c>
      <c r="O157" s="71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0" t="s">
        <v>147</v>
      </c>
      <c r="AT157" s="200" t="s">
        <v>143</v>
      </c>
      <c r="AU157" s="200" t="s">
        <v>86</v>
      </c>
      <c r="AY157" s="17" t="s">
        <v>140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7" t="s">
        <v>84</v>
      </c>
      <c r="BK157" s="201">
        <f>ROUND(I157*H157,2)</f>
        <v>0</v>
      </c>
      <c r="BL157" s="17" t="s">
        <v>147</v>
      </c>
      <c r="BM157" s="200" t="s">
        <v>200</v>
      </c>
    </row>
    <row r="158" spans="2:63" s="12" customFormat="1" ht="25.9" customHeight="1">
      <c r="B158" s="172"/>
      <c r="C158" s="173"/>
      <c r="D158" s="174" t="s">
        <v>75</v>
      </c>
      <c r="E158" s="175" t="s">
        <v>201</v>
      </c>
      <c r="F158" s="175" t="s">
        <v>202</v>
      </c>
      <c r="G158" s="173"/>
      <c r="H158" s="173"/>
      <c r="I158" s="176"/>
      <c r="J158" s="177">
        <f>BK158</f>
        <v>0</v>
      </c>
      <c r="K158" s="173"/>
      <c r="L158" s="178"/>
      <c r="M158" s="179"/>
      <c r="N158" s="180"/>
      <c r="O158" s="180"/>
      <c r="P158" s="181">
        <f>P159+P164+P180+P183+P186</f>
        <v>0</v>
      </c>
      <c r="Q158" s="180"/>
      <c r="R158" s="181">
        <f>R159+R164+R180+R183+R186</f>
        <v>2.70547664</v>
      </c>
      <c r="S158" s="180"/>
      <c r="T158" s="182">
        <f>T159+T164+T180+T183+T186</f>
        <v>0</v>
      </c>
      <c r="AR158" s="183" t="s">
        <v>86</v>
      </c>
      <c r="AT158" s="184" t="s">
        <v>75</v>
      </c>
      <c r="AU158" s="184" t="s">
        <v>76</v>
      </c>
      <c r="AY158" s="183" t="s">
        <v>140</v>
      </c>
      <c r="BK158" s="185">
        <f>BK159+BK164+BK180+BK183+BK186</f>
        <v>0</v>
      </c>
    </row>
    <row r="159" spans="2:63" s="12" customFormat="1" ht="22.9" customHeight="1">
      <c r="B159" s="172"/>
      <c r="C159" s="173"/>
      <c r="D159" s="174" t="s">
        <v>75</v>
      </c>
      <c r="E159" s="186" t="s">
        <v>203</v>
      </c>
      <c r="F159" s="186" t="s">
        <v>204</v>
      </c>
      <c r="G159" s="173"/>
      <c r="H159" s="173"/>
      <c r="I159" s="176"/>
      <c r="J159" s="187">
        <f>BK159</f>
        <v>0</v>
      </c>
      <c r="K159" s="173"/>
      <c r="L159" s="178"/>
      <c r="M159" s="179"/>
      <c r="N159" s="180"/>
      <c r="O159" s="180"/>
      <c r="P159" s="181">
        <f>SUM(P160:P163)</f>
        <v>0</v>
      </c>
      <c r="Q159" s="180"/>
      <c r="R159" s="181">
        <f>SUM(R160:R163)</f>
        <v>0.0244736</v>
      </c>
      <c r="S159" s="180"/>
      <c r="T159" s="182">
        <f>SUM(T160:T163)</f>
        <v>0</v>
      </c>
      <c r="AR159" s="183" t="s">
        <v>86</v>
      </c>
      <c r="AT159" s="184" t="s">
        <v>75</v>
      </c>
      <c r="AU159" s="184" t="s">
        <v>84</v>
      </c>
      <c r="AY159" s="183" t="s">
        <v>140</v>
      </c>
      <c r="BK159" s="185">
        <f>SUM(BK160:BK163)</f>
        <v>0</v>
      </c>
    </row>
    <row r="160" spans="1:65" s="2" customFormat="1" ht="24.2" customHeight="1">
      <c r="A160" s="34"/>
      <c r="B160" s="35"/>
      <c r="C160" s="188" t="s">
        <v>205</v>
      </c>
      <c r="D160" s="188" t="s">
        <v>143</v>
      </c>
      <c r="E160" s="189" t="s">
        <v>206</v>
      </c>
      <c r="F160" s="190" t="s">
        <v>207</v>
      </c>
      <c r="G160" s="191" t="s">
        <v>208</v>
      </c>
      <c r="H160" s="192">
        <v>38.24</v>
      </c>
      <c r="I160" s="193"/>
      <c r="J160" s="194">
        <f>ROUND(I160*H160,2)</f>
        <v>0</v>
      </c>
      <c r="K160" s="195"/>
      <c r="L160" s="39"/>
      <c r="M160" s="196" t="s">
        <v>1</v>
      </c>
      <c r="N160" s="197" t="s">
        <v>41</v>
      </c>
      <c r="O160" s="71"/>
      <c r="P160" s="198">
        <f>O160*H160</f>
        <v>0</v>
      </c>
      <c r="Q160" s="198">
        <v>0.00064</v>
      </c>
      <c r="R160" s="198">
        <f>Q160*H160</f>
        <v>0.0244736</v>
      </c>
      <c r="S160" s="198">
        <v>0</v>
      </c>
      <c r="T160" s="199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0" t="s">
        <v>209</v>
      </c>
      <c r="AT160" s="200" t="s">
        <v>143</v>
      </c>
      <c r="AU160" s="200" t="s">
        <v>86</v>
      </c>
      <c r="AY160" s="17" t="s">
        <v>140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17" t="s">
        <v>84</v>
      </c>
      <c r="BK160" s="201">
        <f>ROUND(I160*H160,2)</f>
        <v>0</v>
      </c>
      <c r="BL160" s="17" t="s">
        <v>209</v>
      </c>
      <c r="BM160" s="200" t="s">
        <v>210</v>
      </c>
    </row>
    <row r="161" spans="2:51" s="13" customFormat="1" ht="11.25">
      <c r="B161" s="202"/>
      <c r="C161" s="203"/>
      <c r="D161" s="204" t="s">
        <v>149</v>
      </c>
      <c r="E161" s="205" t="s">
        <v>1</v>
      </c>
      <c r="F161" s="206" t="s">
        <v>211</v>
      </c>
      <c r="G161" s="203"/>
      <c r="H161" s="207">
        <v>38.24</v>
      </c>
      <c r="I161" s="208"/>
      <c r="J161" s="203"/>
      <c r="K161" s="203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149</v>
      </c>
      <c r="AU161" s="213" t="s">
        <v>86</v>
      </c>
      <c r="AV161" s="13" t="s">
        <v>86</v>
      </c>
      <c r="AW161" s="13" t="s">
        <v>32</v>
      </c>
      <c r="AX161" s="13" t="s">
        <v>76</v>
      </c>
      <c r="AY161" s="213" t="s">
        <v>140</v>
      </c>
    </row>
    <row r="162" spans="2:51" s="14" customFormat="1" ht="11.25">
      <c r="B162" s="214"/>
      <c r="C162" s="215"/>
      <c r="D162" s="204" t="s">
        <v>149</v>
      </c>
      <c r="E162" s="216" t="s">
        <v>104</v>
      </c>
      <c r="F162" s="217" t="s">
        <v>157</v>
      </c>
      <c r="G162" s="215"/>
      <c r="H162" s="218">
        <v>38.24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149</v>
      </c>
      <c r="AU162" s="224" t="s">
        <v>86</v>
      </c>
      <c r="AV162" s="14" t="s">
        <v>147</v>
      </c>
      <c r="AW162" s="14" t="s">
        <v>32</v>
      </c>
      <c r="AX162" s="14" t="s">
        <v>84</v>
      </c>
      <c r="AY162" s="224" t="s">
        <v>140</v>
      </c>
    </row>
    <row r="163" spans="1:65" s="2" customFormat="1" ht="24.2" customHeight="1">
      <c r="A163" s="34"/>
      <c r="B163" s="35"/>
      <c r="C163" s="188" t="s">
        <v>212</v>
      </c>
      <c r="D163" s="188" t="s">
        <v>143</v>
      </c>
      <c r="E163" s="189" t="s">
        <v>213</v>
      </c>
      <c r="F163" s="190" t="s">
        <v>214</v>
      </c>
      <c r="G163" s="191" t="s">
        <v>181</v>
      </c>
      <c r="H163" s="192">
        <v>0.024</v>
      </c>
      <c r="I163" s="193"/>
      <c r="J163" s="194">
        <f>ROUND(I163*H163,2)</f>
        <v>0</v>
      </c>
      <c r="K163" s="195"/>
      <c r="L163" s="39"/>
      <c r="M163" s="196" t="s">
        <v>1</v>
      </c>
      <c r="N163" s="197" t="s">
        <v>41</v>
      </c>
      <c r="O163" s="71"/>
      <c r="P163" s="198">
        <f>O163*H163</f>
        <v>0</v>
      </c>
      <c r="Q163" s="198">
        <v>0</v>
      </c>
      <c r="R163" s="198">
        <f>Q163*H163</f>
        <v>0</v>
      </c>
      <c r="S163" s="198">
        <v>0</v>
      </c>
      <c r="T163" s="199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0" t="s">
        <v>209</v>
      </c>
      <c r="AT163" s="200" t="s">
        <v>143</v>
      </c>
      <c r="AU163" s="200" t="s">
        <v>86</v>
      </c>
      <c r="AY163" s="17" t="s">
        <v>140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17" t="s">
        <v>84</v>
      </c>
      <c r="BK163" s="201">
        <f>ROUND(I163*H163,2)</f>
        <v>0</v>
      </c>
      <c r="BL163" s="17" t="s">
        <v>209</v>
      </c>
      <c r="BM163" s="200" t="s">
        <v>215</v>
      </c>
    </row>
    <row r="164" spans="2:63" s="12" customFormat="1" ht="22.9" customHeight="1">
      <c r="B164" s="172"/>
      <c r="C164" s="173"/>
      <c r="D164" s="174" t="s">
        <v>75</v>
      </c>
      <c r="E164" s="186" t="s">
        <v>216</v>
      </c>
      <c r="F164" s="186" t="s">
        <v>217</v>
      </c>
      <c r="G164" s="173"/>
      <c r="H164" s="173"/>
      <c r="I164" s="176"/>
      <c r="J164" s="187">
        <f>BK164</f>
        <v>0</v>
      </c>
      <c r="K164" s="173"/>
      <c r="L164" s="178"/>
      <c r="M164" s="179"/>
      <c r="N164" s="180"/>
      <c r="O164" s="180"/>
      <c r="P164" s="181">
        <f>SUM(P165:P179)</f>
        <v>0</v>
      </c>
      <c r="Q164" s="180"/>
      <c r="R164" s="181">
        <f>SUM(R165:R179)</f>
        <v>2.59350208</v>
      </c>
      <c r="S164" s="180"/>
      <c r="T164" s="182">
        <f>SUM(T165:T179)</f>
        <v>0</v>
      </c>
      <c r="AR164" s="183" t="s">
        <v>86</v>
      </c>
      <c r="AT164" s="184" t="s">
        <v>75</v>
      </c>
      <c r="AU164" s="184" t="s">
        <v>84</v>
      </c>
      <c r="AY164" s="183" t="s">
        <v>140</v>
      </c>
      <c r="BK164" s="185">
        <f>SUM(BK165:BK179)</f>
        <v>0</v>
      </c>
    </row>
    <row r="165" spans="1:65" s="2" customFormat="1" ht="24.2" customHeight="1">
      <c r="A165" s="34"/>
      <c r="B165" s="35"/>
      <c r="C165" s="188" t="s">
        <v>218</v>
      </c>
      <c r="D165" s="188" t="s">
        <v>143</v>
      </c>
      <c r="E165" s="189" t="s">
        <v>219</v>
      </c>
      <c r="F165" s="190" t="s">
        <v>220</v>
      </c>
      <c r="G165" s="191" t="s">
        <v>146</v>
      </c>
      <c r="H165" s="192">
        <v>61.184</v>
      </c>
      <c r="I165" s="193"/>
      <c r="J165" s="194">
        <f>ROUND(I165*H165,2)</f>
        <v>0</v>
      </c>
      <c r="K165" s="195"/>
      <c r="L165" s="39"/>
      <c r="M165" s="196" t="s">
        <v>1</v>
      </c>
      <c r="N165" s="197" t="s">
        <v>41</v>
      </c>
      <c r="O165" s="71"/>
      <c r="P165" s="198">
        <f>O165*H165</f>
        <v>0</v>
      </c>
      <c r="Q165" s="198">
        <v>0.00026</v>
      </c>
      <c r="R165" s="198">
        <f>Q165*H165</f>
        <v>0.01590784</v>
      </c>
      <c r="S165" s="198">
        <v>0</v>
      </c>
      <c r="T165" s="199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0" t="s">
        <v>209</v>
      </c>
      <c r="AT165" s="200" t="s">
        <v>143</v>
      </c>
      <c r="AU165" s="200" t="s">
        <v>86</v>
      </c>
      <c r="AY165" s="17" t="s">
        <v>140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7" t="s">
        <v>84</v>
      </c>
      <c r="BK165" s="201">
        <f>ROUND(I165*H165,2)</f>
        <v>0</v>
      </c>
      <c r="BL165" s="17" t="s">
        <v>209</v>
      </c>
      <c r="BM165" s="200" t="s">
        <v>221</v>
      </c>
    </row>
    <row r="166" spans="2:51" s="13" customFormat="1" ht="11.25">
      <c r="B166" s="202"/>
      <c r="C166" s="203"/>
      <c r="D166" s="204" t="s">
        <v>149</v>
      </c>
      <c r="E166" s="205" t="s">
        <v>1</v>
      </c>
      <c r="F166" s="206" t="s">
        <v>98</v>
      </c>
      <c r="G166" s="203"/>
      <c r="H166" s="207">
        <v>61.184</v>
      </c>
      <c r="I166" s="208"/>
      <c r="J166" s="203"/>
      <c r="K166" s="203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149</v>
      </c>
      <c r="AU166" s="213" t="s">
        <v>86</v>
      </c>
      <c r="AV166" s="13" t="s">
        <v>86</v>
      </c>
      <c r="AW166" s="13" t="s">
        <v>32</v>
      </c>
      <c r="AX166" s="13" t="s">
        <v>84</v>
      </c>
      <c r="AY166" s="213" t="s">
        <v>140</v>
      </c>
    </row>
    <row r="167" spans="1:65" s="2" customFormat="1" ht="24.2" customHeight="1">
      <c r="A167" s="34"/>
      <c r="B167" s="35"/>
      <c r="C167" s="235" t="s">
        <v>222</v>
      </c>
      <c r="D167" s="235" t="s">
        <v>223</v>
      </c>
      <c r="E167" s="236" t="s">
        <v>224</v>
      </c>
      <c r="F167" s="237" t="s">
        <v>225</v>
      </c>
      <c r="G167" s="238" t="s">
        <v>146</v>
      </c>
      <c r="H167" s="239">
        <v>61.184</v>
      </c>
      <c r="I167" s="240"/>
      <c r="J167" s="241">
        <f>ROUND(I167*H167,2)</f>
        <v>0</v>
      </c>
      <c r="K167" s="242"/>
      <c r="L167" s="243"/>
      <c r="M167" s="244" t="s">
        <v>1</v>
      </c>
      <c r="N167" s="245" t="s">
        <v>41</v>
      </c>
      <c r="O167" s="71"/>
      <c r="P167" s="198">
        <f>O167*H167</f>
        <v>0</v>
      </c>
      <c r="Q167" s="198">
        <v>0.03611</v>
      </c>
      <c r="R167" s="198">
        <f>Q167*H167</f>
        <v>2.20935424</v>
      </c>
      <c r="S167" s="198">
        <v>0</v>
      </c>
      <c r="T167" s="199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0" t="s">
        <v>226</v>
      </c>
      <c r="AT167" s="200" t="s">
        <v>223</v>
      </c>
      <c r="AU167" s="200" t="s">
        <v>86</v>
      </c>
      <c r="AY167" s="17" t="s">
        <v>140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17" t="s">
        <v>84</v>
      </c>
      <c r="BK167" s="201">
        <f>ROUND(I167*H167,2)</f>
        <v>0</v>
      </c>
      <c r="BL167" s="17" t="s">
        <v>209</v>
      </c>
      <c r="BM167" s="200" t="s">
        <v>227</v>
      </c>
    </row>
    <row r="168" spans="1:65" s="2" customFormat="1" ht="24.2" customHeight="1">
      <c r="A168" s="34"/>
      <c r="B168" s="35"/>
      <c r="C168" s="188" t="s">
        <v>8</v>
      </c>
      <c r="D168" s="188" t="s">
        <v>143</v>
      </c>
      <c r="E168" s="189" t="s">
        <v>228</v>
      </c>
      <c r="F168" s="190" t="s">
        <v>229</v>
      </c>
      <c r="G168" s="191" t="s">
        <v>208</v>
      </c>
      <c r="H168" s="192">
        <v>127.68</v>
      </c>
      <c r="I168" s="193"/>
      <c r="J168" s="194">
        <f>ROUND(I168*H168,2)</f>
        <v>0</v>
      </c>
      <c r="K168" s="195"/>
      <c r="L168" s="39"/>
      <c r="M168" s="196" t="s">
        <v>1</v>
      </c>
      <c r="N168" s="197" t="s">
        <v>41</v>
      </c>
      <c r="O168" s="71"/>
      <c r="P168" s="198">
        <f>O168*H168</f>
        <v>0</v>
      </c>
      <c r="Q168" s="198">
        <v>0.00028</v>
      </c>
      <c r="R168" s="198">
        <f>Q168*H168</f>
        <v>0.0357504</v>
      </c>
      <c r="S168" s="198">
        <v>0</v>
      </c>
      <c r="T168" s="199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0" t="s">
        <v>209</v>
      </c>
      <c r="AT168" s="200" t="s">
        <v>143</v>
      </c>
      <c r="AU168" s="200" t="s">
        <v>86</v>
      </c>
      <c r="AY168" s="17" t="s">
        <v>140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17" t="s">
        <v>84</v>
      </c>
      <c r="BK168" s="201">
        <f>ROUND(I168*H168,2)</f>
        <v>0</v>
      </c>
      <c r="BL168" s="17" t="s">
        <v>209</v>
      </c>
      <c r="BM168" s="200" t="s">
        <v>230</v>
      </c>
    </row>
    <row r="169" spans="2:51" s="13" customFormat="1" ht="11.25">
      <c r="B169" s="202"/>
      <c r="C169" s="203"/>
      <c r="D169" s="204" t="s">
        <v>149</v>
      </c>
      <c r="E169" s="205" t="s">
        <v>1</v>
      </c>
      <c r="F169" s="206" t="s">
        <v>231</v>
      </c>
      <c r="G169" s="203"/>
      <c r="H169" s="207">
        <v>127.68</v>
      </c>
      <c r="I169" s="208"/>
      <c r="J169" s="203"/>
      <c r="K169" s="203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149</v>
      </c>
      <c r="AU169" s="213" t="s">
        <v>86</v>
      </c>
      <c r="AV169" s="13" t="s">
        <v>86</v>
      </c>
      <c r="AW169" s="13" t="s">
        <v>32</v>
      </c>
      <c r="AX169" s="13" t="s">
        <v>84</v>
      </c>
      <c r="AY169" s="213" t="s">
        <v>140</v>
      </c>
    </row>
    <row r="170" spans="1:65" s="2" customFormat="1" ht="24.2" customHeight="1">
      <c r="A170" s="34"/>
      <c r="B170" s="35"/>
      <c r="C170" s="188" t="s">
        <v>209</v>
      </c>
      <c r="D170" s="188" t="s">
        <v>143</v>
      </c>
      <c r="E170" s="189" t="s">
        <v>232</v>
      </c>
      <c r="F170" s="190" t="s">
        <v>233</v>
      </c>
      <c r="G170" s="191" t="s">
        <v>234</v>
      </c>
      <c r="H170" s="192">
        <v>2</v>
      </c>
      <c r="I170" s="193"/>
      <c r="J170" s="194">
        <f>ROUND(I170*H170,2)</f>
        <v>0</v>
      </c>
      <c r="K170" s="195"/>
      <c r="L170" s="39"/>
      <c r="M170" s="196" t="s">
        <v>1</v>
      </c>
      <c r="N170" s="197" t="s">
        <v>41</v>
      </c>
      <c r="O170" s="71"/>
      <c r="P170" s="198">
        <f>O170*H170</f>
        <v>0</v>
      </c>
      <c r="Q170" s="198">
        <v>0.00088</v>
      </c>
      <c r="R170" s="198">
        <f>Q170*H170</f>
        <v>0.00176</v>
      </c>
      <c r="S170" s="198">
        <v>0</v>
      </c>
      <c r="T170" s="199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0" t="s">
        <v>209</v>
      </c>
      <c r="AT170" s="200" t="s">
        <v>143</v>
      </c>
      <c r="AU170" s="200" t="s">
        <v>86</v>
      </c>
      <c r="AY170" s="17" t="s">
        <v>140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17" t="s">
        <v>84</v>
      </c>
      <c r="BK170" s="201">
        <f>ROUND(I170*H170,2)</f>
        <v>0</v>
      </c>
      <c r="BL170" s="17" t="s">
        <v>209</v>
      </c>
      <c r="BM170" s="200" t="s">
        <v>235</v>
      </c>
    </row>
    <row r="171" spans="2:51" s="13" customFormat="1" ht="11.25">
      <c r="B171" s="202"/>
      <c r="C171" s="203"/>
      <c r="D171" s="204" t="s">
        <v>149</v>
      </c>
      <c r="E171" s="205" t="s">
        <v>1</v>
      </c>
      <c r="F171" s="206" t="s">
        <v>236</v>
      </c>
      <c r="G171" s="203"/>
      <c r="H171" s="207">
        <v>2</v>
      </c>
      <c r="I171" s="208"/>
      <c r="J171" s="203"/>
      <c r="K171" s="203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149</v>
      </c>
      <c r="AU171" s="213" t="s">
        <v>86</v>
      </c>
      <c r="AV171" s="13" t="s">
        <v>86</v>
      </c>
      <c r="AW171" s="13" t="s">
        <v>32</v>
      </c>
      <c r="AX171" s="13" t="s">
        <v>84</v>
      </c>
      <c r="AY171" s="213" t="s">
        <v>140</v>
      </c>
    </row>
    <row r="172" spans="1:65" s="2" customFormat="1" ht="14.45" customHeight="1">
      <c r="A172" s="34"/>
      <c r="B172" s="35"/>
      <c r="C172" s="235" t="s">
        <v>237</v>
      </c>
      <c r="D172" s="235" t="s">
        <v>223</v>
      </c>
      <c r="E172" s="236" t="s">
        <v>238</v>
      </c>
      <c r="F172" s="237" t="s">
        <v>239</v>
      </c>
      <c r="G172" s="238" t="s">
        <v>146</v>
      </c>
      <c r="H172" s="239">
        <v>7.56</v>
      </c>
      <c r="I172" s="240"/>
      <c r="J172" s="241">
        <f>ROUND(I172*H172,2)</f>
        <v>0</v>
      </c>
      <c r="K172" s="242"/>
      <c r="L172" s="243"/>
      <c r="M172" s="244" t="s">
        <v>1</v>
      </c>
      <c r="N172" s="245" t="s">
        <v>41</v>
      </c>
      <c r="O172" s="71"/>
      <c r="P172" s="198">
        <f>O172*H172</f>
        <v>0</v>
      </c>
      <c r="Q172" s="198">
        <v>0.03776</v>
      </c>
      <c r="R172" s="198">
        <f>Q172*H172</f>
        <v>0.2854656</v>
      </c>
      <c r="S172" s="198">
        <v>0</v>
      </c>
      <c r="T172" s="199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0" t="s">
        <v>226</v>
      </c>
      <c r="AT172" s="200" t="s">
        <v>223</v>
      </c>
      <c r="AU172" s="200" t="s">
        <v>86</v>
      </c>
      <c r="AY172" s="17" t="s">
        <v>140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17" t="s">
        <v>84</v>
      </c>
      <c r="BK172" s="201">
        <f>ROUND(I172*H172,2)</f>
        <v>0</v>
      </c>
      <c r="BL172" s="17" t="s">
        <v>209</v>
      </c>
      <c r="BM172" s="200" t="s">
        <v>240</v>
      </c>
    </row>
    <row r="173" spans="2:51" s="13" customFormat="1" ht="11.25">
      <c r="B173" s="202"/>
      <c r="C173" s="203"/>
      <c r="D173" s="204" t="s">
        <v>149</v>
      </c>
      <c r="E173" s="205" t="s">
        <v>1</v>
      </c>
      <c r="F173" s="206" t="s">
        <v>93</v>
      </c>
      <c r="G173" s="203"/>
      <c r="H173" s="207">
        <v>7.56</v>
      </c>
      <c r="I173" s="208"/>
      <c r="J173" s="203"/>
      <c r="K173" s="203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149</v>
      </c>
      <c r="AU173" s="213" t="s">
        <v>86</v>
      </c>
      <c r="AV173" s="13" t="s">
        <v>86</v>
      </c>
      <c r="AW173" s="13" t="s">
        <v>32</v>
      </c>
      <c r="AX173" s="13" t="s">
        <v>84</v>
      </c>
      <c r="AY173" s="213" t="s">
        <v>140</v>
      </c>
    </row>
    <row r="174" spans="1:65" s="2" customFormat="1" ht="24.2" customHeight="1">
      <c r="A174" s="34"/>
      <c r="B174" s="35"/>
      <c r="C174" s="188" t="s">
        <v>241</v>
      </c>
      <c r="D174" s="188" t="s">
        <v>143</v>
      </c>
      <c r="E174" s="189" t="s">
        <v>242</v>
      </c>
      <c r="F174" s="190" t="s">
        <v>243</v>
      </c>
      <c r="G174" s="191" t="s">
        <v>234</v>
      </c>
      <c r="H174" s="192">
        <v>16</v>
      </c>
      <c r="I174" s="193"/>
      <c r="J174" s="194">
        <f>ROUND(I174*H174,2)</f>
        <v>0</v>
      </c>
      <c r="K174" s="195"/>
      <c r="L174" s="39"/>
      <c r="M174" s="196" t="s">
        <v>1</v>
      </c>
      <c r="N174" s="197" t="s">
        <v>41</v>
      </c>
      <c r="O174" s="71"/>
      <c r="P174" s="198">
        <f>O174*H174</f>
        <v>0</v>
      </c>
      <c r="Q174" s="198">
        <v>0</v>
      </c>
      <c r="R174" s="198">
        <f>Q174*H174</f>
        <v>0</v>
      </c>
      <c r="S174" s="198">
        <v>0</v>
      </c>
      <c r="T174" s="199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0" t="s">
        <v>209</v>
      </c>
      <c r="AT174" s="200" t="s">
        <v>143</v>
      </c>
      <c r="AU174" s="200" t="s">
        <v>86</v>
      </c>
      <c r="AY174" s="17" t="s">
        <v>140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17" t="s">
        <v>84</v>
      </c>
      <c r="BK174" s="201">
        <f>ROUND(I174*H174,2)</f>
        <v>0</v>
      </c>
      <c r="BL174" s="17" t="s">
        <v>209</v>
      </c>
      <c r="BM174" s="200" t="s">
        <v>244</v>
      </c>
    </row>
    <row r="175" spans="2:51" s="13" customFormat="1" ht="11.25">
      <c r="B175" s="202"/>
      <c r="C175" s="203"/>
      <c r="D175" s="204" t="s">
        <v>149</v>
      </c>
      <c r="E175" s="205" t="s">
        <v>1</v>
      </c>
      <c r="F175" s="206" t="s">
        <v>245</v>
      </c>
      <c r="G175" s="203"/>
      <c r="H175" s="207">
        <v>16</v>
      </c>
      <c r="I175" s="208"/>
      <c r="J175" s="203"/>
      <c r="K175" s="203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149</v>
      </c>
      <c r="AU175" s="213" t="s">
        <v>86</v>
      </c>
      <c r="AV175" s="13" t="s">
        <v>86</v>
      </c>
      <c r="AW175" s="13" t="s">
        <v>32</v>
      </c>
      <c r="AX175" s="13" t="s">
        <v>84</v>
      </c>
      <c r="AY175" s="213" t="s">
        <v>140</v>
      </c>
    </row>
    <row r="176" spans="1:65" s="2" customFormat="1" ht="14.45" customHeight="1">
      <c r="A176" s="34"/>
      <c r="B176" s="35"/>
      <c r="C176" s="235" t="s">
        <v>246</v>
      </c>
      <c r="D176" s="235" t="s">
        <v>223</v>
      </c>
      <c r="E176" s="236" t="s">
        <v>247</v>
      </c>
      <c r="F176" s="237" t="s">
        <v>248</v>
      </c>
      <c r="G176" s="238" t="s">
        <v>208</v>
      </c>
      <c r="H176" s="239">
        <v>38.24</v>
      </c>
      <c r="I176" s="240"/>
      <c r="J176" s="241">
        <f>ROUND(I176*H176,2)</f>
        <v>0</v>
      </c>
      <c r="K176" s="242"/>
      <c r="L176" s="243"/>
      <c r="M176" s="244" t="s">
        <v>1</v>
      </c>
      <c r="N176" s="245" t="s">
        <v>41</v>
      </c>
      <c r="O176" s="71"/>
      <c r="P176" s="198">
        <f>O176*H176</f>
        <v>0</v>
      </c>
      <c r="Q176" s="198">
        <v>0.0011</v>
      </c>
      <c r="R176" s="198">
        <f>Q176*H176</f>
        <v>0.042064000000000004</v>
      </c>
      <c r="S176" s="198">
        <v>0</v>
      </c>
      <c r="T176" s="199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0" t="s">
        <v>226</v>
      </c>
      <c r="AT176" s="200" t="s">
        <v>223</v>
      </c>
      <c r="AU176" s="200" t="s">
        <v>86</v>
      </c>
      <c r="AY176" s="17" t="s">
        <v>140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17" t="s">
        <v>84</v>
      </c>
      <c r="BK176" s="201">
        <f>ROUND(I176*H176,2)</f>
        <v>0</v>
      </c>
      <c r="BL176" s="17" t="s">
        <v>209</v>
      </c>
      <c r="BM176" s="200" t="s">
        <v>249</v>
      </c>
    </row>
    <row r="177" spans="2:51" s="13" customFormat="1" ht="11.25">
      <c r="B177" s="202"/>
      <c r="C177" s="203"/>
      <c r="D177" s="204" t="s">
        <v>149</v>
      </c>
      <c r="E177" s="205" t="s">
        <v>1</v>
      </c>
      <c r="F177" s="206" t="s">
        <v>104</v>
      </c>
      <c r="G177" s="203"/>
      <c r="H177" s="207">
        <v>38.24</v>
      </c>
      <c r="I177" s="208"/>
      <c r="J177" s="203"/>
      <c r="K177" s="203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149</v>
      </c>
      <c r="AU177" s="213" t="s">
        <v>86</v>
      </c>
      <c r="AV177" s="13" t="s">
        <v>86</v>
      </c>
      <c r="AW177" s="13" t="s">
        <v>32</v>
      </c>
      <c r="AX177" s="13" t="s">
        <v>84</v>
      </c>
      <c r="AY177" s="213" t="s">
        <v>140</v>
      </c>
    </row>
    <row r="178" spans="1:65" s="2" customFormat="1" ht="14.45" customHeight="1">
      <c r="A178" s="34"/>
      <c r="B178" s="35"/>
      <c r="C178" s="235" t="s">
        <v>250</v>
      </c>
      <c r="D178" s="235" t="s">
        <v>223</v>
      </c>
      <c r="E178" s="236" t="s">
        <v>251</v>
      </c>
      <c r="F178" s="237" t="s">
        <v>252</v>
      </c>
      <c r="G178" s="238" t="s">
        <v>253</v>
      </c>
      <c r="H178" s="239">
        <v>16</v>
      </c>
      <c r="I178" s="240"/>
      <c r="J178" s="241">
        <f>ROUND(I178*H178,2)</f>
        <v>0</v>
      </c>
      <c r="K178" s="242"/>
      <c r="L178" s="243"/>
      <c r="M178" s="244" t="s">
        <v>1</v>
      </c>
      <c r="N178" s="245" t="s">
        <v>41</v>
      </c>
      <c r="O178" s="71"/>
      <c r="P178" s="198">
        <f>O178*H178</f>
        <v>0</v>
      </c>
      <c r="Q178" s="198">
        <v>0.0002</v>
      </c>
      <c r="R178" s="198">
        <f>Q178*H178</f>
        <v>0.0032</v>
      </c>
      <c r="S178" s="198">
        <v>0</v>
      </c>
      <c r="T178" s="199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0" t="s">
        <v>226</v>
      </c>
      <c r="AT178" s="200" t="s">
        <v>223</v>
      </c>
      <c r="AU178" s="200" t="s">
        <v>86</v>
      </c>
      <c r="AY178" s="17" t="s">
        <v>140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17" t="s">
        <v>84</v>
      </c>
      <c r="BK178" s="201">
        <f>ROUND(I178*H178,2)</f>
        <v>0</v>
      </c>
      <c r="BL178" s="17" t="s">
        <v>209</v>
      </c>
      <c r="BM178" s="200" t="s">
        <v>254</v>
      </c>
    </row>
    <row r="179" spans="1:65" s="2" customFormat="1" ht="24.2" customHeight="1">
      <c r="A179" s="34"/>
      <c r="B179" s="35"/>
      <c r="C179" s="188" t="s">
        <v>7</v>
      </c>
      <c r="D179" s="188" t="s">
        <v>143</v>
      </c>
      <c r="E179" s="189" t="s">
        <v>255</v>
      </c>
      <c r="F179" s="190" t="s">
        <v>256</v>
      </c>
      <c r="G179" s="191" t="s">
        <v>181</v>
      </c>
      <c r="H179" s="192">
        <v>2.594</v>
      </c>
      <c r="I179" s="193"/>
      <c r="J179" s="194">
        <f>ROUND(I179*H179,2)</f>
        <v>0</v>
      </c>
      <c r="K179" s="195"/>
      <c r="L179" s="39"/>
      <c r="M179" s="196" t="s">
        <v>1</v>
      </c>
      <c r="N179" s="197" t="s">
        <v>41</v>
      </c>
      <c r="O179" s="71"/>
      <c r="P179" s="198">
        <f>O179*H179</f>
        <v>0</v>
      </c>
      <c r="Q179" s="198">
        <v>0</v>
      </c>
      <c r="R179" s="198">
        <f>Q179*H179</f>
        <v>0</v>
      </c>
      <c r="S179" s="198">
        <v>0</v>
      </c>
      <c r="T179" s="199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0" t="s">
        <v>209</v>
      </c>
      <c r="AT179" s="200" t="s">
        <v>143</v>
      </c>
      <c r="AU179" s="200" t="s">
        <v>86</v>
      </c>
      <c r="AY179" s="17" t="s">
        <v>140</v>
      </c>
      <c r="BE179" s="201">
        <f>IF(N179="základní",J179,0)</f>
        <v>0</v>
      </c>
      <c r="BF179" s="201">
        <f>IF(N179="snížená",J179,0)</f>
        <v>0</v>
      </c>
      <c r="BG179" s="201">
        <f>IF(N179="zákl. přenesená",J179,0)</f>
        <v>0</v>
      </c>
      <c r="BH179" s="201">
        <f>IF(N179="sníž. přenesená",J179,0)</f>
        <v>0</v>
      </c>
      <c r="BI179" s="201">
        <f>IF(N179="nulová",J179,0)</f>
        <v>0</v>
      </c>
      <c r="BJ179" s="17" t="s">
        <v>84</v>
      </c>
      <c r="BK179" s="201">
        <f>ROUND(I179*H179,2)</f>
        <v>0</v>
      </c>
      <c r="BL179" s="17" t="s">
        <v>209</v>
      </c>
      <c r="BM179" s="200" t="s">
        <v>257</v>
      </c>
    </row>
    <row r="180" spans="2:63" s="12" customFormat="1" ht="22.9" customHeight="1">
      <c r="B180" s="172"/>
      <c r="C180" s="173"/>
      <c r="D180" s="174" t="s">
        <v>75</v>
      </c>
      <c r="E180" s="186" t="s">
        <v>258</v>
      </c>
      <c r="F180" s="186" t="s">
        <v>259</v>
      </c>
      <c r="G180" s="173"/>
      <c r="H180" s="173"/>
      <c r="I180" s="176"/>
      <c r="J180" s="187">
        <f>BK180</f>
        <v>0</v>
      </c>
      <c r="K180" s="173"/>
      <c r="L180" s="178"/>
      <c r="M180" s="179"/>
      <c r="N180" s="180"/>
      <c r="O180" s="180"/>
      <c r="P180" s="181">
        <f>SUM(P181:P182)</f>
        <v>0</v>
      </c>
      <c r="Q180" s="180"/>
      <c r="R180" s="181">
        <f>SUM(R181:R182)</f>
        <v>0.00502848</v>
      </c>
      <c r="S180" s="180"/>
      <c r="T180" s="182">
        <f>SUM(T181:T182)</f>
        <v>0</v>
      </c>
      <c r="AR180" s="183" t="s">
        <v>86</v>
      </c>
      <c r="AT180" s="184" t="s">
        <v>75</v>
      </c>
      <c r="AU180" s="184" t="s">
        <v>84</v>
      </c>
      <c r="AY180" s="183" t="s">
        <v>140</v>
      </c>
      <c r="BK180" s="185">
        <f>SUM(BK181:BK182)</f>
        <v>0</v>
      </c>
    </row>
    <row r="181" spans="1:65" s="2" customFormat="1" ht="24.2" customHeight="1">
      <c r="A181" s="34"/>
      <c r="B181" s="35"/>
      <c r="C181" s="188" t="s">
        <v>260</v>
      </c>
      <c r="D181" s="188" t="s">
        <v>143</v>
      </c>
      <c r="E181" s="189" t="s">
        <v>261</v>
      </c>
      <c r="F181" s="190" t="s">
        <v>262</v>
      </c>
      <c r="G181" s="191" t="s">
        <v>146</v>
      </c>
      <c r="H181" s="192">
        <v>13.968</v>
      </c>
      <c r="I181" s="193"/>
      <c r="J181" s="194">
        <f>ROUND(I181*H181,2)</f>
        <v>0</v>
      </c>
      <c r="K181" s="195"/>
      <c r="L181" s="39"/>
      <c r="M181" s="196" t="s">
        <v>1</v>
      </c>
      <c r="N181" s="197" t="s">
        <v>41</v>
      </c>
      <c r="O181" s="71"/>
      <c r="P181" s="198">
        <f>O181*H181</f>
        <v>0</v>
      </c>
      <c r="Q181" s="198">
        <v>0.00036</v>
      </c>
      <c r="R181" s="198">
        <f>Q181*H181</f>
        <v>0.00502848</v>
      </c>
      <c r="S181" s="198">
        <v>0</v>
      </c>
      <c r="T181" s="199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0" t="s">
        <v>209</v>
      </c>
      <c r="AT181" s="200" t="s">
        <v>143</v>
      </c>
      <c r="AU181" s="200" t="s">
        <v>86</v>
      </c>
      <c r="AY181" s="17" t="s">
        <v>140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17" t="s">
        <v>84</v>
      </c>
      <c r="BK181" s="201">
        <f>ROUND(I181*H181,2)</f>
        <v>0</v>
      </c>
      <c r="BL181" s="17" t="s">
        <v>209</v>
      </c>
      <c r="BM181" s="200" t="s">
        <v>263</v>
      </c>
    </row>
    <row r="182" spans="2:51" s="13" customFormat="1" ht="11.25">
      <c r="B182" s="202"/>
      <c r="C182" s="203"/>
      <c r="D182" s="204" t="s">
        <v>149</v>
      </c>
      <c r="E182" s="205" t="s">
        <v>1</v>
      </c>
      <c r="F182" s="206" t="s">
        <v>100</v>
      </c>
      <c r="G182" s="203"/>
      <c r="H182" s="207">
        <v>13.968</v>
      </c>
      <c r="I182" s="208"/>
      <c r="J182" s="203"/>
      <c r="K182" s="203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149</v>
      </c>
      <c r="AU182" s="213" t="s">
        <v>86</v>
      </c>
      <c r="AV182" s="13" t="s">
        <v>86</v>
      </c>
      <c r="AW182" s="13" t="s">
        <v>32</v>
      </c>
      <c r="AX182" s="13" t="s">
        <v>84</v>
      </c>
      <c r="AY182" s="213" t="s">
        <v>140</v>
      </c>
    </row>
    <row r="183" spans="2:63" s="12" customFormat="1" ht="22.9" customHeight="1">
      <c r="B183" s="172"/>
      <c r="C183" s="173"/>
      <c r="D183" s="174" t="s">
        <v>75</v>
      </c>
      <c r="E183" s="186" t="s">
        <v>264</v>
      </c>
      <c r="F183" s="186" t="s">
        <v>265</v>
      </c>
      <c r="G183" s="173"/>
      <c r="H183" s="173"/>
      <c r="I183" s="176"/>
      <c r="J183" s="187">
        <f>BK183</f>
        <v>0</v>
      </c>
      <c r="K183" s="173"/>
      <c r="L183" s="178"/>
      <c r="M183" s="179"/>
      <c r="N183" s="180"/>
      <c r="O183" s="180"/>
      <c r="P183" s="181">
        <f>SUM(P184:P185)</f>
        <v>0</v>
      </c>
      <c r="Q183" s="180"/>
      <c r="R183" s="181">
        <f>SUM(R184:R185)</f>
        <v>0.00293328</v>
      </c>
      <c r="S183" s="180"/>
      <c r="T183" s="182">
        <f>SUM(T184:T185)</f>
        <v>0</v>
      </c>
      <c r="AR183" s="183" t="s">
        <v>86</v>
      </c>
      <c r="AT183" s="184" t="s">
        <v>75</v>
      </c>
      <c r="AU183" s="184" t="s">
        <v>84</v>
      </c>
      <c r="AY183" s="183" t="s">
        <v>140</v>
      </c>
      <c r="BK183" s="185">
        <f>SUM(BK184:BK185)</f>
        <v>0</v>
      </c>
    </row>
    <row r="184" spans="1:65" s="2" customFormat="1" ht="24.2" customHeight="1">
      <c r="A184" s="34"/>
      <c r="B184" s="35"/>
      <c r="C184" s="188" t="s">
        <v>266</v>
      </c>
      <c r="D184" s="188" t="s">
        <v>143</v>
      </c>
      <c r="E184" s="189" t="s">
        <v>267</v>
      </c>
      <c r="F184" s="190" t="s">
        <v>268</v>
      </c>
      <c r="G184" s="191" t="s">
        <v>146</v>
      </c>
      <c r="H184" s="192">
        <v>20.952</v>
      </c>
      <c r="I184" s="193"/>
      <c r="J184" s="194">
        <f>ROUND(I184*H184,2)</f>
        <v>0</v>
      </c>
      <c r="K184" s="195"/>
      <c r="L184" s="39"/>
      <c r="M184" s="196" t="s">
        <v>1</v>
      </c>
      <c r="N184" s="197" t="s">
        <v>41</v>
      </c>
      <c r="O184" s="71"/>
      <c r="P184" s="198">
        <f>O184*H184</f>
        <v>0</v>
      </c>
      <c r="Q184" s="198">
        <v>0.00014</v>
      </c>
      <c r="R184" s="198">
        <f>Q184*H184</f>
        <v>0.00293328</v>
      </c>
      <c r="S184" s="198">
        <v>0</v>
      </c>
      <c r="T184" s="199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0" t="s">
        <v>209</v>
      </c>
      <c r="AT184" s="200" t="s">
        <v>143</v>
      </c>
      <c r="AU184" s="200" t="s">
        <v>86</v>
      </c>
      <c r="AY184" s="17" t="s">
        <v>140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17" t="s">
        <v>84</v>
      </c>
      <c r="BK184" s="201">
        <f>ROUND(I184*H184,2)</f>
        <v>0</v>
      </c>
      <c r="BL184" s="17" t="s">
        <v>209</v>
      </c>
      <c r="BM184" s="200" t="s">
        <v>269</v>
      </c>
    </row>
    <row r="185" spans="2:51" s="13" customFormat="1" ht="11.25">
      <c r="B185" s="202"/>
      <c r="C185" s="203"/>
      <c r="D185" s="204" t="s">
        <v>149</v>
      </c>
      <c r="E185" s="205" t="s">
        <v>1</v>
      </c>
      <c r="F185" s="206" t="s">
        <v>102</v>
      </c>
      <c r="G185" s="203"/>
      <c r="H185" s="207">
        <v>20.952</v>
      </c>
      <c r="I185" s="208"/>
      <c r="J185" s="203"/>
      <c r="K185" s="203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149</v>
      </c>
      <c r="AU185" s="213" t="s">
        <v>86</v>
      </c>
      <c r="AV185" s="13" t="s">
        <v>86</v>
      </c>
      <c r="AW185" s="13" t="s">
        <v>32</v>
      </c>
      <c r="AX185" s="13" t="s">
        <v>84</v>
      </c>
      <c r="AY185" s="213" t="s">
        <v>140</v>
      </c>
    </row>
    <row r="186" spans="2:63" s="12" customFormat="1" ht="22.9" customHeight="1">
      <c r="B186" s="172"/>
      <c r="C186" s="173"/>
      <c r="D186" s="174" t="s">
        <v>75</v>
      </c>
      <c r="E186" s="186" t="s">
        <v>270</v>
      </c>
      <c r="F186" s="186" t="s">
        <v>271</v>
      </c>
      <c r="G186" s="173"/>
      <c r="H186" s="173"/>
      <c r="I186" s="176"/>
      <c r="J186" s="187">
        <f>BK186</f>
        <v>0</v>
      </c>
      <c r="K186" s="173"/>
      <c r="L186" s="178"/>
      <c r="M186" s="179"/>
      <c r="N186" s="180"/>
      <c r="O186" s="180"/>
      <c r="P186" s="181">
        <f>SUM(P187:P190)</f>
        <v>0</v>
      </c>
      <c r="Q186" s="180"/>
      <c r="R186" s="181">
        <f>SUM(R187:R190)</f>
        <v>0.07953919999999999</v>
      </c>
      <c r="S186" s="180"/>
      <c r="T186" s="182">
        <f>SUM(T187:T190)</f>
        <v>0</v>
      </c>
      <c r="AR186" s="183" t="s">
        <v>86</v>
      </c>
      <c r="AT186" s="184" t="s">
        <v>75</v>
      </c>
      <c r="AU186" s="184" t="s">
        <v>84</v>
      </c>
      <c r="AY186" s="183" t="s">
        <v>140</v>
      </c>
      <c r="BK186" s="185">
        <f>SUM(BK187:BK190)</f>
        <v>0</v>
      </c>
    </row>
    <row r="187" spans="1:65" s="2" customFormat="1" ht="24.2" customHeight="1">
      <c r="A187" s="34"/>
      <c r="B187" s="35"/>
      <c r="C187" s="188" t="s">
        <v>272</v>
      </c>
      <c r="D187" s="188" t="s">
        <v>143</v>
      </c>
      <c r="E187" s="189" t="s">
        <v>273</v>
      </c>
      <c r="F187" s="190" t="s">
        <v>274</v>
      </c>
      <c r="G187" s="191" t="s">
        <v>146</v>
      </c>
      <c r="H187" s="192">
        <v>61.184</v>
      </c>
      <c r="I187" s="193"/>
      <c r="J187" s="194">
        <f>ROUND(I187*H187,2)</f>
        <v>0</v>
      </c>
      <c r="K187" s="195"/>
      <c r="L187" s="39"/>
      <c r="M187" s="196" t="s">
        <v>1</v>
      </c>
      <c r="N187" s="197" t="s">
        <v>41</v>
      </c>
      <c r="O187" s="71"/>
      <c r="P187" s="198">
        <f>O187*H187</f>
        <v>0</v>
      </c>
      <c r="Q187" s="198">
        <v>0</v>
      </c>
      <c r="R187" s="198">
        <f>Q187*H187</f>
        <v>0</v>
      </c>
      <c r="S187" s="198">
        <v>0</v>
      </c>
      <c r="T187" s="199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0" t="s">
        <v>209</v>
      </c>
      <c r="AT187" s="200" t="s">
        <v>143</v>
      </c>
      <c r="AU187" s="200" t="s">
        <v>86</v>
      </c>
      <c r="AY187" s="17" t="s">
        <v>140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17" t="s">
        <v>84</v>
      </c>
      <c r="BK187" s="201">
        <f>ROUND(I187*H187,2)</f>
        <v>0</v>
      </c>
      <c r="BL187" s="17" t="s">
        <v>209</v>
      </c>
      <c r="BM187" s="200" t="s">
        <v>275</v>
      </c>
    </row>
    <row r="188" spans="2:51" s="13" customFormat="1" ht="11.25">
      <c r="B188" s="202"/>
      <c r="C188" s="203"/>
      <c r="D188" s="204" t="s">
        <v>149</v>
      </c>
      <c r="E188" s="205" t="s">
        <v>1</v>
      </c>
      <c r="F188" s="206" t="s">
        <v>98</v>
      </c>
      <c r="G188" s="203"/>
      <c r="H188" s="207">
        <v>61.184</v>
      </c>
      <c r="I188" s="208"/>
      <c r="J188" s="203"/>
      <c r="K188" s="203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149</v>
      </c>
      <c r="AU188" s="213" t="s">
        <v>86</v>
      </c>
      <c r="AV188" s="13" t="s">
        <v>86</v>
      </c>
      <c r="AW188" s="13" t="s">
        <v>32</v>
      </c>
      <c r="AX188" s="13" t="s">
        <v>84</v>
      </c>
      <c r="AY188" s="213" t="s">
        <v>140</v>
      </c>
    </row>
    <row r="189" spans="1:65" s="2" customFormat="1" ht="14.45" customHeight="1">
      <c r="A189" s="34"/>
      <c r="B189" s="35"/>
      <c r="C189" s="235" t="s">
        <v>276</v>
      </c>
      <c r="D189" s="235" t="s">
        <v>223</v>
      </c>
      <c r="E189" s="236" t="s">
        <v>277</v>
      </c>
      <c r="F189" s="237" t="s">
        <v>278</v>
      </c>
      <c r="G189" s="238" t="s">
        <v>146</v>
      </c>
      <c r="H189" s="239">
        <v>61.184</v>
      </c>
      <c r="I189" s="240"/>
      <c r="J189" s="241">
        <f>ROUND(I189*H189,2)</f>
        <v>0</v>
      </c>
      <c r="K189" s="242"/>
      <c r="L189" s="243"/>
      <c r="M189" s="244" t="s">
        <v>1</v>
      </c>
      <c r="N189" s="245" t="s">
        <v>41</v>
      </c>
      <c r="O189" s="71"/>
      <c r="P189" s="198">
        <f>O189*H189</f>
        <v>0</v>
      </c>
      <c r="Q189" s="198">
        <v>0.0013</v>
      </c>
      <c r="R189" s="198">
        <f>Q189*H189</f>
        <v>0.07953919999999999</v>
      </c>
      <c r="S189" s="198">
        <v>0</v>
      </c>
      <c r="T189" s="199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0" t="s">
        <v>226</v>
      </c>
      <c r="AT189" s="200" t="s">
        <v>223</v>
      </c>
      <c r="AU189" s="200" t="s">
        <v>86</v>
      </c>
      <c r="AY189" s="17" t="s">
        <v>140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17" t="s">
        <v>84</v>
      </c>
      <c r="BK189" s="201">
        <f>ROUND(I189*H189,2)</f>
        <v>0</v>
      </c>
      <c r="BL189" s="17" t="s">
        <v>209</v>
      </c>
      <c r="BM189" s="200" t="s">
        <v>279</v>
      </c>
    </row>
    <row r="190" spans="1:65" s="2" customFormat="1" ht="24.2" customHeight="1">
      <c r="A190" s="34"/>
      <c r="B190" s="35"/>
      <c r="C190" s="188" t="s">
        <v>280</v>
      </c>
      <c r="D190" s="188" t="s">
        <v>143</v>
      </c>
      <c r="E190" s="189" t="s">
        <v>281</v>
      </c>
      <c r="F190" s="190" t="s">
        <v>282</v>
      </c>
      <c r="G190" s="191" t="s">
        <v>181</v>
      </c>
      <c r="H190" s="192">
        <v>0.08</v>
      </c>
      <c r="I190" s="193"/>
      <c r="J190" s="194">
        <f>ROUND(I190*H190,2)</f>
        <v>0</v>
      </c>
      <c r="K190" s="195"/>
      <c r="L190" s="39"/>
      <c r="M190" s="246" t="s">
        <v>1</v>
      </c>
      <c r="N190" s="247" t="s">
        <v>41</v>
      </c>
      <c r="O190" s="248"/>
      <c r="P190" s="249">
        <f>O190*H190</f>
        <v>0</v>
      </c>
      <c r="Q190" s="249">
        <v>0</v>
      </c>
      <c r="R190" s="249">
        <f>Q190*H190</f>
        <v>0</v>
      </c>
      <c r="S190" s="249">
        <v>0</v>
      </c>
      <c r="T190" s="25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0" t="s">
        <v>209</v>
      </c>
      <c r="AT190" s="200" t="s">
        <v>143</v>
      </c>
      <c r="AU190" s="200" t="s">
        <v>86</v>
      </c>
      <c r="AY190" s="17" t="s">
        <v>140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17" t="s">
        <v>84</v>
      </c>
      <c r="BK190" s="201">
        <f>ROUND(I190*H190,2)</f>
        <v>0</v>
      </c>
      <c r="BL190" s="17" t="s">
        <v>209</v>
      </c>
      <c r="BM190" s="200" t="s">
        <v>283</v>
      </c>
    </row>
    <row r="191" spans="1:31" s="2" customFormat="1" ht="6.95" customHeight="1">
      <c r="A191" s="34"/>
      <c r="B191" s="54"/>
      <c r="C191" s="55"/>
      <c r="D191" s="55"/>
      <c r="E191" s="55"/>
      <c r="F191" s="55"/>
      <c r="G191" s="55"/>
      <c r="H191" s="55"/>
      <c r="I191" s="55"/>
      <c r="J191" s="55"/>
      <c r="K191" s="55"/>
      <c r="L191" s="39"/>
      <c r="M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</row>
  </sheetData>
  <sheetProtection algorithmName="SHA-512" hashValue="fqZxjwncoEfEvwkH+Um4xHk0uHJP2phUPUv0FJ+1HN8MnMNcnaN8jNZWpfO33gaLLz+ggk0UQCJI7PWsVIykbw==" saltValue="wczyyRQjhVjxpAwEaAMJOxxRJIUO93A5aSEHRNlmJomDHNJl2ChRuONz+ZGOmyHyjyRJxjTHkgPuvYlZ0aq4/w==" spinCount="100000" sheet="1" objects="1" scenarios="1" formatColumns="0" formatRows="0" autoFilter="0"/>
  <autoFilter ref="C127:K190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7" t="s">
        <v>89</v>
      </c>
      <c r="AZ2" s="108" t="s">
        <v>93</v>
      </c>
      <c r="BA2" s="108" t="s">
        <v>1</v>
      </c>
      <c r="BB2" s="108" t="s">
        <v>1</v>
      </c>
      <c r="BC2" s="108" t="s">
        <v>94</v>
      </c>
      <c r="BD2" s="108" t="s">
        <v>86</v>
      </c>
    </row>
    <row r="3" spans="2:5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86</v>
      </c>
      <c r="AZ3" s="108" t="s">
        <v>95</v>
      </c>
      <c r="BA3" s="108" t="s">
        <v>1</v>
      </c>
      <c r="BB3" s="108" t="s">
        <v>1</v>
      </c>
      <c r="BC3" s="108" t="s">
        <v>96</v>
      </c>
      <c r="BD3" s="108" t="s">
        <v>86</v>
      </c>
    </row>
    <row r="4" spans="2:56" s="1" customFormat="1" ht="24.95" customHeight="1">
      <c r="B4" s="20"/>
      <c r="D4" s="111" t="s">
        <v>97</v>
      </c>
      <c r="L4" s="20"/>
      <c r="M4" s="112" t="s">
        <v>10</v>
      </c>
      <c r="AT4" s="17" t="s">
        <v>4</v>
      </c>
      <c r="AZ4" s="108" t="s">
        <v>98</v>
      </c>
      <c r="BA4" s="108" t="s">
        <v>1</v>
      </c>
      <c r="BB4" s="108" t="s">
        <v>1</v>
      </c>
      <c r="BC4" s="108" t="s">
        <v>99</v>
      </c>
      <c r="BD4" s="108" t="s">
        <v>86</v>
      </c>
    </row>
    <row r="5" spans="2:56" s="1" customFormat="1" ht="6.95" customHeight="1">
      <c r="B5" s="20"/>
      <c r="L5" s="20"/>
      <c r="AZ5" s="108" t="s">
        <v>100</v>
      </c>
      <c r="BA5" s="108" t="s">
        <v>1</v>
      </c>
      <c r="BB5" s="108" t="s">
        <v>1</v>
      </c>
      <c r="BC5" s="108" t="s">
        <v>101</v>
      </c>
      <c r="BD5" s="108" t="s">
        <v>86</v>
      </c>
    </row>
    <row r="6" spans="2:56" s="1" customFormat="1" ht="12" customHeight="1">
      <c r="B6" s="20"/>
      <c r="D6" s="113" t="s">
        <v>16</v>
      </c>
      <c r="L6" s="20"/>
      <c r="AZ6" s="108" t="s">
        <v>102</v>
      </c>
      <c r="BA6" s="108" t="s">
        <v>1</v>
      </c>
      <c r="BB6" s="108" t="s">
        <v>1</v>
      </c>
      <c r="BC6" s="108" t="s">
        <v>103</v>
      </c>
      <c r="BD6" s="108" t="s">
        <v>86</v>
      </c>
    </row>
    <row r="7" spans="2:56" s="1" customFormat="1" ht="16.5" customHeight="1">
      <c r="B7" s="20"/>
      <c r="E7" s="306" t="str">
        <f>'Rekapitulace stavby'!K6</f>
        <v>UJEP - výměna oken - trojsklo + žaluzie</v>
      </c>
      <c r="F7" s="307"/>
      <c r="G7" s="307"/>
      <c r="H7" s="307"/>
      <c r="L7" s="20"/>
      <c r="AZ7" s="108" t="s">
        <v>104</v>
      </c>
      <c r="BA7" s="108" t="s">
        <v>1</v>
      </c>
      <c r="BB7" s="108" t="s">
        <v>1</v>
      </c>
      <c r="BC7" s="108" t="s">
        <v>105</v>
      </c>
      <c r="BD7" s="108" t="s">
        <v>86</v>
      </c>
    </row>
    <row r="8" spans="1:31" s="2" customFormat="1" ht="12" customHeight="1">
      <c r="A8" s="34"/>
      <c r="B8" s="39"/>
      <c r="C8" s="34"/>
      <c r="D8" s="113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8" t="s">
        <v>284</v>
      </c>
      <c r="F9" s="309"/>
      <c r="G9" s="309"/>
      <c r="H9" s="30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5. 11. 2020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0" t="str">
        <f>'Rekapitulace stavby'!E14</f>
        <v>Vyplň údaj</v>
      </c>
      <c r="F18" s="311"/>
      <c r="G18" s="311"/>
      <c r="H18" s="311"/>
      <c r="I18" s="113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31</v>
      </c>
      <c r="F21" s="34"/>
      <c r="G21" s="34"/>
      <c r="H21" s="34"/>
      <c r="I21" s="113" t="s">
        <v>27</v>
      </c>
      <c r="J21" s="114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33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34</v>
      </c>
      <c r="F24" s="34"/>
      <c r="G24" s="34"/>
      <c r="H24" s="34"/>
      <c r="I24" s="113" t="s">
        <v>27</v>
      </c>
      <c r="J24" s="114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12" t="s">
        <v>1</v>
      </c>
      <c r="F27" s="312"/>
      <c r="G27" s="312"/>
      <c r="H27" s="31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36</v>
      </c>
      <c r="E30" s="34"/>
      <c r="F30" s="34"/>
      <c r="G30" s="34"/>
      <c r="H30" s="34"/>
      <c r="I30" s="34"/>
      <c r="J30" s="121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38</v>
      </c>
      <c r="G32" s="34"/>
      <c r="H32" s="34"/>
      <c r="I32" s="122" t="s">
        <v>37</v>
      </c>
      <c r="J32" s="122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40</v>
      </c>
      <c r="E33" s="113" t="s">
        <v>41</v>
      </c>
      <c r="F33" s="124">
        <f>ROUND((SUM(BE128:BE190)),2)</f>
        <v>0</v>
      </c>
      <c r="G33" s="34"/>
      <c r="H33" s="34"/>
      <c r="I33" s="125">
        <v>0.21</v>
      </c>
      <c r="J33" s="124">
        <f>ROUND(((SUM(BE128:BE190))*I33),2)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42</v>
      </c>
      <c r="F34" s="124">
        <f>ROUND((SUM(BF128:BF190)),2)</f>
        <v>0</v>
      </c>
      <c r="G34" s="34"/>
      <c r="H34" s="34"/>
      <c r="I34" s="125">
        <v>0.15</v>
      </c>
      <c r="J34" s="124">
        <f>ROUND(((SUM(BF128:BF190))*I34),2)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3" t="s">
        <v>43</v>
      </c>
      <c r="F35" s="124">
        <f>ROUND((SUM(BG128:BG190)),2)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3" t="s">
        <v>44</v>
      </c>
      <c r="F36" s="124">
        <f>ROUND((SUM(BH128:BH190)),2)</f>
        <v>0</v>
      </c>
      <c r="G36" s="34"/>
      <c r="H36" s="34"/>
      <c r="I36" s="125">
        <v>0.15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45</v>
      </c>
      <c r="F37" s="124">
        <f>ROUND((SUM(BI128:BI190)),2)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3" t="str">
        <f>E7</f>
        <v>UJEP - výměna oken - trojsklo + žaluzie</v>
      </c>
      <c r="F85" s="314"/>
      <c r="G85" s="314"/>
      <c r="H85" s="314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4" t="str">
        <f>E9</f>
        <v>4NP - Stavební úpravy v 4.NP</v>
      </c>
      <c r="F87" s="315"/>
      <c r="G87" s="315"/>
      <c r="H87" s="31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Hoření 3083/13</v>
      </c>
      <c r="G89" s="36"/>
      <c r="H89" s="36"/>
      <c r="I89" s="29" t="s">
        <v>22</v>
      </c>
      <c r="J89" s="66" t="str">
        <f>IF(J12="","",J12)</f>
        <v>5. 11. 2020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Statutární město Ústí nad Labem</v>
      </c>
      <c r="G91" s="36"/>
      <c r="H91" s="36"/>
      <c r="I91" s="29" t="s">
        <v>30</v>
      </c>
      <c r="J91" s="32" t="str">
        <f>E21</f>
        <v>REGIONPROJEKT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J. Duben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109</v>
      </c>
      <c r="D94" s="145"/>
      <c r="E94" s="145"/>
      <c r="F94" s="145"/>
      <c r="G94" s="145"/>
      <c r="H94" s="145"/>
      <c r="I94" s="145"/>
      <c r="J94" s="146" t="s">
        <v>110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111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2:12" s="9" customFormat="1" ht="24.95" customHeight="1">
      <c r="B97" s="148"/>
      <c r="C97" s="149"/>
      <c r="D97" s="150" t="s">
        <v>113</v>
      </c>
      <c r="E97" s="151"/>
      <c r="F97" s="151"/>
      <c r="G97" s="151"/>
      <c r="H97" s="151"/>
      <c r="I97" s="151"/>
      <c r="J97" s="152">
        <f>J129</f>
        <v>0</v>
      </c>
      <c r="K97" s="149"/>
      <c r="L97" s="153"/>
    </row>
    <row r="98" spans="2:12" s="10" customFormat="1" ht="19.9" customHeight="1">
      <c r="B98" s="154"/>
      <c r="C98" s="155"/>
      <c r="D98" s="156" t="s">
        <v>114</v>
      </c>
      <c r="E98" s="157"/>
      <c r="F98" s="157"/>
      <c r="G98" s="157"/>
      <c r="H98" s="157"/>
      <c r="I98" s="157"/>
      <c r="J98" s="158">
        <f>J130</f>
        <v>0</v>
      </c>
      <c r="K98" s="155"/>
      <c r="L98" s="159"/>
    </row>
    <row r="99" spans="2:12" s="10" customFormat="1" ht="19.9" customHeight="1">
      <c r="B99" s="154"/>
      <c r="C99" s="155"/>
      <c r="D99" s="156" t="s">
        <v>115</v>
      </c>
      <c r="E99" s="157"/>
      <c r="F99" s="157"/>
      <c r="G99" s="157"/>
      <c r="H99" s="157"/>
      <c r="I99" s="157"/>
      <c r="J99" s="158">
        <f>J133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116</v>
      </c>
      <c r="E100" s="157"/>
      <c r="F100" s="157"/>
      <c r="G100" s="157"/>
      <c r="H100" s="157"/>
      <c r="I100" s="157"/>
      <c r="J100" s="158">
        <f>J143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117</v>
      </c>
      <c r="E101" s="157"/>
      <c r="F101" s="157"/>
      <c r="G101" s="157"/>
      <c r="H101" s="157"/>
      <c r="I101" s="157"/>
      <c r="J101" s="158">
        <f>J150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118</v>
      </c>
      <c r="E102" s="157"/>
      <c r="F102" s="157"/>
      <c r="G102" s="157"/>
      <c r="H102" s="157"/>
      <c r="I102" s="157"/>
      <c r="J102" s="158">
        <f>J156</f>
        <v>0</v>
      </c>
      <c r="K102" s="155"/>
      <c r="L102" s="159"/>
    </row>
    <row r="103" spans="2:12" s="9" customFormat="1" ht="24.95" customHeight="1">
      <c r="B103" s="148"/>
      <c r="C103" s="149"/>
      <c r="D103" s="150" t="s">
        <v>119</v>
      </c>
      <c r="E103" s="151"/>
      <c r="F103" s="151"/>
      <c r="G103" s="151"/>
      <c r="H103" s="151"/>
      <c r="I103" s="151"/>
      <c r="J103" s="152">
        <f>J158</f>
        <v>0</v>
      </c>
      <c r="K103" s="149"/>
      <c r="L103" s="153"/>
    </row>
    <row r="104" spans="2:12" s="10" customFormat="1" ht="19.9" customHeight="1">
      <c r="B104" s="154"/>
      <c r="C104" s="155"/>
      <c r="D104" s="156" t="s">
        <v>120</v>
      </c>
      <c r="E104" s="157"/>
      <c r="F104" s="157"/>
      <c r="G104" s="157"/>
      <c r="H104" s="157"/>
      <c r="I104" s="157"/>
      <c r="J104" s="158">
        <f>J159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121</v>
      </c>
      <c r="E105" s="157"/>
      <c r="F105" s="157"/>
      <c r="G105" s="157"/>
      <c r="H105" s="157"/>
      <c r="I105" s="157"/>
      <c r="J105" s="158">
        <f>J164</f>
        <v>0</v>
      </c>
      <c r="K105" s="155"/>
      <c r="L105" s="159"/>
    </row>
    <row r="106" spans="2:12" s="10" customFormat="1" ht="19.9" customHeight="1">
      <c r="B106" s="154"/>
      <c r="C106" s="155"/>
      <c r="D106" s="156" t="s">
        <v>122</v>
      </c>
      <c r="E106" s="157"/>
      <c r="F106" s="157"/>
      <c r="G106" s="157"/>
      <c r="H106" s="157"/>
      <c r="I106" s="157"/>
      <c r="J106" s="158">
        <f>J180</f>
        <v>0</v>
      </c>
      <c r="K106" s="155"/>
      <c r="L106" s="159"/>
    </row>
    <row r="107" spans="2:12" s="10" customFormat="1" ht="19.9" customHeight="1">
      <c r="B107" s="154"/>
      <c r="C107" s="155"/>
      <c r="D107" s="156" t="s">
        <v>123</v>
      </c>
      <c r="E107" s="157"/>
      <c r="F107" s="157"/>
      <c r="G107" s="157"/>
      <c r="H107" s="157"/>
      <c r="I107" s="157"/>
      <c r="J107" s="158">
        <f>J183</f>
        <v>0</v>
      </c>
      <c r="K107" s="155"/>
      <c r="L107" s="159"/>
    </row>
    <row r="108" spans="2:12" s="10" customFormat="1" ht="19.9" customHeight="1">
      <c r="B108" s="154"/>
      <c r="C108" s="155"/>
      <c r="D108" s="156" t="s">
        <v>124</v>
      </c>
      <c r="E108" s="157"/>
      <c r="F108" s="157"/>
      <c r="G108" s="157"/>
      <c r="H108" s="157"/>
      <c r="I108" s="157"/>
      <c r="J108" s="158">
        <f>J186</f>
        <v>0</v>
      </c>
      <c r="K108" s="155"/>
      <c r="L108" s="159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125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313" t="str">
        <f>E7</f>
        <v>UJEP - výměna oken - trojsklo + žaluzie</v>
      </c>
      <c r="F118" s="314"/>
      <c r="G118" s="314"/>
      <c r="H118" s="314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106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84" t="str">
        <f>E9</f>
        <v>4NP - Stavební úpravy v 4.NP</v>
      </c>
      <c r="F120" s="315"/>
      <c r="G120" s="315"/>
      <c r="H120" s="315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>Hoření 3083/13</v>
      </c>
      <c r="G122" s="36"/>
      <c r="H122" s="36"/>
      <c r="I122" s="29" t="s">
        <v>22</v>
      </c>
      <c r="J122" s="66" t="str">
        <f>IF(J12="","",J12)</f>
        <v>5. 11. 2020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5.7" customHeight="1">
      <c r="A124" s="34"/>
      <c r="B124" s="35"/>
      <c r="C124" s="29" t="s">
        <v>24</v>
      </c>
      <c r="D124" s="36"/>
      <c r="E124" s="36"/>
      <c r="F124" s="27" t="str">
        <f>E15</f>
        <v>Statutární město Ústí nad Labem</v>
      </c>
      <c r="G124" s="36"/>
      <c r="H124" s="36"/>
      <c r="I124" s="29" t="s">
        <v>30</v>
      </c>
      <c r="J124" s="32" t="str">
        <f>E21</f>
        <v>REGIONPROJEKT s.r.o.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28</v>
      </c>
      <c r="D125" s="36"/>
      <c r="E125" s="36"/>
      <c r="F125" s="27" t="str">
        <f>IF(E18="","",E18)</f>
        <v>Vyplň údaj</v>
      </c>
      <c r="G125" s="36"/>
      <c r="H125" s="36"/>
      <c r="I125" s="29" t="s">
        <v>33</v>
      </c>
      <c r="J125" s="32" t="str">
        <f>E24</f>
        <v>J. Duben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60"/>
      <c r="B127" s="161"/>
      <c r="C127" s="162" t="s">
        <v>126</v>
      </c>
      <c r="D127" s="163" t="s">
        <v>61</v>
      </c>
      <c r="E127" s="163" t="s">
        <v>57</v>
      </c>
      <c r="F127" s="163" t="s">
        <v>58</v>
      </c>
      <c r="G127" s="163" t="s">
        <v>127</v>
      </c>
      <c r="H127" s="163" t="s">
        <v>128</v>
      </c>
      <c r="I127" s="163" t="s">
        <v>129</v>
      </c>
      <c r="J127" s="164" t="s">
        <v>110</v>
      </c>
      <c r="K127" s="165" t="s">
        <v>130</v>
      </c>
      <c r="L127" s="166"/>
      <c r="M127" s="75" t="s">
        <v>1</v>
      </c>
      <c r="N127" s="76" t="s">
        <v>40</v>
      </c>
      <c r="O127" s="76" t="s">
        <v>131</v>
      </c>
      <c r="P127" s="76" t="s">
        <v>132</v>
      </c>
      <c r="Q127" s="76" t="s">
        <v>133</v>
      </c>
      <c r="R127" s="76" t="s">
        <v>134</v>
      </c>
      <c r="S127" s="76" t="s">
        <v>135</v>
      </c>
      <c r="T127" s="77" t="s">
        <v>136</v>
      </c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</row>
    <row r="128" spans="1:63" s="2" customFormat="1" ht="22.9" customHeight="1">
      <c r="A128" s="34"/>
      <c r="B128" s="35"/>
      <c r="C128" s="82" t="s">
        <v>137</v>
      </c>
      <c r="D128" s="36"/>
      <c r="E128" s="36"/>
      <c r="F128" s="36"/>
      <c r="G128" s="36"/>
      <c r="H128" s="36"/>
      <c r="I128" s="36"/>
      <c r="J128" s="167">
        <f>BK128</f>
        <v>0</v>
      </c>
      <c r="K128" s="36"/>
      <c r="L128" s="39"/>
      <c r="M128" s="78"/>
      <c r="N128" s="168"/>
      <c r="O128" s="79"/>
      <c r="P128" s="169">
        <f>P129+P158</f>
        <v>0</v>
      </c>
      <c r="Q128" s="79"/>
      <c r="R128" s="169">
        <f>R129+R158</f>
        <v>4.04196776</v>
      </c>
      <c r="S128" s="79"/>
      <c r="T128" s="170">
        <f>T129+T158</f>
        <v>3.719032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75</v>
      </c>
      <c r="AU128" s="17" t="s">
        <v>112</v>
      </c>
      <c r="BK128" s="171">
        <f>BK129+BK158</f>
        <v>0</v>
      </c>
    </row>
    <row r="129" spans="2:63" s="12" customFormat="1" ht="25.9" customHeight="1">
      <c r="B129" s="172"/>
      <c r="C129" s="173"/>
      <c r="D129" s="174" t="s">
        <v>75</v>
      </c>
      <c r="E129" s="175" t="s">
        <v>138</v>
      </c>
      <c r="F129" s="175" t="s">
        <v>139</v>
      </c>
      <c r="G129" s="173"/>
      <c r="H129" s="173"/>
      <c r="I129" s="176"/>
      <c r="J129" s="177">
        <f>BK129</f>
        <v>0</v>
      </c>
      <c r="K129" s="173"/>
      <c r="L129" s="178"/>
      <c r="M129" s="179"/>
      <c r="N129" s="180"/>
      <c r="O129" s="180"/>
      <c r="P129" s="181">
        <f>P130+P133+P143+P150+P156</f>
        <v>0</v>
      </c>
      <c r="Q129" s="180"/>
      <c r="R129" s="181">
        <f>R130+R133+R143+R150+R156</f>
        <v>1.33649112</v>
      </c>
      <c r="S129" s="180"/>
      <c r="T129" s="182">
        <f>T130+T133+T143+T150+T156</f>
        <v>3.719032</v>
      </c>
      <c r="AR129" s="183" t="s">
        <v>84</v>
      </c>
      <c r="AT129" s="184" t="s">
        <v>75</v>
      </c>
      <c r="AU129" s="184" t="s">
        <v>76</v>
      </c>
      <c r="AY129" s="183" t="s">
        <v>140</v>
      </c>
      <c r="BK129" s="185">
        <f>BK130+BK133+BK143+BK150+BK156</f>
        <v>0</v>
      </c>
    </row>
    <row r="130" spans="2:63" s="12" customFormat="1" ht="22.9" customHeight="1">
      <c r="B130" s="172"/>
      <c r="C130" s="173"/>
      <c r="D130" s="174" t="s">
        <v>75</v>
      </c>
      <c r="E130" s="186" t="s">
        <v>141</v>
      </c>
      <c r="F130" s="186" t="s">
        <v>142</v>
      </c>
      <c r="G130" s="173"/>
      <c r="H130" s="173"/>
      <c r="I130" s="176"/>
      <c r="J130" s="187">
        <f>BK130</f>
        <v>0</v>
      </c>
      <c r="K130" s="173"/>
      <c r="L130" s="178"/>
      <c r="M130" s="179"/>
      <c r="N130" s="180"/>
      <c r="O130" s="180"/>
      <c r="P130" s="181">
        <f>SUM(P131:P132)</f>
        <v>0</v>
      </c>
      <c r="Q130" s="180"/>
      <c r="R130" s="181">
        <f>SUM(R131:R132)</f>
        <v>0.16387752</v>
      </c>
      <c r="S130" s="180"/>
      <c r="T130" s="182">
        <f>SUM(T131:T132)</f>
        <v>0</v>
      </c>
      <c r="AR130" s="183" t="s">
        <v>84</v>
      </c>
      <c r="AT130" s="184" t="s">
        <v>75</v>
      </c>
      <c r="AU130" s="184" t="s">
        <v>84</v>
      </c>
      <c r="AY130" s="183" t="s">
        <v>140</v>
      </c>
      <c r="BK130" s="185">
        <f>SUM(BK131:BK132)</f>
        <v>0</v>
      </c>
    </row>
    <row r="131" spans="1:65" s="2" customFormat="1" ht="14.45" customHeight="1">
      <c r="A131" s="34"/>
      <c r="B131" s="35"/>
      <c r="C131" s="188" t="s">
        <v>84</v>
      </c>
      <c r="D131" s="188" t="s">
        <v>143</v>
      </c>
      <c r="E131" s="189" t="s">
        <v>144</v>
      </c>
      <c r="F131" s="190" t="s">
        <v>145</v>
      </c>
      <c r="G131" s="191" t="s">
        <v>146</v>
      </c>
      <c r="H131" s="192">
        <v>5.736</v>
      </c>
      <c r="I131" s="193"/>
      <c r="J131" s="194">
        <f>ROUND(I131*H131,2)</f>
        <v>0</v>
      </c>
      <c r="K131" s="195"/>
      <c r="L131" s="39"/>
      <c r="M131" s="196" t="s">
        <v>1</v>
      </c>
      <c r="N131" s="197" t="s">
        <v>41</v>
      </c>
      <c r="O131" s="71"/>
      <c r="P131" s="198">
        <f>O131*H131</f>
        <v>0</v>
      </c>
      <c r="Q131" s="198">
        <v>0.02857</v>
      </c>
      <c r="R131" s="198">
        <f>Q131*H131</f>
        <v>0.16387752</v>
      </c>
      <c r="S131" s="198">
        <v>0</v>
      </c>
      <c r="T131" s="199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0" t="s">
        <v>147</v>
      </c>
      <c r="AT131" s="200" t="s">
        <v>143</v>
      </c>
      <c r="AU131" s="200" t="s">
        <v>86</v>
      </c>
      <c r="AY131" s="17" t="s">
        <v>140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7" t="s">
        <v>84</v>
      </c>
      <c r="BK131" s="201">
        <f>ROUND(I131*H131,2)</f>
        <v>0</v>
      </c>
      <c r="BL131" s="17" t="s">
        <v>147</v>
      </c>
      <c r="BM131" s="200" t="s">
        <v>148</v>
      </c>
    </row>
    <row r="132" spans="2:51" s="13" customFormat="1" ht="22.5">
      <c r="B132" s="202"/>
      <c r="C132" s="203"/>
      <c r="D132" s="204" t="s">
        <v>149</v>
      </c>
      <c r="E132" s="205" t="s">
        <v>1</v>
      </c>
      <c r="F132" s="206" t="s">
        <v>150</v>
      </c>
      <c r="G132" s="203"/>
      <c r="H132" s="207">
        <v>5.736</v>
      </c>
      <c r="I132" s="208"/>
      <c r="J132" s="203"/>
      <c r="K132" s="203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149</v>
      </c>
      <c r="AU132" s="213" t="s">
        <v>86</v>
      </c>
      <c r="AV132" s="13" t="s">
        <v>86</v>
      </c>
      <c r="AW132" s="13" t="s">
        <v>32</v>
      </c>
      <c r="AX132" s="13" t="s">
        <v>84</v>
      </c>
      <c r="AY132" s="213" t="s">
        <v>140</v>
      </c>
    </row>
    <row r="133" spans="2:63" s="12" customFormat="1" ht="22.9" customHeight="1">
      <c r="B133" s="172"/>
      <c r="C133" s="173"/>
      <c r="D133" s="174" t="s">
        <v>75</v>
      </c>
      <c r="E133" s="186" t="s">
        <v>151</v>
      </c>
      <c r="F133" s="186" t="s">
        <v>152</v>
      </c>
      <c r="G133" s="173"/>
      <c r="H133" s="173"/>
      <c r="I133" s="176"/>
      <c r="J133" s="187">
        <f>BK133</f>
        <v>0</v>
      </c>
      <c r="K133" s="173"/>
      <c r="L133" s="178"/>
      <c r="M133" s="179"/>
      <c r="N133" s="180"/>
      <c r="O133" s="180"/>
      <c r="P133" s="181">
        <f>SUM(P134:P142)</f>
        <v>0</v>
      </c>
      <c r="Q133" s="180"/>
      <c r="R133" s="181">
        <f>SUM(R134:R142)</f>
        <v>1.1726136</v>
      </c>
      <c r="S133" s="180"/>
      <c r="T133" s="182">
        <f>SUM(T134:T142)</f>
        <v>0</v>
      </c>
      <c r="AR133" s="183" t="s">
        <v>84</v>
      </c>
      <c r="AT133" s="184" t="s">
        <v>75</v>
      </c>
      <c r="AU133" s="184" t="s">
        <v>84</v>
      </c>
      <c r="AY133" s="183" t="s">
        <v>140</v>
      </c>
      <c r="BK133" s="185">
        <f>SUM(BK134:BK142)</f>
        <v>0</v>
      </c>
    </row>
    <row r="134" spans="1:65" s="2" customFormat="1" ht="24.2" customHeight="1">
      <c r="A134" s="34"/>
      <c r="B134" s="35"/>
      <c r="C134" s="188" t="s">
        <v>86</v>
      </c>
      <c r="D134" s="188" t="s">
        <v>143</v>
      </c>
      <c r="E134" s="189" t="s">
        <v>153</v>
      </c>
      <c r="F134" s="190" t="s">
        <v>154</v>
      </c>
      <c r="G134" s="191" t="s">
        <v>146</v>
      </c>
      <c r="H134" s="192">
        <v>34.92</v>
      </c>
      <c r="I134" s="193"/>
      <c r="J134" s="194">
        <f>ROUND(I134*H134,2)</f>
        <v>0</v>
      </c>
      <c r="K134" s="195"/>
      <c r="L134" s="39"/>
      <c r="M134" s="196" t="s">
        <v>1</v>
      </c>
      <c r="N134" s="197" t="s">
        <v>41</v>
      </c>
      <c r="O134" s="71"/>
      <c r="P134" s="198">
        <f>O134*H134</f>
        <v>0</v>
      </c>
      <c r="Q134" s="198">
        <v>0.03358</v>
      </c>
      <c r="R134" s="198">
        <f>Q134*H134</f>
        <v>1.1726136</v>
      </c>
      <c r="S134" s="198">
        <v>0</v>
      </c>
      <c r="T134" s="199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0" t="s">
        <v>147</v>
      </c>
      <c r="AT134" s="200" t="s">
        <v>143</v>
      </c>
      <c r="AU134" s="200" t="s">
        <v>86</v>
      </c>
      <c r="AY134" s="17" t="s">
        <v>140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17" t="s">
        <v>84</v>
      </c>
      <c r="BK134" s="201">
        <f>ROUND(I134*H134,2)</f>
        <v>0</v>
      </c>
      <c r="BL134" s="17" t="s">
        <v>147</v>
      </c>
      <c r="BM134" s="200" t="s">
        <v>155</v>
      </c>
    </row>
    <row r="135" spans="2:51" s="13" customFormat="1" ht="11.25">
      <c r="B135" s="202"/>
      <c r="C135" s="203"/>
      <c r="D135" s="204" t="s">
        <v>149</v>
      </c>
      <c r="E135" s="205" t="s">
        <v>1</v>
      </c>
      <c r="F135" s="206" t="s">
        <v>285</v>
      </c>
      <c r="G135" s="203"/>
      <c r="H135" s="207">
        <v>139.68</v>
      </c>
      <c r="I135" s="208"/>
      <c r="J135" s="203"/>
      <c r="K135" s="203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149</v>
      </c>
      <c r="AU135" s="213" t="s">
        <v>86</v>
      </c>
      <c r="AV135" s="13" t="s">
        <v>86</v>
      </c>
      <c r="AW135" s="13" t="s">
        <v>32</v>
      </c>
      <c r="AX135" s="13" t="s">
        <v>76</v>
      </c>
      <c r="AY135" s="213" t="s">
        <v>140</v>
      </c>
    </row>
    <row r="136" spans="2:51" s="14" customFormat="1" ht="11.25">
      <c r="B136" s="214"/>
      <c r="C136" s="215"/>
      <c r="D136" s="204" t="s">
        <v>149</v>
      </c>
      <c r="E136" s="216" t="s">
        <v>95</v>
      </c>
      <c r="F136" s="217" t="s">
        <v>157</v>
      </c>
      <c r="G136" s="215"/>
      <c r="H136" s="218">
        <v>139.68</v>
      </c>
      <c r="I136" s="219"/>
      <c r="J136" s="215"/>
      <c r="K136" s="215"/>
      <c r="L136" s="220"/>
      <c r="M136" s="221"/>
      <c r="N136" s="222"/>
      <c r="O136" s="222"/>
      <c r="P136" s="222"/>
      <c r="Q136" s="222"/>
      <c r="R136" s="222"/>
      <c r="S136" s="222"/>
      <c r="T136" s="223"/>
      <c r="AT136" s="224" t="s">
        <v>149</v>
      </c>
      <c r="AU136" s="224" t="s">
        <v>86</v>
      </c>
      <c r="AV136" s="14" t="s">
        <v>147</v>
      </c>
      <c r="AW136" s="14" t="s">
        <v>32</v>
      </c>
      <c r="AX136" s="14" t="s">
        <v>76</v>
      </c>
      <c r="AY136" s="224" t="s">
        <v>140</v>
      </c>
    </row>
    <row r="137" spans="2:51" s="13" customFormat="1" ht="11.25">
      <c r="B137" s="202"/>
      <c r="C137" s="203"/>
      <c r="D137" s="204" t="s">
        <v>149</v>
      </c>
      <c r="E137" s="205" t="s">
        <v>102</v>
      </c>
      <c r="F137" s="206" t="s">
        <v>158</v>
      </c>
      <c r="G137" s="203"/>
      <c r="H137" s="207">
        <v>20.952</v>
      </c>
      <c r="I137" s="208"/>
      <c r="J137" s="203"/>
      <c r="K137" s="203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149</v>
      </c>
      <c r="AU137" s="213" t="s">
        <v>86</v>
      </c>
      <c r="AV137" s="13" t="s">
        <v>86</v>
      </c>
      <c r="AW137" s="13" t="s">
        <v>32</v>
      </c>
      <c r="AX137" s="13" t="s">
        <v>76</v>
      </c>
      <c r="AY137" s="213" t="s">
        <v>140</v>
      </c>
    </row>
    <row r="138" spans="2:51" s="13" customFormat="1" ht="11.25">
      <c r="B138" s="202"/>
      <c r="C138" s="203"/>
      <c r="D138" s="204" t="s">
        <v>149</v>
      </c>
      <c r="E138" s="205" t="s">
        <v>100</v>
      </c>
      <c r="F138" s="206" t="s">
        <v>159</v>
      </c>
      <c r="G138" s="203"/>
      <c r="H138" s="207">
        <v>13.968</v>
      </c>
      <c r="I138" s="208"/>
      <c r="J138" s="203"/>
      <c r="K138" s="203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149</v>
      </c>
      <c r="AU138" s="213" t="s">
        <v>86</v>
      </c>
      <c r="AV138" s="13" t="s">
        <v>86</v>
      </c>
      <c r="AW138" s="13" t="s">
        <v>32</v>
      </c>
      <c r="AX138" s="13" t="s">
        <v>76</v>
      </c>
      <c r="AY138" s="213" t="s">
        <v>140</v>
      </c>
    </row>
    <row r="139" spans="2:51" s="13" customFormat="1" ht="11.25">
      <c r="B139" s="202"/>
      <c r="C139" s="203"/>
      <c r="D139" s="204" t="s">
        <v>149</v>
      </c>
      <c r="E139" s="205" t="s">
        <v>1</v>
      </c>
      <c r="F139" s="206" t="s">
        <v>160</v>
      </c>
      <c r="G139" s="203"/>
      <c r="H139" s="207">
        <v>34.92</v>
      </c>
      <c r="I139" s="208"/>
      <c r="J139" s="203"/>
      <c r="K139" s="203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149</v>
      </c>
      <c r="AU139" s="213" t="s">
        <v>86</v>
      </c>
      <c r="AV139" s="13" t="s">
        <v>86</v>
      </c>
      <c r="AW139" s="13" t="s">
        <v>32</v>
      </c>
      <c r="AX139" s="13" t="s">
        <v>84</v>
      </c>
      <c r="AY139" s="213" t="s">
        <v>140</v>
      </c>
    </row>
    <row r="140" spans="1:65" s="2" customFormat="1" ht="24.2" customHeight="1">
      <c r="A140" s="34"/>
      <c r="B140" s="35"/>
      <c r="C140" s="188" t="s">
        <v>141</v>
      </c>
      <c r="D140" s="188" t="s">
        <v>143</v>
      </c>
      <c r="E140" s="189" t="s">
        <v>161</v>
      </c>
      <c r="F140" s="190" t="s">
        <v>162</v>
      </c>
      <c r="G140" s="191" t="s">
        <v>146</v>
      </c>
      <c r="H140" s="192">
        <v>90</v>
      </c>
      <c r="I140" s="193"/>
      <c r="J140" s="194">
        <f>ROUND(I140*H140,2)</f>
        <v>0</v>
      </c>
      <c r="K140" s="195"/>
      <c r="L140" s="39"/>
      <c r="M140" s="196" t="s">
        <v>1</v>
      </c>
      <c r="N140" s="197" t="s">
        <v>41</v>
      </c>
      <c r="O140" s="71"/>
      <c r="P140" s="198">
        <f>O140*H140</f>
        <v>0</v>
      </c>
      <c r="Q140" s="198">
        <v>0</v>
      </c>
      <c r="R140" s="198">
        <f>Q140*H140</f>
        <v>0</v>
      </c>
      <c r="S140" s="198">
        <v>0</v>
      </c>
      <c r="T140" s="199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0" t="s">
        <v>147</v>
      </c>
      <c r="AT140" s="200" t="s">
        <v>143</v>
      </c>
      <c r="AU140" s="200" t="s">
        <v>86</v>
      </c>
      <c r="AY140" s="17" t="s">
        <v>140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17" t="s">
        <v>84</v>
      </c>
      <c r="BK140" s="201">
        <f>ROUND(I140*H140,2)</f>
        <v>0</v>
      </c>
      <c r="BL140" s="17" t="s">
        <v>147</v>
      </c>
      <c r="BM140" s="200" t="s">
        <v>163</v>
      </c>
    </row>
    <row r="141" spans="2:51" s="15" customFormat="1" ht="22.5">
      <c r="B141" s="225"/>
      <c r="C141" s="226"/>
      <c r="D141" s="204" t="s">
        <v>149</v>
      </c>
      <c r="E141" s="227" t="s">
        <v>1</v>
      </c>
      <c r="F141" s="228" t="s">
        <v>164</v>
      </c>
      <c r="G141" s="226"/>
      <c r="H141" s="227" t="s">
        <v>1</v>
      </c>
      <c r="I141" s="229"/>
      <c r="J141" s="226"/>
      <c r="K141" s="226"/>
      <c r="L141" s="230"/>
      <c r="M141" s="231"/>
      <c r="N141" s="232"/>
      <c r="O141" s="232"/>
      <c r="P141" s="232"/>
      <c r="Q141" s="232"/>
      <c r="R141" s="232"/>
      <c r="S141" s="232"/>
      <c r="T141" s="233"/>
      <c r="AT141" s="234" t="s">
        <v>149</v>
      </c>
      <c r="AU141" s="234" t="s">
        <v>86</v>
      </c>
      <c r="AV141" s="15" t="s">
        <v>84</v>
      </c>
      <c r="AW141" s="15" t="s">
        <v>32</v>
      </c>
      <c r="AX141" s="15" t="s">
        <v>76</v>
      </c>
      <c r="AY141" s="234" t="s">
        <v>140</v>
      </c>
    </row>
    <row r="142" spans="2:51" s="13" customFormat="1" ht="11.25">
      <c r="B142" s="202"/>
      <c r="C142" s="203"/>
      <c r="D142" s="204" t="s">
        <v>149</v>
      </c>
      <c r="E142" s="205" t="s">
        <v>1</v>
      </c>
      <c r="F142" s="206" t="s">
        <v>286</v>
      </c>
      <c r="G142" s="203"/>
      <c r="H142" s="207">
        <v>90</v>
      </c>
      <c r="I142" s="208"/>
      <c r="J142" s="203"/>
      <c r="K142" s="203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149</v>
      </c>
      <c r="AU142" s="213" t="s">
        <v>86</v>
      </c>
      <c r="AV142" s="13" t="s">
        <v>86</v>
      </c>
      <c r="AW142" s="13" t="s">
        <v>32</v>
      </c>
      <c r="AX142" s="13" t="s">
        <v>84</v>
      </c>
      <c r="AY142" s="213" t="s">
        <v>140</v>
      </c>
    </row>
    <row r="143" spans="2:63" s="12" customFormat="1" ht="22.9" customHeight="1">
      <c r="B143" s="172"/>
      <c r="C143" s="173"/>
      <c r="D143" s="174" t="s">
        <v>75</v>
      </c>
      <c r="E143" s="186" t="s">
        <v>166</v>
      </c>
      <c r="F143" s="186" t="s">
        <v>167</v>
      </c>
      <c r="G143" s="173"/>
      <c r="H143" s="173"/>
      <c r="I143" s="176"/>
      <c r="J143" s="187">
        <f>BK143</f>
        <v>0</v>
      </c>
      <c r="K143" s="173"/>
      <c r="L143" s="178"/>
      <c r="M143" s="179"/>
      <c r="N143" s="180"/>
      <c r="O143" s="180"/>
      <c r="P143" s="181">
        <f>SUM(P144:P149)</f>
        <v>0</v>
      </c>
      <c r="Q143" s="180"/>
      <c r="R143" s="181">
        <f>SUM(R144:R149)</f>
        <v>0</v>
      </c>
      <c r="S143" s="180"/>
      <c r="T143" s="182">
        <f>SUM(T144:T149)</f>
        <v>3.719032</v>
      </c>
      <c r="AR143" s="183" t="s">
        <v>84</v>
      </c>
      <c r="AT143" s="184" t="s">
        <v>75</v>
      </c>
      <c r="AU143" s="184" t="s">
        <v>84</v>
      </c>
      <c r="AY143" s="183" t="s">
        <v>140</v>
      </c>
      <c r="BK143" s="185">
        <f>SUM(BK144:BK149)</f>
        <v>0</v>
      </c>
    </row>
    <row r="144" spans="1:65" s="2" customFormat="1" ht="24.2" customHeight="1">
      <c r="A144" s="34"/>
      <c r="B144" s="35"/>
      <c r="C144" s="188" t="s">
        <v>147</v>
      </c>
      <c r="D144" s="188" t="s">
        <v>143</v>
      </c>
      <c r="E144" s="189" t="s">
        <v>168</v>
      </c>
      <c r="F144" s="190" t="s">
        <v>169</v>
      </c>
      <c r="G144" s="191" t="s">
        <v>146</v>
      </c>
      <c r="H144" s="192">
        <v>61.184</v>
      </c>
      <c r="I144" s="193"/>
      <c r="J144" s="194">
        <f>ROUND(I144*H144,2)</f>
        <v>0</v>
      </c>
      <c r="K144" s="195"/>
      <c r="L144" s="39"/>
      <c r="M144" s="196" t="s">
        <v>1</v>
      </c>
      <c r="N144" s="197" t="s">
        <v>41</v>
      </c>
      <c r="O144" s="71"/>
      <c r="P144" s="198">
        <f>O144*H144</f>
        <v>0</v>
      </c>
      <c r="Q144" s="198">
        <v>0</v>
      </c>
      <c r="R144" s="198">
        <f>Q144*H144</f>
        <v>0</v>
      </c>
      <c r="S144" s="198">
        <v>0.053</v>
      </c>
      <c r="T144" s="199">
        <f>S144*H144</f>
        <v>3.242752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0" t="s">
        <v>147</v>
      </c>
      <c r="AT144" s="200" t="s">
        <v>143</v>
      </c>
      <c r="AU144" s="200" t="s">
        <v>86</v>
      </c>
      <c r="AY144" s="17" t="s">
        <v>140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17" t="s">
        <v>84</v>
      </c>
      <c r="BK144" s="201">
        <f>ROUND(I144*H144,2)</f>
        <v>0</v>
      </c>
      <c r="BL144" s="17" t="s">
        <v>147</v>
      </c>
      <c r="BM144" s="200" t="s">
        <v>170</v>
      </c>
    </row>
    <row r="145" spans="2:51" s="13" customFormat="1" ht="11.25">
      <c r="B145" s="202"/>
      <c r="C145" s="203"/>
      <c r="D145" s="204" t="s">
        <v>149</v>
      </c>
      <c r="E145" s="205" t="s">
        <v>1</v>
      </c>
      <c r="F145" s="206" t="s">
        <v>287</v>
      </c>
      <c r="G145" s="203"/>
      <c r="H145" s="207">
        <v>61.184</v>
      </c>
      <c r="I145" s="208"/>
      <c r="J145" s="203"/>
      <c r="K145" s="203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149</v>
      </c>
      <c r="AU145" s="213" t="s">
        <v>86</v>
      </c>
      <c r="AV145" s="13" t="s">
        <v>86</v>
      </c>
      <c r="AW145" s="13" t="s">
        <v>32</v>
      </c>
      <c r="AX145" s="13" t="s">
        <v>76</v>
      </c>
      <c r="AY145" s="213" t="s">
        <v>140</v>
      </c>
    </row>
    <row r="146" spans="2:51" s="14" customFormat="1" ht="11.25">
      <c r="B146" s="214"/>
      <c r="C146" s="215"/>
      <c r="D146" s="204" t="s">
        <v>149</v>
      </c>
      <c r="E146" s="216" t="s">
        <v>98</v>
      </c>
      <c r="F146" s="217" t="s">
        <v>157</v>
      </c>
      <c r="G146" s="215"/>
      <c r="H146" s="218">
        <v>61.184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149</v>
      </c>
      <c r="AU146" s="224" t="s">
        <v>86</v>
      </c>
      <c r="AV146" s="14" t="s">
        <v>147</v>
      </c>
      <c r="AW146" s="14" t="s">
        <v>32</v>
      </c>
      <c r="AX146" s="14" t="s">
        <v>84</v>
      </c>
      <c r="AY146" s="224" t="s">
        <v>140</v>
      </c>
    </row>
    <row r="147" spans="1:65" s="2" customFormat="1" ht="14.45" customHeight="1">
      <c r="A147" s="34"/>
      <c r="B147" s="35"/>
      <c r="C147" s="188" t="s">
        <v>172</v>
      </c>
      <c r="D147" s="188" t="s">
        <v>143</v>
      </c>
      <c r="E147" s="189" t="s">
        <v>173</v>
      </c>
      <c r="F147" s="190" t="s">
        <v>174</v>
      </c>
      <c r="G147" s="191" t="s">
        <v>146</v>
      </c>
      <c r="H147" s="192">
        <v>7.56</v>
      </c>
      <c r="I147" s="193"/>
      <c r="J147" s="194">
        <f>ROUND(I147*H147,2)</f>
        <v>0</v>
      </c>
      <c r="K147" s="195"/>
      <c r="L147" s="39"/>
      <c r="M147" s="196" t="s">
        <v>1</v>
      </c>
      <c r="N147" s="197" t="s">
        <v>41</v>
      </c>
      <c r="O147" s="71"/>
      <c r="P147" s="198">
        <f>O147*H147</f>
        <v>0</v>
      </c>
      <c r="Q147" s="198">
        <v>0</v>
      </c>
      <c r="R147" s="198">
        <f>Q147*H147</f>
        <v>0</v>
      </c>
      <c r="S147" s="198">
        <v>0.063</v>
      </c>
      <c r="T147" s="199">
        <f>S147*H147</f>
        <v>0.47628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0" t="s">
        <v>147</v>
      </c>
      <c r="AT147" s="200" t="s">
        <v>143</v>
      </c>
      <c r="AU147" s="200" t="s">
        <v>86</v>
      </c>
      <c r="AY147" s="17" t="s">
        <v>140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17" t="s">
        <v>84</v>
      </c>
      <c r="BK147" s="201">
        <f>ROUND(I147*H147,2)</f>
        <v>0</v>
      </c>
      <c r="BL147" s="17" t="s">
        <v>147</v>
      </c>
      <c r="BM147" s="200" t="s">
        <v>175</v>
      </c>
    </row>
    <row r="148" spans="2:51" s="13" customFormat="1" ht="11.25">
      <c r="B148" s="202"/>
      <c r="C148" s="203"/>
      <c r="D148" s="204" t="s">
        <v>149</v>
      </c>
      <c r="E148" s="205" t="s">
        <v>1</v>
      </c>
      <c r="F148" s="206" t="s">
        <v>288</v>
      </c>
      <c r="G148" s="203"/>
      <c r="H148" s="207">
        <v>7.56</v>
      </c>
      <c r="I148" s="208"/>
      <c r="J148" s="203"/>
      <c r="K148" s="203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149</v>
      </c>
      <c r="AU148" s="213" t="s">
        <v>86</v>
      </c>
      <c r="AV148" s="13" t="s">
        <v>86</v>
      </c>
      <c r="AW148" s="13" t="s">
        <v>32</v>
      </c>
      <c r="AX148" s="13" t="s">
        <v>76</v>
      </c>
      <c r="AY148" s="213" t="s">
        <v>140</v>
      </c>
    </row>
    <row r="149" spans="2:51" s="14" customFormat="1" ht="11.25">
      <c r="B149" s="214"/>
      <c r="C149" s="215"/>
      <c r="D149" s="204" t="s">
        <v>149</v>
      </c>
      <c r="E149" s="216" t="s">
        <v>93</v>
      </c>
      <c r="F149" s="217" t="s">
        <v>157</v>
      </c>
      <c r="G149" s="215"/>
      <c r="H149" s="218">
        <v>7.56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149</v>
      </c>
      <c r="AU149" s="224" t="s">
        <v>86</v>
      </c>
      <c r="AV149" s="14" t="s">
        <v>147</v>
      </c>
      <c r="AW149" s="14" t="s">
        <v>32</v>
      </c>
      <c r="AX149" s="14" t="s">
        <v>84</v>
      </c>
      <c r="AY149" s="224" t="s">
        <v>140</v>
      </c>
    </row>
    <row r="150" spans="2:63" s="12" customFormat="1" ht="22.9" customHeight="1">
      <c r="B150" s="172"/>
      <c r="C150" s="173"/>
      <c r="D150" s="174" t="s">
        <v>75</v>
      </c>
      <c r="E150" s="186" t="s">
        <v>177</v>
      </c>
      <c r="F150" s="186" t="s">
        <v>178</v>
      </c>
      <c r="G150" s="173"/>
      <c r="H150" s="173"/>
      <c r="I150" s="176"/>
      <c r="J150" s="187">
        <f>BK150</f>
        <v>0</v>
      </c>
      <c r="K150" s="173"/>
      <c r="L150" s="178"/>
      <c r="M150" s="179"/>
      <c r="N150" s="180"/>
      <c r="O150" s="180"/>
      <c r="P150" s="181">
        <f>SUM(P151:P155)</f>
        <v>0</v>
      </c>
      <c r="Q150" s="180"/>
      <c r="R150" s="181">
        <f>SUM(R151:R155)</f>
        <v>0</v>
      </c>
      <c r="S150" s="180"/>
      <c r="T150" s="182">
        <f>SUM(T151:T155)</f>
        <v>0</v>
      </c>
      <c r="AR150" s="183" t="s">
        <v>84</v>
      </c>
      <c r="AT150" s="184" t="s">
        <v>75</v>
      </c>
      <c r="AU150" s="184" t="s">
        <v>84</v>
      </c>
      <c r="AY150" s="183" t="s">
        <v>140</v>
      </c>
      <c r="BK150" s="185">
        <f>SUM(BK151:BK155)</f>
        <v>0</v>
      </c>
    </row>
    <row r="151" spans="1:65" s="2" customFormat="1" ht="24.2" customHeight="1">
      <c r="A151" s="34"/>
      <c r="B151" s="35"/>
      <c r="C151" s="188" t="s">
        <v>151</v>
      </c>
      <c r="D151" s="188" t="s">
        <v>143</v>
      </c>
      <c r="E151" s="189" t="s">
        <v>289</v>
      </c>
      <c r="F151" s="190" t="s">
        <v>290</v>
      </c>
      <c r="G151" s="191" t="s">
        <v>181</v>
      </c>
      <c r="H151" s="192">
        <v>3.719</v>
      </c>
      <c r="I151" s="193"/>
      <c r="J151" s="194">
        <f>ROUND(I151*H151,2)</f>
        <v>0</v>
      </c>
      <c r="K151" s="195"/>
      <c r="L151" s="39"/>
      <c r="M151" s="196" t="s">
        <v>1</v>
      </c>
      <c r="N151" s="197" t="s">
        <v>41</v>
      </c>
      <c r="O151" s="71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0" t="s">
        <v>147</v>
      </c>
      <c r="AT151" s="200" t="s">
        <v>143</v>
      </c>
      <c r="AU151" s="200" t="s">
        <v>86</v>
      </c>
      <c r="AY151" s="17" t="s">
        <v>140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17" t="s">
        <v>84</v>
      </c>
      <c r="BK151" s="201">
        <f>ROUND(I151*H151,2)</f>
        <v>0</v>
      </c>
      <c r="BL151" s="17" t="s">
        <v>147</v>
      </c>
      <c r="BM151" s="200" t="s">
        <v>182</v>
      </c>
    </row>
    <row r="152" spans="1:65" s="2" customFormat="1" ht="24.2" customHeight="1">
      <c r="A152" s="34"/>
      <c r="B152" s="35"/>
      <c r="C152" s="188" t="s">
        <v>183</v>
      </c>
      <c r="D152" s="188" t="s">
        <v>143</v>
      </c>
      <c r="E152" s="189" t="s">
        <v>184</v>
      </c>
      <c r="F152" s="190" t="s">
        <v>185</v>
      </c>
      <c r="G152" s="191" t="s">
        <v>181</v>
      </c>
      <c r="H152" s="192">
        <v>3.719</v>
      </c>
      <c r="I152" s="193"/>
      <c r="J152" s="194">
        <f>ROUND(I152*H152,2)</f>
        <v>0</v>
      </c>
      <c r="K152" s="195"/>
      <c r="L152" s="39"/>
      <c r="M152" s="196" t="s">
        <v>1</v>
      </c>
      <c r="N152" s="197" t="s">
        <v>41</v>
      </c>
      <c r="O152" s="71"/>
      <c r="P152" s="198">
        <f>O152*H152</f>
        <v>0</v>
      </c>
      <c r="Q152" s="198">
        <v>0</v>
      </c>
      <c r="R152" s="198">
        <f>Q152*H152</f>
        <v>0</v>
      </c>
      <c r="S152" s="198">
        <v>0</v>
      </c>
      <c r="T152" s="199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0" t="s">
        <v>147</v>
      </c>
      <c r="AT152" s="200" t="s">
        <v>143</v>
      </c>
      <c r="AU152" s="200" t="s">
        <v>86</v>
      </c>
      <c r="AY152" s="17" t="s">
        <v>140</v>
      </c>
      <c r="BE152" s="201">
        <f>IF(N152="základní",J152,0)</f>
        <v>0</v>
      </c>
      <c r="BF152" s="201">
        <f>IF(N152="snížená",J152,0)</f>
        <v>0</v>
      </c>
      <c r="BG152" s="201">
        <f>IF(N152="zákl. přenesená",J152,0)</f>
        <v>0</v>
      </c>
      <c r="BH152" s="201">
        <f>IF(N152="sníž. přenesená",J152,0)</f>
        <v>0</v>
      </c>
      <c r="BI152" s="201">
        <f>IF(N152="nulová",J152,0)</f>
        <v>0</v>
      </c>
      <c r="BJ152" s="17" t="s">
        <v>84</v>
      </c>
      <c r="BK152" s="201">
        <f>ROUND(I152*H152,2)</f>
        <v>0</v>
      </c>
      <c r="BL152" s="17" t="s">
        <v>147</v>
      </c>
      <c r="BM152" s="200" t="s">
        <v>186</v>
      </c>
    </row>
    <row r="153" spans="1:65" s="2" customFormat="1" ht="24.2" customHeight="1">
      <c r="A153" s="34"/>
      <c r="B153" s="35"/>
      <c r="C153" s="188" t="s">
        <v>187</v>
      </c>
      <c r="D153" s="188" t="s">
        <v>143</v>
      </c>
      <c r="E153" s="189" t="s">
        <v>188</v>
      </c>
      <c r="F153" s="190" t="s">
        <v>189</v>
      </c>
      <c r="G153" s="191" t="s">
        <v>181</v>
      </c>
      <c r="H153" s="192">
        <v>40.909</v>
      </c>
      <c r="I153" s="193"/>
      <c r="J153" s="194">
        <f>ROUND(I153*H153,2)</f>
        <v>0</v>
      </c>
      <c r="K153" s="195"/>
      <c r="L153" s="39"/>
      <c r="M153" s="196" t="s">
        <v>1</v>
      </c>
      <c r="N153" s="197" t="s">
        <v>41</v>
      </c>
      <c r="O153" s="71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0" t="s">
        <v>147</v>
      </c>
      <c r="AT153" s="200" t="s">
        <v>143</v>
      </c>
      <c r="AU153" s="200" t="s">
        <v>86</v>
      </c>
      <c r="AY153" s="17" t="s">
        <v>140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17" t="s">
        <v>84</v>
      </c>
      <c r="BK153" s="201">
        <f>ROUND(I153*H153,2)</f>
        <v>0</v>
      </c>
      <c r="BL153" s="17" t="s">
        <v>147</v>
      </c>
      <c r="BM153" s="200" t="s">
        <v>190</v>
      </c>
    </row>
    <row r="154" spans="2:51" s="13" customFormat="1" ht="11.25">
      <c r="B154" s="202"/>
      <c r="C154" s="203"/>
      <c r="D154" s="204" t="s">
        <v>149</v>
      </c>
      <c r="E154" s="203"/>
      <c r="F154" s="206" t="s">
        <v>191</v>
      </c>
      <c r="G154" s="203"/>
      <c r="H154" s="207">
        <v>40.909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149</v>
      </c>
      <c r="AU154" s="213" t="s">
        <v>86</v>
      </c>
      <c r="AV154" s="13" t="s">
        <v>86</v>
      </c>
      <c r="AW154" s="13" t="s">
        <v>4</v>
      </c>
      <c r="AX154" s="13" t="s">
        <v>84</v>
      </c>
      <c r="AY154" s="213" t="s">
        <v>140</v>
      </c>
    </row>
    <row r="155" spans="1:65" s="2" customFormat="1" ht="24.2" customHeight="1">
      <c r="A155" s="34"/>
      <c r="B155" s="35"/>
      <c r="C155" s="188" t="s">
        <v>166</v>
      </c>
      <c r="D155" s="188" t="s">
        <v>143</v>
      </c>
      <c r="E155" s="189" t="s">
        <v>192</v>
      </c>
      <c r="F155" s="190" t="s">
        <v>193</v>
      </c>
      <c r="G155" s="191" t="s">
        <v>181</v>
      </c>
      <c r="H155" s="192">
        <v>3.719</v>
      </c>
      <c r="I155" s="193"/>
      <c r="J155" s="194">
        <f>ROUND(I155*H155,2)</f>
        <v>0</v>
      </c>
      <c r="K155" s="195"/>
      <c r="L155" s="39"/>
      <c r="M155" s="196" t="s">
        <v>1</v>
      </c>
      <c r="N155" s="197" t="s">
        <v>41</v>
      </c>
      <c r="O155" s="71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0" t="s">
        <v>147</v>
      </c>
      <c r="AT155" s="200" t="s">
        <v>143</v>
      </c>
      <c r="AU155" s="200" t="s">
        <v>86</v>
      </c>
      <c r="AY155" s="17" t="s">
        <v>140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17" t="s">
        <v>84</v>
      </c>
      <c r="BK155" s="201">
        <f>ROUND(I155*H155,2)</f>
        <v>0</v>
      </c>
      <c r="BL155" s="17" t="s">
        <v>147</v>
      </c>
      <c r="BM155" s="200" t="s">
        <v>194</v>
      </c>
    </row>
    <row r="156" spans="2:63" s="12" customFormat="1" ht="22.9" customHeight="1">
      <c r="B156" s="172"/>
      <c r="C156" s="173"/>
      <c r="D156" s="174" t="s">
        <v>75</v>
      </c>
      <c r="E156" s="186" t="s">
        <v>195</v>
      </c>
      <c r="F156" s="186" t="s">
        <v>196</v>
      </c>
      <c r="G156" s="173"/>
      <c r="H156" s="173"/>
      <c r="I156" s="176"/>
      <c r="J156" s="187">
        <f>BK156</f>
        <v>0</v>
      </c>
      <c r="K156" s="173"/>
      <c r="L156" s="178"/>
      <c r="M156" s="179"/>
      <c r="N156" s="180"/>
      <c r="O156" s="180"/>
      <c r="P156" s="181">
        <f>P157</f>
        <v>0</v>
      </c>
      <c r="Q156" s="180"/>
      <c r="R156" s="181">
        <f>R157</f>
        <v>0</v>
      </c>
      <c r="S156" s="180"/>
      <c r="T156" s="182">
        <f>T157</f>
        <v>0</v>
      </c>
      <c r="AR156" s="183" t="s">
        <v>84</v>
      </c>
      <c r="AT156" s="184" t="s">
        <v>75</v>
      </c>
      <c r="AU156" s="184" t="s">
        <v>84</v>
      </c>
      <c r="AY156" s="183" t="s">
        <v>140</v>
      </c>
      <c r="BK156" s="185">
        <f>BK157</f>
        <v>0</v>
      </c>
    </row>
    <row r="157" spans="1:65" s="2" customFormat="1" ht="14.45" customHeight="1">
      <c r="A157" s="34"/>
      <c r="B157" s="35"/>
      <c r="C157" s="188" t="s">
        <v>197</v>
      </c>
      <c r="D157" s="188" t="s">
        <v>143</v>
      </c>
      <c r="E157" s="189" t="s">
        <v>198</v>
      </c>
      <c r="F157" s="190" t="s">
        <v>199</v>
      </c>
      <c r="G157" s="191" t="s">
        <v>181</v>
      </c>
      <c r="H157" s="192">
        <v>1.336</v>
      </c>
      <c r="I157" s="193"/>
      <c r="J157" s="194">
        <f>ROUND(I157*H157,2)</f>
        <v>0</v>
      </c>
      <c r="K157" s="195"/>
      <c r="L157" s="39"/>
      <c r="M157" s="196" t="s">
        <v>1</v>
      </c>
      <c r="N157" s="197" t="s">
        <v>41</v>
      </c>
      <c r="O157" s="71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0" t="s">
        <v>147</v>
      </c>
      <c r="AT157" s="200" t="s">
        <v>143</v>
      </c>
      <c r="AU157" s="200" t="s">
        <v>86</v>
      </c>
      <c r="AY157" s="17" t="s">
        <v>140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7" t="s">
        <v>84</v>
      </c>
      <c r="BK157" s="201">
        <f>ROUND(I157*H157,2)</f>
        <v>0</v>
      </c>
      <c r="BL157" s="17" t="s">
        <v>147</v>
      </c>
      <c r="BM157" s="200" t="s">
        <v>200</v>
      </c>
    </row>
    <row r="158" spans="2:63" s="12" customFormat="1" ht="25.9" customHeight="1">
      <c r="B158" s="172"/>
      <c r="C158" s="173"/>
      <c r="D158" s="174" t="s">
        <v>75</v>
      </c>
      <c r="E158" s="175" t="s">
        <v>201</v>
      </c>
      <c r="F158" s="175" t="s">
        <v>202</v>
      </c>
      <c r="G158" s="173"/>
      <c r="H158" s="173"/>
      <c r="I158" s="176"/>
      <c r="J158" s="177">
        <f>BK158</f>
        <v>0</v>
      </c>
      <c r="K158" s="173"/>
      <c r="L158" s="178"/>
      <c r="M158" s="179"/>
      <c r="N158" s="180"/>
      <c r="O158" s="180"/>
      <c r="P158" s="181">
        <f>P159+P164+P180+P183+P186</f>
        <v>0</v>
      </c>
      <c r="Q158" s="180"/>
      <c r="R158" s="181">
        <f>R159+R164+R180+R183+R186</f>
        <v>2.70547664</v>
      </c>
      <c r="S158" s="180"/>
      <c r="T158" s="182">
        <f>T159+T164+T180+T183+T186</f>
        <v>0</v>
      </c>
      <c r="AR158" s="183" t="s">
        <v>86</v>
      </c>
      <c r="AT158" s="184" t="s">
        <v>75</v>
      </c>
      <c r="AU158" s="184" t="s">
        <v>76</v>
      </c>
      <c r="AY158" s="183" t="s">
        <v>140</v>
      </c>
      <c r="BK158" s="185">
        <f>BK159+BK164+BK180+BK183+BK186</f>
        <v>0</v>
      </c>
    </row>
    <row r="159" spans="2:63" s="12" customFormat="1" ht="22.9" customHeight="1">
      <c r="B159" s="172"/>
      <c r="C159" s="173"/>
      <c r="D159" s="174" t="s">
        <v>75</v>
      </c>
      <c r="E159" s="186" t="s">
        <v>203</v>
      </c>
      <c r="F159" s="186" t="s">
        <v>204</v>
      </c>
      <c r="G159" s="173"/>
      <c r="H159" s="173"/>
      <c r="I159" s="176"/>
      <c r="J159" s="187">
        <f>BK159</f>
        <v>0</v>
      </c>
      <c r="K159" s="173"/>
      <c r="L159" s="178"/>
      <c r="M159" s="179"/>
      <c r="N159" s="180"/>
      <c r="O159" s="180"/>
      <c r="P159" s="181">
        <f>SUM(P160:P163)</f>
        <v>0</v>
      </c>
      <c r="Q159" s="180"/>
      <c r="R159" s="181">
        <f>SUM(R160:R163)</f>
        <v>0.0244736</v>
      </c>
      <c r="S159" s="180"/>
      <c r="T159" s="182">
        <f>SUM(T160:T163)</f>
        <v>0</v>
      </c>
      <c r="AR159" s="183" t="s">
        <v>86</v>
      </c>
      <c r="AT159" s="184" t="s">
        <v>75</v>
      </c>
      <c r="AU159" s="184" t="s">
        <v>84</v>
      </c>
      <c r="AY159" s="183" t="s">
        <v>140</v>
      </c>
      <c r="BK159" s="185">
        <f>SUM(BK160:BK163)</f>
        <v>0</v>
      </c>
    </row>
    <row r="160" spans="1:65" s="2" customFormat="1" ht="24.2" customHeight="1">
      <c r="A160" s="34"/>
      <c r="B160" s="35"/>
      <c r="C160" s="188" t="s">
        <v>205</v>
      </c>
      <c r="D160" s="188" t="s">
        <v>143</v>
      </c>
      <c r="E160" s="189" t="s">
        <v>206</v>
      </c>
      <c r="F160" s="190" t="s">
        <v>207</v>
      </c>
      <c r="G160" s="191" t="s">
        <v>208</v>
      </c>
      <c r="H160" s="192">
        <v>38.24</v>
      </c>
      <c r="I160" s="193"/>
      <c r="J160" s="194">
        <f>ROUND(I160*H160,2)</f>
        <v>0</v>
      </c>
      <c r="K160" s="195"/>
      <c r="L160" s="39"/>
      <c r="M160" s="196" t="s">
        <v>1</v>
      </c>
      <c r="N160" s="197" t="s">
        <v>41</v>
      </c>
      <c r="O160" s="71"/>
      <c r="P160" s="198">
        <f>O160*H160</f>
        <v>0</v>
      </c>
      <c r="Q160" s="198">
        <v>0.00064</v>
      </c>
      <c r="R160" s="198">
        <f>Q160*H160</f>
        <v>0.0244736</v>
      </c>
      <c r="S160" s="198">
        <v>0</v>
      </c>
      <c r="T160" s="199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0" t="s">
        <v>209</v>
      </c>
      <c r="AT160" s="200" t="s">
        <v>143</v>
      </c>
      <c r="AU160" s="200" t="s">
        <v>86</v>
      </c>
      <c r="AY160" s="17" t="s">
        <v>140</v>
      </c>
      <c r="BE160" s="201">
        <f>IF(N160="základní",J160,0)</f>
        <v>0</v>
      </c>
      <c r="BF160" s="201">
        <f>IF(N160="snížená",J160,0)</f>
        <v>0</v>
      </c>
      <c r="BG160" s="201">
        <f>IF(N160="zákl. přenesená",J160,0)</f>
        <v>0</v>
      </c>
      <c r="BH160" s="201">
        <f>IF(N160="sníž. přenesená",J160,0)</f>
        <v>0</v>
      </c>
      <c r="BI160" s="201">
        <f>IF(N160="nulová",J160,0)</f>
        <v>0</v>
      </c>
      <c r="BJ160" s="17" t="s">
        <v>84</v>
      </c>
      <c r="BK160" s="201">
        <f>ROUND(I160*H160,2)</f>
        <v>0</v>
      </c>
      <c r="BL160" s="17" t="s">
        <v>209</v>
      </c>
      <c r="BM160" s="200" t="s">
        <v>210</v>
      </c>
    </row>
    <row r="161" spans="2:51" s="13" customFormat="1" ht="11.25">
      <c r="B161" s="202"/>
      <c r="C161" s="203"/>
      <c r="D161" s="204" t="s">
        <v>149</v>
      </c>
      <c r="E161" s="205" t="s">
        <v>1</v>
      </c>
      <c r="F161" s="206" t="s">
        <v>291</v>
      </c>
      <c r="G161" s="203"/>
      <c r="H161" s="207">
        <v>38.24</v>
      </c>
      <c r="I161" s="208"/>
      <c r="J161" s="203"/>
      <c r="K161" s="203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149</v>
      </c>
      <c r="AU161" s="213" t="s">
        <v>86</v>
      </c>
      <c r="AV161" s="13" t="s">
        <v>86</v>
      </c>
      <c r="AW161" s="13" t="s">
        <v>32</v>
      </c>
      <c r="AX161" s="13" t="s">
        <v>76</v>
      </c>
      <c r="AY161" s="213" t="s">
        <v>140</v>
      </c>
    </row>
    <row r="162" spans="2:51" s="14" customFormat="1" ht="11.25">
      <c r="B162" s="214"/>
      <c r="C162" s="215"/>
      <c r="D162" s="204" t="s">
        <v>149</v>
      </c>
      <c r="E162" s="216" t="s">
        <v>104</v>
      </c>
      <c r="F162" s="217" t="s">
        <v>157</v>
      </c>
      <c r="G162" s="215"/>
      <c r="H162" s="218">
        <v>38.24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149</v>
      </c>
      <c r="AU162" s="224" t="s">
        <v>86</v>
      </c>
      <c r="AV162" s="14" t="s">
        <v>147</v>
      </c>
      <c r="AW162" s="14" t="s">
        <v>32</v>
      </c>
      <c r="AX162" s="14" t="s">
        <v>84</v>
      </c>
      <c r="AY162" s="224" t="s">
        <v>140</v>
      </c>
    </row>
    <row r="163" spans="1:65" s="2" customFormat="1" ht="24.2" customHeight="1">
      <c r="A163" s="34"/>
      <c r="B163" s="35"/>
      <c r="C163" s="188" t="s">
        <v>212</v>
      </c>
      <c r="D163" s="188" t="s">
        <v>143</v>
      </c>
      <c r="E163" s="189" t="s">
        <v>213</v>
      </c>
      <c r="F163" s="190" t="s">
        <v>214</v>
      </c>
      <c r="G163" s="191" t="s">
        <v>181</v>
      </c>
      <c r="H163" s="192">
        <v>0.024</v>
      </c>
      <c r="I163" s="193"/>
      <c r="J163" s="194">
        <f>ROUND(I163*H163,2)</f>
        <v>0</v>
      </c>
      <c r="K163" s="195"/>
      <c r="L163" s="39"/>
      <c r="M163" s="196" t="s">
        <v>1</v>
      </c>
      <c r="N163" s="197" t="s">
        <v>41</v>
      </c>
      <c r="O163" s="71"/>
      <c r="P163" s="198">
        <f>O163*H163</f>
        <v>0</v>
      </c>
      <c r="Q163" s="198">
        <v>0</v>
      </c>
      <c r="R163" s="198">
        <f>Q163*H163</f>
        <v>0</v>
      </c>
      <c r="S163" s="198">
        <v>0</v>
      </c>
      <c r="T163" s="199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0" t="s">
        <v>209</v>
      </c>
      <c r="AT163" s="200" t="s">
        <v>143</v>
      </c>
      <c r="AU163" s="200" t="s">
        <v>86</v>
      </c>
      <c r="AY163" s="17" t="s">
        <v>140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17" t="s">
        <v>84</v>
      </c>
      <c r="BK163" s="201">
        <f>ROUND(I163*H163,2)</f>
        <v>0</v>
      </c>
      <c r="BL163" s="17" t="s">
        <v>209</v>
      </c>
      <c r="BM163" s="200" t="s">
        <v>215</v>
      </c>
    </row>
    <row r="164" spans="2:63" s="12" customFormat="1" ht="22.9" customHeight="1">
      <c r="B164" s="172"/>
      <c r="C164" s="173"/>
      <c r="D164" s="174" t="s">
        <v>75</v>
      </c>
      <c r="E164" s="186" t="s">
        <v>216</v>
      </c>
      <c r="F164" s="186" t="s">
        <v>217</v>
      </c>
      <c r="G164" s="173"/>
      <c r="H164" s="173"/>
      <c r="I164" s="176"/>
      <c r="J164" s="187">
        <f>BK164</f>
        <v>0</v>
      </c>
      <c r="K164" s="173"/>
      <c r="L164" s="178"/>
      <c r="M164" s="179"/>
      <c r="N164" s="180"/>
      <c r="O164" s="180"/>
      <c r="P164" s="181">
        <f>SUM(P165:P179)</f>
        <v>0</v>
      </c>
      <c r="Q164" s="180"/>
      <c r="R164" s="181">
        <f>SUM(R165:R179)</f>
        <v>2.59350208</v>
      </c>
      <c r="S164" s="180"/>
      <c r="T164" s="182">
        <f>SUM(T165:T179)</f>
        <v>0</v>
      </c>
      <c r="AR164" s="183" t="s">
        <v>86</v>
      </c>
      <c r="AT164" s="184" t="s">
        <v>75</v>
      </c>
      <c r="AU164" s="184" t="s">
        <v>84</v>
      </c>
      <c r="AY164" s="183" t="s">
        <v>140</v>
      </c>
      <c r="BK164" s="185">
        <f>SUM(BK165:BK179)</f>
        <v>0</v>
      </c>
    </row>
    <row r="165" spans="1:65" s="2" customFormat="1" ht="24.2" customHeight="1">
      <c r="A165" s="34"/>
      <c r="B165" s="35"/>
      <c r="C165" s="188" t="s">
        <v>218</v>
      </c>
      <c r="D165" s="188" t="s">
        <v>143</v>
      </c>
      <c r="E165" s="189" t="s">
        <v>219</v>
      </c>
      <c r="F165" s="190" t="s">
        <v>220</v>
      </c>
      <c r="G165" s="191" t="s">
        <v>146</v>
      </c>
      <c r="H165" s="192">
        <v>61.184</v>
      </c>
      <c r="I165" s="193"/>
      <c r="J165" s="194">
        <f>ROUND(I165*H165,2)</f>
        <v>0</v>
      </c>
      <c r="K165" s="195"/>
      <c r="L165" s="39"/>
      <c r="M165" s="196" t="s">
        <v>1</v>
      </c>
      <c r="N165" s="197" t="s">
        <v>41</v>
      </c>
      <c r="O165" s="71"/>
      <c r="P165" s="198">
        <f>O165*H165</f>
        <v>0</v>
      </c>
      <c r="Q165" s="198">
        <v>0.00026</v>
      </c>
      <c r="R165" s="198">
        <f>Q165*H165</f>
        <v>0.01590784</v>
      </c>
      <c r="S165" s="198">
        <v>0</v>
      </c>
      <c r="T165" s="199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0" t="s">
        <v>209</v>
      </c>
      <c r="AT165" s="200" t="s">
        <v>143</v>
      </c>
      <c r="AU165" s="200" t="s">
        <v>86</v>
      </c>
      <c r="AY165" s="17" t="s">
        <v>140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17" t="s">
        <v>84</v>
      </c>
      <c r="BK165" s="201">
        <f>ROUND(I165*H165,2)</f>
        <v>0</v>
      </c>
      <c r="BL165" s="17" t="s">
        <v>209</v>
      </c>
      <c r="BM165" s="200" t="s">
        <v>221</v>
      </c>
    </row>
    <row r="166" spans="2:51" s="13" customFormat="1" ht="11.25">
      <c r="B166" s="202"/>
      <c r="C166" s="203"/>
      <c r="D166" s="204" t="s">
        <v>149</v>
      </c>
      <c r="E166" s="205" t="s">
        <v>1</v>
      </c>
      <c r="F166" s="206" t="s">
        <v>98</v>
      </c>
      <c r="G166" s="203"/>
      <c r="H166" s="207">
        <v>61.184</v>
      </c>
      <c r="I166" s="208"/>
      <c r="J166" s="203"/>
      <c r="K166" s="203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149</v>
      </c>
      <c r="AU166" s="213" t="s">
        <v>86</v>
      </c>
      <c r="AV166" s="13" t="s">
        <v>86</v>
      </c>
      <c r="AW166" s="13" t="s">
        <v>32</v>
      </c>
      <c r="AX166" s="13" t="s">
        <v>84</v>
      </c>
      <c r="AY166" s="213" t="s">
        <v>140</v>
      </c>
    </row>
    <row r="167" spans="1:65" s="2" customFormat="1" ht="24.2" customHeight="1">
      <c r="A167" s="34"/>
      <c r="B167" s="35"/>
      <c r="C167" s="235" t="s">
        <v>222</v>
      </c>
      <c r="D167" s="235" t="s">
        <v>223</v>
      </c>
      <c r="E167" s="236" t="s">
        <v>224</v>
      </c>
      <c r="F167" s="237" t="s">
        <v>225</v>
      </c>
      <c r="G167" s="238" t="s">
        <v>146</v>
      </c>
      <c r="H167" s="239">
        <v>61.184</v>
      </c>
      <c r="I167" s="240"/>
      <c r="J167" s="241">
        <f>ROUND(I167*H167,2)</f>
        <v>0</v>
      </c>
      <c r="K167" s="242"/>
      <c r="L167" s="243"/>
      <c r="M167" s="244" t="s">
        <v>1</v>
      </c>
      <c r="N167" s="245" t="s">
        <v>41</v>
      </c>
      <c r="O167" s="71"/>
      <c r="P167" s="198">
        <f>O167*H167</f>
        <v>0</v>
      </c>
      <c r="Q167" s="198">
        <v>0.03611</v>
      </c>
      <c r="R167" s="198">
        <f>Q167*H167</f>
        <v>2.20935424</v>
      </c>
      <c r="S167" s="198">
        <v>0</v>
      </c>
      <c r="T167" s="199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0" t="s">
        <v>226</v>
      </c>
      <c r="AT167" s="200" t="s">
        <v>223</v>
      </c>
      <c r="AU167" s="200" t="s">
        <v>86</v>
      </c>
      <c r="AY167" s="17" t="s">
        <v>140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17" t="s">
        <v>84</v>
      </c>
      <c r="BK167" s="201">
        <f>ROUND(I167*H167,2)</f>
        <v>0</v>
      </c>
      <c r="BL167" s="17" t="s">
        <v>209</v>
      </c>
      <c r="BM167" s="200" t="s">
        <v>227</v>
      </c>
    </row>
    <row r="168" spans="1:65" s="2" customFormat="1" ht="24.2" customHeight="1">
      <c r="A168" s="34"/>
      <c r="B168" s="35"/>
      <c r="C168" s="188" t="s">
        <v>8</v>
      </c>
      <c r="D168" s="188" t="s">
        <v>143</v>
      </c>
      <c r="E168" s="189" t="s">
        <v>228</v>
      </c>
      <c r="F168" s="190" t="s">
        <v>229</v>
      </c>
      <c r="G168" s="191" t="s">
        <v>208</v>
      </c>
      <c r="H168" s="192">
        <v>127.68</v>
      </c>
      <c r="I168" s="193"/>
      <c r="J168" s="194">
        <f>ROUND(I168*H168,2)</f>
        <v>0</v>
      </c>
      <c r="K168" s="195"/>
      <c r="L168" s="39"/>
      <c r="M168" s="196" t="s">
        <v>1</v>
      </c>
      <c r="N168" s="197" t="s">
        <v>41</v>
      </c>
      <c r="O168" s="71"/>
      <c r="P168" s="198">
        <f>O168*H168</f>
        <v>0</v>
      </c>
      <c r="Q168" s="198">
        <v>0.00028</v>
      </c>
      <c r="R168" s="198">
        <f>Q168*H168</f>
        <v>0.0357504</v>
      </c>
      <c r="S168" s="198">
        <v>0</v>
      </c>
      <c r="T168" s="199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0" t="s">
        <v>209</v>
      </c>
      <c r="AT168" s="200" t="s">
        <v>143</v>
      </c>
      <c r="AU168" s="200" t="s">
        <v>86</v>
      </c>
      <c r="AY168" s="17" t="s">
        <v>140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17" t="s">
        <v>84</v>
      </c>
      <c r="BK168" s="201">
        <f>ROUND(I168*H168,2)</f>
        <v>0</v>
      </c>
      <c r="BL168" s="17" t="s">
        <v>209</v>
      </c>
      <c r="BM168" s="200" t="s">
        <v>230</v>
      </c>
    </row>
    <row r="169" spans="2:51" s="13" customFormat="1" ht="11.25">
      <c r="B169" s="202"/>
      <c r="C169" s="203"/>
      <c r="D169" s="204" t="s">
        <v>149</v>
      </c>
      <c r="E169" s="205" t="s">
        <v>1</v>
      </c>
      <c r="F169" s="206" t="s">
        <v>292</v>
      </c>
      <c r="G169" s="203"/>
      <c r="H169" s="207">
        <v>127.68</v>
      </c>
      <c r="I169" s="208"/>
      <c r="J169" s="203"/>
      <c r="K169" s="203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149</v>
      </c>
      <c r="AU169" s="213" t="s">
        <v>86</v>
      </c>
      <c r="AV169" s="13" t="s">
        <v>86</v>
      </c>
      <c r="AW169" s="13" t="s">
        <v>32</v>
      </c>
      <c r="AX169" s="13" t="s">
        <v>84</v>
      </c>
      <c r="AY169" s="213" t="s">
        <v>140</v>
      </c>
    </row>
    <row r="170" spans="1:65" s="2" customFormat="1" ht="24.2" customHeight="1">
      <c r="A170" s="34"/>
      <c r="B170" s="35"/>
      <c r="C170" s="188" t="s">
        <v>209</v>
      </c>
      <c r="D170" s="188" t="s">
        <v>143</v>
      </c>
      <c r="E170" s="189" t="s">
        <v>232</v>
      </c>
      <c r="F170" s="190" t="s">
        <v>233</v>
      </c>
      <c r="G170" s="191" t="s">
        <v>234</v>
      </c>
      <c r="H170" s="192">
        <v>2</v>
      </c>
      <c r="I170" s="193"/>
      <c r="J170" s="194">
        <f>ROUND(I170*H170,2)</f>
        <v>0</v>
      </c>
      <c r="K170" s="195"/>
      <c r="L170" s="39"/>
      <c r="M170" s="196" t="s">
        <v>1</v>
      </c>
      <c r="N170" s="197" t="s">
        <v>41</v>
      </c>
      <c r="O170" s="71"/>
      <c r="P170" s="198">
        <f>O170*H170</f>
        <v>0</v>
      </c>
      <c r="Q170" s="198">
        <v>0.00088</v>
      </c>
      <c r="R170" s="198">
        <f>Q170*H170</f>
        <v>0.00176</v>
      </c>
      <c r="S170" s="198">
        <v>0</v>
      </c>
      <c r="T170" s="199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0" t="s">
        <v>209</v>
      </c>
      <c r="AT170" s="200" t="s">
        <v>143</v>
      </c>
      <c r="AU170" s="200" t="s">
        <v>86</v>
      </c>
      <c r="AY170" s="17" t="s">
        <v>140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17" t="s">
        <v>84</v>
      </c>
      <c r="BK170" s="201">
        <f>ROUND(I170*H170,2)</f>
        <v>0</v>
      </c>
      <c r="BL170" s="17" t="s">
        <v>209</v>
      </c>
      <c r="BM170" s="200" t="s">
        <v>235</v>
      </c>
    </row>
    <row r="171" spans="2:51" s="13" customFormat="1" ht="11.25">
      <c r="B171" s="202"/>
      <c r="C171" s="203"/>
      <c r="D171" s="204" t="s">
        <v>149</v>
      </c>
      <c r="E171" s="205" t="s">
        <v>1</v>
      </c>
      <c r="F171" s="206" t="s">
        <v>293</v>
      </c>
      <c r="G171" s="203"/>
      <c r="H171" s="207">
        <v>2</v>
      </c>
      <c r="I171" s="208"/>
      <c r="J171" s="203"/>
      <c r="K171" s="203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149</v>
      </c>
      <c r="AU171" s="213" t="s">
        <v>86</v>
      </c>
      <c r="AV171" s="13" t="s">
        <v>86</v>
      </c>
      <c r="AW171" s="13" t="s">
        <v>32</v>
      </c>
      <c r="AX171" s="13" t="s">
        <v>84</v>
      </c>
      <c r="AY171" s="213" t="s">
        <v>140</v>
      </c>
    </row>
    <row r="172" spans="1:65" s="2" customFormat="1" ht="14.45" customHeight="1">
      <c r="A172" s="34"/>
      <c r="B172" s="35"/>
      <c r="C172" s="235" t="s">
        <v>237</v>
      </c>
      <c r="D172" s="235" t="s">
        <v>223</v>
      </c>
      <c r="E172" s="236" t="s">
        <v>238</v>
      </c>
      <c r="F172" s="237" t="s">
        <v>239</v>
      </c>
      <c r="G172" s="238" t="s">
        <v>146</v>
      </c>
      <c r="H172" s="239">
        <v>7.56</v>
      </c>
      <c r="I172" s="240"/>
      <c r="J172" s="241">
        <f>ROUND(I172*H172,2)</f>
        <v>0</v>
      </c>
      <c r="K172" s="242"/>
      <c r="L172" s="243"/>
      <c r="M172" s="244" t="s">
        <v>1</v>
      </c>
      <c r="N172" s="245" t="s">
        <v>41</v>
      </c>
      <c r="O172" s="71"/>
      <c r="P172" s="198">
        <f>O172*H172</f>
        <v>0</v>
      </c>
      <c r="Q172" s="198">
        <v>0.03776</v>
      </c>
      <c r="R172" s="198">
        <f>Q172*H172</f>
        <v>0.2854656</v>
      </c>
      <c r="S172" s="198">
        <v>0</v>
      </c>
      <c r="T172" s="199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0" t="s">
        <v>226</v>
      </c>
      <c r="AT172" s="200" t="s">
        <v>223</v>
      </c>
      <c r="AU172" s="200" t="s">
        <v>86</v>
      </c>
      <c r="AY172" s="17" t="s">
        <v>140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17" t="s">
        <v>84</v>
      </c>
      <c r="BK172" s="201">
        <f>ROUND(I172*H172,2)</f>
        <v>0</v>
      </c>
      <c r="BL172" s="17" t="s">
        <v>209</v>
      </c>
      <c r="BM172" s="200" t="s">
        <v>240</v>
      </c>
    </row>
    <row r="173" spans="2:51" s="13" customFormat="1" ht="11.25">
      <c r="B173" s="202"/>
      <c r="C173" s="203"/>
      <c r="D173" s="204" t="s">
        <v>149</v>
      </c>
      <c r="E173" s="205" t="s">
        <v>1</v>
      </c>
      <c r="F173" s="206" t="s">
        <v>93</v>
      </c>
      <c r="G173" s="203"/>
      <c r="H173" s="207">
        <v>7.56</v>
      </c>
      <c r="I173" s="208"/>
      <c r="J173" s="203"/>
      <c r="K173" s="203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149</v>
      </c>
      <c r="AU173" s="213" t="s">
        <v>86</v>
      </c>
      <c r="AV173" s="13" t="s">
        <v>86</v>
      </c>
      <c r="AW173" s="13" t="s">
        <v>32</v>
      </c>
      <c r="AX173" s="13" t="s">
        <v>84</v>
      </c>
      <c r="AY173" s="213" t="s">
        <v>140</v>
      </c>
    </row>
    <row r="174" spans="1:65" s="2" customFormat="1" ht="24.2" customHeight="1">
      <c r="A174" s="34"/>
      <c r="B174" s="35"/>
      <c r="C174" s="188" t="s">
        <v>241</v>
      </c>
      <c r="D174" s="188" t="s">
        <v>143</v>
      </c>
      <c r="E174" s="189" t="s">
        <v>242</v>
      </c>
      <c r="F174" s="190" t="s">
        <v>243</v>
      </c>
      <c r="G174" s="191" t="s">
        <v>234</v>
      </c>
      <c r="H174" s="192">
        <v>16</v>
      </c>
      <c r="I174" s="193"/>
      <c r="J174" s="194">
        <f>ROUND(I174*H174,2)</f>
        <v>0</v>
      </c>
      <c r="K174" s="195"/>
      <c r="L174" s="39"/>
      <c r="M174" s="196" t="s">
        <v>1</v>
      </c>
      <c r="N174" s="197" t="s">
        <v>41</v>
      </c>
      <c r="O174" s="71"/>
      <c r="P174" s="198">
        <f>O174*H174</f>
        <v>0</v>
      </c>
      <c r="Q174" s="198">
        <v>0</v>
      </c>
      <c r="R174" s="198">
        <f>Q174*H174</f>
        <v>0</v>
      </c>
      <c r="S174" s="198">
        <v>0</v>
      </c>
      <c r="T174" s="199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0" t="s">
        <v>209</v>
      </c>
      <c r="AT174" s="200" t="s">
        <v>143</v>
      </c>
      <c r="AU174" s="200" t="s">
        <v>86</v>
      </c>
      <c r="AY174" s="17" t="s">
        <v>140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17" t="s">
        <v>84</v>
      </c>
      <c r="BK174" s="201">
        <f>ROUND(I174*H174,2)</f>
        <v>0</v>
      </c>
      <c r="BL174" s="17" t="s">
        <v>209</v>
      </c>
      <c r="BM174" s="200" t="s">
        <v>244</v>
      </c>
    </row>
    <row r="175" spans="2:51" s="13" customFormat="1" ht="11.25">
      <c r="B175" s="202"/>
      <c r="C175" s="203"/>
      <c r="D175" s="204" t="s">
        <v>149</v>
      </c>
      <c r="E175" s="205" t="s">
        <v>1</v>
      </c>
      <c r="F175" s="206" t="s">
        <v>294</v>
      </c>
      <c r="G175" s="203"/>
      <c r="H175" s="207">
        <v>16</v>
      </c>
      <c r="I175" s="208"/>
      <c r="J175" s="203"/>
      <c r="K175" s="203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149</v>
      </c>
      <c r="AU175" s="213" t="s">
        <v>86</v>
      </c>
      <c r="AV175" s="13" t="s">
        <v>86</v>
      </c>
      <c r="AW175" s="13" t="s">
        <v>32</v>
      </c>
      <c r="AX175" s="13" t="s">
        <v>84</v>
      </c>
      <c r="AY175" s="213" t="s">
        <v>140</v>
      </c>
    </row>
    <row r="176" spans="1:65" s="2" customFormat="1" ht="14.45" customHeight="1">
      <c r="A176" s="34"/>
      <c r="B176" s="35"/>
      <c r="C176" s="235" t="s">
        <v>246</v>
      </c>
      <c r="D176" s="235" t="s">
        <v>223</v>
      </c>
      <c r="E176" s="236" t="s">
        <v>247</v>
      </c>
      <c r="F176" s="237" t="s">
        <v>248</v>
      </c>
      <c r="G176" s="238" t="s">
        <v>208</v>
      </c>
      <c r="H176" s="239">
        <v>38.24</v>
      </c>
      <c r="I176" s="240"/>
      <c r="J176" s="241">
        <f>ROUND(I176*H176,2)</f>
        <v>0</v>
      </c>
      <c r="K176" s="242"/>
      <c r="L176" s="243"/>
      <c r="M176" s="244" t="s">
        <v>1</v>
      </c>
      <c r="N176" s="245" t="s">
        <v>41</v>
      </c>
      <c r="O176" s="71"/>
      <c r="P176" s="198">
        <f>O176*H176</f>
        <v>0</v>
      </c>
      <c r="Q176" s="198">
        <v>0.0011</v>
      </c>
      <c r="R176" s="198">
        <f>Q176*H176</f>
        <v>0.042064000000000004</v>
      </c>
      <c r="S176" s="198">
        <v>0</v>
      </c>
      <c r="T176" s="199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0" t="s">
        <v>226</v>
      </c>
      <c r="AT176" s="200" t="s">
        <v>223</v>
      </c>
      <c r="AU176" s="200" t="s">
        <v>86</v>
      </c>
      <c r="AY176" s="17" t="s">
        <v>140</v>
      </c>
      <c r="BE176" s="201">
        <f>IF(N176="základní",J176,0)</f>
        <v>0</v>
      </c>
      <c r="BF176" s="201">
        <f>IF(N176="snížená",J176,0)</f>
        <v>0</v>
      </c>
      <c r="BG176" s="201">
        <f>IF(N176="zákl. přenesená",J176,0)</f>
        <v>0</v>
      </c>
      <c r="BH176" s="201">
        <f>IF(N176="sníž. přenesená",J176,0)</f>
        <v>0</v>
      </c>
      <c r="BI176" s="201">
        <f>IF(N176="nulová",J176,0)</f>
        <v>0</v>
      </c>
      <c r="BJ176" s="17" t="s">
        <v>84</v>
      </c>
      <c r="BK176" s="201">
        <f>ROUND(I176*H176,2)</f>
        <v>0</v>
      </c>
      <c r="BL176" s="17" t="s">
        <v>209</v>
      </c>
      <c r="BM176" s="200" t="s">
        <v>249</v>
      </c>
    </row>
    <row r="177" spans="2:51" s="13" customFormat="1" ht="11.25">
      <c r="B177" s="202"/>
      <c r="C177" s="203"/>
      <c r="D177" s="204" t="s">
        <v>149</v>
      </c>
      <c r="E177" s="205" t="s">
        <v>1</v>
      </c>
      <c r="F177" s="206" t="s">
        <v>104</v>
      </c>
      <c r="G177" s="203"/>
      <c r="H177" s="207">
        <v>38.24</v>
      </c>
      <c r="I177" s="208"/>
      <c r="J177" s="203"/>
      <c r="K177" s="203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149</v>
      </c>
      <c r="AU177" s="213" t="s">
        <v>86</v>
      </c>
      <c r="AV177" s="13" t="s">
        <v>86</v>
      </c>
      <c r="AW177" s="13" t="s">
        <v>32</v>
      </c>
      <c r="AX177" s="13" t="s">
        <v>84</v>
      </c>
      <c r="AY177" s="213" t="s">
        <v>140</v>
      </c>
    </row>
    <row r="178" spans="1:65" s="2" customFormat="1" ht="14.45" customHeight="1">
      <c r="A178" s="34"/>
      <c r="B178" s="35"/>
      <c r="C178" s="235" t="s">
        <v>250</v>
      </c>
      <c r="D178" s="235" t="s">
        <v>223</v>
      </c>
      <c r="E178" s="236" t="s">
        <v>251</v>
      </c>
      <c r="F178" s="237" t="s">
        <v>252</v>
      </c>
      <c r="G178" s="238" t="s">
        <v>253</v>
      </c>
      <c r="H178" s="239">
        <v>16</v>
      </c>
      <c r="I178" s="240"/>
      <c r="J178" s="241">
        <f>ROUND(I178*H178,2)</f>
        <v>0</v>
      </c>
      <c r="K178" s="242"/>
      <c r="L178" s="243"/>
      <c r="M178" s="244" t="s">
        <v>1</v>
      </c>
      <c r="N178" s="245" t="s">
        <v>41</v>
      </c>
      <c r="O178" s="71"/>
      <c r="P178" s="198">
        <f>O178*H178</f>
        <v>0</v>
      </c>
      <c r="Q178" s="198">
        <v>0.0002</v>
      </c>
      <c r="R178" s="198">
        <f>Q178*H178</f>
        <v>0.0032</v>
      </c>
      <c r="S178" s="198">
        <v>0</v>
      </c>
      <c r="T178" s="199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0" t="s">
        <v>226</v>
      </c>
      <c r="AT178" s="200" t="s">
        <v>223</v>
      </c>
      <c r="AU178" s="200" t="s">
        <v>86</v>
      </c>
      <c r="AY178" s="17" t="s">
        <v>140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17" t="s">
        <v>84</v>
      </c>
      <c r="BK178" s="201">
        <f>ROUND(I178*H178,2)</f>
        <v>0</v>
      </c>
      <c r="BL178" s="17" t="s">
        <v>209</v>
      </c>
      <c r="BM178" s="200" t="s">
        <v>254</v>
      </c>
    </row>
    <row r="179" spans="1:65" s="2" customFormat="1" ht="24.2" customHeight="1">
      <c r="A179" s="34"/>
      <c r="B179" s="35"/>
      <c r="C179" s="188" t="s">
        <v>7</v>
      </c>
      <c r="D179" s="188" t="s">
        <v>143</v>
      </c>
      <c r="E179" s="189" t="s">
        <v>255</v>
      </c>
      <c r="F179" s="190" t="s">
        <v>256</v>
      </c>
      <c r="G179" s="191" t="s">
        <v>181</v>
      </c>
      <c r="H179" s="192">
        <v>2.594</v>
      </c>
      <c r="I179" s="193"/>
      <c r="J179" s="194">
        <f>ROUND(I179*H179,2)</f>
        <v>0</v>
      </c>
      <c r="K179" s="195"/>
      <c r="L179" s="39"/>
      <c r="M179" s="196" t="s">
        <v>1</v>
      </c>
      <c r="N179" s="197" t="s">
        <v>41</v>
      </c>
      <c r="O179" s="71"/>
      <c r="P179" s="198">
        <f>O179*H179</f>
        <v>0</v>
      </c>
      <c r="Q179" s="198">
        <v>0</v>
      </c>
      <c r="R179" s="198">
        <f>Q179*H179</f>
        <v>0</v>
      </c>
      <c r="S179" s="198">
        <v>0</v>
      </c>
      <c r="T179" s="199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0" t="s">
        <v>209</v>
      </c>
      <c r="AT179" s="200" t="s">
        <v>143</v>
      </c>
      <c r="AU179" s="200" t="s">
        <v>86</v>
      </c>
      <c r="AY179" s="17" t="s">
        <v>140</v>
      </c>
      <c r="BE179" s="201">
        <f>IF(N179="základní",J179,0)</f>
        <v>0</v>
      </c>
      <c r="BF179" s="201">
        <f>IF(N179="snížená",J179,0)</f>
        <v>0</v>
      </c>
      <c r="BG179" s="201">
        <f>IF(N179="zákl. přenesená",J179,0)</f>
        <v>0</v>
      </c>
      <c r="BH179" s="201">
        <f>IF(N179="sníž. přenesená",J179,0)</f>
        <v>0</v>
      </c>
      <c r="BI179" s="201">
        <f>IF(N179="nulová",J179,0)</f>
        <v>0</v>
      </c>
      <c r="BJ179" s="17" t="s">
        <v>84</v>
      </c>
      <c r="BK179" s="201">
        <f>ROUND(I179*H179,2)</f>
        <v>0</v>
      </c>
      <c r="BL179" s="17" t="s">
        <v>209</v>
      </c>
      <c r="BM179" s="200" t="s">
        <v>257</v>
      </c>
    </row>
    <row r="180" spans="2:63" s="12" customFormat="1" ht="22.9" customHeight="1">
      <c r="B180" s="172"/>
      <c r="C180" s="173"/>
      <c r="D180" s="174" t="s">
        <v>75</v>
      </c>
      <c r="E180" s="186" t="s">
        <v>258</v>
      </c>
      <c r="F180" s="186" t="s">
        <v>259</v>
      </c>
      <c r="G180" s="173"/>
      <c r="H180" s="173"/>
      <c r="I180" s="176"/>
      <c r="J180" s="187">
        <f>BK180</f>
        <v>0</v>
      </c>
      <c r="K180" s="173"/>
      <c r="L180" s="178"/>
      <c r="M180" s="179"/>
      <c r="N180" s="180"/>
      <c r="O180" s="180"/>
      <c r="P180" s="181">
        <f>SUM(P181:P182)</f>
        <v>0</v>
      </c>
      <c r="Q180" s="180"/>
      <c r="R180" s="181">
        <f>SUM(R181:R182)</f>
        <v>0.00502848</v>
      </c>
      <c r="S180" s="180"/>
      <c r="T180" s="182">
        <f>SUM(T181:T182)</f>
        <v>0</v>
      </c>
      <c r="AR180" s="183" t="s">
        <v>86</v>
      </c>
      <c r="AT180" s="184" t="s">
        <v>75</v>
      </c>
      <c r="AU180" s="184" t="s">
        <v>84</v>
      </c>
      <c r="AY180" s="183" t="s">
        <v>140</v>
      </c>
      <c r="BK180" s="185">
        <f>SUM(BK181:BK182)</f>
        <v>0</v>
      </c>
    </row>
    <row r="181" spans="1:65" s="2" customFormat="1" ht="24.2" customHeight="1">
      <c r="A181" s="34"/>
      <c r="B181" s="35"/>
      <c r="C181" s="188" t="s">
        <v>260</v>
      </c>
      <c r="D181" s="188" t="s">
        <v>143</v>
      </c>
      <c r="E181" s="189" t="s">
        <v>261</v>
      </c>
      <c r="F181" s="190" t="s">
        <v>262</v>
      </c>
      <c r="G181" s="191" t="s">
        <v>146</v>
      </c>
      <c r="H181" s="192">
        <v>13.968</v>
      </c>
      <c r="I181" s="193"/>
      <c r="J181" s="194">
        <f>ROUND(I181*H181,2)</f>
        <v>0</v>
      </c>
      <c r="K181" s="195"/>
      <c r="L181" s="39"/>
      <c r="M181" s="196" t="s">
        <v>1</v>
      </c>
      <c r="N181" s="197" t="s">
        <v>41</v>
      </c>
      <c r="O181" s="71"/>
      <c r="P181" s="198">
        <f>O181*H181</f>
        <v>0</v>
      </c>
      <c r="Q181" s="198">
        <v>0.00036</v>
      </c>
      <c r="R181" s="198">
        <f>Q181*H181</f>
        <v>0.00502848</v>
      </c>
      <c r="S181" s="198">
        <v>0</v>
      </c>
      <c r="T181" s="199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0" t="s">
        <v>209</v>
      </c>
      <c r="AT181" s="200" t="s">
        <v>143</v>
      </c>
      <c r="AU181" s="200" t="s">
        <v>86</v>
      </c>
      <c r="AY181" s="17" t="s">
        <v>140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17" t="s">
        <v>84</v>
      </c>
      <c r="BK181" s="201">
        <f>ROUND(I181*H181,2)</f>
        <v>0</v>
      </c>
      <c r="BL181" s="17" t="s">
        <v>209</v>
      </c>
      <c r="BM181" s="200" t="s">
        <v>263</v>
      </c>
    </row>
    <row r="182" spans="2:51" s="13" customFormat="1" ht="11.25">
      <c r="B182" s="202"/>
      <c r="C182" s="203"/>
      <c r="D182" s="204" t="s">
        <v>149</v>
      </c>
      <c r="E182" s="205" t="s">
        <v>1</v>
      </c>
      <c r="F182" s="206" t="s">
        <v>100</v>
      </c>
      <c r="G182" s="203"/>
      <c r="H182" s="207">
        <v>13.968</v>
      </c>
      <c r="I182" s="208"/>
      <c r="J182" s="203"/>
      <c r="K182" s="203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149</v>
      </c>
      <c r="AU182" s="213" t="s">
        <v>86</v>
      </c>
      <c r="AV182" s="13" t="s">
        <v>86</v>
      </c>
      <c r="AW182" s="13" t="s">
        <v>32</v>
      </c>
      <c r="AX182" s="13" t="s">
        <v>84</v>
      </c>
      <c r="AY182" s="213" t="s">
        <v>140</v>
      </c>
    </row>
    <row r="183" spans="2:63" s="12" customFormat="1" ht="22.9" customHeight="1">
      <c r="B183" s="172"/>
      <c r="C183" s="173"/>
      <c r="D183" s="174" t="s">
        <v>75</v>
      </c>
      <c r="E183" s="186" t="s">
        <v>264</v>
      </c>
      <c r="F183" s="186" t="s">
        <v>265</v>
      </c>
      <c r="G183" s="173"/>
      <c r="H183" s="173"/>
      <c r="I183" s="176"/>
      <c r="J183" s="187">
        <f>BK183</f>
        <v>0</v>
      </c>
      <c r="K183" s="173"/>
      <c r="L183" s="178"/>
      <c r="M183" s="179"/>
      <c r="N183" s="180"/>
      <c r="O183" s="180"/>
      <c r="P183" s="181">
        <f>SUM(P184:P185)</f>
        <v>0</v>
      </c>
      <c r="Q183" s="180"/>
      <c r="R183" s="181">
        <f>SUM(R184:R185)</f>
        <v>0.00293328</v>
      </c>
      <c r="S183" s="180"/>
      <c r="T183" s="182">
        <f>SUM(T184:T185)</f>
        <v>0</v>
      </c>
      <c r="AR183" s="183" t="s">
        <v>86</v>
      </c>
      <c r="AT183" s="184" t="s">
        <v>75</v>
      </c>
      <c r="AU183" s="184" t="s">
        <v>84</v>
      </c>
      <c r="AY183" s="183" t="s">
        <v>140</v>
      </c>
      <c r="BK183" s="185">
        <f>SUM(BK184:BK185)</f>
        <v>0</v>
      </c>
    </row>
    <row r="184" spans="1:65" s="2" customFormat="1" ht="24.2" customHeight="1">
      <c r="A184" s="34"/>
      <c r="B184" s="35"/>
      <c r="C184" s="188" t="s">
        <v>266</v>
      </c>
      <c r="D184" s="188" t="s">
        <v>143</v>
      </c>
      <c r="E184" s="189" t="s">
        <v>267</v>
      </c>
      <c r="F184" s="190" t="s">
        <v>268</v>
      </c>
      <c r="G184" s="191" t="s">
        <v>146</v>
      </c>
      <c r="H184" s="192">
        <v>20.952</v>
      </c>
      <c r="I184" s="193"/>
      <c r="J184" s="194">
        <f>ROUND(I184*H184,2)</f>
        <v>0</v>
      </c>
      <c r="K184" s="195"/>
      <c r="L184" s="39"/>
      <c r="M184" s="196" t="s">
        <v>1</v>
      </c>
      <c r="N184" s="197" t="s">
        <v>41</v>
      </c>
      <c r="O184" s="71"/>
      <c r="P184" s="198">
        <f>O184*H184</f>
        <v>0</v>
      </c>
      <c r="Q184" s="198">
        <v>0.00014</v>
      </c>
      <c r="R184" s="198">
        <f>Q184*H184</f>
        <v>0.00293328</v>
      </c>
      <c r="S184" s="198">
        <v>0</v>
      </c>
      <c r="T184" s="199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0" t="s">
        <v>209</v>
      </c>
      <c r="AT184" s="200" t="s">
        <v>143</v>
      </c>
      <c r="AU184" s="200" t="s">
        <v>86</v>
      </c>
      <c r="AY184" s="17" t="s">
        <v>140</v>
      </c>
      <c r="BE184" s="201">
        <f>IF(N184="základní",J184,0)</f>
        <v>0</v>
      </c>
      <c r="BF184" s="201">
        <f>IF(N184="snížená",J184,0)</f>
        <v>0</v>
      </c>
      <c r="BG184" s="201">
        <f>IF(N184="zákl. přenesená",J184,0)</f>
        <v>0</v>
      </c>
      <c r="BH184" s="201">
        <f>IF(N184="sníž. přenesená",J184,0)</f>
        <v>0</v>
      </c>
      <c r="BI184" s="201">
        <f>IF(N184="nulová",J184,0)</f>
        <v>0</v>
      </c>
      <c r="BJ184" s="17" t="s">
        <v>84</v>
      </c>
      <c r="BK184" s="201">
        <f>ROUND(I184*H184,2)</f>
        <v>0</v>
      </c>
      <c r="BL184" s="17" t="s">
        <v>209</v>
      </c>
      <c r="BM184" s="200" t="s">
        <v>269</v>
      </c>
    </row>
    <row r="185" spans="2:51" s="13" customFormat="1" ht="11.25">
      <c r="B185" s="202"/>
      <c r="C185" s="203"/>
      <c r="D185" s="204" t="s">
        <v>149</v>
      </c>
      <c r="E185" s="205" t="s">
        <v>1</v>
      </c>
      <c r="F185" s="206" t="s">
        <v>102</v>
      </c>
      <c r="G185" s="203"/>
      <c r="H185" s="207">
        <v>20.952</v>
      </c>
      <c r="I185" s="208"/>
      <c r="J185" s="203"/>
      <c r="K185" s="203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149</v>
      </c>
      <c r="AU185" s="213" t="s">
        <v>86</v>
      </c>
      <c r="AV185" s="13" t="s">
        <v>86</v>
      </c>
      <c r="AW185" s="13" t="s">
        <v>32</v>
      </c>
      <c r="AX185" s="13" t="s">
        <v>84</v>
      </c>
      <c r="AY185" s="213" t="s">
        <v>140</v>
      </c>
    </row>
    <row r="186" spans="2:63" s="12" customFormat="1" ht="22.9" customHeight="1">
      <c r="B186" s="172"/>
      <c r="C186" s="173"/>
      <c r="D186" s="174" t="s">
        <v>75</v>
      </c>
      <c r="E186" s="186" t="s">
        <v>270</v>
      </c>
      <c r="F186" s="186" t="s">
        <v>271</v>
      </c>
      <c r="G186" s="173"/>
      <c r="H186" s="173"/>
      <c r="I186" s="176"/>
      <c r="J186" s="187">
        <f>BK186</f>
        <v>0</v>
      </c>
      <c r="K186" s="173"/>
      <c r="L186" s="178"/>
      <c r="M186" s="179"/>
      <c r="N186" s="180"/>
      <c r="O186" s="180"/>
      <c r="P186" s="181">
        <f>SUM(P187:P190)</f>
        <v>0</v>
      </c>
      <c r="Q186" s="180"/>
      <c r="R186" s="181">
        <f>SUM(R187:R190)</f>
        <v>0.07953919999999999</v>
      </c>
      <c r="S186" s="180"/>
      <c r="T186" s="182">
        <f>SUM(T187:T190)</f>
        <v>0</v>
      </c>
      <c r="AR186" s="183" t="s">
        <v>86</v>
      </c>
      <c r="AT186" s="184" t="s">
        <v>75</v>
      </c>
      <c r="AU186" s="184" t="s">
        <v>84</v>
      </c>
      <c r="AY186" s="183" t="s">
        <v>140</v>
      </c>
      <c r="BK186" s="185">
        <f>SUM(BK187:BK190)</f>
        <v>0</v>
      </c>
    </row>
    <row r="187" spans="1:65" s="2" customFormat="1" ht="24.2" customHeight="1">
      <c r="A187" s="34"/>
      <c r="B187" s="35"/>
      <c r="C187" s="188" t="s">
        <v>272</v>
      </c>
      <c r="D187" s="188" t="s">
        <v>143</v>
      </c>
      <c r="E187" s="189" t="s">
        <v>273</v>
      </c>
      <c r="F187" s="190" t="s">
        <v>274</v>
      </c>
      <c r="G187" s="191" t="s">
        <v>146</v>
      </c>
      <c r="H187" s="192">
        <v>61.184</v>
      </c>
      <c r="I187" s="193"/>
      <c r="J187" s="194">
        <f>ROUND(I187*H187,2)</f>
        <v>0</v>
      </c>
      <c r="K187" s="195"/>
      <c r="L187" s="39"/>
      <c r="M187" s="196" t="s">
        <v>1</v>
      </c>
      <c r="N187" s="197" t="s">
        <v>41</v>
      </c>
      <c r="O187" s="71"/>
      <c r="P187" s="198">
        <f>O187*H187</f>
        <v>0</v>
      </c>
      <c r="Q187" s="198">
        <v>0</v>
      </c>
      <c r="R187" s="198">
        <f>Q187*H187</f>
        <v>0</v>
      </c>
      <c r="S187" s="198">
        <v>0</v>
      </c>
      <c r="T187" s="199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0" t="s">
        <v>209</v>
      </c>
      <c r="AT187" s="200" t="s">
        <v>143</v>
      </c>
      <c r="AU187" s="200" t="s">
        <v>86</v>
      </c>
      <c r="AY187" s="17" t="s">
        <v>140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17" t="s">
        <v>84</v>
      </c>
      <c r="BK187" s="201">
        <f>ROUND(I187*H187,2)</f>
        <v>0</v>
      </c>
      <c r="BL187" s="17" t="s">
        <v>209</v>
      </c>
      <c r="BM187" s="200" t="s">
        <v>275</v>
      </c>
    </row>
    <row r="188" spans="2:51" s="13" customFormat="1" ht="11.25">
      <c r="B188" s="202"/>
      <c r="C188" s="203"/>
      <c r="D188" s="204" t="s">
        <v>149</v>
      </c>
      <c r="E188" s="205" t="s">
        <v>1</v>
      </c>
      <c r="F188" s="206" t="s">
        <v>98</v>
      </c>
      <c r="G188" s="203"/>
      <c r="H188" s="207">
        <v>61.184</v>
      </c>
      <c r="I188" s="208"/>
      <c r="J188" s="203"/>
      <c r="K188" s="203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149</v>
      </c>
      <c r="AU188" s="213" t="s">
        <v>86</v>
      </c>
      <c r="AV188" s="13" t="s">
        <v>86</v>
      </c>
      <c r="AW188" s="13" t="s">
        <v>32</v>
      </c>
      <c r="AX188" s="13" t="s">
        <v>84</v>
      </c>
      <c r="AY188" s="213" t="s">
        <v>140</v>
      </c>
    </row>
    <row r="189" spans="1:65" s="2" customFormat="1" ht="14.45" customHeight="1">
      <c r="A189" s="34"/>
      <c r="B189" s="35"/>
      <c r="C189" s="235" t="s">
        <v>276</v>
      </c>
      <c r="D189" s="235" t="s">
        <v>223</v>
      </c>
      <c r="E189" s="236" t="s">
        <v>277</v>
      </c>
      <c r="F189" s="237" t="s">
        <v>278</v>
      </c>
      <c r="G189" s="238" t="s">
        <v>146</v>
      </c>
      <c r="H189" s="239">
        <v>61.184</v>
      </c>
      <c r="I189" s="240"/>
      <c r="J189" s="241">
        <f>ROUND(I189*H189,2)</f>
        <v>0</v>
      </c>
      <c r="K189" s="242"/>
      <c r="L189" s="243"/>
      <c r="M189" s="244" t="s">
        <v>1</v>
      </c>
      <c r="N189" s="245" t="s">
        <v>41</v>
      </c>
      <c r="O189" s="71"/>
      <c r="P189" s="198">
        <f>O189*H189</f>
        <v>0</v>
      </c>
      <c r="Q189" s="198">
        <v>0.0013</v>
      </c>
      <c r="R189" s="198">
        <f>Q189*H189</f>
        <v>0.07953919999999999</v>
      </c>
      <c r="S189" s="198">
        <v>0</v>
      </c>
      <c r="T189" s="199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0" t="s">
        <v>226</v>
      </c>
      <c r="AT189" s="200" t="s">
        <v>223</v>
      </c>
      <c r="AU189" s="200" t="s">
        <v>86</v>
      </c>
      <c r="AY189" s="17" t="s">
        <v>140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17" t="s">
        <v>84</v>
      </c>
      <c r="BK189" s="201">
        <f>ROUND(I189*H189,2)</f>
        <v>0</v>
      </c>
      <c r="BL189" s="17" t="s">
        <v>209</v>
      </c>
      <c r="BM189" s="200" t="s">
        <v>279</v>
      </c>
    </row>
    <row r="190" spans="1:65" s="2" customFormat="1" ht="24.2" customHeight="1">
      <c r="A190" s="34"/>
      <c r="B190" s="35"/>
      <c r="C190" s="188" t="s">
        <v>280</v>
      </c>
      <c r="D190" s="188" t="s">
        <v>143</v>
      </c>
      <c r="E190" s="189" t="s">
        <v>281</v>
      </c>
      <c r="F190" s="190" t="s">
        <v>282</v>
      </c>
      <c r="G190" s="191" t="s">
        <v>181</v>
      </c>
      <c r="H190" s="192">
        <v>0.08</v>
      </c>
      <c r="I190" s="193"/>
      <c r="J190" s="194">
        <f>ROUND(I190*H190,2)</f>
        <v>0</v>
      </c>
      <c r="K190" s="195"/>
      <c r="L190" s="39"/>
      <c r="M190" s="246" t="s">
        <v>1</v>
      </c>
      <c r="N190" s="247" t="s">
        <v>41</v>
      </c>
      <c r="O190" s="248"/>
      <c r="P190" s="249">
        <f>O190*H190</f>
        <v>0</v>
      </c>
      <c r="Q190" s="249">
        <v>0</v>
      </c>
      <c r="R190" s="249">
        <f>Q190*H190</f>
        <v>0</v>
      </c>
      <c r="S190" s="249">
        <v>0</v>
      </c>
      <c r="T190" s="25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0" t="s">
        <v>209</v>
      </c>
      <c r="AT190" s="200" t="s">
        <v>143</v>
      </c>
      <c r="AU190" s="200" t="s">
        <v>86</v>
      </c>
      <c r="AY190" s="17" t="s">
        <v>140</v>
      </c>
      <c r="BE190" s="201">
        <f>IF(N190="základní",J190,0)</f>
        <v>0</v>
      </c>
      <c r="BF190" s="201">
        <f>IF(N190="snížená",J190,0)</f>
        <v>0</v>
      </c>
      <c r="BG190" s="201">
        <f>IF(N190="zákl. přenesená",J190,0)</f>
        <v>0</v>
      </c>
      <c r="BH190" s="201">
        <f>IF(N190="sníž. přenesená",J190,0)</f>
        <v>0</v>
      </c>
      <c r="BI190" s="201">
        <f>IF(N190="nulová",J190,0)</f>
        <v>0</v>
      </c>
      <c r="BJ190" s="17" t="s">
        <v>84</v>
      </c>
      <c r="BK190" s="201">
        <f>ROUND(I190*H190,2)</f>
        <v>0</v>
      </c>
      <c r="BL190" s="17" t="s">
        <v>209</v>
      </c>
      <c r="BM190" s="200" t="s">
        <v>283</v>
      </c>
    </row>
    <row r="191" spans="1:31" s="2" customFormat="1" ht="6.95" customHeight="1">
      <c r="A191" s="34"/>
      <c r="B191" s="54"/>
      <c r="C191" s="55"/>
      <c r="D191" s="55"/>
      <c r="E191" s="55"/>
      <c r="F191" s="55"/>
      <c r="G191" s="55"/>
      <c r="H191" s="55"/>
      <c r="I191" s="55"/>
      <c r="J191" s="55"/>
      <c r="K191" s="55"/>
      <c r="L191" s="39"/>
      <c r="M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</row>
  </sheetData>
  <sheetProtection algorithmName="SHA-512" hashValue="dg4uLE8qKbn41CF9lolcD7w+5vZ3NvgA8slLmlCduVrxTWYDvGMljVDR/7qf7s6xZYTCSa+ZffxRl5WfTM6FFw==" saltValue="8wvlH4GCQ2+AaMB5pBcxZn1YNylI9oJfsEcmwSVX+kYjcF6ZnrFeyb7t0u/o4C5Qgb2WTKwtU12YvGdE0XmZcA==" spinCount="100000" sheet="1" objects="1" scenarios="1" formatColumns="0" formatRows="0" autoFilter="0"/>
  <autoFilter ref="C127:K190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7" t="s">
        <v>92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0"/>
      <c r="AT3" s="17" t="s">
        <v>86</v>
      </c>
    </row>
    <row r="4" spans="2:46" s="1" customFormat="1" ht="24.95" customHeight="1">
      <c r="B4" s="20"/>
      <c r="D4" s="111" t="s">
        <v>97</v>
      </c>
      <c r="L4" s="20"/>
      <c r="M4" s="112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3" t="s">
        <v>16</v>
      </c>
      <c r="L6" s="20"/>
    </row>
    <row r="7" spans="2:12" s="1" customFormat="1" ht="16.5" customHeight="1">
      <c r="B7" s="20"/>
      <c r="E7" s="306" t="str">
        <f>'Rekapitulace stavby'!K6</f>
        <v>UJEP - výměna oken - trojsklo + žaluzie</v>
      </c>
      <c r="F7" s="307"/>
      <c r="G7" s="307"/>
      <c r="H7" s="307"/>
      <c r="L7" s="20"/>
    </row>
    <row r="8" spans="1:31" s="2" customFormat="1" ht="12" customHeight="1">
      <c r="A8" s="34"/>
      <c r="B8" s="39"/>
      <c r="C8" s="34"/>
      <c r="D8" s="113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8" t="s">
        <v>295</v>
      </c>
      <c r="F9" s="309"/>
      <c r="G9" s="309"/>
      <c r="H9" s="309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3" t="s">
        <v>18</v>
      </c>
      <c r="E11" s="34"/>
      <c r="F11" s="114" t="s">
        <v>1</v>
      </c>
      <c r="G11" s="34"/>
      <c r="H11" s="34"/>
      <c r="I11" s="113" t="s">
        <v>19</v>
      </c>
      <c r="J11" s="114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3" t="s">
        <v>20</v>
      </c>
      <c r="E12" s="34"/>
      <c r="F12" s="114" t="s">
        <v>21</v>
      </c>
      <c r="G12" s="34"/>
      <c r="H12" s="34"/>
      <c r="I12" s="113" t="s">
        <v>22</v>
      </c>
      <c r="J12" s="115" t="str">
        <f>'Rekapitulace stavby'!AN8</f>
        <v>5. 11. 2020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3" t="s">
        <v>24</v>
      </c>
      <c r="E14" s="34"/>
      <c r="F14" s="34"/>
      <c r="G14" s="34"/>
      <c r="H14" s="34"/>
      <c r="I14" s="113" t="s">
        <v>25</v>
      </c>
      <c r="J14" s="114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4" t="s">
        <v>26</v>
      </c>
      <c r="F15" s="34"/>
      <c r="G15" s="34"/>
      <c r="H15" s="34"/>
      <c r="I15" s="113" t="s">
        <v>27</v>
      </c>
      <c r="J15" s="114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3" t="s">
        <v>28</v>
      </c>
      <c r="E17" s="34"/>
      <c r="F17" s="34"/>
      <c r="G17" s="34"/>
      <c r="H17" s="34"/>
      <c r="I17" s="113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0" t="str">
        <f>'Rekapitulace stavby'!E14</f>
        <v>Vyplň údaj</v>
      </c>
      <c r="F18" s="311"/>
      <c r="G18" s="311"/>
      <c r="H18" s="311"/>
      <c r="I18" s="113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3" t="s">
        <v>30</v>
      </c>
      <c r="E20" s="34"/>
      <c r="F20" s="34"/>
      <c r="G20" s="34"/>
      <c r="H20" s="34"/>
      <c r="I20" s="113" t="s">
        <v>25</v>
      </c>
      <c r="J20" s="114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4" t="s">
        <v>31</v>
      </c>
      <c r="F21" s="34"/>
      <c r="G21" s="34"/>
      <c r="H21" s="34"/>
      <c r="I21" s="113" t="s">
        <v>27</v>
      </c>
      <c r="J21" s="114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3" t="s">
        <v>33</v>
      </c>
      <c r="E23" s="34"/>
      <c r="F23" s="34"/>
      <c r="G23" s="34"/>
      <c r="H23" s="34"/>
      <c r="I23" s="113" t="s">
        <v>25</v>
      </c>
      <c r="J23" s="114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4" t="s">
        <v>34</v>
      </c>
      <c r="F24" s="34"/>
      <c r="G24" s="34"/>
      <c r="H24" s="34"/>
      <c r="I24" s="113" t="s">
        <v>27</v>
      </c>
      <c r="J24" s="114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3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6"/>
      <c r="B27" s="117"/>
      <c r="C27" s="116"/>
      <c r="D27" s="116"/>
      <c r="E27" s="312" t="s">
        <v>1</v>
      </c>
      <c r="F27" s="312"/>
      <c r="G27" s="312"/>
      <c r="H27" s="31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9"/>
      <c r="E29" s="119"/>
      <c r="F29" s="119"/>
      <c r="G29" s="119"/>
      <c r="H29" s="119"/>
      <c r="I29" s="119"/>
      <c r="J29" s="119"/>
      <c r="K29" s="119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0" t="s">
        <v>36</v>
      </c>
      <c r="E30" s="34"/>
      <c r="F30" s="34"/>
      <c r="G30" s="34"/>
      <c r="H30" s="34"/>
      <c r="I30" s="34"/>
      <c r="J30" s="121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9"/>
      <c r="E31" s="119"/>
      <c r="F31" s="119"/>
      <c r="G31" s="119"/>
      <c r="H31" s="119"/>
      <c r="I31" s="119"/>
      <c r="J31" s="119"/>
      <c r="K31" s="119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2" t="s">
        <v>38</v>
      </c>
      <c r="G32" s="34"/>
      <c r="H32" s="34"/>
      <c r="I32" s="122" t="s">
        <v>37</v>
      </c>
      <c r="J32" s="122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3" t="s">
        <v>40</v>
      </c>
      <c r="E33" s="113" t="s">
        <v>41</v>
      </c>
      <c r="F33" s="124">
        <f>ROUND((SUM(BE120:BE127)),2)</f>
        <v>0</v>
      </c>
      <c r="G33" s="34"/>
      <c r="H33" s="34"/>
      <c r="I33" s="125">
        <v>0.21</v>
      </c>
      <c r="J33" s="124">
        <f>ROUND(((SUM(BE120:BE127))*I33),2)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3" t="s">
        <v>42</v>
      </c>
      <c r="F34" s="124">
        <f>ROUND((SUM(BF120:BF127)),2)</f>
        <v>0</v>
      </c>
      <c r="G34" s="34"/>
      <c r="H34" s="34"/>
      <c r="I34" s="125">
        <v>0.15</v>
      </c>
      <c r="J34" s="124">
        <f>ROUND(((SUM(BF120:BF127))*I34),2)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3" t="s">
        <v>43</v>
      </c>
      <c r="F35" s="124">
        <f>ROUND((SUM(BG120:BG127)),2)</f>
        <v>0</v>
      </c>
      <c r="G35" s="34"/>
      <c r="H35" s="34"/>
      <c r="I35" s="125">
        <v>0.21</v>
      </c>
      <c r="J35" s="124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3" t="s">
        <v>44</v>
      </c>
      <c r="F36" s="124">
        <f>ROUND((SUM(BH120:BH127)),2)</f>
        <v>0</v>
      </c>
      <c r="G36" s="34"/>
      <c r="H36" s="34"/>
      <c r="I36" s="125">
        <v>0.15</v>
      </c>
      <c r="J36" s="124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3" t="s">
        <v>45</v>
      </c>
      <c r="F37" s="124">
        <f>ROUND((SUM(BI120:BI127)),2)</f>
        <v>0</v>
      </c>
      <c r="G37" s="34"/>
      <c r="H37" s="34"/>
      <c r="I37" s="125">
        <v>0</v>
      </c>
      <c r="J37" s="124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3" t="str">
        <f>E7</f>
        <v>UJEP - výměna oken - trojsklo + žaluzie</v>
      </c>
      <c r="F85" s="314"/>
      <c r="G85" s="314"/>
      <c r="H85" s="314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4" t="str">
        <f>E9</f>
        <v>VRN - Vedlejší rozpočtové náklady</v>
      </c>
      <c r="F87" s="315"/>
      <c r="G87" s="315"/>
      <c r="H87" s="31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Hoření 3083/13</v>
      </c>
      <c r="G89" s="36"/>
      <c r="H89" s="36"/>
      <c r="I89" s="29" t="s">
        <v>22</v>
      </c>
      <c r="J89" s="66" t="str">
        <f>IF(J12="","",J12)</f>
        <v>5. 11. 2020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Statutární město Ústí nad Labem</v>
      </c>
      <c r="G91" s="36"/>
      <c r="H91" s="36"/>
      <c r="I91" s="29" t="s">
        <v>30</v>
      </c>
      <c r="J91" s="32" t="str">
        <f>E21</f>
        <v>REGIONPROJEKT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>J. Duben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4" t="s">
        <v>109</v>
      </c>
      <c r="D94" s="145"/>
      <c r="E94" s="145"/>
      <c r="F94" s="145"/>
      <c r="G94" s="145"/>
      <c r="H94" s="145"/>
      <c r="I94" s="145"/>
      <c r="J94" s="146" t="s">
        <v>110</v>
      </c>
      <c r="K94" s="145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7" t="s">
        <v>111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2:12" s="9" customFormat="1" ht="24.95" customHeight="1">
      <c r="B97" s="148"/>
      <c r="C97" s="149"/>
      <c r="D97" s="150" t="s">
        <v>295</v>
      </c>
      <c r="E97" s="151"/>
      <c r="F97" s="151"/>
      <c r="G97" s="151"/>
      <c r="H97" s="151"/>
      <c r="I97" s="151"/>
      <c r="J97" s="152">
        <f>J121</f>
        <v>0</v>
      </c>
      <c r="K97" s="149"/>
      <c r="L97" s="153"/>
    </row>
    <row r="98" spans="2:12" s="10" customFormat="1" ht="19.9" customHeight="1">
      <c r="B98" s="154"/>
      <c r="C98" s="155"/>
      <c r="D98" s="156" t="s">
        <v>296</v>
      </c>
      <c r="E98" s="157"/>
      <c r="F98" s="157"/>
      <c r="G98" s="157"/>
      <c r="H98" s="157"/>
      <c r="I98" s="157"/>
      <c r="J98" s="158">
        <f>J122</f>
        <v>0</v>
      </c>
      <c r="K98" s="155"/>
      <c r="L98" s="159"/>
    </row>
    <row r="99" spans="2:12" s="10" customFormat="1" ht="19.9" customHeight="1">
      <c r="B99" s="154"/>
      <c r="C99" s="155"/>
      <c r="D99" s="156" t="s">
        <v>297</v>
      </c>
      <c r="E99" s="157"/>
      <c r="F99" s="157"/>
      <c r="G99" s="157"/>
      <c r="H99" s="157"/>
      <c r="I99" s="157"/>
      <c r="J99" s="158">
        <f>J124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298</v>
      </c>
      <c r="E100" s="157"/>
      <c r="F100" s="157"/>
      <c r="G100" s="157"/>
      <c r="H100" s="157"/>
      <c r="I100" s="157"/>
      <c r="J100" s="158">
        <f>J126</f>
        <v>0</v>
      </c>
      <c r="K100" s="155"/>
      <c r="L100" s="159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125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313" t="str">
        <f>E7</f>
        <v>UJEP - výměna oken - trojsklo + žaluzie</v>
      </c>
      <c r="F110" s="314"/>
      <c r="G110" s="314"/>
      <c r="H110" s="314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106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84" t="str">
        <f>E9</f>
        <v>VRN - Vedlejší rozpočtové náklady</v>
      </c>
      <c r="F112" s="315"/>
      <c r="G112" s="315"/>
      <c r="H112" s="315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>Hoření 3083/13</v>
      </c>
      <c r="G114" s="36"/>
      <c r="H114" s="36"/>
      <c r="I114" s="29" t="s">
        <v>22</v>
      </c>
      <c r="J114" s="66" t="str">
        <f>IF(J12="","",J12)</f>
        <v>5. 11. 2020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5.7" customHeight="1">
      <c r="A116" s="34"/>
      <c r="B116" s="35"/>
      <c r="C116" s="29" t="s">
        <v>24</v>
      </c>
      <c r="D116" s="36"/>
      <c r="E116" s="36"/>
      <c r="F116" s="27" t="str">
        <f>E15</f>
        <v>Statutární město Ústí nad Labem</v>
      </c>
      <c r="G116" s="36"/>
      <c r="H116" s="36"/>
      <c r="I116" s="29" t="s">
        <v>30</v>
      </c>
      <c r="J116" s="32" t="str">
        <f>E21</f>
        <v>REGIONPROJEKT s.r.o.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28</v>
      </c>
      <c r="D117" s="36"/>
      <c r="E117" s="36"/>
      <c r="F117" s="27" t="str">
        <f>IF(E18="","",E18)</f>
        <v>Vyplň údaj</v>
      </c>
      <c r="G117" s="36"/>
      <c r="H117" s="36"/>
      <c r="I117" s="29" t="s">
        <v>33</v>
      </c>
      <c r="J117" s="32" t="str">
        <f>E24</f>
        <v>J. Duben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60"/>
      <c r="B119" s="161"/>
      <c r="C119" s="162" t="s">
        <v>126</v>
      </c>
      <c r="D119" s="163" t="s">
        <v>61</v>
      </c>
      <c r="E119" s="163" t="s">
        <v>57</v>
      </c>
      <c r="F119" s="163" t="s">
        <v>58</v>
      </c>
      <c r="G119" s="163" t="s">
        <v>127</v>
      </c>
      <c r="H119" s="163" t="s">
        <v>128</v>
      </c>
      <c r="I119" s="163" t="s">
        <v>129</v>
      </c>
      <c r="J119" s="164" t="s">
        <v>110</v>
      </c>
      <c r="K119" s="165" t="s">
        <v>130</v>
      </c>
      <c r="L119" s="166"/>
      <c r="M119" s="75" t="s">
        <v>1</v>
      </c>
      <c r="N119" s="76" t="s">
        <v>40</v>
      </c>
      <c r="O119" s="76" t="s">
        <v>131</v>
      </c>
      <c r="P119" s="76" t="s">
        <v>132</v>
      </c>
      <c r="Q119" s="76" t="s">
        <v>133</v>
      </c>
      <c r="R119" s="76" t="s">
        <v>134</v>
      </c>
      <c r="S119" s="76" t="s">
        <v>135</v>
      </c>
      <c r="T119" s="77" t="s">
        <v>136</v>
      </c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</row>
    <row r="120" spans="1:63" s="2" customFormat="1" ht="22.9" customHeight="1">
      <c r="A120" s="34"/>
      <c r="B120" s="35"/>
      <c r="C120" s="82" t="s">
        <v>137</v>
      </c>
      <c r="D120" s="36"/>
      <c r="E120" s="36"/>
      <c r="F120" s="36"/>
      <c r="G120" s="36"/>
      <c r="H120" s="36"/>
      <c r="I120" s="36"/>
      <c r="J120" s="167">
        <f>BK120</f>
        <v>0</v>
      </c>
      <c r="K120" s="36"/>
      <c r="L120" s="39"/>
      <c r="M120" s="78"/>
      <c r="N120" s="168"/>
      <c r="O120" s="79"/>
      <c r="P120" s="169">
        <f>P121</f>
        <v>0</v>
      </c>
      <c r="Q120" s="79"/>
      <c r="R120" s="169">
        <f>R121</f>
        <v>0</v>
      </c>
      <c r="S120" s="79"/>
      <c r="T120" s="170">
        <f>T121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75</v>
      </c>
      <c r="AU120" s="17" t="s">
        <v>112</v>
      </c>
      <c r="BK120" s="171">
        <f>BK121</f>
        <v>0</v>
      </c>
    </row>
    <row r="121" spans="2:63" s="12" customFormat="1" ht="25.9" customHeight="1">
      <c r="B121" s="172"/>
      <c r="C121" s="173"/>
      <c r="D121" s="174" t="s">
        <v>75</v>
      </c>
      <c r="E121" s="175" t="s">
        <v>90</v>
      </c>
      <c r="F121" s="175" t="s">
        <v>91</v>
      </c>
      <c r="G121" s="173"/>
      <c r="H121" s="173"/>
      <c r="I121" s="176"/>
      <c r="J121" s="177">
        <f>BK121</f>
        <v>0</v>
      </c>
      <c r="K121" s="173"/>
      <c r="L121" s="178"/>
      <c r="M121" s="179"/>
      <c r="N121" s="180"/>
      <c r="O121" s="180"/>
      <c r="P121" s="181">
        <f>P122+P124+P126</f>
        <v>0</v>
      </c>
      <c r="Q121" s="180"/>
      <c r="R121" s="181">
        <f>R122+R124+R126</f>
        <v>0</v>
      </c>
      <c r="S121" s="180"/>
      <c r="T121" s="182">
        <f>T122+T124+T126</f>
        <v>0</v>
      </c>
      <c r="AR121" s="183" t="s">
        <v>172</v>
      </c>
      <c r="AT121" s="184" t="s">
        <v>75</v>
      </c>
      <c r="AU121" s="184" t="s">
        <v>76</v>
      </c>
      <c r="AY121" s="183" t="s">
        <v>140</v>
      </c>
      <c r="BK121" s="185">
        <f>BK122+BK124+BK126</f>
        <v>0</v>
      </c>
    </row>
    <row r="122" spans="2:63" s="12" customFormat="1" ht="22.9" customHeight="1">
      <c r="B122" s="172"/>
      <c r="C122" s="173"/>
      <c r="D122" s="174" t="s">
        <v>75</v>
      </c>
      <c r="E122" s="186" t="s">
        <v>299</v>
      </c>
      <c r="F122" s="186" t="s">
        <v>300</v>
      </c>
      <c r="G122" s="173"/>
      <c r="H122" s="173"/>
      <c r="I122" s="176"/>
      <c r="J122" s="187">
        <f>BK122</f>
        <v>0</v>
      </c>
      <c r="K122" s="173"/>
      <c r="L122" s="178"/>
      <c r="M122" s="179"/>
      <c r="N122" s="180"/>
      <c r="O122" s="180"/>
      <c r="P122" s="181">
        <f>P123</f>
        <v>0</v>
      </c>
      <c r="Q122" s="180"/>
      <c r="R122" s="181">
        <f>R123</f>
        <v>0</v>
      </c>
      <c r="S122" s="180"/>
      <c r="T122" s="182">
        <f>T123</f>
        <v>0</v>
      </c>
      <c r="AR122" s="183" t="s">
        <v>172</v>
      </c>
      <c r="AT122" s="184" t="s">
        <v>75</v>
      </c>
      <c r="AU122" s="184" t="s">
        <v>84</v>
      </c>
      <c r="AY122" s="183" t="s">
        <v>140</v>
      </c>
      <c r="BK122" s="185">
        <f>BK123</f>
        <v>0</v>
      </c>
    </row>
    <row r="123" spans="1:65" s="2" customFormat="1" ht="14.45" customHeight="1">
      <c r="A123" s="34"/>
      <c r="B123" s="35"/>
      <c r="C123" s="188" t="s">
        <v>84</v>
      </c>
      <c r="D123" s="188" t="s">
        <v>143</v>
      </c>
      <c r="E123" s="189" t="s">
        <v>301</v>
      </c>
      <c r="F123" s="190" t="s">
        <v>300</v>
      </c>
      <c r="G123" s="191" t="s">
        <v>302</v>
      </c>
      <c r="H123" s="192">
        <v>1</v>
      </c>
      <c r="I123" s="193"/>
      <c r="J123" s="194">
        <f>ROUND(I123*H123,2)</f>
        <v>0</v>
      </c>
      <c r="K123" s="195"/>
      <c r="L123" s="39"/>
      <c r="M123" s="196" t="s">
        <v>1</v>
      </c>
      <c r="N123" s="197" t="s">
        <v>41</v>
      </c>
      <c r="O123" s="71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0" t="s">
        <v>303</v>
      </c>
      <c r="AT123" s="200" t="s">
        <v>143</v>
      </c>
      <c r="AU123" s="200" t="s">
        <v>86</v>
      </c>
      <c r="AY123" s="17" t="s">
        <v>140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17" t="s">
        <v>84</v>
      </c>
      <c r="BK123" s="201">
        <f>ROUND(I123*H123,2)</f>
        <v>0</v>
      </c>
      <c r="BL123" s="17" t="s">
        <v>303</v>
      </c>
      <c r="BM123" s="200" t="s">
        <v>304</v>
      </c>
    </row>
    <row r="124" spans="2:63" s="12" customFormat="1" ht="22.9" customHeight="1">
      <c r="B124" s="172"/>
      <c r="C124" s="173"/>
      <c r="D124" s="174" t="s">
        <v>75</v>
      </c>
      <c r="E124" s="186" t="s">
        <v>305</v>
      </c>
      <c r="F124" s="186" t="s">
        <v>306</v>
      </c>
      <c r="G124" s="173"/>
      <c r="H124" s="173"/>
      <c r="I124" s="176"/>
      <c r="J124" s="187">
        <f>BK124</f>
        <v>0</v>
      </c>
      <c r="K124" s="173"/>
      <c r="L124" s="178"/>
      <c r="M124" s="179"/>
      <c r="N124" s="180"/>
      <c r="O124" s="180"/>
      <c r="P124" s="181">
        <f>P125</f>
        <v>0</v>
      </c>
      <c r="Q124" s="180"/>
      <c r="R124" s="181">
        <f>R125</f>
        <v>0</v>
      </c>
      <c r="S124" s="180"/>
      <c r="T124" s="182">
        <f>T125</f>
        <v>0</v>
      </c>
      <c r="AR124" s="183" t="s">
        <v>172</v>
      </c>
      <c r="AT124" s="184" t="s">
        <v>75</v>
      </c>
      <c r="AU124" s="184" t="s">
        <v>84</v>
      </c>
      <c r="AY124" s="183" t="s">
        <v>140</v>
      </c>
      <c r="BK124" s="185">
        <f>BK125</f>
        <v>0</v>
      </c>
    </row>
    <row r="125" spans="1:65" s="2" customFormat="1" ht="14.45" customHeight="1">
      <c r="A125" s="34"/>
      <c r="B125" s="35"/>
      <c r="C125" s="188" t="s">
        <v>86</v>
      </c>
      <c r="D125" s="188" t="s">
        <v>143</v>
      </c>
      <c r="E125" s="189" t="s">
        <v>307</v>
      </c>
      <c r="F125" s="190" t="s">
        <v>306</v>
      </c>
      <c r="G125" s="191" t="s">
        <v>302</v>
      </c>
      <c r="H125" s="192">
        <v>1</v>
      </c>
      <c r="I125" s="193"/>
      <c r="J125" s="194">
        <f>ROUND(I125*H125,2)</f>
        <v>0</v>
      </c>
      <c r="K125" s="195"/>
      <c r="L125" s="39"/>
      <c r="M125" s="196" t="s">
        <v>1</v>
      </c>
      <c r="N125" s="197" t="s">
        <v>41</v>
      </c>
      <c r="O125" s="71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0" t="s">
        <v>303</v>
      </c>
      <c r="AT125" s="200" t="s">
        <v>143</v>
      </c>
      <c r="AU125" s="200" t="s">
        <v>86</v>
      </c>
      <c r="AY125" s="17" t="s">
        <v>140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17" t="s">
        <v>84</v>
      </c>
      <c r="BK125" s="201">
        <f>ROUND(I125*H125,2)</f>
        <v>0</v>
      </c>
      <c r="BL125" s="17" t="s">
        <v>303</v>
      </c>
      <c r="BM125" s="200" t="s">
        <v>308</v>
      </c>
    </row>
    <row r="126" spans="2:63" s="12" customFormat="1" ht="22.9" customHeight="1">
      <c r="B126" s="172"/>
      <c r="C126" s="173"/>
      <c r="D126" s="174" t="s">
        <v>75</v>
      </c>
      <c r="E126" s="186" t="s">
        <v>309</v>
      </c>
      <c r="F126" s="186" t="s">
        <v>310</v>
      </c>
      <c r="G126" s="173"/>
      <c r="H126" s="173"/>
      <c r="I126" s="176"/>
      <c r="J126" s="187">
        <f>BK126</f>
        <v>0</v>
      </c>
      <c r="K126" s="173"/>
      <c r="L126" s="178"/>
      <c r="M126" s="179"/>
      <c r="N126" s="180"/>
      <c r="O126" s="180"/>
      <c r="P126" s="181">
        <f>P127</f>
        <v>0</v>
      </c>
      <c r="Q126" s="180"/>
      <c r="R126" s="181">
        <f>R127</f>
        <v>0</v>
      </c>
      <c r="S126" s="180"/>
      <c r="T126" s="182">
        <f>T127</f>
        <v>0</v>
      </c>
      <c r="AR126" s="183" t="s">
        <v>172</v>
      </c>
      <c r="AT126" s="184" t="s">
        <v>75</v>
      </c>
      <c r="AU126" s="184" t="s">
        <v>84</v>
      </c>
      <c r="AY126" s="183" t="s">
        <v>140</v>
      </c>
      <c r="BK126" s="185">
        <f>BK127</f>
        <v>0</v>
      </c>
    </row>
    <row r="127" spans="1:65" s="2" customFormat="1" ht="14.45" customHeight="1">
      <c r="A127" s="34"/>
      <c r="B127" s="35"/>
      <c r="C127" s="188" t="s">
        <v>141</v>
      </c>
      <c r="D127" s="188" t="s">
        <v>143</v>
      </c>
      <c r="E127" s="189" t="s">
        <v>311</v>
      </c>
      <c r="F127" s="190" t="s">
        <v>310</v>
      </c>
      <c r="G127" s="191" t="s">
        <v>302</v>
      </c>
      <c r="H127" s="192">
        <v>1</v>
      </c>
      <c r="I127" s="193"/>
      <c r="J127" s="194">
        <f>ROUND(I127*H127,2)</f>
        <v>0</v>
      </c>
      <c r="K127" s="195"/>
      <c r="L127" s="39"/>
      <c r="M127" s="246" t="s">
        <v>1</v>
      </c>
      <c r="N127" s="247" t="s">
        <v>41</v>
      </c>
      <c r="O127" s="248"/>
      <c r="P127" s="249">
        <f>O127*H127</f>
        <v>0</v>
      </c>
      <c r="Q127" s="249">
        <v>0</v>
      </c>
      <c r="R127" s="249">
        <f>Q127*H127</f>
        <v>0</v>
      </c>
      <c r="S127" s="249">
        <v>0</v>
      </c>
      <c r="T127" s="250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0" t="s">
        <v>303</v>
      </c>
      <c r="AT127" s="200" t="s">
        <v>143</v>
      </c>
      <c r="AU127" s="200" t="s">
        <v>86</v>
      </c>
      <c r="AY127" s="17" t="s">
        <v>140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17" t="s">
        <v>84</v>
      </c>
      <c r="BK127" s="201">
        <f>ROUND(I127*H127,2)</f>
        <v>0</v>
      </c>
      <c r="BL127" s="17" t="s">
        <v>303</v>
      </c>
      <c r="BM127" s="200" t="s">
        <v>312</v>
      </c>
    </row>
    <row r="128" spans="1:31" s="2" customFormat="1" ht="6.95" customHeight="1">
      <c r="A128" s="34"/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39"/>
      <c r="M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</sheetData>
  <sheetProtection algorithmName="SHA-512" hashValue="C7Bzfgg8ybPJZmxV5ekjw9c4tUm5iRRAIlkWh2Dg6By7HIVxfwSmqZZ8+JxFD/FcQmfUPqILwESxa1JUw+xPow==" saltValue="m/YQpEjop0VO+0oaxketrOur6zP5JvVMYTa+1hlnWOWFf47zqnbKEfJIm3opabkUXYwD3sLSb3899WS4/UYxrQ==" spinCount="100000" sheet="1" objects="1" scenarios="1" formatColumns="0" formatRows="0" autoFilter="0"/>
  <autoFilter ref="C119:K127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9"/>
      <c r="C3" s="110"/>
      <c r="D3" s="110"/>
      <c r="E3" s="110"/>
      <c r="F3" s="110"/>
      <c r="G3" s="110"/>
      <c r="H3" s="20"/>
    </row>
    <row r="4" spans="2:8" s="1" customFormat="1" ht="24.95" customHeight="1">
      <c r="B4" s="20"/>
      <c r="C4" s="111" t="s">
        <v>313</v>
      </c>
      <c r="H4" s="20"/>
    </row>
    <row r="5" spans="2:8" s="1" customFormat="1" ht="12" customHeight="1">
      <c r="B5" s="20"/>
      <c r="C5" s="251" t="s">
        <v>13</v>
      </c>
      <c r="D5" s="312" t="s">
        <v>14</v>
      </c>
      <c r="E5" s="305"/>
      <c r="F5" s="305"/>
      <c r="H5" s="20"/>
    </row>
    <row r="6" spans="2:8" s="1" customFormat="1" ht="36.95" customHeight="1">
      <c r="B6" s="20"/>
      <c r="C6" s="252" t="s">
        <v>16</v>
      </c>
      <c r="D6" s="316" t="s">
        <v>17</v>
      </c>
      <c r="E6" s="305"/>
      <c r="F6" s="305"/>
      <c r="H6" s="20"/>
    </row>
    <row r="7" spans="2:8" s="1" customFormat="1" ht="16.5" customHeight="1">
      <c r="B7" s="20"/>
      <c r="C7" s="113" t="s">
        <v>22</v>
      </c>
      <c r="D7" s="115" t="str">
        <f>'Rekapitulace stavby'!AN8</f>
        <v>5. 11. 2020</v>
      </c>
      <c r="H7" s="20"/>
    </row>
    <row r="8" spans="1:8" s="2" customFormat="1" ht="10.9" customHeight="1">
      <c r="A8" s="34"/>
      <c r="B8" s="39"/>
      <c r="C8" s="34"/>
      <c r="D8" s="34"/>
      <c r="E8" s="34"/>
      <c r="F8" s="34"/>
      <c r="G8" s="34"/>
      <c r="H8" s="39"/>
    </row>
    <row r="9" spans="1:8" s="11" customFormat="1" ht="29.25" customHeight="1">
      <c r="A9" s="160"/>
      <c r="B9" s="253"/>
      <c r="C9" s="254" t="s">
        <v>57</v>
      </c>
      <c r="D9" s="255" t="s">
        <v>58</v>
      </c>
      <c r="E9" s="255" t="s">
        <v>127</v>
      </c>
      <c r="F9" s="256" t="s">
        <v>314</v>
      </c>
      <c r="G9" s="160"/>
      <c r="H9" s="253"/>
    </row>
    <row r="10" spans="1:8" s="2" customFormat="1" ht="26.45" customHeight="1">
      <c r="A10" s="34"/>
      <c r="B10" s="39"/>
      <c r="C10" s="257" t="s">
        <v>14</v>
      </c>
      <c r="D10" s="257" t="s">
        <v>17</v>
      </c>
      <c r="E10" s="34"/>
      <c r="F10" s="34"/>
      <c r="G10" s="34"/>
      <c r="H10" s="39"/>
    </row>
    <row r="11" spans="1:8" s="2" customFormat="1" ht="16.9" customHeight="1">
      <c r="A11" s="34"/>
      <c r="B11" s="39"/>
      <c r="C11" s="258" t="s">
        <v>93</v>
      </c>
      <c r="D11" s="259" t="s">
        <v>1</v>
      </c>
      <c r="E11" s="260" t="s">
        <v>1</v>
      </c>
      <c r="F11" s="261">
        <v>75.6</v>
      </c>
      <c r="G11" s="34"/>
      <c r="H11" s="39"/>
    </row>
    <row r="12" spans="1:8" s="2" customFormat="1" ht="16.9" customHeight="1">
      <c r="A12" s="34"/>
      <c r="B12" s="39"/>
      <c r="C12" s="258" t="s">
        <v>95</v>
      </c>
      <c r="D12" s="259" t="s">
        <v>1</v>
      </c>
      <c r="E12" s="260" t="s">
        <v>1</v>
      </c>
      <c r="F12" s="261">
        <v>1396.8</v>
      </c>
      <c r="G12" s="34"/>
      <c r="H12" s="39"/>
    </row>
    <row r="13" spans="1:8" s="2" customFormat="1" ht="16.9" customHeight="1">
      <c r="A13" s="34"/>
      <c r="B13" s="39"/>
      <c r="C13" s="258" t="s">
        <v>98</v>
      </c>
      <c r="D13" s="259" t="s">
        <v>1</v>
      </c>
      <c r="E13" s="260" t="s">
        <v>1</v>
      </c>
      <c r="F13" s="261">
        <v>611.84</v>
      </c>
      <c r="G13" s="34"/>
      <c r="H13" s="39"/>
    </row>
    <row r="14" spans="1:8" s="2" customFormat="1" ht="16.9" customHeight="1">
      <c r="A14" s="34"/>
      <c r="B14" s="39"/>
      <c r="C14" s="258" t="s">
        <v>100</v>
      </c>
      <c r="D14" s="259" t="s">
        <v>1</v>
      </c>
      <c r="E14" s="260" t="s">
        <v>1</v>
      </c>
      <c r="F14" s="261">
        <v>139.68</v>
      </c>
      <c r="G14" s="34"/>
      <c r="H14" s="39"/>
    </row>
    <row r="15" spans="1:8" s="2" customFormat="1" ht="16.9" customHeight="1">
      <c r="A15" s="34"/>
      <c r="B15" s="39"/>
      <c r="C15" s="258" t="s">
        <v>102</v>
      </c>
      <c r="D15" s="259" t="s">
        <v>1</v>
      </c>
      <c r="E15" s="260" t="s">
        <v>1</v>
      </c>
      <c r="F15" s="261">
        <v>209.52</v>
      </c>
      <c r="G15" s="34"/>
      <c r="H15" s="39"/>
    </row>
    <row r="16" spans="1:8" s="2" customFormat="1" ht="16.9" customHeight="1">
      <c r="A16" s="34"/>
      <c r="B16" s="39"/>
      <c r="C16" s="258" t="s">
        <v>104</v>
      </c>
      <c r="D16" s="259" t="s">
        <v>1</v>
      </c>
      <c r="E16" s="260" t="s">
        <v>1</v>
      </c>
      <c r="F16" s="261">
        <v>382.4</v>
      </c>
      <c r="G16" s="34"/>
      <c r="H16" s="39"/>
    </row>
    <row r="17" spans="1:8" s="2" customFormat="1" ht="16.9" customHeight="1">
      <c r="A17" s="34"/>
      <c r="B17" s="39"/>
      <c r="C17" s="258" t="s">
        <v>315</v>
      </c>
      <c r="D17" s="259" t="s">
        <v>1</v>
      </c>
      <c r="E17" s="260" t="s">
        <v>1</v>
      </c>
      <c r="F17" s="261">
        <v>5</v>
      </c>
      <c r="G17" s="34"/>
      <c r="H17" s="39"/>
    </row>
    <row r="18" spans="1:8" s="2" customFormat="1" ht="26.45" customHeight="1">
      <c r="A18" s="34"/>
      <c r="B18" s="39"/>
      <c r="C18" s="257" t="s">
        <v>316</v>
      </c>
      <c r="D18" s="257" t="s">
        <v>82</v>
      </c>
      <c r="E18" s="34"/>
      <c r="F18" s="34"/>
      <c r="G18" s="34"/>
      <c r="H18" s="39"/>
    </row>
    <row r="19" spans="1:8" s="2" customFormat="1" ht="16.9" customHeight="1">
      <c r="A19" s="34"/>
      <c r="B19" s="39"/>
      <c r="C19" s="258" t="s">
        <v>93</v>
      </c>
      <c r="D19" s="259" t="s">
        <v>1</v>
      </c>
      <c r="E19" s="260" t="s">
        <v>1</v>
      </c>
      <c r="F19" s="261">
        <v>7.56</v>
      </c>
      <c r="G19" s="34"/>
      <c r="H19" s="39"/>
    </row>
    <row r="20" spans="1:8" s="2" customFormat="1" ht="16.9" customHeight="1">
      <c r="A20" s="34"/>
      <c r="B20" s="39"/>
      <c r="C20" s="262" t="s">
        <v>1</v>
      </c>
      <c r="D20" s="262" t="s">
        <v>176</v>
      </c>
      <c r="E20" s="17" t="s">
        <v>1</v>
      </c>
      <c r="F20" s="263">
        <v>7.56</v>
      </c>
      <c r="G20" s="34"/>
      <c r="H20" s="39"/>
    </row>
    <row r="21" spans="1:8" s="2" customFormat="1" ht="16.9" customHeight="1">
      <c r="A21" s="34"/>
      <c r="B21" s="39"/>
      <c r="C21" s="262" t="s">
        <v>93</v>
      </c>
      <c r="D21" s="262" t="s">
        <v>157</v>
      </c>
      <c r="E21" s="17" t="s">
        <v>1</v>
      </c>
      <c r="F21" s="263">
        <v>7.56</v>
      </c>
      <c r="G21" s="34"/>
      <c r="H21" s="39"/>
    </row>
    <row r="22" spans="1:8" s="2" customFormat="1" ht="16.9" customHeight="1">
      <c r="A22" s="34"/>
      <c r="B22" s="39"/>
      <c r="C22" s="264" t="s">
        <v>317</v>
      </c>
      <c r="D22" s="34"/>
      <c r="E22" s="34"/>
      <c r="F22" s="34"/>
      <c r="G22" s="34"/>
      <c r="H22" s="39"/>
    </row>
    <row r="23" spans="1:8" s="2" customFormat="1" ht="16.9" customHeight="1">
      <c r="A23" s="34"/>
      <c r="B23" s="39"/>
      <c r="C23" s="262" t="s">
        <v>173</v>
      </c>
      <c r="D23" s="262" t="s">
        <v>174</v>
      </c>
      <c r="E23" s="17" t="s">
        <v>146</v>
      </c>
      <c r="F23" s="263">
        <v>7.56</v>
      </c>
      <c r="G23" s="34"/>
      <c r="H23" s="39"/>
    </row>
    <row r="24" spans="1:8" s="2" customFormat="1" ht="16.9" customHeight="1">
      <c r="A24" s="34"/>
      <c r="B24" s="39"/>
      <c r="C24" s="262" t="s">
        <v>238</v>
      </c>
      <c r="D24" s="262" t="s">
        <v>239</v>
      </c>
      <c r="E24" s="17" t="s">
        <v>146</v>
      </c>
      <c r="F24" s="263">
        <v>7.56</v>
      </c>
      <c r="G24" s="34"/>
      <c r="H24" s="39"/>
    </row>
    <row r="25" spans="1:8" s="2" customFormat="1" ht="16.9" customHeight="1">
      <c r="A25" s="34"/>
      <c r="B25" s="39"/>
      <c r="C25" s="258" t="s">
        <v>95</v>
      </c>
      <c r="D25" s="259" t="s">
        <v>1</v>
      </c>
      <c r="E25" s="260" t="s">
        <v>1</v>
      </c>
      <c r="F25" s="261">
        <v>139.68</v>
      </c>
      <c r="G25" s="34"/>
      <c r="H25" s="39"/>
    </row>
    <row r="26" spans="1:8" s="2" customFormat="1" ht="16.9" customHeight="1">
      <c r="A26" s="34"/>
      <c r="B26" s="39"/>
      <c r="C26" s="262" t="s">
        <v>1</v>
      </c>
      <c r="D26" s="262" t="s">
        <v>156</v>
      </c>
      <c r="E26" s="17" t="s">
        <v>1</v>
      </c>
      <c r="F26" s="263">
        <v>139.68</v>
      </c>
      <c r="G26" s="34"/>
      <c r="H26" s="39"/>
    </row>
    <row r="27" spans="1:8" s="2" customFormat="1" ht="16.9" customHeight="1">
      <c r="A27" s="34"/>
      <c r="B27" s="39"/>
      <c r="C27" s="262" t="s">
        <v>95</v>
      </c>
      <c r="D27" s="262" t="s">
        <v>157</v>
      </c>
      <c r="E27" s="17" t="s">
        <v>1</v>
      </c>
      <c r="F27" s="263">
        <v>139.68</v>
      </c>
      <c r="G27" s="34"/>
      <c r="H27" s="39"/>
    </row>
    <row r="28" spans="1:8" s="2" customFormat="1" ht="16.9" customHeight="1">
      <c r="A28" s="34"/>
      <c r="B28" s="39"/>
      <c r="C28" s="264" t="s">
        <v>317</v>
      </c>
      <c r="D28" s="34"/>
      <c r="E28" s="34"/>
      <c r="F28" s="34"/>
      <c r="G28" s="34"/>
      <c r="H28" s="39"/>
    </row>
    <row r="29" spans="1:8" s="2" customFormat="1" ht="16.9" customHeight="1">
      <c r="A29" s="34"/>
      <c r="B29" s="39"/>
      <c r="C29" s="262" t="s">
        <v>153</v>
      </c>
      <c r="D29" s="262" t="s">
        <v>154</v>
      </c>
      <c r="E29" s="17" t="s">
        <v>146</v>
      </c>
      <c r="F29" s="263">
        <v>34.92</v>
      </c>
      <c r="G29" s="34"/>
      <c r="H29" s="39"/>
    </row>
    <row r="30" spans="1:8" s="2" customFormat="1" ht="16.9" customHeight="1">
      <c r="A30" s="34"/>
      <c r="B30" s="39"/>
      <c r="C30" s="258" t="s">
        <v>98</v>
      </c>
      <c r="D30" s="259" t="s">
        <v>1</v>
      </c>
      <c r="E30" s="260" t="s">
        <v>1</v>
      </c>
      <c r="F30" s="261">
        <v>61.184</v>
      </c>
      <c r="G30" s="34"/>
      <c r="H30" s="39"/>
    </row>
    <row r="31" spans="1:8" s="2" customFormat="1" ht="16.9" customHeight="1">
      <c r="A31" s="34"/>
      <c r="B31" s="39"/>
      <c r="C31" s="262" t="s">
        <v>1</v>
      </c>
      <c r="D31" s="262" t="s">
        <v>171</v>
      </c>
      <c r="E31" s="17" t="s">
        <v>1</v>
      </c>
      <c r="F31" s="263">
        <v>61.184</v>
      </c>
      <c r="G31" s="34"/>
      <c r="H31" s="39"/>
    </row>
    <row r="32" spans="1:8" s="2" customFormat="1" ht="16.9" customHeight="1">
      <c r="A32" s="34"/>
      <c r="B32" s="39"/>
      <c r="C32" s="262" t="s">
        <v>98</v>
      </c>
      <c r="D32" s="262" t="s">
        <v>157</v>
      </c>
      <c r="E32" s="17" t="s">
        <v>1</v>
      </c>
      <c r="F32" s="263">
        <v>61.184</v>
      </c>
      <c r="G32" s="34"/>
      <c r="H32" s="39"/>
    </row>
    <row r="33" spans="1:8" s="2" customFormat="1" ht="16.9" customHeight="1">
      <c r="A33" s="34"/>
      <c r="B33" s="39"/>
      <c r="C33" s="264" t="s">
        <v>317</v>
      </c>
      <c r="D33" s="34"/>
      <c r="E33" s="34"/>
      <c r="F33" s="34"/>
      <c r="G33" s="34"/>
      <c r="H33" s="39"/>
    </row>
    <row r="34" spans="1:8" s="2" customFormat="1" ht="16.9" customHeight="1">
      <c r="A34" s="34"/>
      <c r="B34" s="39"/>
      <c r="C34" s="262" t="s">
        <v>168</v>
      </c>
      <c r="D34" s="262" t="s">
        <v>169</v>
      </c>
      <c r="E34" s="17" t="s">
        <v>146</v>
      </c>
      <c r="F34" s="263">
        <v>61.184</v>
      </c>
      <c r="G34" s="34"/>
      <c r="H34" s="39"/>
    </row>
    <row r="35" spans="1:8" s="2" customFormat="1" ht="16.9" customHeight="1">
      <c r="A35" s="34"/>
      <c r="B35" s="39"/>
      <c r="C35" s="262" t="s">
        <v>219</v>
      </c>
      <c r="D35" s="262" t="s">
        <v>220</v>
      </c>
      <c r="E35" s="17" t="s">
        <v>146</v>
      </c>
      <c r="F35" s="263">
        <v>61.184</v>
      </c>
      <c r="G35" s="34"/>
      <c r="H35" s="39"/>
    </row>
    <row r="36" spans="1:8" s="2" customFormat="1" ht="16.9" customHeight="1">
      <c r="A36" s="34"/>
      <c r="B36" s="39"/>
      <c r="C36" s="262" t="s">
        <v>273</v>
      </c>
      <c r="D36" s="262" t="s">
        <v>274</v>
      </c>
      <c r="E36" s="17" t="s">
        <v>146</v>
      </c>
      <c r="F36" s="263">
        <v>61.184</v>
      </c>
      <c r="G36" s="34"/>
      <c r="H36" s="39"/>
    </row>
    <row r="37" spans="1:8" s="2" customFormat="1" ht="16.9" customHeight="1">
      <c r="A37" s="34"/>
      <c r="B37" s="39"/>
      <c r="C37" s="258" t="s">
        <v>100</v>
      </c>
      <c r="D37" s="259" t="s">
        <v>1</v>
      </c>
      <c r="E37" s="260" t="s">
        <v>1</v>
      </c>
      <c r="F37" s="261">
        <v>13.968</v>
      </c>
      <c r="G37" s="34"/>
      <c r="H37" s="39"/>
    </row>
    <row r="38" spans="1:8" s="2" customFormat="1" ht="16.9" customHeight="1">
      <c r="A38" s="34"/>
      <c r="B38" s="39"/>
      <c r="C38" s="262" t="s">
        <v>100</v>
      </c>
      <c r="D38" s="262" t="s">
        <v>159</v>
      </c>
      <c r="E38" s="17" t="s">
        <v>1</v>
      </c>
      <c r="F38" s="263">
        <v>13.968</v>
      </c>
      <c r="G38" s="34"/>
      <c r="H38" s="39"/>
    </row>
    <row r="39" spans="1:8" s="2" customFormat="1" ht="16.9" customHeight="1">
      <c r="A39" s="34"/>
      <c r="B39" s="39"/>
      <c r="C39" s="264" t="s">
        <v>317</v>
      </c>
      <c r="D39" s="34"/>
      <c r="E39" s="34"/>
      <c r="F39" s="34"/>
      <c r="G39" s="34"/>
      <c r="H39" s="39"/>
    </row>
    <row r="40" spans="1:8" s="2" customFormat="1" ht="16.9" customHeight="1">
      <c r="A40" s="34"/>
      <c r="B40" s="39"/>
      <c r="C40" s="262" t="s">
        <v>153</v>
      </c>
      <c r="D40" s="262" t="s">
        <v>154</v>
      </c>
      <c r="E40" s="17" t="s">
        <v>146</v>
      </c>
      <c r="F40" s="263">
        <v>34.92</v>
      </c>
      <c r="G40" s="34"/>
      <c r="H40" s="39"/>
    </row>
    <row r="41" spans="1:8" s="2" customFormat="1" ht="16.9" customHeight="1">
      <c r="A41" s="34"/>
      <c r="B41" s="39"/>
      <c r="C41" s="262" t="s">
        <v>261</v>
      </c>
      <c r="D41" s="262" t="s">
        <v>262</v>
      </c>
      <c r="E41" s="17" t="s">
        <v>146</v>
      </c>
      <c r="F41" s="263">
        <v>13.968</v>
      </c>
      <c r="G41" s="34"/>
      <c r="H41" s="39"/>
    </row>
    <row r="42" spans="1:8" s="2" customFormat="1" ht="16.9" customHeight="1">
      <c r="A42" s="34"/>
      <c r="B42" s="39"/>
      <c r="C42" s="258" t="s">
        <v>102</v>
      </c>
      <c r="D42" s="259" t="s">
        <v>1</v>
      </c>
      <c r="E42" s="260" t="s">
        <v>1</v>
      </c>
      <c r="F42" s="261">
        <v>20.952</v>
      </c>
      <c r="G42" s="34"/>
      <c r="H42" s="39"/>
    </row>
    <row r="43" spans="1:8" s="2" customFormat="1" ht="16.9" customHeight="1">
      <c r="A43" s="34"/>
      <c r="B43" s="39"/>
      <c r="C43" s="262" t="s">
        <v>102</v>
      </c>
      <c r="D43" s="262" t="s">
        <v>158</v>
      </c>
      <c r="E43" s="17" t="s">
        <v>1</v>
      </c>
      <c r="F43" s="263">
        <v>20.952</v>
      </c>
      <c r="G43" s="34"/>
      <c r="H43" s="39"/>
    </row>
    <row r="44" spans="1:8" s="2" customFormat="1" ht="16.9" customHeight="1">
      <c r="A44" s="34"/>
      <c r="B44" s="39"/>
      <c r="C44" s="264" t="s">
        <v>317</v>
      </c>
      <c r="D44" s="34"/>
      <c r="E44" s="34"/>
      <c r="F44" s="34"/>
      <c r="G44" s="34"/>
      <c r="H44" s="39"/>
    </row>
    <row r="45" spans="1:8" s="2" customFormat="1" ht="16.9" customHeight="1">
      <c r="A45" s="34"/>
      <c r="B45" s="39"/>
      <c r="C45" s="262" t="s">
        <v>153</v>
      </c>
      <c r="D45" s="262" t="s">
        <v>154</v>
      </c>
      <c r="E45" s="17" t="s">
        <v>146</v>
      </c>
      <c r="F45" s="263">
        <v>34.92</v>
      </c>
      <c r="G45" s="34"/>
      <c r="H45" s="39"/>
    </row>
    <row r="46" spans="1:8" s="2" customFormat="1" ht="16.9" customHeight="1">
      <c r="A46" s="34"/>
      <c r="B46" s="39"/>
      <c r="C46" s="262" t="s">
        <v>267</v>
      </c>
      <c r="D46" s="262" t="s">
        <v>268</v>
      </c>
      <c r="E46" s="17" t="s">
        <v>146</v>
      </c>
      <c r="F46" s="263">
        <v>20.952</v>
      </c>
      <c r="G46" s="34"/>
      <c r="H46" s="39"/>
    </row>
    <row r="47" spans="1:8" s="2" customFormat="1" ht="16.9" customHeight="1">
      <c r="A47" s="34"/>
      <c r="B47" s="39"/>
      <c r="C47" s="258" t="s">
        <v>104</v>
      </c>
      <c r="D47" s="259" t="s">
        <v>1</v>
      </c>
      <c r="E47" s="260" t="s">
        <v>1</v>
      </c>
      <c r="F47" s="261">
        <v>38.24</v>
      </c>
      <c r="G47" s="34"/>
      <c r="H47" s="39"/>
    </row>
    <row r="48" spans="1:8" s="2" customFormat="1" ht="16.9" customHeight="1">
      <c r="A48" s="34"/>
      <c r="B48" s="39"/>
      <c r="C48" s="262" t="s">
        <v>1</v>
      </c>
      <c r="D48" s="262" t="s">
        <v>211</v>
      </c>
      <c r="E48" s="17" t="s">
        <v>1</v>
      </c>
      <c r="F48" s="263">
        <v>38.24</v>
      </c>
      <c r="G48" s="34"/>
      <c r="H48" s="39"/>
    </row>
    <row r="49" spans="1:8" s="2" customFormat="1" ht="16.9" customHeight="1">
      <c r="A49" s="34"/>
      <c r="B49" s="39"/>
      <c r="C49" s="262" t="s">
        <v>104</v>
      </c>
      <c r="D49" s="262" t="s">
        <v>157</v>
      </c>
      <c r="E49" s="17" t="s">
        <v>1</v>
      </c>
      <c r="F49" s="263">
        <v>38.24</v>
      </c>
      <c r="G49" s="34"/>
      <c r="H49" s="39"/>
    </row>
    <row r="50" spans="1:8" s="2" customFormat="1" ht="16.9" customHeight="1">
      <c r="A50" s="34"/>
      <c r="B50" s="39"/>
      <c r="C50" s="264" t="s">
        <v>317</v>
      </c>
      <c r="D50" s="34"/>
      <c r="E50" s="34"/>
      <c r="F50" s="34"/>
      <c r="G50" s="34"/>
      <c r="H50" s="39"/>
    </row>
    <row r="51" spans="1:8" s="2" customFormat="1" ht="16.9" customHeight="1">
      <c r="A51" s="34"/>
      <c r="B51" s="39"/>
      <c r="C51" s="262" t="s">
        <v>206</v>
      </c>
      <c r="D51" s="262" t="s">
        <v>207</v>
      </c>
      <c r="E51" s="17" t="s">
        <v>208</v>
      </c>
      <c r="F51" s="263">
        <v>38.24</v>
      </c>
      <c r="G51" s="34"/>
      <c r="H51" s="39"/>
    </row>
    <row r="52" spans="1:8" s="2" customFormat="1" ht="16.9" customHeight="1">
      <c r="A52" s="34"/>
      <c r="B52" s="39"/>
      <c r="C52" s="262" t="s">
        <v>144</v>
      </c>
      <c r="D52" s="262" t="s">
        <v>145</v>
      </c>
      <c r="E52" s="17" t="s">
        <v>146</v>
      </c>
      <c r="F52" s="263">
        <v>5.736</v>
      </c>
      <c r="G52" s="34"/>
      <c r="H52" s="39"/>
    </row>
    <row r="53" spans="1:8" s="2" customFormat="1" ht="16.9" customHeight="1">
      <c r="A53" s="34"/>
      <c r="B53" s="39"/>
      <c r="C53" s="262" t="s">
        <v>247</v>
      </c>
      <c r="D53" s="262" t="s">
        <v>248</v>
      </c>
      <c r="E53" s="17" t="s">
        <v>208</v>
      </c>
      <c r="F53" s="263">
        <v>38.24</v>
      </c>
      <c r="G53" s="34"/>
      <c r="H53" s="39"/>
    </row>
    <row r="54" spans="1:8" s="2" customFormat="1" ht="26.45" customHeight="1">
      <c r="A54" s="34"/>
      <c r="B54" s="39"/>
      <c r="C54" s="257" t="s">
        <v>318</v>
      </c>
      <c r="D54" s="257" t="s">
        <v>88</v>
      </c>
      <c r="E54" s="34"/>
      <c r="F54" s="34"/>
      <c r="G54" s="34"/>
      <c r="H54" s="39"/>
    </row>
    <row r="55" spans="1:8" s="2" customFormat="1" ht="16.9" customHeight="1">
      <c r="A55" s="34"/>
      <c r="B55" s="39"/>
      <c r="C55" s="258" t="s">
        <v>93</v>
      </c>
      <c r="D55" s="259" t="s">
        <v>1</v>
      </c>
      <c r="E55" s="260" t="s">
        <v>1</v>
      </c>
      <c r="F55" s="261">
        <v>7.56</v>
      </c>
      <c r="G55" s="34"/>
      <c r="H55" s="39"/>
    </row>
    <row r="56" spans="1:8" s="2" customFormat="1" ht="16.9" customHeight="1">
      <c r="A56" s="34"/>
      <c r="B56" s="39"/>
      <c r="C56" s="262" t="s">
        <v>1</v>
      </c>
      <c r="D56" s="262" t="s">
        <v>288</v>
      </c>
      <c r="E56" s="17" t="s">
        <v>1</v>
      </c>
      <c r="F56" s="263">
        <v>7.56</v>
      </c>
      <c r="G56" s="34"/>
      <c r="H56" s="39"/>
    </row>
    <row r="57" spans="1:8" s="2" customFormat="1" ht="16.9" customHeight="1">
      <c r="A57" s="34"/>
      <c r="B57" s="39"/>
      <c r="C57" s="262" t="s">
        <v>93</v>
      </c>
      <c r="D57" s="262" t="s">
        <v>157</v>
      </c>
      <c r="E57" s="17" t="s">
        <v>1</v>
      </c>
      <c r="F57" s="263">
        <v>7.56</v>
      </c>
      <c r="G57" s="34"/>
      <c r="H57" s="39"/>
    </row>
    <row r="58" spans="1:8" s="2" customFormat="1" ht="16.9" customHeight="1">
      <c r="A58" s="34"/>
      <c r="B58" s="39"/>
      <c r="C58" s="264" t="s">
        <v>317</v>
      </c>
      <c r="D58" s="34"/>
      <c r="E58" s="34"/>
      <c r="F58" s="34"/>
      <c r="G58" s="34"/>
      <c r="H58" s="39"/>
    </row>
    <row r="59" spans="1:8" s="2" customFormat="1" ht="16.9" customHeight="1">
      <c r="A59" s="34"/>
      <c r="B59" s="39"/>
      <c r="C59" s="262" t="s">
        <v>173</v>
      </c>
      <c r="D59" s="262" t="s">
        <v>174</v>
      </c>
      <c r="E59" s="17" t="s">
        <v>146</v>
      </c>
      <c r="F59" s="263">
        <v>7.56</v>
      </c>
      <c r="G59" s="34"/>
      <c r="H59" s="39"/>
    </row>
    <row r="60" spans="1:8" s="2" customFormat="1" ht="16.9" customHeight="1">
      <c r="A60" s="34"/>
      <c r="B60" s="39"/>
      <c r="C60" s="262" t="s">
        <v>238</v>
      </c>
      <c r="D60" s="262" t="s">
        <v>239</v>
      </c>
      <c r="E60" s="17" t="s">
        <v>146</v>
      </c>
      <c r="F60" s="263">
        <v>7.56</v>
      </c>
      <c r="G60" s="34"/>
      <c r="H60" s="39"/>
    </row>
    <row r="61" spans="1:8" s="2" customFormat="1" ht="16.9" customHeight="1">
      <c r="A61" s="34"/>
      <c r="B61" s="39"/>
      <c r="C61" s="258" t="s">
        <v>95</v>
      </c>
      <c r="D61" s="259" t="s">
        <v>1</v>
      </c>
      <c r="E61" s="260" t="s">
        <v>1</v>
      </c>
      <c r="F61" s="261">
        <v>139.68</v>
      </c>
      <c r="G61" s="34"/>
      <c r="H61" s="39"/>
    </row>
    <row r="62" spans="1:8" s="2" customFormat="1" ht="16.9" customHeight="1">
      <c r="A62" s="34"/>
      <c r="B62" s="39"/>
      <c r="C62" s="262" t="s">
        <v>1</v>
      </c>
      <c r="D62" s="262" t="s">
        <v>285</v>
      </c>
      <c r="E62" s="17" t="s">
        <v>1</v>
      </c>
      <c r="F62" s="263">
        <v>139.68</v>
      </c>
      <c r="G62" s="34"/>
      <c r="H62" s="39"/>
    </row>
    <row r="63" spans="1:8" s="2" customFormat="1" ht="16.9" customHeight="1">
      <c r="A63" s="34"/>
      <c r="B63" s="39"/>
      <c r="C63" s="262" t="s">
        <v>95</v>
      </c>
      <c r="D63" s="262" t="s">
        <v>157</v>
      </c>
      <c r="E63" s="17" t="s">
        <v>1</v>
      </c>
      <c r="F63" s="263">
        <v>139.68</v>
      </c>
      <c r="G63" s="34"/>
      <c r="H63" s="39"/>
    </row>
    <row r="64" spans="1:8" s="2" customFormat="1" ht="16.9" customHeight="1">
      <c r="A64" s="34"/>
      <c r="B64" s="39"/>
      <c r="C64" s="264" t="s">
        <v>317</v>
      </c>
      <c r="D64" s="34"/>
      <c r="E64" s="34"/>
      <c r="F64" s="34"/>
      <c r="G64" s="34"/>
      <c r="H64" s="39"/>
    </row>
    <row r="65" spans="1:8" s="2" customFormat="1" ht="16.9" customHeight="1">
      <c r="A65" s="34"/>
      <c r="B65" s="39"/>
      <c r="C65" s="262" t="s">
        <v>153</v>
      </c>
      <c r="D65" s="262" t="s">
        <v>154</v>
      </c>
      <c r="E65" s="17" t="s">
        <v>146</v>
      </c>
      <c r="F65" s="263">
        <v>34.92</v>
      </c>
      <c r="G65" s="34"/>
      <c r="H65" s="39"/>
    </row>
    <row r="66" spans="1:8" s="2" customFormat="1" ht="16.9" customHeight="1">
      <c r="A66" s="34"/>
      <c r="B66" s="39"/>
      <c r="C66" s="258" t="s">
        <v>98</v>
      </c>
      <c r="D66" s="259" t="s">
        <v>1</v>
      </c>
      <c r="E66" s="260" t="s">
        <v>1</v>
      </c>
      <c r="F66" s="261">
        <v>61.184</v>
      </c>
      <c r="G66" s="34"/>
      <c r="H66" s="39"/>
    </row>
    <row r="67" spans="1:8" s="2" customFormat="1" ht="16.9" customHeight="1">
      <c r="A67" s="34"/>
      <c r="B67" s="39"/>
      <c r="C67" s="262" t="s">
        <v>1</v>
      </c>
      <c r="D67" s="262" t="s">
        <v>287</v>
      </c>
      <c r="E67" s="17" t="s">
        <v>1</v>
      </c>
      <c r="F67" s="263">
        <v>61.184</v>
      </c>
      <c r="G67" s="34"/>
      <c r="H67" s="39"/>
    </row>
    <row r="68" spans="1:8" s="2" customFormat="1" ht="16.9" customHeight="1">
      <c r="A68" s="34"/>
      <c r="B68" s="39"/>
      <c r="C68" s="262" t="s">
        <v>98</v>
      </c>
      <c r="D68" s="262" t="s">
        <v>157</v>
      </c>
      <c r="E68" s="17" t="s">
        <v>1</v>
      </c>
      <c r="F68" s="263">
        <v>61.184</v>
      </c>
      <c r="G68" s="34"/>
      <c r="H68" s="39"/>
    </row>
    <row r="69" spans="1:8" s="2" customFormat="1" ht="16.9" customHeight="1">
      <c r="A69" s="34"/>
      <c r="B69" s="39"/>
      <c r="C69" s="264" t="s">
        <v>317</v>
      </c>
      <c r="D69" s="34"/>
      <c r="E69" s="34"/>
      <c r="F69" s="34"/>
      <c r="G69" s="34"/>
      <c r="H69" s="39"/>
    </row>
    <row r="70" spans="1:8" s="2" customFormat="1" ht="16.9" customHeight="1">
      <c r="A70" s="34"/>
      <c r="B70" s="39"/>
      <c r="C70" s="262" t="s">
        <v>168</v>
      </c>
      <c r="D70" s="262" t="s">
        <v>169</v>
      </c>
      <c r="E70" s="17" t="s">
        <v>146</v>
      </c>
      <c r="F70" s="263">
        <v>61.184</v>
      </c>
      <c r="G70" s="34"/>
      <c r="H70" s="39"/>
    </row>
    <row r="71" spans="1:8" s="2" customFormat="1" ht="16.9" customHeight="1">
      <c r="A71" s="34"/>
      <c r="B71" s="39"/>
      <c r="C71" s="262" t="s">
        <v>219</v>
      </c>
      <c r="D71" s="262" t="s">
        <v>220</v>
      </c>
      <c r="E71" s="17" t="s">
        <v>146</v>
      </c>
      <c r="F71" s="263">
        <v>61.184</v>
      </c>
      <c r="G71" s="34"/>
      <c r="H71" s="39"/>
    </row>
    <row r="72" spans="1:8" s="2" customFormat="1" ht="16.9" customHeight="1">
      <c r="A72" s="34"/>
      <c r="B72" s="39"/>
      <c r="C72" s="262" t="s">
        <v>273</v>
      </c>
      <c r="D72" s="262" t="s">
        <v>274</v>
      </c>
      <c r="E72" s="17" t="s">
        <v>146</v>
      </c>
      <c r="F72" s="263">
        <v>61.184</v>
      </c>
      <c r="G72" s="34"/>
      <c r="H72" s="39"/>
    </row>
    <row r="73" spans="1:8" s="2" customFormat="1" ht="16.9" customHeight="1">
      <c r="A73" s="34"/>
      <c r="B73" s="39"/>
      <c r="C73" s="258" t="s">
        <v>100</v>
      </c>
      <c r="D73" s="259" t="s">
        <v>1</v>
      </c>
      <c r="E73" s="260" t="s">
        <v>1</v>
      </c>
      <c r="F73" s="261">
        <v>13.968</v>
      </c>
      <c r="G73" s="34"/>
      <c r="H73" s="39"/>
    </row>
    <row r="74" spans="1:8" s="2" customFormat="1" ht="16.9" customHeight="1">
      <c r="A74" s="34"/>
      <c r="B74" s="39"/>
      <c r="C74" s="262" t="s">
        <v>100</v>
      </c>
      <c r="D74" s="262" t="s">
        <v>159</v>
      </c>
      <c r="E74" s="17" t="s">
        <v>1</v>
      </c>
      <c r="F74" s="263">
        <v>13.968</v>
      </c>
      <c r="G74" s="34"/>
      <c r="H74" s="39"/>
    </row>
    <row r="75" spans="1:8" s="2" customFormat="1" ht="16.9" customHeight="1">
      <c r="A75" s="34"/>
      <c r="B75" s="39"/>
      <c r="C75" s="264" t="s">
        <v>317</v>
      </c>
      <c r="D75" s="34"/>
      <c r="E75" s="34"/>
      <c r="F75" s="34"/>
      <c r="G75" s="34"/>
      <c r="H75" s="39"/>
    </row>
    <row r="76" spans="1:8" s="2" customFormat="1" ht="16.9" customHeight="1">
      <c r="A76" s="34"/>
      <c r="B76" s="39"/>
      <c r="C76" s="262" t="s">
        <v>153</v>
      </c>
      <c r="D76" s="262" t="s">
        <v>154</v>
      </c>
      <c r="E76" s="17" t="s">
        <v>146</v>
      </c>
      <c r="F76" s="263">
        <v>34.92</v>
      </c>
      <c r="G76" s="34"/>
      <c r="H76" s="39"/>
    </row>
    <row r="77" spans="1:8" s="2" customFormat="1" ht="16.9" customHeight="1">
      <c r="A77" s="34"/>
      <c r="B77" s="39"/>
      <c r="C77" s="262" t="s">
        <v>261</v>
      </c>
      <c r="D77" s="262" t="s">
        <v>262</v>
      </c>
      <c r="E77" s="17" t="s">
        <v>146</v>
      </c>
      <c r="F77" s="263">
        <v>13.968</v>
      </c>
      <c r="G77" s="34"/>
      <c r="H77" s="39"/>
    </row>
    <row r="78" spans="1:8" s="2" customFormat="1" ht="16.9" customHeight="1">
      <c r="A78" s="34"/>
      <c r="B78" s="39"/>
      <c r="C78" s="258" t="s">
        <v>102</v>
      </c>
      <c r="D78" s="259" t="s">
        <v>1</v>
      </c>
      <c r="E78" s="260" t="s">
        <v>1</v>
      </c>
      <c r="F78" s="261">
        <v>20.952</v>
      </c>
      <c r="G78" s="34"/>
      <c r="H78" s="39"/>
    </row>
    <row r="79" spans="1:8" s="2" customFormat="1" ht="16.9" customHeight="1">
      <c r="A79" s="34"/>
      <c r="B79" s="39"/>
      <c r="C79" s="262" t="s">
        <v>102</v>
      </c>
      <c r="D79" s="262" t="s">
        <v>158</v>
      </c>
      <c r="E79" s="17" t="s">
        <v>1</v>
      </c>
      <c r="F79" s="263">
        <v>20.952</v>
      </c>
      <c r="G79" s="34"/>
      <c r="H79" s="39"/>
    </row>
    <row r="80" spans="1:8" s="2" customFormat="1" ht="16.9" customHeight="1">
      <c r="A80" s="34"/>
      <c r="B80" s="39"/>
      <c r="C80" s="264" t="s">
        <v>317</v>
      </c>
      <c r="D80" s="34"/>
      <c r="E80" s="34"/>
      <c r="F80" s="34"/>
      <c r="G80" s="34"/>
      <c r="H80" s="39"/>
    </row>
    <row r="81" spans="1:8" s="2" customFormat="1" ht="16.9" customHeight="1">
      <c r="A81" s="34"/>
      <c r="B81" s="39"/>
      <c r="C81" s="262" t="s">
        <v>153</v>
      </c>
      <c r="D81" s="262" t="s">
        <v>154</v>
      </c>
      <c r="E81" s="17" t="s">
        <v>146</v>
      </c>
      <c r="F81" s="263">
        <v>34.92</v>
      </c>
      <c r="G81" s="34"/>
      <c r="H81" s="39"/>
    </row>
    <row r="82" spans="1:8" s="2" customFormat="1" ht="16.9" customHeight="1">
      <c r="A82" s="34"/>
      <c r="B82" s="39"/>
      <c r="C82" s="262" t="s">
        <v>267</v>
      </c>
      <c r="D82" s="262" t="s">
        <v>268</v>
      </c>
      <c r="E82" s="17" t="s">
        <v>146</v>
      </c>
      <c r="F82" s="263">
        <v>20.952</v>
      </c>
      <c r="G82" s="34"/>
      <c r="H82" s="39"/>
    </row>
    <row r="83" spans="1:8" s="2" customFormat="1" ht="16.9" customHeight="1">
      <c r="A83" s="34"/>
      <c r="B83" s="39"/>
      <c r="C83" s="258" t="s">
        <v>104</v>
      </c>
      <c r="D83" s="259" t="s">
        <v>1</v>
      </c>
      <c r="E83" s="260" t="s">
        <v>1</v>
      </c>
      <c r="F83" s="261">
        <v>38.24</v>
      </c>
      <c r="G83" s="34"/>
      <c r="H83" s="39"/>
    </row>
    <row r="84" spans="1:8" s="2" customFormat="1" ht="16.9" customHeight="1">
      <c r="A84" s="34"/>
      <c r="B84" s="39"/>
      <c r="C84" s="262" t="s">
        <v>1</v>
      </c>
      <c r="D84" s="262" t="s">
        <v>291</v>
      </c>
      <c r="E84" s="17" t="s">
        <v>1</v>
      </c>
      <c r="F84" s="263">
        <v>38.24</v>
      </c>
      <c r="G84" s="34"/>
      <c r="H84" s="39"/>
    </row>
    <row r="85" spans="1:8" s="2" customFormat="1" ht="16.9" customHeight="1">
      <c r="A85" s="34"/>
      <c r="B85" s="39"/>
      <c r="C85" s="262" t="s">
        <v>104</v>
      </c>
      <c r="D85" s="262" t="s">
        <v>157</v>
      </c>
      <c r="E85" s="17" t="s">
        <v>1</v>
      </c>
      <c r="F85" s="263">
        <v>38.24</v>
      </c>
      <c r="G85" s="34"/>
      <c r="H85" s="39"/>
    </row>
    <row r="86" spans="1:8" s="2" customFormat="1" ht="16.9" customHeight="1">
      <c r="A86" s="34"/>
      <c r="B86" s="39"/>
      <c r="C86" s="264" t="s">
        <v>317</v>
      </c>
      <c r="D86" s="34"/>
      <c r="E86" s="34"/>
      <c r="F86" s="34"/>
      <c r="G86" s="34"/>
      <c r="H86" s="39"/>
    </row>
    <row r="87" spans="1:8" s="2" customFormat="1" ht="16.9" customHeight="1">
      <c r="A87" s="34"/>
      <c r="B87" s="39"/>
      <c r="C87" s="262" t="s">
        <v>206</v>
      </c>
      <c r="D87" s="262" t="s">
        <v>207</v>
      </c>
      <c r="E87" s="17" t="s">
        <v>208</v>
      </c>
      <c r="F87" s="263">
        <v>38.24</v>
      </c>
      <c r="G87" s="34"/>
      <c r="H87" s="39"/>
    </row>
    <row r="88" spans="1:8" s="2" customFormat="1" ht="16.9" customHeight="1">
      <c r="A88" s="34"/>
      <c r="B88" s="39"/>
      <c r="C88" s="262" t="s">
        <v>144</v>
      </c>
      <c r="D88" s="262" t="s">
        <v>145</v>
      </c>
      <c r="E88" s="17" t="s">
        <v>146</v>
      </c>
      <c r="F88" s="263">
        <v>5.736</v>
      </c>
      <c r="G88" s="34"/>
      <c r="H88" s="39"/>
    </row>
    <row r="89" spans="1:8" s="2" customFormat="1" ht="16.9" customHeight="1">
      <c r="A89" s="34"/>
      <c r="B89" s="39"/>
      <c r="C89" s="262" t="s">
        <v>247</v>
      </c>
      <c r="D89" s="262" t="s">
        <v>248</v>
      </c>
      <c r="E89" s="17" t="s">
        <v>208</v>
      </c>
      <c r="F89" s="263">
        <v>38.24</v>
      </c>
      <c r="G89" s="34"/>
      <c r="H89" s="39"/>
    </row>
    <row r="90" spans="1:8" s="2" customFormat="1" ht="7.35" customHeight="1">
      <c r="A90" s="34"/>
      <c r="B90" s="140"/>
      <c r="C90" s="141"/>
      <c r="D90" s="141"/>
      <c r="E90" s="141"/>
      <c r="F90" s="141"/>
      <c r="G90" s="141"/>
      <c r="H90" s="39"/>
    </row>
    <row r="91" spans="1:8" s="2" customFormat="1" ht="11.25">
      <c r="A91" s="34"/>
      <c r="B91" s="34"/>
      <c r="C91" s="34"/>
      <c r="D91" s="34"/>
      <c r="E91" s="34"/>
      <c r="F91" s="34"/>
      <c r="G91" s="34"/>
      <c r="H91" s="34"/>
    </row>
  </sheetData>
  <sheetProtection algorithmName="SHA-512" hashValue="fyWm9Qx1gxV3EdKZzu96fMD5ecC12BomZbZpp5TQjBTLhB927CVGjgeoC4JdKeFicgPzCGVER1FBaWWIUVkuow==" saltValue="L2Zh6VK9RXf4VZ7rXEmyzs4hhcKVjBg6TRy1KNdx6bqDupD06Gy4PU3Y7QXSmIMgK/iQlfCx0Jrzeif+pfZiLA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 scale="81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Duben</dc:creator>
  <cp:keywords/>
  <dc:description/>
  <cp:lastModifiedBy>a</cp:lastModifiedBy>
  <cp:lastPrinted>2020-12-09T07:08:01Z</cp:lastPrinted>
  <dcterms:created xsi:type="dcterms:W3CDTF">2020-12-08T06:03:17Z</dcterms:created>
  <dcterms:modified xsi:type="dcterms:W3CDTF">2020-12-09T07:08:21Z</dcterms:modified>
  <cp:category/>
  <cp:version/>
  <cp:contentType/>
  <cp:contentStatus/>
</cp:coreProperties>
</file>