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I:\Magistrát\Odbor dopravy 2020\Veřejné zakázky\32. VZ117200244 MK za stadionem\"/>
    </mc:Choice>
  </mc:AlternateContent>
  <xr:revisionPtr revIDLastSave="0" documentId="13_ncr:1_{354468FE-9666-480F-87BA-F4FA68158C22}" xr6:coauthVersionLast="46" xr6:coauthVersionMax="46" xr10:uidLastSave="{00000000-0000-0000-0000-000000000000}"/>
  <bookViews>
    <workbookView xWindow="-120" yWindow="-120" windowWidth="20730" windowHeight="11760" activeTab="5" xr2:uid="{00000000-000D-0000-FFFF-FFFF00000000}"/>
  </bookViews>
  <sheets>
    <sheet name="Kryci list" sheetId="1" r:id="rId1"/>
    <sheet name="R101a" sheetId="2" r:id="rId2"/>
    <sheet name="101a" sheetId="3" r:id="rId3"/>
    <sheet name="R201" sheetId="6" r:id="rId4"/>
    <sheet name="201" sheetId="7" r:id="rId5"/>
    <sheet name="401a" sheetId="8" r:id="rId6"/>
    <sheet name="404" sheetId="9" r:id="rId7"/>
    <sheet name="R801a" sheetId="13" r:id="rId8"/>
    <sheet name="801a" sheetId="11" r:id="rId9"/>
    <sheet name="MGZS" sheetId="14" r:id="rId10"/>
  </sheets>
  <externalReferences>
    <externalReference r:id="rId11"/>
    <externalReference r:id="rId12"/>
  </externalReferences>
  <definedNames>
    <definedName name="__CENA__">'101a'!$O$6:$O$396</definedName>
    <definedName name="__CENA1__">[1]Zakazka!$O$6:$O$109</definedName>
    <definedName name="__MAIN__">'101a'!$F$1:$CW$395</definedName>
    <definedName name="__MAIN2__" localSheetId="1">'R101a'!$B$1:$G$19</definedName>
    <definedName name="__MAIN2__">#REF!</definedName>
    <definedName name="__MAIN3__">'Kryci list'!$A$3:$F$26</definedName>
    <definedName name="__nová__">[1]Zakazka!$O$6:$O$109</definedName>
    <definedName name="__SAZBA__">'101a'!$T$6:$T$396</definedName>
    <definedName name="__T0__">'101a'!$F$5:$W$395</definedName>
    <definedName name="__T1__">'101a'!$F$6:$W$194</definedName>
    <definedName name="__T2__">'101a'!$F$7:$CW$10</definedName>
    <definedName name="__T3__">'101a'!$I$10:$L$10</definedName>
    <definedName name="__TE0__">'Kryci list'!$A$4:$C$8</definedName>
    <definedName name="__TE1__">'Kryci list'!$A$10:$E$10</definedName>
    <definedName name="__TE2__">'Kryci list'!$A$14:$E$14</definedName>
    <definedName name="__TE3__">'Kryci list'!$A$18:$E$18</definedName>
    <definedName name="__TE4__">#REF!</definedName>
    <definedName name="__TR0__" localSheetId="1">'R101a'!$B$5:$F$6</definedName>
    <definedName name="__TR0__">#REF!</definedName>
    <definedName name="__TR1__" localSheetId="1">'R101a'!$B$6:$F$6</definedName>
    <definedName name="__TR1__">#REF!</definedName>
    <definedName name="_xlnm.Print_Titles" localSheetId="2">'101a'!$3:$4</definedName>
    <definedName name="nová">[1]Zakazka!$O$6:$O$109</definedName>
    <definedName name="_xlnm.Print_Area" localSheetId="2">'101a'!$F$1:$W$396</definedName>
    <definedName name="_xlnm.Print_Area" localSheetId="4">'201'!$B$3:$K$282</definedName>
    <definedName name="_xlnm.Print_Area" localSheetId="0">'Kryci list'!$B$1:$E$38</definedName>
    <definedName name="_xlnm.Print_Area" localSheetId="1">'R101a'!$A$1:$F$18</definedName>
    <definedName name="_xlnm.Print_Area" localSheetId="3">'R201'!$A$3:$AR$55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4" l="1"/>
  <c r="F9" i="14"/>
  <c r="F8" i="14"/>
  <c r="J89" i="7"/>
  <c r="J92" i="7"/>
  <c r="J95" i="7"/>
  <c r="J98" i="7"/>
  <c r="J103" i="7"/>
  <c r="J105" i="7"/>
  <c r="A2" i="11"/>
  <c r="D8" i="13"/>
  <c r="B8" i="13"/>
  <c r="D7" i="13"/>
  <c r="B7" i="13"/>
  <c r="D6" i="13"/>
  <c r="B6" i="13"/>
  <c r="D5" i="13"/>
  <c r="B5" i="13"/>
  <c r="N104" i="11"/>
  <c r="N103" i="11" s="1"/>
  <c r="L104" i="11"/>
  <c r="J104" i="11"/>
  <c r="P104" i="11" s="1"/>
  <c r="P103" i="11" s="1"/>
  <c r="S103" i="11"/>
  <c r="L103" i="11"/>
  <c r="J103" i="11"/>
  <c r="C8" i="13" s="1"/>
  <c r="N99" i="11"/>
  <c r="N98" i="11" s="1"/>
  <c r="L99" i="11"/>
  <c r="L98" i="11" s="1"/>
  <c r="J99" i="11"/>
  <c r="P99" i="11" s="1"/>
  <c r="S98" i="11"/>
  <c r="C96" i="11"/>
  <c r="N93" i="11"/>
  <c r="L93" i="11"/>
  <c r="J93" i="11"/>
  <c r="P93" i="11" s="1"/>
  <c r="Q93" i="11" s="1"/>
  <c r="C92" i="11"/>
  <c r="N89" i="11"/>
  <c r="L89" i="11"/>
  <c r="J89" i="11"/>
  <c r="P89" i="11" s="1"/>
  <c r="Q89" i="11" s="1"/>
  <c r="C87" i="11"/>
  <c r="C88" i="11" s="1"/>
  <c r="N84" i="11"/>
  <c r="L84" i="11"/>
  <c r="J84" i="11"/>
  <c r="P84" i="11" s="1"/>
  <c r="Q84" i="11" s="1"/>
  <c r="C82" i="11"/>
  <c r="C83" i="11" s="1"/>
  <c r="N79" i="11"/>
  <c r="L79" i="11"/>
  <c r="J79" i="11"/>
  <c r="P79" i="11" s="1"/>
  <c r="Q79" i="11" s="1"/>
  <c r="C78" i="11"/>
  <c r="N75" i="11"/>
  <c r="L75" i="11"/>
  <c r="J75" i="11"/>
  <c r="P75" i="11" s="1"/>
  <c r="Q75" i="11" s="1"/>
  <c r="C74" i="11"/>
  <c r="N71" i="11"/>
  <c r="L71" i="11"/>
  <c r="J71" i="11"/>
  <c r="P71" i="11" s="1"/>
  <c r="Q71" i="11" s="1"/>
  <c r="C70" i="11"/>
  <c r="N67" i="11"/>
  <c r="L67" i="11"/>
  <c r="J67" i="11"/>
  <c r="P67" i="11" s="1"/>
  <c r="Q67" i="11" s="1"/>
  <c r="C66" i="11"/>
  <c r="N63" i="11"/>
  <c r="L63" i="11"/>
  <c r="J63" i="11"/>
  <c r="P63" i="11" s="1"/>
  <c r="Q63" i="11" s="1"/>
  <c r="C62" i="11"/>
  <c r="N59" i="11"/>
  <c r="L59" i="11"/>
  <c r="J59" i="11"/>
  <c r="P59" i="11" s="1"/>
  <c r="Q59" i="11" s="1"/>
  <c r="C58" i="11"/>
  <c r="N55" i="11"/>
  <c r="L55" i="11"/>
  <c r="J55" i="11"/>
  <c r="P55" i="11" s="1"/>
  <c r="Q55" i="11" s="1"/>
  <c r="C54" i="11"/>
  <c r="N51" i="11"/>
  <c r="L51" i="11"/>
  <c r="J51" i="11"/>
  <c r="P51" i="11" s="1"/>
  <c r="Q51" i="11" s="1"/>
  <c r="C50" i="11"/>
  <c r="N47" i="11"/>
  <c r="L47" i="11"/>
  <c r="J47" i="11"/>
  <c r="P47" i="11" s="1"/>
  <c r="Q47" i="11" s="1"/>
  <c r="C46" i="11"/>
  <c r="N43" i="11"/>
  <c r="L43" i="11"/>
  <c r="J43" i="11"/>
  <c r="P43" i="11" s="1"/>
  <c r="Q43" i="11" s="1"/>
  <c r="C42" i="11"/>
  <c r="N39" i="11"/>
  <c r="L39" i="11"/>
  <c r="J39" i="11"/>
  <c r="P39" i="11" s="1"/>
  <c r="Q39" i="11" s="1"/>
  <c r="C38" i="11"/>
  <c r="N35" i="11"/>
  <c r="L35" i="11"/>
  <c r="J35" i="11"/>
  <c r="P35" i="11" s="1"/>
  <c r="Q35" i="11" s="1"/>
  <c r="C34" i="11"/>
  <c r="N31" i="11"/>
  <c r="L31" i="11"/>
  <c r="J31" i="11"/>
  <c r="P31" i="11" s="1"/>
  <c r="C30" i="11"/>
  <c r="P27" i="11"/>
  <c r="Q27" i="11" s="1"/>
  <c r="N27" i="11"/>
  <c r="L27" i="11"/>
  <c r="J27" i="11"/>
  <c r="C26" i="11"/>
  <c r="N23" i="11"/>
  <c r="L23" i="11"/>
  <c r="J23" i="11"/>
  <c r="P23" i="11" s="1"/>
  <c r="Q23" i="11" s="1"/>
  <c r="C22" i="11"/>
  <c r="N19" i="11"/>
  <c r="N6" i="11" s="1"/>
  <c r="L19" i="11"/>
  <c r="J19" i="11"/>
  <c r="P19" i="11" s="1"/>
  <c r="Q19" i="11" s="1"/>
  <c r="C18" i="11"/>
  <c r="N15" i="11"/>
  <c r="L15" i="11"/>
  <c r="J15" i="11"/>
  <c r="P15" i="11" s="1"/>
  <c r="Q15" i="11" s="1"/>
  <c r="C14" i="11"/>
  <c r="N11" i="11"/>
  <c r="L11" i="11"/>
  <c r="J11" i="11"/>
  <c r="P11" i="11" s="1"/>
  <c r="Q11" i="11" s="1"/>
  <c r="C10" i="11"/>
  <c r="N7" i="11"/>
  <c r="L7" i="11"/>
  <c r="J7" i="11"/>
  <c r="P7" i="11" s="1"/>
  <c r="Q7" i="11" s="1"/>
  <c r="S6" i="11"/>
  <c r="S5" i="11" s="1"/>
  <c r="J98" i="11" l="1"/>
  <c r="C7" i="13" s="1"/>
  <c r="L6" i="11"/>
  <c r="L5" i="11" s="1"/>
  <c r="F5" i="14"/>
  <c r="F12" i="14" s="1"/>
  <c r="F13" i="14" s="1"/>
  <c r="J6" i="11"/>
  <c r="E7" i="13"/>
  <c r="F7" i="13" s="1"/>
  <c r="E8" i="13"/>
  <c r="F8" i="13" s="1"/>
  <c r="Q99" i="11"/>
  <c r="Q98" i="11" s="1"/>
  <c r="P98" i="11"/>
  <c r="Q31" i="11"/>
  <c r="Q6" i="11" s="1"/>
  <c r="P6" i="11"/>
  <c r="N5" i="11"/>
  <c r="Q104" i="11"/>
  <c r="Q103" i="11" s="1"/>
  <c r="Q5" i="11" l="1"/>
  <c r="J5" i="11"/>
  <c r="C5" i="13" s="1"/>
  <c r="C6" i="13"/>
  <c r="E6" i="13" s="1"/>
  <c r="F6" i="13" s="1"/>
  <c r="P5" i="11"/>
  <c r="E5" i="13" l="1"/>
  <c r="F5" i="13" s="1"/>
  <c r="C10" i="13"/>
  <c r="C11" i="13" s="1"/>
  <c r="B12" i="13"/>
  <c r="C12" i="13"/>
  <c r="I56" i="9"/>
  <c r="I55" i="9"/>
  <c r="I54" i="9"/>
  <c r="I53" i="9"/>
  <c r="I52" i="9"/>
  <c r="I51" i="9"/>
  <c r="I50" i="9"/>
  <c r="I49" i="9"/>
  <c r="I48" i="9"/>
  <c r="I47" i="9"/>
  <c r="I46" i="9"/>
  <c r="I45" i="9"/>
  <c r="I44" i="9"/>
  <c r="I43" i="9"/>
  <c r="I42" i="9"/>
  <c r="I41" i="9"/>
  <c r="I32" i="9"/>
  <c r="I31" i="9"/>
  <c r="I30" i="9"/>
  <c r="I34" i="9" s="1"/>
  <c r="I20" i="9"/>
  <c r="I22" i="9" s="1"/>
  <c r="I100" i="8"/>
  <c r="I99" i="8"/>
  <c r="I98" i="8"/>
  <c r="I97" i="8"/>
  <c r="I96" i="8"/>
  <c r="I95" i="8"/>
  <c r="I94" i="8"/>
  <c r="I93" i="8"/>
  <c r="I92" i="8"/>
  <c r="I91" i="8"/>
  <c r="I90" i="8"/>
  <c r="I89" i="8"/>
  <c r="I88" i="8"/>
  <c r="I87" i="8"/>
  <c r="I86" i="8"/>
  <c r="I85" i="8"/>
  <c r="I84" i="8"/>
  <c r="I83" i="8"/>
  <c r="I82" i="8"/>
  <c r="I81" i="8"/>
  <c r="I80" i="8"/>
  <c r="I79" i="8"/>
  <c r="I78" i="8"/>
  <c r="I77" i="8"/>
  <c r="I76" i="8"/>
  <c r="I67" i="8"/>
  <c r="I66" i="8"/>
  <c r="I65" i="8"/>
  <c r="I63" i="8"/>
  <c r="I62" i="8"/>
  <c r="I61" i="8"/>
  <c r="I60" i="8"/>
  <c r="I59" i="8"/>
  <c r="I58" i="8"/>
  <c r="I57" i="8"/>
  <c r="I56" i="8"/>
  <c r="I55" i="8"/>
  <c r="I54" i="8"/>
  <c r="I53" i="8"/>
  <c r="I52" i="8"/>
  <c r="I51" i="8"/>
  <c r="I50" i="8"/>
  <c r="I49" i="8"/>
  <c r="I48" i="8"/>
  <c r="I47" i="8"/>
  <c r="I46" i="8"/>
  <c r="I37" i="8"/>
  <c r="I36" i="8"/>
  <c r="I35" i="8"/>
  <c r="I34" i="8"/>
  <c r="I33" i="8"/>
  <c r="I32" i="8"/>
  <c r="I31" i="8"/>
  <c r="I30" i="8"/>
  <c r="I29" i="8"/>
  <c r="I28" i="8"/>
  <c r="I27" i="8"/>
  <c r="I26" i="8"/>
  <c r="I25" i="8"/>
  <c r="I24" i="8"/>
  <c r="I23" i="8"/>
  <c r="I22" i="8"/>
  <c r="I21" i="8"/>
  <c r="I20" i="8"/>
  <c r="BD52" i="6"/>
  <c r="BC52" i="6"/>
  <c r="BC51" i="6" s="1"/>
  <c r="BB52" i="6"/>
  <c r="BB51" i="6" s="1"/>
  <c r="BA52" i="6"/>
  <c r="BA51" i="6" s="1"/>
  <c r="AZ52" i="6"/>
  <c r="AZ51" i="6" s="1"/>
  <c r="AV51" i="6" s="1"/>
  <c r="AY52" i="6"/>
  <c r="AX52" i="6"/>
  <c r="AW52" i="6"/>
  <c r="AV52" i="6"/>
  <c r="AU52" i="6"/>
  <c r="AU51" i="6" s="1"/>
  <c r="BD51" i="6"/>
  <c r="W30" i="6" s="1"/>
  <c r="AS51" i="6"/>
  <c r="L47" i="6"/>
  <c r="AM46" i="6"/>
  <c r="L46" i="6"/>
  <c r="AM44" i="6"/>
  <c r="L44" i="6"/>
  <c r="L42" i="6"/>
  <c r="L41" i="6"/>
  <c r="BK279" i="7"/>
  <c r="BK278" i="7" s="1"/>
  <c r="J278" i="7" s="1"/>
  <c r="J66" i="7" s="1"/>
  <c r="BI279" i="7"/>
  <c r="BH279" i="7"/>
  <c r="BG279" i="7"/>
  <c r="BF279" i="7"/>
  <c r="T279" i="7"/>
  <c r="T278" i="7" s="1"/>
  <c r="R279" i="7"/>
  <c r="R278" i="7" s="1"/>
  <c r="P279" i="7"/>
  <c r="P278" i="7" s="1"/>
  <c r="J279" i="7"/>
  <c r="BE279" i="7" s="1"/>
  <c r="BK277" i="7"/>
  <c r="BI277" i="7"/>
  <c r="BH277" i="7"/>
  <c r="BG277" i="7"/>
  <c r="BF277" i="7"/>
  <c r="T277" i="7"/>
  <c r="R277" i="7"/>
  <c r="P277" i="7"/>
  <c r="J277" i="7"/>
  <c r="BE277" i="7" s="1"/>
  <c r="BK276" i="7"/>
  <c r="BI276" i="7"/>
  <c r="BH276" i="7"/>
  <c r="BG276" i="7"/>
  <c r="BF276" i="7"/>
  <c r="T276" i="7"/>
  <c r="R276" i="7"/>
  <c r="P276" i="7"/>
  <c r="J276" i="7"/>
  <c r="BE276" i="7" s="1"/>
  <c r="BK272" i="7"/>
  <c r="BI272" i="7"/>
  <c r="BH272" i="7"/>
  <c r="BG272" i="7"/>
  <c r="BF272" i="7"/>
  <c r="T272" i="7"/>
  <c r="R272" i="7"/>
  <c r="P272" i="7"/>
  <c r="J272" i="7"/>
  <c r="BE272" i="7" s="1"/>
  <c r="BK271" i="7"/>
  <c r="BI271" i="7"/>
  <c r="BH271" i="7"/>
  <c r="BG271" i="7"/>
  <c r="BF271" i="7"/>
  <c r="T271" i="7"/>
  <c r="R271" i="7"/>
  <c r="P271" i="7"/>
  <c r="J271" i="7"/>
  <c r="BE271" i="7" s="1"/>
  <c r="BK270" i="7"/>
  <c r="BI270" i="7"/>
  <c r="BH270" i="7"/>
  <c r="BG270" i="7"/>
  <c r="BF270" i="7"/>
  <c r="T270" i="7"/>
  <c r="R270" i="7"/>
  <c r="P270" i="7"/>
  <c r="J270" i="7"/>
  <c r="BE270" i="7" s="1"/>
  <c r="BK268" i="7"/>
  <c r="BI268" i="7"/>
  <c r="BH268" i="7"/>
  <c r="BG268" i="7"/>
  <c r="BF268" i="7"/>
  <c r="T268" i="7"/>
  <c r="R268" i="7"/>
  <c r="P268" i="7"/>
  <c r="J268" i="7"/>
  <c r="BE268" i="7" s="1"/>
  <c r="BK265" i="7"/>
  <c r="BI265" i="7"/>
  <c r="BH265" i="7"/>
  <c r="BG265" i="7"/>
  <c r="BF265" i="7"/>
  <c r="T265" i="7"/>
  <c r="R265" i="7"/>
  <c r="P265" i="7"/>
  <c r="J265" i="7"/>
  <c r="BE265" i="7" s="1"/>
  <c r="BK263" i="7"/>
  <c r="BI263" i="7"/>
  <c r="BH263" i="7"/>
  <c r="BG263" i="7"/>
  <c r="BF263" i="7"/>
  <c r="T263" i="7"/>
  <c r="R263" i="7"/>
  <c r="P263" i="7"/>
  <c r="J263" i="7"/>
  <c r="BE263" i="7" s="1"/>
  <c r="BK261" i="7"/>
  <c r="BI261" i="7"/>
  <c r="BH261" i="7"/>
  <c r="BG261" i="7"/>
  <c r="BF261" i="7"/>
  <c r="T261" i="7"/>
  <c r="R261" i="7"/>
  <c r="P261" i="7"/>
  <c r="J261" i="7"/>
  <c r="BE261" i="7" s="1"/>
  <c r="BK257" i="7"/>
  <c r="BK256" i="7" s="1"/>
  <c r="BI257" i="7"/>
  <c r="BH257" i="7"/>
  <c r="BG257" i="7"/>
  <c r="BF257" i="7"/>
  <c r="T257" i="7"/>
  <c r="R257" i="7"/>
  <c r="P257" i="7"/>
  <c r="J257" i="7"/>
  <c r="BE257" i="7" s="1"/>
  <c r="T256" i="7"/>
  <c r="R256" i="7"/>
  <c r="P256" i="7"/>
  <c r="BK255" i="7"/>
  <c r="BI255" i="7"/>
  <c r="BH255" i="7"/>
  <c r="BG255" i="7"/>
  <c r="BF255" i="7"/>
  <c r="T255" i="7"/>
  <c r="R255" i="7"/>
  <c r="P255" i="7"/>
  <c r="J255" i="7"/>
  <c r="BE255" i="7" s="1"/>
  <c r="BK251" i="7"/>
  <c r="BI251" i="7"/>
  <c r="BH251" i="7"/>
  <c r="BG251" i="7"/>
  <c r="BF251" i="7"/>
  <c r="T251" i="7"/>
  <c r="R251" i="7"/>
  <c r="P251" i="7"/>
  <c r="J251" i="7"/>
  <c r="BE251" i="7" s="1"/>
  <c r="BK248" i="7"/>
  <c r="BI248" i="7"/>
  <c r="BH248" i="7"/>
  <c r="BG248" i="7"/>
  <c r="BF248" i="7"/>
  <c r="T248" i="7"/>
  <c r="R248" i="7"/>
  <c r="P248" i="7"/>
  <c r="J248" i="7"/>
  <c r="BE248" i="7" s="1"/>
  <c r="BK243" i="7"/>
  <c r="BI243" i="7"/>
  <c r="BH243" i="7"/>
  <c r="BG243" i="7"/>
  <c r="BF243" i="7"/>
  <c r="T243" i="7"/>
  <c r="R243" i="7"/>
  <c r="P243" i="7"/>
  <c r="J243" i="7"/>
  <c r="BE243" i="7" s="1"/>
  <c r="BK239" i="7"/>
  <c r="BI239" i="7"/>
  <c r="BH239" i="7"/>
  <c r="BG239" i="7"/>
  <c r="BF239" i="7"/>
  <c r="T239" i="7"/>
  <c r="R239" i="7"/>
  <c r="P239" i="7"/>
  <c r="J239" i="7"/>
  <c r="BE239" i="7" s="1"/>
  <c r="BK236" i="7"/>
  <c r="BI236" i="7"/>
  <c r="BH236" i="7"/>
  <c r="BG236" i="7"/>
  <c r="BF236" i="7"/>
  <c r="T236" i="7"/>
  <c r="R236" i="7"/>
  <c r="P236" i="7"/>
  <c r="J236" i="7"/>
  <c r="BE236" i="7" s="1"/>
  <c r="BK233" i="7"/>
  <c r="BI233" i="7"/>
  <c r="BH233" i="7"/>
  <c r="BG233" i="7"/>
  <c r="BF233" i="7"/>
  <c r="T233" i="7"/>
  <c r="R233" i="7"/>
  <c r="P233" i="7"/>
  <c r="J233" i="7"/>
  <c r="BE233" i="7" s="1"/>
  <c r="BK230" i="7"/>
  <c r="BI230" i="7"/>
  <c r="BH230" i="7"/>
  <c r="BG230" i="7"/>
  <c r="BF230" i="7"/>
  <c r="T230" i="7"/>
  <c r="R230" i="7"/>
  <c r="P230" i="7"/>
  <c r="J230" i="7"/>
  <c r="BE230" i="7" s="1"/>
  <c r="BK229" i="7"/>
  <c r="BI229" i="7"/>
  <c r="BH229" i="7"/>
  <c r="BG229" i="7"/>
  <c r="BF229" i="7"/>
  <c r="T229" i="7"/>
  <c r="R229" i="7"/>
  <c r="P229" i="7"/>
  <c r="J229" i="7"/>
  <c r="BE229"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2" i="7"/>
  <c r="BI222" i="7"/>
  <c r="BH222" i="7"/>
  <c r="BG222" i="7"/>
  <c r="BF222" i="7"/>
  <c r="T222" i="7"/>
  <c r="R222" i="7"/>
  <c r="P222" i="7"/>
  <c r="J222" i="7"/>
  <c r="BE222" i="7" s="1"/>
  <c r="BK220" i="7"/>
  <c r="BI220" i="7"/>
  <c r="BH220" i="7"/>
  <c r="BG220" i="7"/>
  <c r="BF220" i="7"/>
  <c r="T220" i="7"/>
  <c r="R220" i="7"/>
  <c r="P220" i="7"/>
  <c r="J220" i="7"/>
  <c r="BE220" i="7" s="1"/>
  <c r="BK216" i="7"/>
  <c r="BK211" i="7" s="1"/>
  <c r="J211" i="7" s="1"/>
  <c r="J59" i="7" s="1"/>
  <c r="BI216" i="7"/>
  <c r="BH216" i="7"/>
  <c r="BG216" i="7"/>
  <c r="BF216" i="7"/>
  <c r="T216" i="7"/>
  <c r="R216" i="7"/>
  <c r="P216" i="7"/>
  <c r="J216" i="7"/>
  <c r="BE216" i="7" s="1"/>
  <c r="BK215" i="7"/>
  <c r="BI215" i="7"/>
  <c r="BH215" i="7"/>
  <c r="BG215" i="7"/>
  <c r="BF215" i="7"/>
  <c r="T215" i="7"/>
  <c r="R215" i="7"/>
  <c r="P215" i="7"/>
  <c r="J215" i="7"/>
  <c r="BE215" i="7" s="1"/>
  <c r="BK212" i="7"/>
  <c r="BI212" i="7"/>
  <c r="BH212" i="7"/>
  <c r="BG212" i="7"/>
  <c r="BF212" i="7"/>
  <c r="T212" i="7"/>
  <c r="R212" i="7"/>
  <c r="P212" i="7"/>
  <c r="J212" i="7"/>
  <c r="BE212" i="7" s="1"/>
  <c r="BK208" i="7"/>
  <c r="BI208" i="7"/>
  <c r="BH208" i="7"/>
  <c r="BG208" i="7"/>
  <c r="BF208" i="7"/>
  <c r="T208" i="7"/>
  <c r="R208" i="7"/>
  <c r="P208" i="7"/>
  <c r="J208" i="7"/>
  <c r="BE208" i="7" s="1"/>
  <c r="BK207" i="7"/>
  <c r="BI207" i="7"/>
  <c r="BH207" i="7"/>
  <c r="BG207" i="7"/>
  <c r="BF207" i="7"/>
  <c r="T207" i="7"/>
  <c r="R207" i="7"/>
  <c r="P207" i="7"/>
  <c r="J207" i="7"/>
  <c r="BE207" i="7" s="1"/>
  <c r="BK205" i="7"/>
  <c r="BI205" i="7"/>
  <c r="BH205" i="7"/>
  <c r="BG205" i="7"/>
  <c r="BF205" i="7"/>
  <c r="T205" i="7"/>
  <c r="R205" i="7"/>
  <c r="P205" i="7"/>
  <c r="J205" i="7"/>
  <c r="BE205" i="7" s="1"/>
  <c r="BK202" i="7"/>
  <c r="BI202" i="7"/>
  <c r="BH202" i="7"/>
  <c r="BG202" i="7"/>
  <c r="BF202" i="7"/>
  <c r="T202" i="7"/>
  <c r="R202" i="7"/>
  <c r="P202" i="7"/>
  <c r="J202" i="7"/>
  <c r="BE202" i="7" s="1"/>
  <c r="BK200" i="7"/>
  <c r="BI200" i="7"/>
  <c r="BH200" i="7"/>
  <c r="BG200" i="7"/>
  <c r="BF200" i="7"/>
  <c r="T200" i="7"/>
  <c r="R200" i="7"/>
  <c r="P200" i="7"/>
  <c r="J200" i="7"/>
  <c r="BE200" i="7" s="1"/>
  <c r="BK198" i="7"/>
  <c r="BI198" i="7"/>
  <c r="BH198" i="7"/>
  <c r="BG198" i="7"/>
  <c r="BF198" i="7"/>
  <c r="T198" i="7"/>
  <c r="R198" i="7"/>
  <c r="P198" i="7"/>
  <c r="J198" i="7"/>
  <c r="BE198" i="7" s="1"/>
  <c r="BK196" i="7"/>
  <c r="BI196" i="7"/>
  <c r="BH196" i="7"/>
  <c r="BG196" i="7"/>
  <c r="BF196" i="7"/>
  <c r="T196" i="7"/>
  <c r="R196" i="7"/>
  <c r="P196" i="7"/>
  <c r="J196" i="7"/>
  <c r="BE196" i="7" s="1"/>
  <c r="BK194" i="7"/>
  <c r="BI194" i="7"/>
  <c r="BH194" i="7"/>
  <c r="BG194" i="7"/>
  <c r="BF194" i="7"/>
  <c r="T194" i="7"/>
  <c r="R194" i="7"/>
  <c r="P194" i="7"/>
  <c r="J194" i="7"/>
  <c r="BE194" i="7" s="1"/>
  <c r="BK192" i="7"/>
  <c r="BI192" i="7"/>
  <c r="BH192" i="7"/>
  <c r="BG192" i="7"/>
  <c r="BF192" i="7"/>
  <c r="T192" i="7"/>
  <c r="R192" i="7"/>
  <c r="P192" i="7"/>
  <c r="J192" i="7"/>
  <c r="BE192" i="7" s="1"/>
  <c r="BK189" i="7"/>
  <c r="BI189" i="7"/>
  <c r="BH189" i="7"/>
  <c r="BG189" i="7"/>
  <c r="BF189" i="7"/>
  <c r="T189" i="7"/>
  <c r="R189" i="7"/>
  <c r="P189" i="7"/>
  <c r="J189" i="7"/>
  <c r="BE189" i="7" s="1"/>
  <c r="BK184" i="7"/>
  <c r="BI184" i="7"/>
  <c r="BH184" i="7"/>
  <c r="BG184" i="7"/>
  <c r="BF184" i="7"/>
  <c r="T184" i="7"/>
  <c r="R184" i="7"/>
  <c r="P184" i="7"/>
  <c r="J184" i="7"/>
  <c r="BE184" i="7" s="1"/>
  <c r="BK180" i="7"/>
  <c r="BI180" i="7"/>
  <c r="BH180" i="7"/>
  <c r="BG180" i="7"/>
  <c r="BF180" i="7"/>
  <c r="T180" i="7"/>
  <c r="R180" i="7"/>
  <c r="P180" i="7"/>
  <c r="J180" i="7"/>
  <c r="BE180" i="7" s="1"/>
  <c r="BK178" i="7"/>
  <c r="BI178" i="7"/>
  <c r="BH178" i="7"/>
  <c r="BG178" i="7"/>
  <c r="BF178" i="7"/>
  <c r="T178" i="7"/>
  <c r="R178" i="7"/>
  <c r="P178" i="7"/>
  <c r="J178" i="7"/>
  <c r="BE178" i="7" s="1"/>
  <c r="BK175" i="7"/>
  <c r="BI175" i="7"/>
  <c r="BH175" i="7"/>
  <c r="BG175" i="7"/>
  <c r="BF175" i="7"/>
  <c r="T175" i="7"/>
  <c r="R175" i="7"/>
  <c r="P175" i="7"/>
  <c r="J175" i="7"/>
  <c r="BE175" i="7" s="1"/>
  <c r="BK170" i="7"/>
  <c r="BI170" i="7"/>
  <c r="BH170" i="7"/>
  <c r="BG170" i="7"/>
  <c r="BF170" i="7"/>
  <c r="T170" i="7"/>
  <c r="R170" i="7"/>
  <c r="P170" i="7"/>
  <c r="J170" i="7"/>
  <c r="BE170" i="7" s="1"/>
  <c r="BK163" i="7"/>
  <c r="BI163" i="7"/>
  <c r="BH163" i="7"/>
  <c r="BG163" i="7"/>
  <c r="BF163" i="7"/>
  <c r="T163" i="7"/>
  <c r="R163" i="7"/>
  <c r="P163" i="7"/>
  <c r="J163" i="7"/>
  <c r="BE163" i="7" s="1"/>
  <c r="BK158" i="7"/>
  <c r="BI158" i="7"/>
  <c r="BH158" i="7"/>
  <c r="BG158" i="7"/>
  <c r="BF158" i="7"/>
  <c r="T158" i="7"/>
  <c r="R158" i="7"/>
  <c r="P158" i="7"/>
  <c r="J158" i="7"/>
  <c r="BE158" i="7" s="1"/>
  <c r="BK155" i="7"/>
  <c r="BI155" i="7"/>
  <c r="BH155" i="7"/>
  <c r="BG155" i="7"/>
  <c r="BF155" i="7"/>
  <c r="T155" i="7"/>
  <c r="R155" i="7"/>
  <c r="P155" i="7"/>
  <c r="J155" i="7"/>
  <c r="BE155" i="7" s="1"/>
  <c r="BK152" i="7"/>
  <c r="BI152" i="7"/>
  <c r="BH152" i="7"/>
  <c r="BG152" i="7"/>
  <c r="BF152" i="7"/>
  <c r="T152" i="7"/>
  <c r="R152" i="7"/>
  <c r="P152" i="7"/>
  <c r="J152" i="7"/>
  <c r="BE152" i="7" s="1"/>
  <c r="BK149" i="7"/>
  <c r="BI149" i="7"/>
  <c r="BH149" i="7"/>
  <c r="BG149" i="7"/>
  <c r="BF149" i="7"/>
  <c r="T149" i="7"/>
  <c r="R149" i="7"/>
  <c r="P149" i="7"/>
  <c r="J149" i="7"/>
  <c r="BE149" i="7" s="1"/>
  <c r="BK146" i="7"/>
  <c r="BI146" i="7"/>
  <c r="BH146" i="7"/>
  <c r="BG146" i="7"/>
  <c r="BF146" i="7"/>
  <c r="T146" i="7"/>
  <c r="R146" i="7"/>
  <c r="P146" i="7"/>
  <c r="J146" i="7"/>
  <c r="BE146" i="7" s="1"/>
  <c r="BK142" i="7"/>
  <c r="BI142" i="7"/>
  <c r="BH142" i="7"/>
  <c r="BG142" i="7"/>
  <c r="BF142" i="7"/>
  <c r="T142" i="7"/>
  <c r="R142" i="7"/>
  <c r="P142" i="7"/>
  <c r="J142" i="7"/>
  <c r="BE142" i="7" s="1"/>
  <c r="BK136" i="7"/>
  <c r="BI136" i="7"/>
  <c r="BH136" i="7"/>
  <c r="BG136" i="7"/>
  <c r="BF136" i="7"/>
  <c r="T136" i="7"/>
  <c r="R136" i="7"/>
  <c r="P136" i="7"/>
  <c r="J136" i="7"/>
  <c r="BE136" i="7" s="1"/>
  <c r="BK129" i="7"/>
  <c r="BI129" i="7"/>
  <c r="BH129" i="7"/>
  <c r="BG129" i="7"/>
  <c r="BF129" i="7"/>
  <c r="T129" i="7"/>
  <c r="R129" i="7"/>
  <c r="P129" i="7"/>
  <c r="J129" i="7"/>
  <c r="BE129" i="7" s="1"/>
  <c r="BK126" i="7"/>
  <c r="BI126" i="7"/>
  <c r="BH126" i="7"/>
  <c r="BG126" i="7"/>
  <c r="BF126" i="7"/>
  <c r="T126" i="7"/>
  <c r="R126" i="7"/>
  <c r="P126" i="7"/>
  <c r="J126" i="7"/>
  <c r="BE126" i="7" s="1"/>
  <c r="BK123" i="7"/>
  <c r="BI123" i="7"/>
  <c r="BH123" i="7"/>
  <c r="BG123" i="7"/>
  <c r="BF123" i="7"/>
  <c r="T123" i="7"/>
  <c r="R123" i="7"/>
  <c r="P123" i="7"/>
  <c r="J123" i="7"/>
  <c r="BE123" i="7" s="1"/>
  <c r="BK121" i="7"/>
  <c r="BI121" i="7"/>
  <c r="BH121" i="7"/>
  <c r="BG121" i="7"/>
  <c r="BF121" i="7"/>
  <c r="T121" i="7"/>
  <c r="R121" i="7"/>
  <c r="P121" i="7"/>
  <c r="J121" i="7"/>
  <c r="BE121" i="7" s="1"/>
  <c r="BK118" i="7"/>
  <c r="BI118" i="7"/>
  <c r="BH118" i="7"/>
  <c r="BG118" i="7"/>
  <c r="BF118" i="7"/>
  <c r="T118" i="7"/>
  <c r="R118" i="7"/>
  <c r="P118" i="7"/>
  <c r="J118" i="7"/>
  <c r="BE118" i="7" s="1"/>
  <c r="BK112" i="7"/>
  <c r="BI112" i="7"/>
  <c r="BH112" i="7"/>
  <c r="BG112" i="7"/>
  <c r="BF112" i="7"/>
  <c r="T112" i="7"/>
  <c r="R112" i="7"/>
  <c r="P112" i="7"/>
  <c r="J112" i="7"/>
  <c r="BE112" i="7" s="1"/>
  <c r="BK110" i="7"/>
  <c r="BI110" i="7"/>
  <c r="BH110" i="7"/>
  <c r="BG110" i="7"/>
  <c r="BF110" i="7"/>
  <c r="T110" i="7"/>
  <c r="R110" i="7"/>
  <c r="P110" i="7"/>
  <c r="J110" i="7"/>
  <c r="BE110" i="7" s="1"/>
  <c r="BK105" i="7"/>
  <c r="BI105" i="7"/>
  <c r="BH105" i="7"/>
  <c r="BG105" i="7"/>
  <c r="BF105" i="7"/>
  <c r="T105" i="7"/>
  <c r="R105" i="7"/>
  <c r="P105" i="7"/>
  <c r="BE105" i="7"/>
  <c r="BK103" i="7"/>
  <c r="BI103" i="7"/>
  <c r="BH103" i="7"/>
  <c r="BG103" i="7"/>
  <c r="BF103" i="7"/>
  <c r="T103" i="7"/>
  <c r="R103" i="7"/>
  <c r="P103" i="7"/>
  <c r="BE103" i="7"/>
  <c r="BK98" i="7"/>
  <c r="BI98" i="7"/>
  <c r="BH98" i="7"/>
  <c r="BG98" i="7"/>
  <c r="BF98" i="7"/>
  <c r="T98" i="7"/>
  <c r="R98" i="7"/>
  <c r="P98" i="7"/>
  <c r="BE98" i="7"/>
  <c r="BK95" i="7"/>
  <c r="BI95" i="7"/>
  <c r="BH95" i="7"/>
  <c r="BG95" i="7"/>
  <c r="BF95" i="7"/>
  <c r="T95" i="7"/>
  <c r="R95" i="7"/>
  <c r="P95" i="7"/>
  <c r="BE95" i="7"/>
  <c r="BK92" i="7"/>
  <c r="BI92" i="7"/>
  <c r="BH92" i="7"/>
  <c r="BG92" i="7"/>
  <c r="BF92" i="7"/>
  <c r="T92" i="7"/>
  <c r="R92" i="7"/>
  <c r="P92" i="7"/>
  <c r="BE92" i="7"/>
  <c r="BK89" i="7"/>
  <c r="BI89" i="7"/>
  <c r="BH89" i="7"/>
  <c r="BG89" i="7"/>
  <c r="BF89" i="7"/>
  <c r="T89" i="7"/>
  <c r="R89" i="7"/>
  <c r="P89" i="7"/>
  <c r="BE89" i="7"/>
  <c r="F80" i="7"/>
  <c r="E78" i="7"/>
  <c r="F49" i="7"/>
  <c r="E47" i="7"/>
  <c r="J21" i="7"/>
  <c r="E21" i="7"/>
  <c r="J20" i="7"/>
  <c r="J18" i="7"/>
  <c r="E18" i="7"/>
  <c r="J17" i="7"/>
  <c r="J15" i="7"/>
  <c r="E15" i="7"/>
  <c r="J14" i="7"/>
  <c r="J12" i="7"/>
  <c r="J80" i="7" s="1"/>
  <c r="E7" i="7"/>
  <c r="E45" i="7" s="1"/>
  <c r="T125" i="7" l="1"/>
  <c r="T162" i="7"/>
  <c r="P211" i="7"/>
  <c r="P88" i="7"/>
  <c r="R125" i="7"/>
  <c r="T211" i="7"/>
  <c r="AT52" i="6"/>
  <c r="AW51" i="6"/>
  <c r="AK27" i="6" s="1"/>
  <c r="W27" i="6"/>
  <c r="F33" i="7"/>
  <c r="I58" i="9"/>
  <c r="I59" i="9" s="1"/>
  <c r="I60" i="9" s="1"/>
  <c r="I7" i="9" s="1"/>
  <c r="C13" i="13"/>
  <c r="P125" i="7"/>
  <c r="BK125" i="7"/>
  <c r="J125" i="7" s="1"/>
  <c r="J56" i="7" s="1"/>
  <c r="P275" i="7"/>
  <c r="P274" i="7" s="1"/>
  <c r="F32" i="7"/>
  <c r="J31" i="7"/>
  <c r="BK88" i="7"/>
  <c r="J88" i="7" s="1"/>
  <c r="J55" i="7" s="1"/>
  <c r="T88" i="7"/>
  <c r="F34" i="7"/>
  <c r="T247" i="7"/>
  <c r="BK275" i="7"/>
  <c r="J275" i="7" s="1"/>
  <c r="J65" i="7" s="1"/>
  <c r="R162" i="7"/>
  <c r="P162" i="7"/>
  <c r="BK162" i="7"/>
  <c r="J162" i="7" s="1"/>
  <c r="J57" i="7" s="1"/>
  <c r="BK188" i="7"/>
  <c r="J188" i="7" s="1"/>
  <c r="J58" i="7" s="1"/>
  <c r="T188" i="7"/>
  <c r="P188" i="7"/>
  <c r="R247" i="7"/>
  <c r="P247" i="7"/>
  <c r="BK247" i="7"/>
  <c r="J247" i="7" s="1"/>
  <c r="J60" i="7" s="1"/>
  <c r="F31" i="7"/>
  <c r="R88" i="7"/>
  <c r="BK260" i="7"/>
  <c r="J260" i="7" s="1"/>
  <c r="J63" i="7" s="1"/>
  <c r="T275" i="7"/>
  <c r="T274" i="7" s="1"/>
  <c r="R211" i="7"/>
  <c r="R275" i="7"/>
  <c r="R274" i="7" s="1"/>
  <c r="R188" i="7"/>
  <c r="P260" i="7"/>
  <c r="P259" i="7" s="1"/>
  <c r="R260" i="7"/>
  <c r="R259" i="7" s="1"/>
  <c r="T260" i="7"/>
  <c r="T259" i="7" s="1"/>
  <c r="I23" i="9"/>
  <c r="I24" i="9"/>
  <c r="I5" i="9" s="1"/>
  <c r="I35" i="9"/>
  <c r="I36" i="9" s="1"/>
  <c r="I6" i="9" s="1"/>
  <c r="I69" i="8"/>
  <c r="I70" i="8" s="1"/>
  <c r="I71" i="8" s="1"/>
  <c r="I6" i="8" s="1"/>
  <c r="I39" i="8"/>
  <c r="I40" i="8" s="1"/>
  <c r="I41" i="8" s="1"/>
  <c r="I5" i="8" s="1"/>
  <c r="I102" i="8"/>
  <c r="AY51" i="6"/>
  <c r="W29" i="6"/>
  <c r="AX51" i="6"/>
  <c r="W28" i="6"/>
  <c r="P87" i="7"/>
  <c r="F30" i="7"/>
  <c r="J30" i="7"/>
  <c r="J256" i="7"/>
  <c r="J61" i="7" s="1"/>
  <c r="J49" i="7"/>
  <c r="F83" i="7"/>
  <c r="J82" i="7"/>
  <c r="E76" i="7"/>
  <c r="F82" i="7"/>
  <c r="T87" i="7" l="1"/>
  <c r="T86" i="7" s="1"/>
  <c r="AT51" i="6"/>
  <c r="BK274" i="7"/>
  <c r="J274" i="7" s="1"/>
  <c r="J64" i="7" s="1"/>
  <c r="BK259" i="7"/>
  <c r="J259" i="7" s="1"/>
  <c r="J62" i="7" s="1"/>
  <c r="BK87" i="7"/>
  <c r="J87" i="7" s="1"/>
  <c r="J54" i="7" s="1"/>
  <c r="P86" i="7"/>
  <c r="R87" i="7"/>
  <c r="R86" i="7" s="1"/>
  <c r="I12" i="9"/>
  <c r="I103" i="8"/>
  <c r="I104" i="8" s="1"/>
  <c r="I7" i="8" s="1"/>
  <c r="I12" i="8" s="1"/>
  <c r="I13" i="9" l="1"/>
  <c r="I15" i="9" s="1"/>
  <c r="BK86" i="7"/>
  <c r="J86" i="7" s="1"/>
  <c r="J27" i="7" s="1"/>
  <c r="I13" i="8"/>
  <c r="I15" i="8" l="1"/>
  <c r="J53" i="7"/>
  <c r="W26" i="6" s="1"/>
  <c r="AK26" i="6" s="1"/>
  <c r="J36" i="7"/>
  <c r="AG52" i="6"/>
  <c r="AN52" i="6" s="1"/>
  <c r="AN51" i="6" s="1"/>
  <c r="A2" i="1" a="1"/>
  <c r="A2" i="1" s="1"/>
  <c r="C30" i="1"/>
  <c r="E30" i="1"/>
  <c r="A2" i="2" a="1"/>
  <c r="A2" i="2" s="1"/>
  <c r="B2" i="2"/>
  <c r="B5" i="2"/>
  <c r="B6" i="2"/>
  <c r="B7" i="2"/>
  <c r="B8" i="2"/>
  <c r="B9" i="2"/>
  <c r="B10" i="2"/>
  <c r="B11" i="2"/>
  <c r="B12" i="2"/>
  <c r="F2" i="3"/>
  <c r="X6" i="3"/>
  <c r="O7" i="3"/>
  <c r="U7" i="3" s="1"/>
  <c r="V7" i="3" s="1"/>
  <c r="Q7" i="3"/>
  <c r="S7" i="3"/>
  <c r="H10" i="3"/>
  <c r="O11" i="3"/>
  <c r="U11" i="3" s="1"/>
  <c r="V11" i="3" s="1"/>
  <c r="Q11" i="3"/>
  <c r="S11" i="3"/>
  <c r="H14" i="3"/>
  <c r="O15" i="3"/>
  <c r="U15" i="3" s="1"/>
  <c r="V15" i="3" s="1"/>
  <c r="Q15" i="3"/>
  <c r="S15" i="3"/>
  <c r="H18" i="3"/>
  <c r="O19" i="3"/>
  <c r="U19" i="3" s="1"/>
  <c r="V19" i="3" s="1"/>
  <c r="Q19" i="3"/>
  <c r="S19" i="3"/>
  <c r="H22" i="3"/>
  <c r="O23" i="3"/>
  <c r="U23" i="3" s="1"/>
  <c r="V23" i="3" s="1"/>
  <c r="Q23" i="3"/>
  <c r="S23" i="3"/>
  <c r="H26" i="3"/>
  <c r="O27" i="3"/>
  <c r="U27" i="3" s="1"/>
  <c r="V27" i="3" s="1"/>
  <c r="Q27" i="3"/>
  <c r="S27" i="3"/>
  <c r="H30" i="3"/>
  <c r="O31" i="3"/>
  <c r="U31" i="3" s="1"/>
  <c r="V31" i="3" s="1"/>
  <c r="Q31" i="3"/>
  <c r="S31" i="3"/>
  <c r="H34" i="3"/>
  <c r="O35" i="3"/>
  <c r="U35" i="3" s="1"/>
  <c r="V35" i="3" s="1"/>
  <c r="Q35" i="3"/>
  <c r="S35" i="3"/>
  <c r="H38" i="3"/>
  <c r="O39" i="3"/>
  <c r="U39" i="3" s="1"/>
  <c r="V39" i="3" s="1"/>
  <c r="Q39" i="3"/>
  <c r="S39" i="3"/>
  <c r="H42" i="3"/>
  <c r="O43" i="3"/>
  <c r="U43" i="3" s="1"/>
  <c r="V43" i="3" s="1"/>
  <c r="Q43" i="3"/>
  <c r="S43" i="3"/>
  <c r="H46" i="3"/>
  <c r="O47" i="3"/>
  <c r="U47" i="3" s="1"/>
  <c r="V47" i="3" s="1"/>
  <c r="Q47" i="3"/>
  <c r="S47" i="3"/>
  <c r="H50" i="3"/>
  <c r="O51" i="3"/>
  <c r="U51" i="3" s="1"/>
  <c r="V51" i="3" s="1"/>
  <c r="Q51" i="3"/>
  <c r="S51" i="3"/>
  <c r="H54" i="3"/>
  <c r="O55" i="3"/>
  <c r="U55" i="3" s="1"/>
  <c r="V55" i="3" s="1"/>
  <c r="Q55" i="3"/>
  <c r="S55" i="3"/>
  <c r="H58" i="3"/>
  <c r="O59" i="3"/>
  <c r="U59" i="3" s="1"/>
  <c r="V59" i="3" s="1"/>
  <c r="Q59" i="3"/>
  <c r="S59" i="3"/>
  <c r="H62" i="3"/>
  <c r="H63" i="3" s="1"/>
  <c r="H64" i="3" s="1"/>
  <c r="O65" i="3"/>
  <c r="Q65" i="3"/>
  <c r="S65" i="3"/>
  <c r="U65" i="3"/>
  <c r="V65" i="3" s="1"/>
  <c r="H68" i="3"/>
  <c r="H69" i="3" s="1"/>
  <c r="H70" i="3" s="1"/>
  <c r="H71" i="3" s="1"/>
  <c r="O72" i="3"/>
  <c r="U72" i="3" s="1"/>
  <c r="V72" i="3" s="1"/>
  <c r="Q72" i="3"/>
  <c r="S72" i="3"/>
  <c r="H75" i="3"/>
  <c r="O76" i="3"/>
  <c r="U76" i="3" s="1"/>
  <c r="V76" i="3" s="1"/>
  <c r="Q76" i="3"/>
  <c r="S76" i="3"/>
  <c r="H79" i="3"/>
  <c r="O80" i="3"/>
  <c r="U80" i="3" s="1"/>
  <c r="V80" i="3" s="1"/>
  <c r="Q80" i="3"/>
  <c r="S80" i="3"/>
  <c r="H83" i="3"/>
  <c r="O84" i="3"/>
  <c r="U84" i="3" s="1"/>
  <c r="V84" i="3" s="1"/>
  <c r="Q84" i="3"/>
  <c r="S84" i="3"/>
  <c r="H87" i="3"/>
  <c r="O88" i="3"/>
  <c r="U88" i="3" s="1"/>
  <c r="V88" i="3" s="1"/>
  <c r="Q88" i="3"/>
  <c r="S88" i="3"/>
  <c r="H91" i="3"/>
  <c r="H92" i="3" s="1"/>
  <c r="O93" i="3"/>
  <c r="U93" i="3" s="1"/>
  <c r="V93" i="3" s="1"/>
  <c r="Q93" i="3"/>
  <c r="S93" i="3"/>
  <c r="H96" i="3"/>
  <c r="O97" i="3"/>
  <c r="U97" i="3" s="1"/>
  <c r="V97" i="3" s="1"/>
  <c r="Q97" i="3"/>
  <c r="S97" i="3"/>
  <c r="H100" i="3"/>
  <c r="H101" i="3" s="1"/>
  <c r="O102" i="3"/>
  <c r="U102" i="3" s="1"/>
  <c r="V102" i="3" s="1"/>
  <c r="Q102" i="3"/>
  <c r="S102" i="3"/>
  <c r="H105" i="3"/>
  <c r="O106" i="3"/>
  <c r="U106" i="3" s="1"/>
  <c r="V106" i="3" s="1"/>
  <c r="Q106" i="3"/>
  <c r="S106" i="3"/>
  <c r="H109" i="3"/>
  <c r="O110" i="3"/>
  <c r="U110" i="3" s="1"/>
  <c r="V110" i="3" s="1"/>
  <c r="Q110" i="3"/>
  <c r="S110" i="3"/>
  <c r="H113" i="3"/>
  <c r="O114" i="3"/>
  <c r="U114" i="3" s="1"/>
  <c r="V114" i="3" s="1"/>
  <c r="Q114" i="3"/>
  <c r="S114" i="3"/>
  <c r="H117" i="3"/>
  <c r="O118" i="3"/>
  <c r="U118" i="3" s="1"/>
  <c r="V118" i="3" s="1"/>
  <c r="Q118" i="3"/>
  <c r="S118" i="3"/>
  <c r="H121" i="3"/>
  <c r="O122" i="3"/>
  <c r="U122" i="3" s="1"/>
  <c r="V122" i="3" s="1"/>
  <c r="Q122" i="3"/>
  <c r="S122" i="3"/>
  <c r="H125" i="3"/>
  <c r="O126" i="3"/>
  <c r="U126" i="3" s="1"/>
  <c r="V126" i="3" s="1"/>
  <c r="Q126" i="3"/>
  <c r="S126" i="3"/>
  <c r="H129" i="3"/>
  <c r="O130" i="3"/>
  <c r="U130" i="3" s="1"/>
  <c r="V130" i="3" s="1"/>
  <c r="Q130" i="3"/>
  <c r="S130" i="3"/>
  <c r="H133" i="3"/>
  <c r="O134" i="3"/>
  <c r="U134" i="3" s="1"/>
  <c r="V134" i="3" s="1"/>
  <c r="Q134" i="3"/>
  <c r="S134" i="3"/>
  <c r="H137" i="3"/>
  <c r="O138" i="3"/>
  <c r="U138" i="3" s="1"/>
  <c r="V138" i="3" s="1"/>
  <c r="Q138" i="3"/>
  <c r="S138" i="3"/>
  <c r="H141" i="3"/>
  <c r="O142" i="3"/>
  <c r="U142" i="3" s="1"/>
  <c r="V142" i="3" s="1"/>
  <c r="Q142" i="3"/>
  <c r="S142" i="3"/>
  <c r="H145" i="3"/>
  <c r="O146" i="3"/>
  <c r="U146" i="3" s="1"/>
  <c r="V146" i="3" s="1"/>
  <c r="Q146" i="3"/>
  <c r="S146" i="3"/>
  <c r="H149" i="3"/>
  <c r="O150" i="3"/>
  <c r="U150" i="3" s="1"/>
  <c r="V150" i="3" s="1"/>
  <c r="Q150" i="3"/>
  <c r="S150" i="3"/>
  <c r="H153" i="3"/>
  <c r="O154" i="3"/>
  <c r="U154" i="3" s="1"/>
  <c r="V154" i="3" s="1"/>
  <c r="Q154" i="3"/>
  <c r="S154" i="3"/>
  <c r="H157" i="3"/>
  <c r="O158" i="3"/>
  <c r="U158" i="3" s="1"/>
  <c r="V158" i="3" s="1"/>
  <c r="Q158" i="3"/>
  <c r="S158" i="3"/>
  <c r="H161" i="3"/>
  <c r="O162" i="3"/>
  <c r="U162" i="3" s="1"/>
  <c r="V162" i="3" s="1"/>
  <c r="Q162" i="3"/>
  <c r="S162" i="3"/>
  <c r="H165" i="3"/>
  <c r="O166" i="3"/>
  <c r="U166" i="3" s="1"/>
  <c r="V166" i="3" s="1"/>
  <c r="Q166" i="3"/>
  <c r="S166" i="3"/>
  <c r="H169" i="3"/>
  <c r="O170" i="3"/>
  <c r="U170" i="3" s="1"/>
  <c r="V170" i="3" s="1"/>
  <c r="Q170" i="3"/>
  <c r="S170" i="3"/>
  <c r="H173" i="3"/>
  <c r="O174" i="3"/>
  <c r="U174" i="3" s="1"/>
  <c r="V174" i="3" s="1"/>
  <c r="Q174" i="3"/>
  <c r="S174" i="3"/>
  <c r="H177" i="3"/>
  <c r="O178" i="3"/>
  <c r="U178" i="3" s="1"/>
  <c r="V178" i="3" s="1"/>
  <c r="Q178" i="3"/>
  <c r="S178" i="3"/>
  <c r="H181" i="3"/>
  <c r="O182" i="3"/>
  <c r="U182" i="3" s="1"/>
  <c r="V182" i="3" s="1"/>
  <c r="Q182" i="3"/>
  <c r="S182" i="3"/>
  <c r="H185" i="3"/>
  <c r="O186" i="3"/>
  <c r="U186" i="3" s="1"/>
  <c r="V186" i="3" s="1"/>
  <c r="Q186" i="3"/>
  <c r="S186" i="3"/>
  <c r="H189" i="3"/>
  <c r="O190" i="3"/>
  <c r="U190" i="3" s="1"/>
  <c r="V190" i="3" s="1"/>
  <c r="Q190" i="3"/>
  <c r="S190" i="3"/>
  <c r="H193" i="3"/>
  <c r="X195" i="3"/>
  <c r="O196" i="3"/>
  <c r="U196" i="3" s="1"/>
  <c r="Q196" i="3"/>
  <c r="Q195" i="3" s="1"/>
  <c r="D7" i="2" s="1"/>
  <c r="S196" i="3"/>
  <c r="S195" i="3" s="1"/>
  <c r="H199" i="3"/>
  <c r="X201" i="3"/>
  <c r="O202" i="3"/>
  <c r="U202" i="3" s="1"/>
  <c r="Q202" i="3"/>
  <c r="S202" i="3"/>
  <c r="H205" i="3"/>
  <c r="O206" i="3"/>
  <c r="U206" i="3" s="1"/>
  <c r="V206" i="3" s="1"/>
  <c r="Q206" i="3"/>
  <c r="S206" i="3"/>
  <c r="H209" i="3"/>
  <c r="H210" i="3" s="1"/>
  <c r="O211" i="3"/>
  <c r="U211" i="3" s="1"/>
  <c r="V211" i="3" s="1"/>
  <c r="Q211" i="3"/>
  <c r="S211" i="3"/>
  <c r="H214" i="3"/>
  <c r="O215" i="3"/>
  <c r="U215" i="3" s="1"/>
  <c r="V215" i="3" s="1"/>
  <c r="Q215" i="3"/>
  <c r="S215" i="3"/>
  <c r="H218" i="3"/>
  <c r="O219" i="3"/>
  <c r="U219" i="3" s="1"/>
  <c r="V219" i="3" s="1"/>
  <c r="Q219" i="3"/>
  <c r="S219" i="3"/>
  <c r="H222" i="3"/>
  <c r="O223" i="3"/>
  <c r="U223" i="3" s="1"/>
  <c r="V223" i="3" s="1"/>
  <c r="Q223" i="3"/>
  <c r="S223" i="3"/>
  <c r="H226" i="3"/>
  <c r="X228" i="3"/>
  <c r="O229" i="3"/>
  <c r="Q229" i="3"/>
  <c r="S229" i="3"/>
  <c r="H232" i="3"/>
  <c r="H233" i="3" s="1"/>
  <c r="O234" i="3"/>
  <c r="U234" i="3" s="1"/>
  <c r="Q234" i="3"/>
  <c r="S234" i="3"/>
  <c r="H237" i="3"/>
  <c r="O238" i="3"/>
  <c r="U238" i="3" s="1"/>
  <c r="V238" i="3" s="1"/>
  <c r="Q238" i="3"/>
  <c r="S238" i="3"/>
  <c r="H241" i="3"/>
  <c r="H242" i="3" s="1"/>
  <c r="O243" i="3"/>
  <c r="U243" i="3" s="1"/>
  <c r="V243" i="3" s="1"/>
  <c r="Q243" i="3"/>
  <c r="S243" i="3"/>
  <c r="H246" i="3"/>
  <c r="O247" i="3"/>
  <c r="U247" i="3" s="1"/>
  <c r="V247" i="3" s="1"/>
  <c r="Q247" i="3"/>
  <c r="S247" i="3"/>
  <c r="H250" i="3"/>
  <c r="O251" i="3"/>
  <c r="U251" i="3" s="1"/>
  <c r="V251" i="3" s="1"/>
  <c r="Q251" i="3"/>
  <c r="S251" i="3"/>
  <c r="H254" i="3"/>
  <c r="O255" i="3"/>
  <c r="U255" i="3" s="1"/>
  <c r="V255" i="3" s="1"/>
  <c r="Q255" i="3"/>
  <c r="S255" i="3"/>
  <c r="H258" i="3"/>
  <c r="O259" i="3"/>
  <c r="U259" i="3" s="1"/>
  <c r="V259" i="3" s="1"/>
  <c r="Q259" i="3"/>
  <c r="S259" i="3"/>
  <c r="H262" i="3"/>
  <c r="O263" i="3"/>
  <c r="U263" i="3" s="1"/>
  <c r="V263" i="3" s="1"/>
  <c r="Q263" i="3"/>
  <c r="S263" i="3"/>
  <c r="H266" i="3"/>
  <c r="O267" i="3"/>
  <c r="U267" i="3" s="1"/>
  <c r="V267" i="3" s="1"/>
  <c r="Q267" i="3"/>
  <c r="S267" i="3"/>
  <c r="H270" i="3"/>
  <c r="O271" i="3"/>
  <c r="U271" i="3" s="1"/>
  <c r="V271" i="3" s="1"/>
  <c r="Q271" i="3"/>
  <c r="S271" i="3"/>
  <c r="H274" i="3"/>
  <c r="O275" i="3"/>
  <c r="U275" i="3" s="1"/>
  <c r="V275" i="3" s="1"/>
  <c r="Q275" i="3"/>
  <c r="S275" i="3"/>
  <c r="H278" i="3"/>
  <c r="O279" i="3"/>
  <c r="U279" i="3" s="1"/>
  <c r="V279" i="3" s="1"/>
  <c r="Q279" i="3"/>
  <c r="S279" i="3"/>
  <c r="H282" i="3"/>
  <c r="O283" i="3"/>
  <c r="U283" i="3" s="1"/>
  <c r="V283" i="3" s="1"/>
  <c r="Q283" i="3"/>
  <c r="S283" i="3"/>
  <c r="H286" i="3"/>
  <c r="O287" i="3"/>
  <c r="Q287" i="3"/>
  <c r="S287" i="3"/>
  <c r="U287" i="3"/>
  <c r="V287" i="3" s="1"/>
  <c r="H290" i="3"/>
  <c r="O291" i="3"/>
  <c r="U291" i="3" s="1"/>
  <c r="V291" i="3" s="1"/>
  <c r="Q291" i="3"/>
  <c r="S291" i="3"/>
  <c r="H294" i="3"/>
  <c r="O295" i="3"/>
  <c r="U295" i="3" s="1"/>
  <c r="V295" i="3" s="1"/>
  <c r="Q295" i="3"/>
  <c r="S295" i="3"/>
  <c r="H298" i="3"/>
  <c r="O299" i="3"/>
  <c r="U299" i="3" s="1"/>
  <c r="V299" i="3" s="1"/>
  <c r="Q299" i="3"/>
  <c r="S299" i="3"/>
  <c r="H302" i="3"/>
  <c r="O303" i="3"/>
  <c r="U303" i="3" s="1"/>
  <c r="V303" i="3" s="1"/>
  <c r="Q303" i="3"/>
  <c r="S303" i="3"/>
  <c r="H306" i="3"/>
  <c r="H307" i="3" s="1"/>
  <c r="O308" i="3"/>
  <c r="U308" i="3" s="1"/>
  <c r="V308" i="3" s="1"/>
  <c r="Q308" i="3"/>
  <c r="S308" i="3"/>
  <c r="H311" i="3"/>
  <c r="O312" i="3"/>
  <c r="U312" i="3" s="1"/>
  <c r="V312" i="3" s="1"/>
  <c r="Q312" i="3"/>
  <c r="S312" i="3"/>
  <c r="H315" i="3"/>
  <c r="H316" i="3" s="1"/>
  <c r="O317" i="3"/>
  <c r="U317" i="3" s="1"/>
  <c r="V317" i="3" s="1"/>
  <c r="Q317" i="3"/>
  <c r="S317" i="3"/>
  <c r="H320" i="3"/>
  <c r="O321" i="3"/>
  <c r="U321" i="3" s="1"/>
  <c r="V321" i="3" s="1"/>
  <c r="Q321" i="3"/>
  <c r="S321" i="3"/>
  <c r="H324" i="3"/>
  <c r="O325" i="3"/>
  <c r="U325" i="3" s="1"/>
  <c r="V325" i="3" s="1"/>
  <c r="Q325" i="3"/>
  <c r="S325" i="3"/>
  <c r="H328" i="3"/>
  <c r="O329" i="3"/>
  <c r="U329" i="3" s="1"/>
  <c r="V329" i="3" s="1"/>
  <c r="Q329" i="3"/>
  <c r="S329" i="3"/>
  <c r="H332" i="3"/>
  <c r="O333" i="3"/>
  <c r="U333" i="3" s="1"/>
  <c r="V333" i="3" s="1"/>
  <c r="Q333" i="3"/>
  <c r="S333" i="3"/>
  <c r="H336" i="3"/>
  <c r="O337" i="3"/>
  <c r="U337" i="3" s="1"/>
  <c r="V337" i="3" s="1"/>
  <c r="Q337" i="3"/>
  <c r="S337" i="3"/>
  <c r="H340" i="3"/>
  <c r="H341" i="3" s="1"/>
  <c r="X343" i="3"/>
  <c r="O344" i="3"/>
  <c r="U344" i="3" s="1"/>
  <c r="Q344" i="3"/>
  <c r="S344" i="3"/>
  <c r="H347" i="3"/>
  <c r="H348" i="3" s="1"/>
  <c r="O349" i="3"/>
  <c r="U349" i="3" s="1"/>
  <c r="V349" i="3" s="1"/>
  <c r="Q349" i="3"/>
  <c r="S349" i="3"/>
  <c r="H352" i="3"/>
  <c r="H353" i="3" s="1"/>
  <c r="O354" i="3"/>
  <c r="U354" i="3" s="1"/>
  <c r="V354" i="3" s="1"/>
  <c r="Q354" i="3"/>
  <c r="S354" i="3"/>
  <c r="H357" i="3"/>
  <c r="H358" i="3" s="1"/>
  <c r="H359" i="3" s="1"/>
  <c r="O360" i="3"/>
  <c r="U360" i="3" s="1"/>
  <c r="V360" i="3" s="1"/>
  <c r="Q360" i="3"/>
  <c r="S360" i="3"/>
  <c r="H363" i="3"/>
  <c r="H364" i="3" s="1"/>
  <c r="H365" i="3" s="1"/>
  <c r="O366" i="3"/>
  <c r="U366" i="3" s="1"/>
  <c r="V366" i="3" s="1"/>
  <c r="Q366" i="3"/>
  <c r="S366" i="3"/>
  <c r="H369" i="3"/>
  <c r="H370" i="3" s="1"/>
  <c r="H371" i="3" s="1"/>
  <c r="O372" i="3"/>
  <c r="U372" i="3" s="1"/>
  <c r="V372" i="3" s="1"/>
  <c r="Q372" i="3"/>
  <c r="S372" i="3"/>
  <c r="H375" i="3"/>
  <c r="O376" i="3"/>
  <c r="U376" i="3" s="1"/>
  <c r="V376" i="3" s="1"/>
  <c r="Q376" i="3"/>
  <c r="S376" i="3"/>
  <c r="H379" i="3"/>
  <c r="O380" i="3"/>
  <c r="U380" i="3" s="1"/>
  <c r="V380" i="3" s="1"/>
  <c r="Q380" i="3"/>
  <c r="S380" i="3"/>
  <c r="X384" i="3"/>
  <c r="O385" i="3"/>
  <c r="O384" i="3" s="1"/>
  <c r="C11" i="2" s="1"/>
  <c r="Q385" i="3"/>
  <c r="Q384" i="3" s="1"/>
  <c r="D11" i="2" s="1"/>
  <c r="S385" i="3"/>
  <c r="S384" i="3" s="1"/>
  <c r="H388" i="3"/>
  <c r="X390" i="3"/>
  <c r="O391" i="3"/>
  <c r="O390" i="3" s="1"/>
  <c r="C12" i="2" s="1"/>
  <c r="Q391" i="3"/>
  <c r="Q390" i="3" s="1"/>
  <c r="D12" i="2" s="1"/>
  <c r="S391" i="3"/>
  <c r="S390" i="3" s="1"/>
  <c r="U385" i="3" l="1"/>
  <c r="V385" i="3" s="1"/>
  <c r="V384" i="3" s="1"/>
  <c r="F11" i="2" s="1"/>
  <c r="AG51" i="6"/>
  <c r="U391" i="3"/>
  <c r="V391" i="3" s="1"/>
  <c r="V390" i="3" s="1"/>
  <c r="F12" i="2" s="1"/>
  <c r="S201" i="3"/>
  <c r="Q228" i="3"/>
  <c r="D9" i="2" s="1"/>
  <c r="O6" i="3"/>
  <c r="C6" i="2" s="1"/>
  <c r="S6" i="3"/>
  <c r="Q343" i="3"/>
  <c r="D10" i="2" s="1"/>
  <c r="O228" i="3"/>
  <c r="C9" i="2" s="1"/>
  <c r="Q6" i="3"/>
  <c r="D6" i="2" s="1"/>
  <c r="S343" i="3"/>
  <c r="S228" i="3"/>
  <c r="U229" i="3"/>
  <c r="V229" i="3" s="1"/>
  <c r="Q201" i="3"/>
  <c r="D8" i="2" s="1"/>
  <c r="A3" i="2" a="1"/>
  <c r="A3" i="2" s="1"/>
  <c r="A16" i="2" s="1"/>
  <c r="V234" i="3"/>
  <c r="V228" i="3" s="1"/>
  <c r="F9" i="2" s="1"/>
  <c r="U195" i="3"/>
  <c r="E7" i="2" s="1"/>
  <c r="V196" i="3"/>
  <c r="V195" i="3" s="1"/>
  <c r="F7" i="2" s="1"/>
  <c r="U343" i="3"/>
  <c r="E10" i="2" s="1"/>
  <c r="V344" i="3"/>
  <c r="V343" i="3" s="1"/>
  <c r="F10" i="2" s="1"/>
  <c r="U201" i="3"/>
  <c r="E8" i="2" s="1"/>
  <c r="V202" i="3"/>
  <c r="V201" i="3" s="1"/>
  <c r="F8" i="2" s="1"/>
  <c r="A3" i="1" a="1"/>
  <c r="A3" i="1" s="1"/>
  <c r="A26" i="1" s="1"/>
  <c r="V6" i="3"/>
  <c r="U390" i="3"/>
  <c r="E12" i="2" s="1"/>
  <c r="U384" i="3"/>
  <c r="E11" i="2" s="1"/>
  <c r="O343" i="3"/>
  <c r="C10" i="2" s="1"/>
  <c r="O195" i="3"/>
  <c r="C7" i="2" s="1"/>
  <c r="U6" i="3"/>
  <c r="O201" i="3"/>
  <c r="C8" i="2" s="1"/>
  <c r="X5" i="3"/>
  <c r="Q5" i="3" l="1"/>
  <c r="D5" i="2" s="1"/>
  <c r="S5" i="3"/>
  <c r="AK23" i="6"/>
  <c r="AK32" i="6" s="1"/>
  <c r="U228" i="3"/>
  <c r="E9" i="2" s="1"/>
  <c r="A4" i="2" a="1"/>
  <c r="A4" i="2" s="1"/>
  <c r="A17" i="2" s="1"/>
  <c r="A14" i="2" s="1"/>
  <c r="B16" i="2"/>
  <c r="C16" i="2"/>
  <c r="O5" i="3"/>
  <c r="C5" i="2" s="1"/>
  <c r="C14" i="2" s="1"/>
  <c r="E24" i="1" s="1"/>
  <c r="A4" i="1" a="1"/>
  <c r="A4" i="1" s="1"/>
  <c r="A27" i="1" s="1"/>
  <c r="V5" i="3"/>
  <c r="F5" i="2" s="1"/>
  <c r="F6" i="2"/>
  <c r="U5" i="3"/>
  <c r="E5" i="2" s="1"/>
  <c r="E6" i="2"/>
  <c r="C17" i="2" l="1"/>
  <c r="C15" i="2" s="1"/>
  <c r="E25" i="1" s="1"/>
  <c r="B17" i="2"/>
  <c r="E27" i="1"/>
  <c r="D27" i="1"/>
  <c r="C18" i="2" l="1"/>
  <c r="E28" i="1"/>
</calcChain>
</file>

<file path=xl/sharedStrings.xml><?xml version="1.0" encoding="utf-8"?>
<sst xmlns="http://schemas.openxmlformats.org/spreadsheetml/2006/main" count="3571" uniqueCount="1148">
  <si>
    <t>%</t>
  </si>
  <si>
    <t>H</t>
  </si>
  <si>
    <t>_</t>
  </si>
  <si>
    <t>m</t>
  </si>
  <si>
    <t>t</t>
  </si>
  <si>
    <t>07</t>
  </si>
  <si>
    <t>MJ</t>
  </si>
  <si>
    <t>ON</t>
  </si>
  <si>
    <t>SP</t>
  </si>
  <si>
    <t>kg</t>
  </si>
  <si>
    <t>m2</t>
  </si>
  <si>
    <t>m3</t>
  </si>
  <si>
    <t>822</t>
  </si>
  <si>
    <t>DPH</t>
  </si>
  <si>
    <t>Kód</t>
  </si>
  <si>
    <t>Rok</t>
  </si>
  <si>
    <t>Typ</t>
  </si>
  <si>
    <t>kus</t>
  </si>
  <si>
    <t>Cena</t>
  </si>
  <si>
    <t>553X2</t>
  </si>
  <si>
    <t>592X5</t>
  </si>
  <si>
    <t>592X7</t>
  </si>
  <si>
    <t>915X8</t>
  </si>
  <si>
    <t>Jméno</t>
  </si>
  <si>
    <t>Název</t>
  </si>
  <si>
    <t>Popis</t>
  </si>
  <si>
    <t>Suť</t>
  </si>
  <si>
    <t>Adresa</t>
  </si>
  <si>
    <t>B1;1,0</t>
  </si>
  <si>
    <t>A19;2,0</t>
  </si>
  <si>
    <t>A5a;1,0</t>
  </si>
  <si>
    <t>C9a;2,0</t>
  </si>
  <si>
    <t>C9b;2,0</t>
  </si>
  <si>
    <t>Datum :</t>
  </si>
  <si>
    <t>Jméno :</t>
  </si>
  <si>
    <t>Nabídka</t>
  </si>
  <si>
    <t>Podpis:</t>
  </si>
  <si>
    <t>SO 101a</t>
  </si>
  <si>
    <t>Telefon</t>
  </si>
  <si>
    <t>Zakázka</t>
  </si>
  <si>
    <t>Ztratné</t>
  </si>
  <si>
    <t>Poř.</t>
  </si>
  <si>
    <t>00572410</t>
  </si>
  <si>
    <t>10321100</t>
  </si>
  <si>
    <t>10364100</t>
  </si>
  <si>
    <t>10364101</t>
  </si>
  <si>
    <t>18 07 03</t>
  </si>
  <si>
    <t>40444000</t>
  </si>
  <si>
    <t>40444111</t>
  </si>
  <si>
    <t>40444211</t>
  </si>
  <si>
    <t>40444312</t>
  </si>
  <si>
    <t>40444323</t>
  </si>
  <si>
    <t>40445225</t>
  </si>
  <si>
    <t>59217450</t>
  </si>
  <si>
    <t>59227496</t>
  </si>
  <si>
    <t>74910163</t>
  </si>
  <si>
    <t>Hmotnost</t>
  </si>
  <si>
    <t>Investor</t>
  </si>
  <si>
    <t>Podpis :</t>
  </si>
  <si>
    <t>Zakázka:</t>
  </si>
  <si>
    <t>111201101</t>
  </si>
  <si>
    <t>112101101</t>
  </si>
  <si>
    <t>112201101</t>
  </si>
  <si>
    <t>113106241</t>
  </si>
  <si>
    <t>113107130</t>
  </si>
  <si>
    <t>113107141</t>
  </si>
  <si>
    <t>113202111</t>
  </si>
  <si>
    <t>113204111</t>
  </si>
  <si>
    <t>122302202</t>
  </si>
  <si>
    <t>133301101</t>
  </si>
  <si>
    <t>162201102</t>
  </si>
  <si>
    <t>162301401</t>
  </si>
  <si>
    <t>162301411</t>
  </si>
  <si>
    <t>162301421</t>
  </si>
  <si>
    <t>162301501</t>
  </si>
  <si>
    <t>162701105</t>
  </si>
  <si>
    <t>162701109</t>
  </si>
  <si>
    <t>167101101</t>
  </si>
  <si>
    <t>171101141</t>
  </si>
  <si>
    <t>171151101</t>
  </si>
  <si>
    <t>174201201</t>
  </si>
  <si>
    <t>181301102</t>
  </si>
  <si>
    <t>181411131</t>
  </si>
  <si>
    <t>181411132</t>
  </si>
  <si>
    <t>181951101</t>
  </si>
  <si>
    <t>181951102</t>
  </si>
  <si>
    <t>182101101</t>
  </si>
  <si>
    <t>182201101</t>
  </si>
  <si>
    <t>182301122</t>
  </si>
  <si>
    <t>184802111</t>
  </si>
  <si>
    <t>184802211</t>
  </si>
  <si>
    <t>184802611</t>
  </si>
  <si>
    <t>184802621</t>
  </si>
  <si>
    <t>184807111</t>
  </si>
  <si>
    <t>184807112</t>
  </si>
  <si>
    <t>185802112</t>
  </si>
  <si>
    <t>185802122</t>
  </si>
  <si>
    <t>185803111</t>
  </si>
  <si>
    <t>185803112</t>
  </si>
  <si>
    <t>185804312</t>
  </si>
  <si>
    <t>185851121</t>
  </si>
  <si>
    <t>215901101</t>
  </si>
  <si>
    <t>564861113</t>
  </si>
  <si>
    <t>564911411</t>
  </si>
  <si>
    <t>564921412</t>
  </si>
  <si>
    <t>569903311</t>
  </si>
  <si>
    <t>573211111</t>
  </si>
  <si>
    <t>577143121</t>
  </si>
  <si>
    <t>783425522</t>
  </si>
  <si>
    <t>911111111</t>
  </si>
  <si>
    <t>912111112</t>
  </si>
  <si>
    <t>913211112</t>
  </si>
  <si>
    <t>913211212</t>
  </si>
  <si>
    <t>914111111</t>
  </si>
  <si>
    <t>914511111</t>
  </si>
  <si>
    <t>915311111</t>
  </si>
  <si>
    <t>915311112</t>
  </si>
  <si>
    <t>915621111</t>
  </si>
  <si>
    <t>916131213</t>
  </si>
  <si>
    <t>916231213</t>
  </si>
  <si>
    <t>919121221</t>
  </si>
  <si>
    <t>935112211</t>
  </si>
  <si>
    <t>979098211</t>
  </si>
  <si>
    <t>997221551</t>
  </si>
  <si>
    <t>997221559</t>
  </si>
  <si>
    <t>997221561</t>
  </si>
  <si>
    <t>997221569</t>
  </si>
  <si>
    <t>997221815</t>
  </si>
  <si>
    <t>997221825</t>
  </si>
  <si>
    <t>997221845</t>
  </si>
  <si>
    <t>998225111</t>
  </si>
  <si>
    <t>IS21b;1,0</t>
  </si>
  <si>
    <t>Sazba DPH</t>
  </si>
  <si>
    <t>Typ Firmy</t>
  </si>
  <si>
    <t>Počet</t>
  </si>
  <si>
    <t>Cena s DPH</t>
  </si>
  <si>
    <t>IS 15a;2,0</t>
  </si>
  <si>
    <t>Jedn. cena</t>
  </si>
  <si>
    <t>Komunikace</t>
  </si>
  <si>
    <t>Petr Urban</t>
  </si>
  <si>
    <t>Poznámka :</t>
  </si>
  <si>
    <t>Projektant</t>
  </si>
  <si>
    <t>475 503 890</t>
  </si>
  <si>
    <t>Plný popis:</t>
  </si>
  <si>
    <t>Popis verze</t>
  </si>
  <si>
    <t>Zpracovatel</t>
  </si>
  <si>
    <t>Výměra</t>
  </si>
  <si>
    <t>002: Základy</t>
  </si>
  <si>
    <t>Jedn. hmotn.</t>
  </si>
  <si>
    <t>REKAPITULACE</t>
  </si>
  <si>
    <t>Popis objektu</t>
  </si>
  <si>
    <t>Datum zahájení</t>
  </si>
  <si>
    <t>Za objednatele</t>
  </si>
  <si>
    <t>Za zhotovitele</t>
  </si>
  <si>
    <t>viz kácení;2,0</t>
  </si>
  <si>
    <t>005: Komunikace</t>
  </si>
  <si>
    <t>Kontaktní osoba</t>
  </si>
  <si>
    <t>Význam (funkce)</t>
  </si>
  <si>
    <t>ing. Petr Urban</t>
  </si>
  <si>
    <t>viz kácení;2,00</t>
  </si>
  <si>
    <t>viz osazení;2,1</t>
  </si>
  <si>
    <t>vozovka A;322,6</t>
  </si>
  <si>
    <t>Komentář</t>
  </si>
  <si>
    <t>001: Zemní práce</t>
  </si>
  <si>
    <t>Celkem (bez DPH)</t>
  </si>
  <si>
    <t>viz mýcení;401,5</t>
  </si>
  <si>
    <t>V15 - 2m2;2,0*1,0</t>
  </si>
  <si>
    <t>litý asfalt;1,705</t>
  </si>
  <si>
    <t>viz zalití;28,774</t>
  </si>
  <si>
    <t>Jedn. suť</t>
  </si>
  <si>
    <t>Zatřídění</t>
  </si>
  <si>
    <t>beton pod LA;4,176</t>
  </si>
  <si>
    <t>3 kg/m2;82,70*0,003</t>
  </si>
  <si>
    <t>SO 101a: Komunikace</t>
  </si>
  <si>
    <t>pikotogram kolo;2,0</t>
  </si>
  <si>
    <t>sklopné sloupky;6,0</t>
  </si>
  <si>
    <t>viz zábradlí;549,46</t>
  </si>
  <si>
    <t>##T2##PRO_ITEM_catID</t>
  </si>
  <si>
    <t>1m3=1,65t;43,16*1,65</t>
  </si>
  <si>
    <t>V15 - symbol A22;1,0</t>
  </si>
  <si>
    <t>piktogram chodec;2,0</t>
  </si>
  <si>
    <t>viz litý asfalt;1,705</t>
  </si>
  <si>
    <t>vyrovnávací úsek;13,0</t>
  </si>
  <si>
    <t>783: Nátěry</t>
  </si>
  <si>
    <t>##T2##PRO_ITEM_iteCode</t>
  </si>
  <si>
    <t>##T2##PRO_ITEM_szvCode</t>
  </si>
  <si>
    <t>##T2##PRO_ITEM_tevCode</t>
  </si>
  <si>
    <t>Kód stavebního objektu</t>
  </si>
  <si>
    <t>viz beton pod LA;4,176</t>
  </si>
  <si>
    <t>##T2##N_Catalog_catGUID</t>
  </si>
  <si>
    <t>obrubníky zahradní;0,424</t>
  </si>
  <si>
    <t>zábradlí trubkové;162,96</t>
  </si>
  <si>
    <t>Vytrhání obrub záhonových</t>
  </si>
  <si>
    <t>viz kubaturové listy;6,34</t>
  </si>
  <si>
    <t>výkopek ze zábradlí;1,404</t>
  </si>
  <si>
    <t>Číslo zakázky</t>
  </si>
  <si>
    <t>Kód zatřídění</t>
  </si>
  <si>
    <t>viz kubaturové listy;33,15</t>
  </si>
  <si>
    <t>viz kubaturové listy;82,70</t>
  </si>
  <si>
    <t>viz kubaturové listy;100,74</t>
  </si>
  <si>
    <t>viz kubaturové listy;171,89</t>
  </si>
  <si>
    <t>viz kubaturové listy;180,07</t>
  </si>
  <si>
    <t>viz pokládka, 3 ks/m;77,5*3</t>
  </si>
  <si>
    <t>Komentář verze</t>
  </si>
  <si>
    <t>viz montáž;6,0</t>
  </si>
  <si>
    <t>viz montáž;8,0</t>
  </si>
  <si>
    <t>3 kg/m2;(33,15+171,89)*0,003</t>
  </si>
  <si>
    <t>Obrubník betonový 80/250/500</t>
  </si>
  <si>
    <t>Obrubník betonový 80/250/1000</t>
  </si>
  <si>
    <t>Datum dokončení</t>
  </si>
  <si>
    <t>Výměra bez ztr.</t>
  </si>
  <si>
    <t>5*20 l/m2;(82,70+205,04)*0,100</t>
  </si>
  <si>
    <t>009: Ostatní konstrukce a práce</t>
  </si>
  <si>
    <t>piktogramy - 1 m2;(2,0+2,0)*1,0</t>
  </si>
  <si>
    <t>viz kubaturové listy - OR;82,70</t>
  </si>
  <si>
    <t>Svahování násypů</t>
  </si>
  <si>
    <t>pro sloupky SDZ;0,30*0,30*0,60*8</t>
  </si>
  <si>
    <t>viz kubaturové listy - ON;171,89</t>
  </si>
  <si>
    <t>viz kubaturové listy - ZP;420,64</t>
  </si>
  <si>
    <t>zahradní substrát pro výsadbu VL</t>
  </si>
  <si>
    <t>dovoz humózní zeminy viz TZ;43,16</t>
  </si>
  <si>
    <t>viz kubaturové listy - ÚP;381,072</t>
  </si>
  <si>
    <t>viz kubaturové listy;33,15+171,89</t>
  </si>
  <si>
    <t>viz osazení, z toho 30%;163,3*0,35</t>
  </si>
  <si>
    <t>zemina pro terénní úpravy -  ornice</t>
  </si>
  <si>
    <t>pro sklopné sloupky;0,30*0,30*0,60*6</t>
  </si>
  <si>
    <t>3,5 dkg/m2;(33,15+171,89+82,70)*0,035</t>
  </si>
  <si>
    <t>Celkem (včetně DPH)</t>
  </si>
  <si>
    <t>Krycí list rozpočtu</t>
  </si>
  <si>
    <t>Zařízení staveniště</t>
  </si>
  <si>
    <t>viz výkaz výměr;2,1</t>
  </si>
  <si>
    <t>099: Přesun hmot HSV</t>
  </si>
  <si>
    <t>viz výkaz výměr;6,70</t>
  </si>
  <si>
    <t>viz výkaz výměr;77,5</t>
  </si>
  <si>
    <t>Podklad z asfaltového recyklátu tl 50 mm</t>
  </si>
  <si>
    <t>Podklad z asfaltového recyklátu tl 70 mm</t>
  </si>
  <si>
    <t>viz hnojení - 600 kg/m3;(0,248+0,615)/0,600</t>
  </si>
  <si>
    <t>chybějící zemina;83,52</t>
  </si>
  <si>
    <t>silniční panely;31,171</t>
  </si>
  <si>
    <t>vyčlenění prvních 94 m</t>
  </si>
  <si>
    <t>humózní zemina - viz TZ, bilance ornice;43,16</t>
  </si>
  <si>
    <t>viz osazení - z toho 70%, 2 ks/m;163,3*0,70*2</t>
  </si>
  <si>
    <t>viz přípravné práce;2,0</t>
  </si>
  <si>
    <t>viz přípravné práce;9,9</t>
  </si>
  <si>
    <t>viz zřízení ochrany;8,0</t>
  </si>
  <si>
    <t>obrubníky silniční;2,030</t>
  </si>
  <si>
    <t>předpoklad 360 dní;360,0</t>
  </si>
  <si>
    <t>viz dopravní značení;1,0</t>
  </si>
  <si>
    <t>viz dopravní značení;8,0</t>
  </si>
  <si>
    <t>viz přípravné práce;10,6</t>
  </si>
  <si>
    <t>viz přípravné práce;76,4</t>
  </si>
  <si>
    <t>rozvoz zemin v trase - viz kubaturové listy;91,97</t>
  </si>
  <si>
    <t>osivo směs travní parková</t>
  </si>
  <si>
    <t>viz dopravní značení;11,0</t>
  </si>
  <si>
    <t>viz přípravné práce;401,5</t>
  </si>
  <si>
    <t>Obrubník betonový chodníkový ABO 1-15 100x15x30 cm</t>
  </si>
  <si>
    <t>viz výkaz výměr;106,5+56,8</t>
  </si>
  <si>
    <t>Urban - projektová kancelář</t>
  </si>
  <si>
    <t>viz založení trávníků;82,70</t>
  </si>
  <si>
    <t>viz zábradlí silniční;1,404</t>
  </si>
  <si>
    <t>výkopek ze sloupků DZ;0,432</t>
  </si>
  <si>
    <t>Dovoz vody pro zálivku rostlin za vzdálenost do 1000 m</t>
  </si>
  <si>
    <t>Komunikace pozemní a letiště</t>
  </si>
  <si>
    <t>viz založení trávníků;205,04</t>
  </si>
  <si>
    <t>Odstranění pařezů D do 300 mm</t>
  </si>
  <si>
    <t>Dovoz vody pro zálivku rostlin 
  na vzdálenost
    do 1000 m</t>
  </si>
  <si>
    <t>Statutární město Ústí nad Labem</t>
  </si>
  <si>
    <t>Zřízení ochrany stromu bedněním</t>
  </si>
  <si>
    <t>VRN: Vedlejší rozpočtové náklady</t>
  </si>
  <si>
    <t>Odstranění ochrany stromu bedněním</t>
  </si>
  <si>
    <t>Podklad ze štěrkodrtě ŠD tl 220 mm</t>
  </si>
  <si>
    <t>výkopek ze sklopných sloupků;0,324</t>
  </si>
  <si>
    <t>dovoz chybějící zeminy viz TZ;83,52</t>
  </si>
  <si>
    <t>zemina pro terénní úpravy - tříděná</t>
  </si>
  <si>
    <t>Zřízení zemních krajnic se zhutněním</t>
  </si>
  <si>
    <t>Žlabovka betonová TBM 8-60 33x59x8 cm</t>
  </si>
  <si>
    <t>Zalití rostlin vodou plocha přes 20 m2</t>
  </si>
  <si>
    <t>Zábradlí silniční trojmadlové trubkové</t>
  </si>
  <si>
    <t>viz přípravné práce - chodník z LA;17,4</t>
  </si>
  <si>
    <t>Montáž zábradlí ocelového zabetonovaného</t>
  </si>
  <si>
    <t>Předznačení vodorovného plošného značení</t>
  </si>
  <si>
    <t>Zásyp jam po pařezech D pařezů do 300 mm</t>
  </si>
  <si>
    <t>Svahování v zářezech v hornině tř. 1 až 4</t>
  </si>
  <si>
    <t>Montáž zábradlí ocelového 
  zabetonovaného</t>
  </si>
  <si>
    <t>Ošetření trávníku shrabáním ve svahu do 1:2</t>
  </si>
  <si>
    <t>Vytrhání obrub krajníků obrubníků stojatých</t>
  </si>
  <si>
    <t>Značka svislá reflexní FeZn NK 700 x 330 mm</t>
  </si>
  <si>
    <t>značka dopravní svislá FeZn NK 300 x 200 mm</t>
  </si>
  <si>
    <t>Odstranění podkladu živičného tl 50 mm ručně</t>
  </si>
  <si>
    <t>sloupek Zn pro dopravní značku D 60mm v 3,5m</t>
  </si>
  <si>
    <t>silniční zábradlí trojmadlové vč. patek;37,32</t>
  </si>
  <si>
    <t>litý asfalt do 7 km - tj. 6x příplatek;1,705*6</t>
  </si>
  <si>
    <t>odhad množství - pařezy;0,30*0,30*1,50*2*0,600</t>
  </si>
  <si>
    <t>Úprava pláně v hornině tř. 1 až 4 bez zhutnění</t>
  </si>
  <si>
    <t>Úprava pláně v hornině tř. 1 až 4 se zhutněním</t>
  </si>
  <si>
    <t>Nakládání výkopku z hornin tř. 1 až 4 do 100 m3</t>
  </si>
  <si>
    <t>Vodorovné přemístění pařezů do 5 km D do 300 mm</t>
  </si>
  <si>
    <t>beton pod LA do 4 km - tj. 3x příplatek;4,176*3</t>
  </si>
  <si>
    <t>Žlabovka betonová příkopová přírodní 33x59x8 cm</t>
  </si>
  <si>
    <t>Hloubení šachet v hornině tř. 4 objemu do 100 m3</t>
  </si>
  <si>
    <t>Značka svislá reflexní zákazová B FeZn NK 700 mm</t>
  </si>
  <si>
    <t>Značka svislá reflexní zákazová C FeZn NK 700 mm</t>
  </si>
  <si>
    <t>viz přípravné práce - pr. kmene 150;0,25*2,0*4*4,0</t>
  </si>
  <si>
    <t>Ošetření trávníku shrabáním v rovině a svahu do 1:5</t>
  </si>
  <si>
    <t>Vodorovná doprava suti z kusových materiálů do 1 km</t>
  </si>
  <si>
    <t>Vodorovná doprava suti ze sypkých materiálů do 1 km</t>
  </si>
  <si>
    <t>Odstranění stromů listnatých průměru kmene do 300 mm</t>
  </si>
  <si>
    <t>Značka dopravní svislá reflexní FeZn NK 700 x 330 mm</t>
  </si>
  <si>
    <t>Odstranění podkladu z betonu prostého tl 100 mm ručně</t>
  </si>
  <si>
    <t>Vodorovné přemístění křovin do 5 km D kmene do 100 mm</t>
  </si>
  <si>
    <t>značka dopravní svislá výstražná FeZn A1-A30 P1,P4 700mm</t>
  </si>
  <si>
    <t>Postřik živičný spojovací z asfaltu v množství 0,60 kg/m2</t>
  </si>
  <si>
    <t>Značka dopravní svislá reflexní zákazová B FeZn NK 700 mm</t>
  </si>
  <si>
    <t>Značka dopravní svislá reflexní zákazová C FeZn NK 700 mm</t>
  </si>
  <si>
    <t>dovoz humózní zeminy z 11 km - tj. 1x příplatek;43,16*1,0</t>
  </si>
  <si>
    <t>chybějící zemina dle bilance zemin B4, 1m3=1,75t;58,12*1,75</t>
  </si>
  <si>
    <t>Hutnění boků násypů pro jakýkoliv sklon a míru zhutnění svahu</t>
  </si>
  <si>
    <t>Ošetření trávníku 
  jednorázové
    na svahu přes 1:5 do 1:2</t>
  </si>
  <si>
    <t>silniční panely na skládku do 4 km - tj. 3x příplatek;31,171*3</t>
  </si>
  <si>
    <t>Montáž a demontáž dočasné dopravní zábrany reflexní šířky 2,5 m</t>
  </si>
  <si>
    <t>Zalití rostlin vodou 
  plochy záhonů jednotlivě
    přes 20 m2</t>
  </si>
  <si>
    <t>Obrubník betonový chodníkový silniční vibrolisovaný 100x15x30 cm</t>
  </si>
  <si>
    <t>Příplatek ZKD 1 km u vodorovné dopravy suti z kusových materiálů</t>
  </si>
  <si>
    <t>Příplatek ZKD 1 km u vodorovné dopravy suti ze sypkých materiálů</t>
  </si>
  <si>
    <t>Uložení sypaniny do 0,75 m3 násypu na 1 m silnice nebo železnice</t>
  </si>
  <si>
    <t>Zřízení zemních krajnic z hornin jakékoliv třídy 
  se zhutněním</t>
  </si>
  <si>
    <t>obrubníky silniční na skládku do 4 km - tj. 3x příplatek;2,030*3</t>
  </si>
  <si>
    <t>obrubníky zahradní na skládku do 4 km - tj. 3x příplatek;0,424*3</t>
  </si>
  <si>
    <t>Ošetření trávníku 
  jednorázové
    v rovině nebo na svahu do 1:5</t>
  </si>
  <si>
    <t>Předformátované vodorovné dopravní značení dopravní značky do 1 m2</t>
  </si>
  <si>
    <t>Předformátované vodorovné dopravní značení dopravní značky do 2 m2</t>
  </si>
  <si>
    <t>Vodorovné přemístění do 50 m výkopku/sypaniny z horniny tř. 1 až 4</t>
  </si>
  <si>
    <t>Ochrana kmene bedněním před poškozením stavebním provozem
  zřízení</t>
  </si>
  <si>
    <t>Montáž sloupku dopravních značek délky do 3,5 m s betonovým základem</t>
  </si>
  <si>
    <t>Montáž zábrany parkovací sloupku v do 800 mm se zabetonovanou patkou</t>
  </si>
  <si>
    <t>Vodorovné přemístění do 10000 m výkopku/sypaniny z horniny tř. 1 až 4</t>
  </si>
  <si>
    <t>Založení parkového trávníku výsevem plochy do 1000 m2 ve svahu do 1:2</t>
  </si>
  <si>
    <t>Ústí nad Labem - oprava konstrukce MK podél Klíšského potoka, SO 101a</t>
  </si>
  <si>
    <t>Hnojení půdy vitahumem, kompostem nebo chlévskou mrvou ve svahu do 1:2</t>
  </si>
  <si>
    <t>Ochrana kmene bedněním před poškozením stavebním provozem
  odstranění</t>
  </si>
  <si>
    <t>Rozprostření ornice pl do 500 m2 ve svahu přes 1:5 tl vrstvy do 150 mm</t>
  </si>
  <si>
    <t>Vodorovné přemístění kmenů stromů listnatých do 5 km D kmene do 300 mm</t>
  </si>
  <si>
    <t>Vodorovné přemístění větví stromů listnatých do 5 km D kmene do 300 mm</t>
  </si>
  <si>
    <t>Poplatek za uložení stavebního dřevěného odpadu na skládce (skládkovné)</t>
  </si>
  <si>
    <t>odhad množství - kmeny pr. 0,1-0,3 m, výška 6 m;3,14*0,20*0,20*6,0*2*0,600</t>
  </si>
  <si>
    <t>Montáž a demontáž dočasných dopravních zábran
  reflexních, šířky
    2,5 m</t>
  </si>
  <si>
    <t>Osazení příkopového žlabu do betonu tl 100 mm z betonových tvárnic š 800 mm</t>
  </si>
  <si>
    <t>Poplatek za uložení stavebního odpadu na skládce (skládkovné)
    dřevěného</t>
  </si>
  <si>
    <t>sloupek parkovací sklopný, 6 x 6 x 80 cm zinkovaný základní, zámek vložkový</t>
  </si>
  <si>
    <t>Chemické odplevelení po založení kultury postřikem na široko ve svahu do 1:2</t>
  </si>
  <si>
    <t>Montáž sloupku dopravních značek 
  délky do 3,5 m
    do betonového základu</t>
  </si>
  <si>
    <t>Hnojení půdy vitahumem, kompostem nebo chlévskou mrvou v rovině a svahu do 1:5</t>
  </si>
  <si>
    <t>Příplatek k dočasné dopravní zábraně reflexní 2,5 m za první a ZKD den použití</t>
  </si>
  <si>
    <t>Odkopávky a prokopávky nezapažené pro silnice objemu do 1000 m3 v hornině tř. 4</t>
  </si>
  <si>
    <t>viz výkaz výměr - zalití spar podél obrub přisazených ke stávající vozovce;10,0</t>
  </si>
  <si>
    <t>Založení parkového trávníku výsevem plochy do 1000 m2 v rovině a ve svahu do 1:5</t>
  </si>
  <si>
    <t>Montáž svislé dopravní značky do velikosti 1 m2 objímkami na sloupek nebo konzolu</t>
  </si>
  <si>
    <t>Rozprostření ornice tl vrstvy do 150 mm pl do 500 m2 v rovině nebo ve svahu do 1:5</t>
  </si>
  <si>
    <t>Úprava pláně vyrovnáním výškových rozdílů 
  v hornině tř. 1 až 4
    bez zhutnění</t>
  </si>
  <si>
    <t>Úprava pláně vyrovnáním výškových rozdílů 
  v hornině tř. 1 až 4
    se zhutněním</t>
  </si>
  <si>
    <t>Podklad ze štěrkodrti ŠD 
  s rozprostřením a zhutněním, po zhutnění
    tl. 220 mm</t>
  </si>
  <si>
    <t>Těsnění spár zálivkou za studena pro komůrky š 15 mm hl 20 mm bez těsnicího profilu</t>
  </si>
  <si>
    <t>Chemické odplevelení po založení kultury postřikem na široko v rovině a svahu do 1:5</t>
  </si>
  <si>
    <t>Zhutnění podloží z hornin soudržných do 92% PS nebo nesoudržných sypkých I(d) do 0,8</t>
  </si>
  <si>
    <t>Montáž zábrany parkovací 
  tvaru sloupku do výšky 800 mm
    se zabetonovanou patkou</t>
  </si>
  <si>
    <t>Rozebrání vozovek ze silničních dílců se spárami zalitými živicí strojně pl přes 200 m2</t>
  </si>
  <si>
    <t>Asfaltový beton vrstva obrusná ACO 8 (ABJ) tl 50 mm š přes 3 m z nemodifikovaného asfaltu</t>
  </si>
  <si>
    <t>Chemické odplevelení před založením kultury nad 20 m2 postřikem na široko ve svahu do 1:2</t>
  </si>
  <si>
    <t>Odstranění křovin a stromů průměru kmene do 100 mm i s kořeny z celkové plochy do 1000 m2</t>
  </si>
  <si>
    <t>Osazení silničního obrubníku betonového stojatého s boční opěrou do lože z betonu prostého</t>
  </si>
  <si>
    <t>Přesun hmot pro pozemní komunikace s krytem z kamene, monolitickým betonovým nebo živičným</t>
  </si>
  <si>
    <t>Poplatek za uložení na skládce (skládkovné) odpadu asfaltového bez dehtu kód odpadu 170 302</t>
  </si>
  <si>
    <t>Poplatek za uložení na skládce (skládkovné) stavebního odpadu betonového kód odpadu 170 101</t>
  </si>
  <si>
    <t>Osazení chodníkového obrubníku betonového stojatého s boční opěrou do lože z betonu prostého</t>
  </si>
  <si>
    <t>Vodorovné přemístění smýcených křovin 
  do průměru kmene 100 mm
    na vzdálenost do 5 000 m</t>
  </si>
  <si>
    <t>Vodorovné značení předformovaným termoplastem 
  dopravní značky barevné velikosti
    do 1 m2</t>
  </si>
  <si>
    <t>Vodorovné značení předformovaným termoplastem 
  dopravní značky barevné velikosti
    do 2 m2</t>
  </si>
  <si>
    <t>Příplatek k vodorovnému přemístění výkopku/sypaniny z horniny tř. 1 až 4 ZKD 1000 m přes 10000 m</t>
  </si>
  <si>
    <t>Chemické odplevelení před založením kultury nad 20 m2 postřikem na široko v rovině a svahu do 1:5</t>
  </si>
  <si>
    <t>Poplatek za uložení na skládce (skládkovné) stavebního odpadu železobetonového kód odpadu 170 101</t>
  </si>
  <si>
    <t>Postřik spojovací PS
  bez posypu kamenivem
    z asfaltu silničního, v množství
      0,60 kg/m2</t>
  </si>
  <si>
    <t>Chemické odplevelení po založení kultury 
  na svahu přes 1:5 do 1:2
    postřikem
      na široko</t>
  </si>
  <si>
    <t>Nátěry syntetické potrubí do DN 100 barva dražší matný povrch 1x antikorozní, 1x základní, 2x email</t>
  </si>
  <si>
    <t>Hnojení půdy nebo trávníku 
  na svahu přes 1:5 do 1:2
    vitahumem, kompostem nebo chlévskou mrvou</t>
  </si>
  <si>
    <t>Hutnění boků násypů z hornin soudržných a sypkých 
  pro jakýkoliv sklon, délku a míru zhutnění svahu</t>
  </si>
  <si>
    <t>Podklad nebo podsyp z asfaltového recyklátu 
  s rozprostřením a zhutněním, po zhutnění
    tl. 50 mm</t>
  </si>
  <si>
    <t>Podklad nebo podsyp z asfaltového recyklátu 
  s rozprostřením a zhutněním, po zhutnění
    tl. 70 mm</t>
  </si>
  <si>
    <t>Chemické odplevelení po založení kultury 
  v rovině nebo na svahu do 1:5
    postřikem
      na široko</t>
  </si>
  <si>
    <t>Montáž svislé dopravní značky základní 
  velikosti
    do 1 m2
      objímkami na sloupky nebo konzoly</t>
  </si>
  <si>
    <t>Hnojení půdy nebo trávníku 
  v rovině nebo na svahu do 1:5
    vitahumem, kompostem nebo chlévskou mrvou</t>
  </si>
  <si>
    <t>Odstranění stromů
  s odřezáním kmene a s odvětvením
    listnatých, průměru kmene
      přes 100 do 300 mm</t>
  </si>
  <si>
    <t>Předznačení pro vodorovné značení 
  stříkané barvou nebo prováděné z nátěrových hmot
    plošné šipky, symboly, nápisy</t>
  </si>
  <si>
    <t>Odstranění pařezů 
  s jejich vykopáním, vytrháním nebo odstřelením, s přesekáním kořenů
    průměru
      přes 100 do 300 mm</t>
  </si>
  <si>
    <t>Rozprostření a urovnání ornice ve svahu sklonu přes 1:5
  při souvislé ploše
    do 500 m2, tl. vrstvy
      přes 100 do 150 mm</t>
  </si>
  <si>
    <t>Nakládání, skládání a překládání neulehlého výkopku nebo sypaniny 
  nakládání, množství
    do 100 m3, z hornin
      tř. 1 až 4</t>
  </si>
  <si>
    <t>Poplatek za uložení stavebního odpadu na skládce (skládkovné)
  z prostého betonu zatříděného do Katalogu odpadů pod kódem 170 101</t>
  </si>
  <si>
    <t>Vodorovná doprava suti 
  bez naložení, ale se složením a s hrubým urovnáním
    z kusových materiálů, na vzdálenost
      do 1 km</t>
  </si>
  <si>
    <t>Vodorovná doprava suti 
  bez naložení, ale se složením a s hrubým urovnáním
    ze sypkých materiálů, na vzdálenost
      do 1 km</t>
  </si>
  <si>
    <t>Plastický pás s výstupky ze směsi pryže, polyuretanu a plastu, nalepovací - dodávka a montáž (vel. dílce 900/420) - 1 ks = 0,378 m2</t>
  </si>
  <si>
    <t>Hloubení zapažených i nezapažených šachet 
  s případným nutným přemístěním výkopku ve výkopišti
    v hornině tř. 4
      do 100 m3</t>
  </si>
  <si>
    <t>Poplatek za uložení stavebního odpadu na skládce (skládkovné)
  z armovaného betonu zatříděného do Katalogu odpadů pod kódem 170 101</t>
  </si>
  <si>
    <t>Svahování trvalých svahů do projektovaných profilů 
  s potřebným přemístěním výkopku při svahování
    násypů
      v jakékoliv hornině</t>
  </si>
  <si>
    <t>Odstranění křovin a stromů s odstraněním kořenů 
  průměru kmene do 100 mm
    do sklonu terénu 1 : 5, při celkové ploše
      do 1 000 m2</t>
  </si>
  <si>
    <t>Montáž a demontáž dočasných dopravních zábran
  Příplatek za první a každý další den použití dočasných dopravních zábran
    k ceně 21-1112</t>
  </si>
  <si>
    <t>Rozprostření a urovnání ornice v rovině nebo ve svahu sklonu do 1:5
  při souvislé ploše
    do 500 m2, tl. vrstvy
      přes 100 do 150 mm</t>
  </si>
  <si>
    <t>Založení trávníku
  na půdě předem připravené
    plochy do 1000 m2
    výsevem včetně utažení
    parkového
      na svahu přes 1:5 do 1:2</t>
  </si>
  <si>
    <t>Poplatek za uložení stavebního odpadu na skládce (skládkovné)
  asfaltového bez obsahu dehtu zatříděného do Katalogu odpadů pod kódem 170 302</t>
  </si>
  <si>
    <t>Svahování trvalých svahů do projektovaných profilů 
  s potřebným přemístěním výkopku při svahování
    v zářezech
      v hornině tř. 1 až 4</t>
  </si>
  <si>
    <t>Přesun hmot pro komunikace s krytem z kameniva, monolitickým betonovým nebo živičným 
  dopravní vzdálenost do 200 m
    jakékoliv délky objektu</t>
  </si>
  <si>
    <t>Vodorovná doprava suti 
  bez naložení, ale se složením a s hrubým urovnáním
    Příplatek k ceně
      za každý další i započatý 1 km přes 1 km</t>
  </si>
  <si>
    <t>Vytrhání obrub 
  s vybouráním lože, s přemístěním hmot na skládku na vzdálenost do 3 m nebo s naložením na
  dopravní prostředek
    záhonových</t>
  </si>
  <si>
    <t>Založení trávníku
  na půdě předem připravené
    plochy do 1000 m2
    výsevem včetně utažení
    parkového
      v rovině nebo na svahu do 1:5</t>
  </si>
  <si>
    <t>Zhutnění podloží pod násypy z rostlé horniny tř. 1 až 4 
  z hornin soudružných do 92 % PS a nesoudržných sypkých relativní ulehlosti I(d) do 0,8</t>
  </si>
  <si>
    <t>Vodorovné přemístění větví, kmenů nebo pařezů 
  s naložením, složením a dopravou
    do 5000 m
    pařezů kmenů, průměru
      přes 100 do 300 mm</t>
  </si>
  <si>
    <t>Zásyp jam po pařezech 
  výkopkem z horniny získané při dobývání pařezů s hrubým urovnáním povrchu zasypávky
    průměru pařezu
      přes 100 do 300 mm</t>
  </si>
  <si>
    <t>Vodorovné přemístění větví, kmenů nebo pařezů 
  s naložením, složením a dopravou
    do 5000 m
    kmenů stromů
    listnatých, průměru
      přes 100 do 300 mm</t>
  </si>
  <si>
    <t>Asfaltový beton vrstva obrusná ACO 8 (ABJ) 
  s rozprostřením a se zhutněním
    z nemodifikovaného asfaltu
    v pruhu šířky přes 3 m, po zhutnění
      tl. 50 mm</t>
  </si>
  <si>
    <t>Vodorovné přemístění větví, kmenů nebo pařezů 
  s naložením, složením a dopravou
    do 5000 m
    větví stromů
    listnatých, průměru kmene
      přes 100 do 300 mm</t>
  </si>
  <si>
    <t>Chemické odplevelení půdy před založením kultury, trávníku nebo zpevněných ploch 
  o výměře jednotlivě přes 20 m2
    na svahu přes 1:5 do 1:2
      postřikem na široko</t>
  </si>
  <si>
    <t>Vytrhání obrub 
  s vybouráním lože, s přemístěním hmot na skládku na vzdálenost do 3 m nebo s naložením na
  dopravní prostředek
    z krajníků nebo obrubníků stojatých</t>
  </si>
  <si>
    <t>Chemické odplevelení půdy před založením kultury, trávníku nebo zpevněných ploch 
  o výměře jednotlivě přes 20 m2
    v rovině nebo na svahu do 1:5
      postřikem na široko</t>
  </si>
  <si>
    <t>Odstranění podkladů nebo krytů
  ručně
    s přemístěním hmot na skládku na vzdálenost do 3 m nebo s naložením na dopravní prostředek
    živičných, o tl. vrstvy
      do 50 mm</t>
  </si>
  <si>
    <t>Odstranění podkladů nebo krytů
  ručně
    s přemístěním hmot na skládku na vzdálenost do 3 m nebo s naložením na dopravní prostředek
    z betonu prostého, o tl. vrstvy
      do 100 mm</t>
  </si>
  <si>
    <t>Osazení silničního obrubníku betonového
  se zřízením lože, s vyplněním a zatřením spár cementovou maltou
    stojatého
    s boční opěrou z betonu prostého, do lože
      z betonu prostého</t>
  </si>
  <si>
    <t>Osazení chodníkového obrubníku betonového
  se zřízením lože, s vyplněním a zatřením spár cementovou maltou
    stojatého
    s boční opěrou z betonu prostého, do lože
      z betonu prostého</t>
  </si>
  <si>
    <t>Osazení betonového příkopového žlabu
  s vyplněním a zatřením spár cementovou maltou
    s ložem tl. 100 mm z betonu prostého
    z betonových příkopových tvárnic šířky
      přes 500 do 800 mm</t>
  </si>
  <si>
    <t>Utěsnění dilatačních spár zálivkou za studena 
  v cementobetonovém nebo živičném krytu včetně adhezního nátěru
    bez těsnicího profilu pod zálivkou, pro komůrky
    šířky 15 mm, hloubky
      20 mm</t>
  </si>
  <si>
    <t>Odkopávky a prokopávky nezapažené pro silnice 
  s přemístěním výkopku v příčných profilech na vzdálenost do 15 m nebo s naložením na dopravní
  prostředek
    v hornině tř. 4
      přes 100 do 1 000 m3</t>
  </si>
  <si>
    <t>Vodorovné přemístění výkopku nebo sypaniny po suchu 
  na obvyklém dopravním prostředku, bez naložení výkopku, avšak se složením bez rozhrnutí
    z horniny tř. 1 až 4 na vzdálenost
      přes 20 do 50 m</t>
  </si>
  <si>
    <t>Nátěry kovových potrubí a armatur syntetické 
  na vzduchu schnoucí
    dražšími barvami (např. Düfa, …)
    potrubí přes DN 50 do DN 100 mm
    polomatný povrch
      1x antikorozní, 1x základní a 2x email</t>
  </si>
  <si>
    <t>Vodorovné přemístění výkopku nebo sypaniny po suchu 
  na obvyklém dopravním prostředku, bez naložení výkopku, avšak se složením bez rozhrnutí
    z horniny tř. 1 až 4 na vzdálenost
      přes 9 000 do 10 000 m</t>
  </si>
  <si>
    <t>Uložení sypaniny do násypů 
  s rozprostřením sypaniny ve vrstvách a s hrubým urovnáním
    zhutněných s uzavřením povrchu násypu
    z jakýchkoliv hornin pro jakýkoliv způsob uložení, při průměrném množství násypu
      do 0,75 m3 na 1 m</t>
  </si>
  <si>
    <t>Vodorovné přemístění výkopku nebo sypaniny po suchu 
  na obvyklém dopravním prostředku, bez naložení výkopku, avšak se složením bez rozhrnutí
    z horniny tř. 1 až 4 na vzdálenost
    Příplatek k ceně
      za každých dalších i započatých 1 000 m</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</si>
  <si>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</si>
  <si>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SO 201</t>
  </si>
  <si>
    <t>SO 401a</t>
  </si>
  <si>
    <t>SO 404</t>
  </si>
  <si>
    <t>SO 801a</t>
  </si>
  <si>
    <t>Lávka přes Klíšský potok</t>
  </si>
  <si>
    <t>Veřejné osvětlení</t>
  </si>
  <si>
    <t>Ochrana trakčních kabelů DP</t>
  </si>
  <si>
    <t>Náhradní výsadby</t>
  </si>
  <si>
    <t>Mosty</t>
  </si>
  <si>
    <t>Vedení elektrická a dráhy visuté</t>
  </si>
  <si>
    <t>Plochy a úpravy území</t>
  </si>
  <si>
    <t>REKAPITULACE STAVBY</t>
  </si>
  <si>
    <t>Kód:</t>
  </si>
  <si>
    <t>D14019</t>
  </si>
  <si>
    <t>Stavba:</t>
  </si>
  <si>
    <t>Ústí nad Labem_oprava konstrukce místní komunikace podél Klíšského potoka</t>
  </si>
  <si>
    <t>KSO:</t>
  </si>
  <si>
    <t/>
  </si>
  <si>
    <t>CC-CZ:</t>
  </si>
  <si>
    <t>Místo:</t>
  </si>
  <si>
    <t xml:space="preserve"> </t>
  </si>
  <si>
    <t>Datum:</t>
  </si>
  <si>
    <t>20. 11. 2018</t>
  </si>
  <si>
    <t>Zadavatel:</t>
  </si>
  <si>
    <t>IČ:</t>
  </si>
  <si>
    <t>DIČ:</t>
  </si>
  <si>
    <t>Uchazeč:</t>
  </si>
  <si>
    <t>Projektant: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</si>
  <si>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</si>
  <si>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</si>
  <si>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</si>
  <si>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</si>
  <si>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</si>
  <si>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</si>
  <si>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základní</t>
  </si>
  <si>
    <t>snížená</t>
  </si>
  <si>
    <t>zákl. přenesená</t>
  </si>
  <si>
    <t>sníž. přenesená</t>
  </si>
  <si>
    <t>nulová</t>
  </si>
  <si>
    <t>v</t>
  </si>
  <si>
    <t>CZK</t>
  </si>
  <si>
    <t>REKAPITULACE OBJEKTŮ STAVBY A SOUPISŮ PRACÍ</t>
  </si>
  <si>
    <t>Objekt, Soupis prací</t>
  </si>
  <si>
    <t>Cena bez DPH [CZK]</t>
  </si>
  <si>
    <t>Cena s DPH [CZK]</t>
  </si>
  <si>
    <t>Náklady stavby celkem</t>
  </si>
  <si>
    <t>/</t>
  </si>
  <si>
    <t>STA</t>
  </si>
  <si>
    <t>KRYCÍ LIST SOUPISU</t>
  </si>
  <si>
    <t>Objekt:</t>
  </si>
  <si>
    <t>SO 201 - Lávka přes Klíšský potok</t>
  </si>
  <si>
    <t>REKAPITULACE ČLENĚNÍ SOUPISU PRACÍ</t>
  </si>
  <si>
    <t>Kód dílu - Popis</t>
  </si>
  <si>
    <t>Cena celkem [CZK]</t>
  </si>
  <si>
    <t>Náklady soupisu celkem</t>
  </si>
  <si>
    <t>HSV - Práce a dodávky HSV</t>
  </si>
  <si>
    <t xml:space="preserve">    1 - Zemní práce</t>
  </si>
  <si>
    <t xml:space="preserve">    2 - Zakládání</t>
  </si>
  <si>
    <t xml:space="preserve">    3 - Svislé a kompletní konstrukce</t>
  </si>
  <si>
    <t xml:space="preserve">    4 - Vodorovné konstrukce</t>
  </si>
  <si>
    <t xml:space="preserve">    9 - Ostatní konstrukce a práce-bourání</t>
  </si>
  <si>
    <t xml:space="preserve">    997 - Přesun sutě</t>
  </si>
  <si>
    <t xml:space="preserve">    998 - Přesun hmot</t>
  </si>
  <si>
    <t>PSV - Práce a dodávky PSV</t>
  </si>
  <si>
    <t xml:space="preserve">    711 - Izolace proti vodě, vlhkosti a plynům</t>
  </si>
  <si>
    <t>VRN - Vedlejší rozpočtové náklady</t>
  </si>
  <si>
    <t xml:space="preserve">    0 - Náklady související se stavbou</t>
  </si>
  <si>
    <t xml:space="preserve">    VRN3 - Zařízení staveniště</t>
  </si>
  <si>
    <t>SOUPIS PRACÍ</t>
  </si>
  <si>
    <t>PČ</t>
  </si>
  <si>
    <t>Množství</t>
  </si>
  <si>
    <t>J.cena [CZK]</t>
  </si>
  <si>
    <t>Cenová soustava</t>
  </si>
  <si>
    <t>D</t>
  </si>
  <si>
    <t>HSV</t>
  </si>
  <si>
    <t>Práce a dodávky HSV</t>
  </si>
  <si>
    <t>1</t>
  </si>
  <si>
    <t>Zemní práce</t>
  </si>
  <si>
    <t>K</t>
  </si>
  <si>
    <t>121101101</t>
  </si>
  <si>
    <t>Sejmutí ornice nebo lesní půdy s vodorovným přemístěním na hromady v místě upotřebení nebo na dočasné či trvalé skládky se složením, na vzdálenost do 50 m</t>
  </si>
  <si>
    <t>CS ÚRS 2018 02</t>
  </si>
  <si>
    <t>PSC</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</si>
  <si>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</si>
  <si>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VV</t>
  </si>
  <si>
    <t>0,2*2,0*(7,0+7,8)</t>
  </si>
  <si>
    <t>2</t>
  </si>
  <si>
    <t>131201101</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</si>
  <si>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</si>
  <si>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</si>
  <si>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0,55*7,0</t>
  </si>
  <si>
    <t>3</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</si>
  <si>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</si>
  <si>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</si>
  <si>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5,92 "ornice z meziskládky</t>
  </si>
  <si>
    <t>4</t>
  </si>
  <si>
    <t>162601101</t>
  </si>
  <si>
    <t>Vodorovné přemístění výkopku nebo sypaniny po suchu na obvyklém dopravním prostředku, bez naložení výkopku, avšak se složením bez rozhrnutí z horniny tř. 1 až 4 na vzdálenost přes 3 000 do 4 000 m</t>
  </si>
  <si>
    <t xml:space="preserve">0,55*7,0 "zemina </t>
  </si>
  <si>
    <t>(PI*0,1*0,1*5,5)*4*2 "vývrt z mikropilot</t>
  </si>
  <si>
    <t>Součet</t>
  </si>
  <si>
    <t>5</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</si>
  <si>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</si>
  <si>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</si>
  <si>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6</t>
  </si>
  <si>
    <t>Uložení sypaniny do násypů s rozprostřením sypaniny ve vrstvách a s hrubým urovnáním zhutněných s uzavřením povrchu násypu z jakýchkoliv hornin pro jakýkoliv způsob uložení, při průměrném množství násypu do 0,75 m3 na 1 m</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</si>
  <si>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</si>
  <si>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"zásyp přechodové oblasti vlevo" 2,2*7,6</t>
  </si>
  <si>
    <t>"zásyp přechodové oblasti vpravo" 1,2*7,5</t>
  </si>
  <si>
    <t>7</t>
  </si>
  <si>
    <t>M</t>
  </si>
  <si>
    <t>58300501R</t>
  </si>
  <si>
    <t>Materiál vhodný do násypu</t>
  </si>
  <si>
    <t>25,72*1,8 "Materiál vhodný do násypu</t>
  </si>
  <si>
    <t>8</t>
  </si>
  <si>
    <t>171201211</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</si>
  <si>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</si>
  <si>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</si>
  <si>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5,232*1,8 'Přepočtené koeficientem množství</t>
  </si>
  <si>
    <t>9</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</si>
  <si>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</si>
  <si>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</si>
  <si>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39,467</t>
  </si>
  <si>
    <t>10</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</si>
  <si>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</si>
  <si>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</si>
  <si>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11</t>
  </si>
  <si>
    <t>00572470</t>
  </si>
  <si>
    <t>osivo směs travní univerzál</t>
  </si>
  <si>
    <t>39,467*0,015 'Přepočtené koeficientem množství</t>
  </si>
  <si>
    <t>Zakládání</t>
  </si>
  <si>
    <t>12</t>
  </si>
  <si>
    <t>224511116</t>
  </si>
  <si>
    <t>Maloprofilové vrty průběžným sacím vrtáním průměru přes 195 do 245 mm do úklonu 45° v hl 0 až 25 m v hornině tř. V a VI</t>
  </si>
  <si>
    <t>vrty pro mikropiloty na pilíři P2 a P3</t>
  </si>
  <si>
    <t>2*4*5,5</t>
  </si>
  <si>
    <t>13</t>
  </si>
  <si>
    <t>282602112</t>
  </si>
  <si>
    <t>Injektování povrchové s dvojitým obturátorem mikropilot nebo kotev tlakem přes 0,60 do 2,0 MPa</t>
  </si>
  <si>
    <t>hod</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</si>
  <si>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</si>
  <si>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injektování kořene mikropiloty (předpoklad 1,0bm/0,5hod) - délka kořene mikropiloty 1,5 m</t>
  </si>
  <si>
    <t>2*4*1,5*0,5</t>
  </si>
  <si>
    <t>Volná délka mikropiloty (předpoklad 1,0bm/0,25hod) - délka volné části mikropiloty 4,0 m</t>
  </si>
  <si>
    <t>2*4*4,0*0,25</t>
  </si>
  <si>
    <t>14</t>
  </si>
  <si>
    <t>585221100</t>
  </si>
  <si>
    <t>cement struskoportlandský 42,5 MPa, pro nízké teploty</t>
  </si>
  <si>
    <t>spotřeba pro kořen uvažována 40l/m. Spotřeba cementu 1385kg/m3</t>
  </si>
  <si>
    <t>0,04*4*2*1,5*1,385</t>
  </si>
  <si>
    <t>spotřeba pro volnou část 30l/m. Spotřeba cementu 1385kg/m3</t>
  </si>
  <si>
    <t>0,03*4*2*4,0*1,385</t>
  </si>
  <si>
    <t>15</t>
  </si>
  <si>
    <t>283111112</t>
  </si>
  <si>
    <t>Zřízení ocelových, trubkových mikropilot tlakové i tahové svislé nebo odklon od svislice do 60° část hladká, průměru přes 80 do 105 mm</t>
  </si>
  <si>
    <t xml:space="preserve">Poznámka k souboru cen:_x000D_
1. V cenách jsou započteny i náklady na:_x000D_
a) vyčištění vrtu,_x000D_
b) dodání a výrobu cementové zálivky,_x000D_
c) sestavení mikropiloty,_x000D_
d) veškeré úpravy po injektování._x000D_
2. V cenách nejsou započteny náklady na:_x000D_
a) vrty; tyto stavební práce se oceňují cenami souboru cen 22...- Vrty_x000D_
b) injektování; tyto stavební práce se oceňují cenami souboru cen 281 60-21 Injektování mikropilot,_x000D_
c) dodání mikropilot; tyto náklady se oceňují ve specifikaci,_x000D_
d) dodání a osazení hlavy mikropilot; tyto stavební práce se oceňují cenami souboru cen 283 13-11 Zřízení hlavy trubkových mikropilot._x000D_
</t>
  </si>
  <si>
    <t>část mikropilot po úroveň základu délka 5,5 m trubka průměr 89/10</t>
  </si>
  <si>
    <t>4,0*4*2</t>
  </si>
  <si>
    <t>16</t>
  </si>
  <si>
    <t>14011066</t>
  </si>
  <si>
    <t>trubka ocelová bezešvá hladká jakost 11 353 89x10mm</t>
  </si>
  <si>
    <t>část mikropilot po úroveň základu délka 4,0 m trubka průměr 89/10</t>
  </si>
  <si>
    <t>17</t>
  </si>
  <si>
    <t>283111122</t>
  </si>
  <si>
    <t>Zřízení ocelových, trubkových mikropilot tlakové i tahové svislé nebo odklon od svislice do 60° část manžetová, průměru přes 80 do 105 mm</t>
  </si>
  <si>
    <t>1,5*4*2</t>
  </si>
  <si>
    <t>18</t>
  </si>
  <si>
    <t>140110660R</t>
  </si>
  <si>
    <t>trubka ocelová bezešvá hladká jakost 11 353, 89 x 10 mm vč. úpravy na manžetovou část v délce 1,5 m</t>
  </si>
  <si>
    <t>trubka pro mikropiloty hladkou i manžetovou část včetně provedení potřebných úprav</t>
  </si>
  <si>
    <t>19</t>
  </si>
  <si>
    <t>283131113</t>
  </si>
  <si>
    <t>Zřízení hlav trubkových mikropilot namáhaných tlakem i tahem, průměru přes 105 do 115 mm</t>
  </si>
  <si>
    <t xml:space="preserve">Poznámka k souboru cen:_x000D_
1. V cenách jsou započteny i náklady na přivaření nebo našroubování hlavy mikropiloty a zajištění svarem._x000D_
2. V cenách nejsou započteny náklady na materiál hlavy mikropilot; tyto náklady se oceňují ve specifikaci._x000D_
</t>
  </si>
  <si>
    <t>4*2</t>
  </si>
  <si>
    <t>20</t>
  </si>
  <si>
    <t>136112481R</t>
  </si>
  <si>
    <t>plechy tlusté hladké - tabule jakost oceli S 235JR  (11 375.1) 20  x 1000 x 2000 mm</t>
  </si>
  <si>
    <t>P</t>
  </si>
  <si>
    <t xml:space="preserve">Poznámka k položce:
VOC Ferona, </t>
  </si>
  <si>
    <t>hlavy mikropilot 200x200mm včetně úprav pro tah</t>
  </si>
  <si>
    <t>(0,2*0,2+0,1*0,1)*0,02*7,85*8</t>
  </si>
  <si>
    <t>Svislé a kompletní konstrukce</t>
  </si>
  <si>
    <t>21</t>
  </si>
  <si>
    <t>334323118</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</si>
  <si>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</si>
  <si>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</si>
  <si>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viz výkres č. 5</t>
  </si>
  <si>
    <t>beton C 30/37 XF4, XD3</t>
  </si>
  <si>
    <t>"opěra Vinařská" 5,7</t>
  </si>
  <si>
    <t>"opěra Baráčnická" 4,3</t>
  </si>
  <si>
    <t>22</t>
  </si>
  <si>
    <t>334351115</t>
  </si>
  <si>
    <t>Bednění mostních opěr a úložných prahů ze systémového bednění zřízení z palubek,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</si>
  <si>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</si>
  <si>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"opěra Vinařská" 2*1,55*4,9+2*0,9+4*0,7+2*0,5*1,6</t>
  </si>
  <si>
    <t>"opěra Baráčnická" 2*1,1*6,15+2*0,55</t>
  </si>
  <si>
    <t>23</t>
  </si>
  <si>
    <t>334351192</t>
  </si>
  <si>
    <t>Bednění mostních opěr a úložných prahů ze systémového bednění Příplatek k ceně za odklon od svislé osy</t>
  </si>
  <si>
    <t>4*0,7+2*0,5*1,6</t>
  </si>
  <si>
    <t>24</t>
  </si>
  <si>
    <t>334351214</t>
  </si>
  <si>
    <t>Bednění mostních opěr a úložných prahů ze systémového bednění odstranění z palubek</t>
  </si>
  <si>
    <t>25</t>
  </si>
  <si>
    <t>334361266</t>
  </si>
  <si>
    <t>Výztuž betonářská mostních konstrukcí opěr, úložných prahů, křídel, závěrných zídek, bloků ložisek, pilířů a sloupů z oceli 10 505 (R) nebo BSt 500 úložných prahů ložisek</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</si>
  <si>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</si>
  <si>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90 kg/m3</t>
  </si>
  <si>
    <t>8,793*0,090</t>
  </si>
  <si>
    <t>26</t>
  </si>
  <si>
    <t>388995211</t>
  </si>
  <si>
    <t>Chránička kabelů v římse z trub HDPE do DN 80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</si>
  <si>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opěrou._x000D_
2. Cena nelze použít pro tvarovky HDPE chráničky multikanálu nebo žlabu s víkem, které se oceňují souborem cen 388 99-51 Tvarovka kabelovodu HDPE do konstrukce římsy._x000D_
3. V cenách nejsou započteny náklady na:_x000D_
a) prostup bedněním římsy, prostup se oceňuje souborem cen 334 35-91 Výřez bednění pro prostup betonovou konstrukcí,_x000D_
b) výkop rýhy pro chráničku za opěrou, výkop se oceňuje cenami katalogu 800-1 Zemní práce,_x000D_
c) pískové lože chráničky, lože se oceňuje souborem cen 451 57- . 1 Podkladní a výplňová vrstva z kameniva,_x000D_
d) obsyp chráničky a výstražnou fólii, protažení protahovacího lanka a kabelu trubní chráničkou._x000D_
</t>
  </si>
  <si>
    <t>osazení chrániček v římse 2 ks</t>
  </si>
  <si>
    <t>2*13,12</t>
  </si>
  <si>
    <t>Vodorovné konstrukce</t>
  </si>
  <si>
    <t>27</t>
  </si>
  <si>
    <t>421321128</t>
  </si>
  <si>
    <t>Mostní železobetonové nosné konstrukce deskové nebo klenbové, trámové, ostatní deskové,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</si>
  <si>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betonu._x000D_
2. Deskové konstrukce lze použít jako spřahující desku mostních nosníků._x000D_
3. Betonáž dilatačního závěru je prováděna po osazení ocelového dilatačního závěru do konstrukce._x000D_
4. V cenách nejsou započteny náklady na:_x000D_
a) frekvenci nájezdů mezi jednotlivými ukládkami do betonážních lamel ani rezervu prostředků na ukládku betonu a dopravy betonu, pokud jedna betonážní lamela má větší objem než 100 m3 ukládaného betonu,_x000D_
b) podkladní vrstvu z betonu pod přechodovou desku, tyto se oceňují souborem cen 451 31-51 Podkladní a výplňové vrstvy z betonu prostého,_x000D_
c) vrubový kloub (trn) přechodové desky do závěrné zídky případně vrubový kloub desky rámové konstrukce do spodní stavby nebo kloub pérový mostní desky vícepolového mostu , tyto se oceňují souborem cen 428 38 Vrubový a pérový kloub železobetonový._x000D_
d) rovinnost povrchu mostní konstrukce, tyto se oceňují cenou 457 31-1191 Příplatek k ceně za rovinnost._x000D_
</t>
  </si>
  <si>
    <t>" z přílohy č. 7" 21,0</t>
  </si>
  <si>
    <t>28</t>
  </si>
  <si>
    <t>421351111</t>
  </si>
  <si>
    <t>Bednění deskových konstrukcí mostů z betonu železového nebo předpjatého zřízení přesahu spřažené mostovky šíře do 600 mm</t>
  </si>
  <si>
    <t xml:space="preserve">Poznámka k souboru cen:_x000D_
1. Jedná se bednění:_x000D_
a) z palubek u podhledu vyložení spřahující desky nosné konstrukce,_x000D_
b) z prken u boku přechodové desky,_x000D_
c) z prken jako nepohledové bednění překryté následně mostní římsou u boční stěny spřahující desky nebo u boční stěny plné deskové konstrukce obdélníkového příčného řezu,_x000D_
d) z prken s otvory pro průchod betonářské výztuže do další lamely betonážní etapy nosné konstrukce u bednění čel pracovních spár._x000D_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bednění._x000D_
3. U čel pracovní spáry železobetonové konstrukce je uvažováno pouze jedno užití._x000D_
4. V cenách jsou započteny náklady na distanční tělíska výztuže, ale vlastní ukládka tělísek je započtena v ceně výztuže deskové konstrukce._x000D_
5. Bednění vlastní deskové konstrukce se oceňuje cenami 421 95-5112 a -5113 Bednění na mostní skruži._x000D_
6. Ceny nelze použít pro bednění desky vylehčeného příčného řezu, které se oceňují souborem cen 423 35- . . Bednění trámové a komorové konstrukce._x000D_
7. V cenách nejsou započteny náklady na:_x000D_
a) ramenáty vyložení pro bednění podhledu nebo římsy,_x000D_
b) únosné pracovní podlahy a bednění spodního podhledu desky nosné konstrukce na skruži, tyto se oceňují souborem cen 421 95-3. Dřevěné podlahy mostní dočasné,_x000D_
c) podkladní vrstvu pod přechodovou deskou, tato vrstva se oceňuje souborem cen 451 31-51 Podkladní a výplňové vrstvy z betonu prostého._x000D_
</t>
  </si>
  <si>
    <t>29</t>
  </si>
  <si>
    <t>421351131</t>
  </si>
  <si>
    <t>Bednění deskových konstrukcí mostů z betonu železového nebo předpjatého zřízení boční stěny výšky do 350 mm</t>
  </si>
  <si>
    <t>30</t>
  </si>
  <si>
    <t>421351191</t>
  </si>
  <si>
    <t>Bednění deskových konstrukcí mostů z betonu železového nebo předpjatého Příplatek k ceně za bednění oblouku, poloměru do 200 m</t>
  </si>
  <si>
    <t>31</t>
  </si>
  <si>
    <t>421351211</t>
  </si>
  <si>
    <t>Bednění deskových konstrukcí mostů z betonu železového nebo předpjatého odstranění přesahu spřažené mostovky šíře do 600 mm</t>
  </si>
  <si>
    <t>32</t>
  </si>
  <si>
    <t>421351231</t>
  </si>
  <si>
    <t>Bednění deskových konstrukcí mostů z betonu železového nebo předpjatého odstranění boční stěny výšky do 350 mm</t>
  </si>
  <si>
    <t>33</t>
  </si>
  <si>
    <t>421361226</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</si>
  <si>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</si>
  <si>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závěru._x000D_
2. V cenách jsou započteny náklady na:_x000D_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výztuže._x000D_
b) manipulaci s výztuží při ukládce jeřábem a ručně._x000D_
3. V cenách jsou započteny i náklady na osazení distančních tělísek. Náklady na tělíska jsou započteny ve skladbě bednění._x000D_
4. V cenách nejsou započteny náklady na uchycení tupých spojů závitové výztuže do bednění a jejich napojování, tyto se oceňují souborem cen 273 36-21 Svarové nosné spoje._x000D_
</t>
  </si>
  <si>
    <t>"předpoklad 160 kg/m3" 0,16*21,0</t>
  </si>
  <si>
    <t>34</t>
  </si>
  <si>
    <t>428992111</t>
  </si>
  <si>
    <t>Osazení mostního ložiska elastomerového zatížení do 400 kN</t>
  </si>
  <si>
    <t xml:space="preserve">Poznámka k souboru cen:_x000D_
1. V cenách jsou započteny náklady na osazení ložiska s deskami a kotevními trny na úložný ložiskový blok, výškové vyrovnání ložiska v příčném nebo podélném sklonu mostu, nastavení ložiska včetně kontrolní zkoušky, zpevnění nebo dočasné uvolnění ložiska včetně geodetických zaměření a kontroly posunů._x000D_
2. V cenách nejsou započteny náklady na:_x000D_
a) výrobu a vyplnění lože nebo horní případně spodní spáry ložiska modifikovanou maltou, tyto se oceňují souborem cen 452 47-11 Podkladní a výplňová vrstva z modifikované malty cementové,_x000D_
b) lože z plastbetonu, tyto se oceňují souborem cen 451 47- . 1 Podkladní vrstva plastbetonová,_x000D_
c) bednění horní nebo dolní spáry terče ložiska při příčném nebo podélném sklonu, tyto se oceňují souborem cen 428 35-11 Bednění bloku ložiska,_x000D_
d) certifikovaná elastomerová ložiska, tyto se oceňují ve specifikaci._x000D_
3. Ložisko vodící nebo přídržné pro mosty s elastomerovými ložisky se oceňuje cenou 428 94-1121._x000D_
</t>
  </si>
  <si>
    <t>35</t>
  </si>
  <si>
    <t>424146001R</t>
  </si>
  <si>
    <t>Mostní ložiska elastomerová do 1,0 MN</t>
  </si>
  <si>
    <t>36</t>
  </si>
  <si>
    <t>451315114</t>
  </si>
  <si>
    <t>Podkladní a výplňové vrstvy z betonu prostého tloušťky do 100 mm, z betonu C 12/15</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</si>
  <si>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</si>
  <si>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1,0*(5,1+6,3)</t>
  </si>
  <si>
    <t>Ostatní konstrukce a práce-bourání</t>
  </si>
  <si>
    <t>37</t>
  </si>
  <si>
    <t>911121111</t>
  </si>
  <si>
    <t>Montáž zábradlí ocelového přichyceného vruty do betonového podkladu</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</si>
  <si>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</si>
  <si>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13,2+13,7</t>
  </si>
  <si>
    <t>38</t>
  </si>
  <si>
    <t>55303003R</t>
  </si>
  <si>
    <t>Zábradlí se svislou výplní vč. PKO, 50 kg/m</t>
  </si>
  <si>
    <t>39</t>
  </si>
  <si>
    <t>931941112</t>
  </si>
  <si>
    <t>Osazení dilatačního mostního závěru lamelového, posun do 100 mm</t>
  </si>
  <si>
    <t xml:space="preserve">Poznámka k souboru cen:_x000D_
1. V cenách jsou započteny i náklady na rozměření a osazení mostního závěru do konstrukce jeřábem._x000D_
2. U lamelových a hřebenových mostních závěrů jsou započteny náklady na vyrovnání kotevních želez ocelových krajních profilů a přivaření k mostní výztuži se směrovým a výškovým vyrovnáním a nastavení hodnot._x000D_
3. U kobercových mostních závěrů jsou započteny náklady na uložení základního nosného prvku krajních úhelníků tak, aby přímo středovou částí kryly dilatační spáru._x000D_
4. U podpovrchových mostních závěrů jsou započteny náklady na uložení pásu šíře 210 mm nad spárou do konstrukce, vyvrtání otvorů D 16 mm do betonu nosné konstrukce a opěry, upevnění do chemických hmoždinek kotevními šrouby tak, aby výztuha podpovrchového mostního závěru překrývala dilatační spáru, řez spáry a vyplnění spáry elastickou zálivkou._x000D_
5. V cenách nejsou započteny náklady na:_x000D_
a) mostní závěry, tyto se oceňují ve specifikaci a jsou tvarově specifikovány v projektu,_x000D_
b) bednění a odbednění dilatační spáry mostního závěru včetně betonáže kapes pro uložení mostního závěru,_x000D_
c) u lamelových a hřebenových mostních závěrů doplnění výztuže,_x000D_
d) u podpovrchových mostních závěrů zřízení vozovkových vrstev nad dilatací, řezání a provedení pružné zálivky v obrusné vrstvě vozovky nad dilatační spárou nebo zálivky podélné spáry kolem lamelových nebo hřebenových mostních závěrů._x000D_
</t>
  </si>
  <si>
    <t>závěry pro posun 30mm</t>
  </si>
  <si>
    <t>4,89+5,88</t>
  </si>
  <si>
    <t>40</t>
  </si>
  <si>
    <t>424146101</t>
  </si>
  <si>
    <t>Lamelový dilatační závěr ocelový s posunem do 100 mm</t>
  </si>
  <si>
    <t>41</t>
  </si>
  <si>
    <t>935113111</t>
  </si>
  <si>
    <t>Osazení odvodňovacího žlabu s krycím roštem polymerbetonového šířky do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</si>
  <si>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</si>
  <si>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42</t>
  </si>
  <si>
    <t>59227006</t>
  </si>
  <si>
    <t>žlab odvodňovací polymerbetonový se spádem dna 0,5%, 1000x130x155/160 mm</t>
  </si>
  <si>
    <t>43</t>
  </si>
  <si>
    <t>59227014</t>
  </si>
  <si>
    <t>rošt můstkový C250 litina dl 0,5m oka 50/12,7cm x průřez vtoku 493cm2/m</t>
  </si>
  <si>
    <t>44</t>
  </si>
  <si>
    <t>59227027</t>
  </si>
  <si>
    <t>čelo plné na začátek a konec odvodňovacího žlabu polymerický beton všechny stavební výšky</t>
  </si>
  <si>
    <t>45</t>
  </si>
  <si>
    <t>936942121</t>
  </si>
  <si>
    <t>Osazení mostní vpusti a prodlužovací tvarovky vpusti, velikosti 300/300 mm</t>
  </si>
  <si>
    <t xml:space="preserve">Poznámka k souboru cen:_x000D_
1. V cenách vpustí jsou započteny náklady na rozměření sedla bednění, vyrovnání a případně krácení vývodu, vyrovnání a upevnění do bednění, zhotovení bednění vložky, prostup bedněním (odbednění je součástí odbednění nosné konstrukce), osazení hrnce vpusti s úpravou izolace, osazení rektifikační podložky a bednící lišty s rámem vpusti (po obetonování a vyplnění drenážním plastbetonem), osazení roštu a případně lapače nečistot a uzamčení roštu._x000D_
2. V cenách prodlužovací tvarovky F podle provedení vývodu jsou započteny náklady na nanesení silikonového tmelu na sedlo hrnce vpusti, osazení tvarovky F s dalším napojením na spojku odvodňovacího potrubí mostu DN 150._x000D_
3. V cenách nejsou započteny náklady na:_x000D_
a) soupravu vpusti a tvarovky, tyto se oceňují ve specifikaci._x000D_
b) zálivku a utěsnění spár asfaltovým modifikovaným tmelem a litým asfaltem kolem vpusti,_x000D_
c) plastbeton pro osazení vpusti, tyto se oceňují souborem cen 451 47- . 1 Podkladní vrstva plastbetonová,_x000D_
d) osazení vyrovnávacího rámu vpusti pro vozovky tl. přes 80 mm, tyto se oceňují souborem cen 936 17- . 1 Osazení kovových doplňků mostního vybavení,_x000D_
e) chráničku DN 200 na konstrukční výšku nosné konstrukce pro prodlužovací vývod průměru 150 mm._x000D_
</t>
  </si>
  <si>
    <t>46</t>
  </si>
  <si>
    <t>552417120</t>
  </si>
  <si>
    <t>odvodňovač mostní rigolový varianta B, vývod na F 100, mříž 300 x 300 mm</t>
  </si>
  <si>
    <t>47</t>
  </si>
  <si>
    <t>948411111</t>
  </si>
  <si>
    <t>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</si>
  <si>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rámů._x000D_
2. V cenách podpěr jsou započteny náklady na rozměření, sestavení modulů s uložením na základech, kontrolu stability, zavětrování konstrukce, osazení dočasných pomocných pracovních lávek a doprava podpěr do vzdálenosti 100 m v rámci staveniště._x000D_
3. Ceny nájemného skruží z věží a podpěr Pižmo jsou pouze informativní, je nutné je posoudit s ohledem na konkrétní podmínky stavby._x000D_
4. Měsíční nájemné podpěr ŽP 16 a P35, které je uvedené s nulovou hodnotou, se stanoví induviduálně podle konkrétních podmínek stavby, obvykle v hodnotě 6 % z ceny pořízení._x000D_
5. Drobný spotřební materiál (např. hřebíky, svorníky, matice) je započten v režijních nákladech._x000D_
6. V cenách nejsou započteny náklady na:_x000D_
a) odskružovací zařízení, tyto se oceňují souborem cen 429 94-1 . Odskružení bednění na podpěrné konstrukci,_x000D_
b) zřízení pracovních podlah a bednění spodní desky nebo trámu nosné konstrukce, tyto se oceňují souborem cen 421 95- . . Dřevěné deskové mostní nosné konstrukce,_x000D_
c) betonový základ nebo základ ze silničních panelů pod skruží nebo roznášecími nosníky dílců._x000D_
d) mimostaveništní dopravu skruží a podpěr a jejich nakládku a vykládku; tyto náklady se oceňují individuálně._x000D_
</t>
  </si>
  <si>
    <t>33,2*0,7</t>
  </si>
  <si>
    <t>48</t>
  </si>
  <si>
    <t>948411211</t>
  </si>
  <si>
    <t>Podpěrné skruže a podpěry dočasné kovové odstranění skruží z věží výšky do 10 m</t>
  </si>
  <si>
    <t>49</t>
  </si>
  <si>
    <t>948411911</t>
  </si>
  <si>
    <t>Podpěrné skruže a podpěry dočasné kovové měsíční nájemné skruží z věží výšky do 10 m</t>
  </si>
  <si>
    <t>50</t>
  </si>
  <si>
    <t>963071112</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</si>
  <si>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přes 100 kg</t>
  </si>
  <si>
    <t>demontáž vyjmutých částí konstrukcí rozřezáním pro odvoz do šrotu</t>
  </si>
  <si>
    <t>"snesení stávajících plechů mostovky</t>
  </si>
  <si>
    <t>38,7*0,003*7850</t>
  </si>
  <si>
    <t>51</t>
  </si>
  <si>
    <t>966075212</t>
  </si>
  <si>
    <t>Demontáž částí ocelového zábradlí mostů svařovaného nebo šroubovaného, hmotnosti přes 50 kg</t>
  </si>
  <si>
    <t>"snesení stávajícího zábradlí</t>
  </si>
  <si>
    <t xml:space="preserve">100,0 </t>
  </si>
  <si>
    <t>997</t>
  </si>
  <si>
    <t>Přesun sutě</t>
  </si>
  <si>
    <t>52</t>
  </si>
  <si>
    <t>997211511</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</si>
  <si>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</si>
  <si>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</si>
  <si>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Poznámka k položce:
odvoz oceli do šrotu</t>
  </si>
  <si>
    <t>53</t>
  </si>
  <si>
    <t>997211519</t>
  </si>
  <si>
    <t>Vodorovná doprava suti nebo vybouraných hmot suti se složením a hrubým urovnáním, na vzdálenost Příplatek k ceně za každý další i započatý 1 km přes 1 km</t>
  </si>
  <si>
    <t xml:space="preserve">Poznámka k položce:
Uvažovaná vzdálenost sběrny 3 km
</t>
  </si>
  <si>
    <t>1,011*2 'Přepočtené koeficientem množství</t>
  </si>
  <si>
    <t>54</t>
  </si>
  <si>
    <t>99722185R</t>
  </si>
  <si>
    <t>Výkup ocelové konstrukce do sběrny (uvažováno 4,-Kč/kg)</t>
  </si>
  <si>
    <t>998</t>
  </si>
  <si>
    <t>Přesun hmot</t>
  </si>
  <si>
    <t>55</t>
  </si>
  <si>
    <t>998212111</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</si>
  <si>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</si>
  <si>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</si>
  <si>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</si>
  <si>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</si>
  <si>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</si>
  <si>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</si>
  <si>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56</t>
  </si>
  <si>
    <t>711112001</t>
  </si>
  <si>
    <t>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</si>
  <si>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m2._x000D_
</t>
  </si>
  <si>
    <t>57</t>
  </si>
  <si>
    <t>11163150</t>
  </si>
  <si>
    <t>lak asfaltový penetrační</t>
  </si>
  <si>
    <t>23,869*0,00035 'Přepočtené koeficientem množství</t>
  </si>
  <si>
    <t>58</t>
  </si>
  <si>
    <t>711112002</t>
  </si>
  <si>
    <t>Provedení izolace proti zemní vlhkosti natěradly a tmely za studena na ploše svislé S nátěrem lakem asfaltovým</t>
  </si>
  <si>
    <t>23,869*2</t>
  </si>
  <si>
    <t>59</t>
  </si>
  <si>
    <t>11163152</t>
  </si>
  <si>
    <t>lak asfaltový izolační</t>
  </si>
  <si>
    <t>47,738*0,00045 'Přepočtené koeficientem množství</t>
  </si>
  <si>
    <t>60</t>
  </si>
  <si>
    <t>711311001R</t>
  </si>
  <si>
    <t>Provedení hydroizolace mostovek přímo pojížděnou stěrkou</t>
  </si>
  <si>
    <t>61</t>
  </si>
  <si>
    <t>11163150R</t>
  </si>
  <si>
    <t>Stěrková izolace pojížděná</t>
  </si>
  <si>
    <t>62</t>
  </si>
  <si>
    <t>998711101</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</si>
  <si>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</si>
  <si>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</si>
  <si>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VRN</t>
  </si>
  <si>
    <t>Vedlejší rozpočtové náklady</t>
  </si>
  <si>
    <t>0</t>
  </si>
  <si>
    <t>Náklady související se stavbou</t>
  </si>
  <si>
    <t>63</t>
  </si>
  <si>
    <t>012002000</t>
  </si>
  <si>
    <t>Geodetické práce</t>
  </si>
  <si>
    <t>kpl</t>
  </si>
  <si>
    <t>64</t>
  </si>
  <si>
    <t>012002004</t>
  </si>
  <si>
    <t>Realizační dokumentace, DSPS, mostní list, hlavní mostní prohlídka</t>
  </si>
  <si>
    <t>soubor</t>
  </si>
  <si>
    <t>VRN3</t>
  </si>
  <si>
    <t>65</t>
  </si>
  <si>
    <t>030001000</t>
  </si>
  <si>
    <t>List obsahuje:</t>
  </si>
  <si>
    <t>1) Krycí list soupisu</t>
  </si>
  <si>
    <t>2) Rekapitulace</t>
  </si>
  <si>
    <t>3) Soupis prací</t>
  </si>
  <si>
    <t>Zpět na list:</t>
  </si>
  <si>
    <t>Rekapitulace stavby</t>
  </si>
  <si>
    <t>&gt;&gt;  skryté sloupce  &lt;&lt;</t>
  </si>
  <si>
    <t>{0ffe0cf3-f223-4b28-a92d-0b48eff77a96}</t>
  </si>
  <si>
    <t>v ---  níže se nacházejí doplnkové a pomocné údaje k sestavám  --- v</t>
  </si>
  <si>
    <t>False</t>
  </si>
  <si>
    <t>-1</t>
  </si>
  <si>
    <t>Poznámka</t>
  </si>
  <si>
    <t>J. Nh [h]</t>
  </si>
  <si>
    <t>Nh celkem [h]</t>
  </si>
  <si>
    <t>J. hmotnost_x000D_
[t]</t>
  </si>
  <si>
    <t>Hmotnost_x000D_
celkem [t]</t>
  </si>
  <si>
    <t>J. suť [t]</t>
  </si>
  <si>
    <t>Suť Celkem [t]</t>
  </si>
  <si>
    <t>ROZPOCET</t>
  </si>
  <si>
    <t>1223018032</t>
  </si>
  <si>
    <t>True</t>
  </si>
  <si>
    <t>821767593</t>
  </si>
  <si>
    <t>-718465320</t>
  </si>
  <si>
    <t>1707528254</t>
  </si>
  <si>
    <t>954229273</t>
  </si>
  <si>
    <t>-572682050</t>
  </si>
  <si>
    <t>-276318389</t>
  </si>
  <si>
    <t>-1089099831</t>
  </si>
  <si>
    <t>1092072047</t>
  </si>
  <si>
    <t>1789484927</t>
  </si>
  <si>
    <t>-1258206083</t>
  </si>
  <si>
    <t>1659305109</t>
  </si>
  <si>
    <t>26403400</t>
  </si>
  <si>
    <t>790593277</t>
  </si>
  <si>
    <t>1145261881</t>
  </si>
  <si>
    <t>954010480</t>
  </si>
  <si>
    <t>-1787498420</t>
  </si>
  <si>
    <t>-2032691409</t>
  </si>
  <si>
    <t>-1253971657</t>
  </si>
  <si>
    <t>558577770</t>
  </si>
  <si>
    <t>-1082225823</t>
  </si>
  <si>
    <t>791315452</t>
  </si>
  <si>
    <t>-274047072</t>
  </si>
  <si>
    <t>-615849937</t>
  </si>
  <si>
    <t>1614406801</t>
  </si>
  <si>
    <t>1620034192</t>
  </si>
  <si>
    <t>1590822541</t>
  </si>
  <si>
    <t>-1619901324</t>
  </si>
  <si>
    <t>119519456</t>
  </si>
  <si>
    <t>-1996129500</t>
  </si>
  <si>
    <t>1406263551</t>
  </si>
  <si>
    <t>4428334</t>
  </si>
  <si>
    <t>-332580057</t>
  </si>
  <si>
    <t>-1890340956</t>
  </si>
  <si>
    <t>-216366306</t>
  </si>
  <si>
    <t>-1957957168</t>
  </si>
  <si>
    <t>448851711</t>
  </si>
  <si>
    <t>-567828927</t>
  </si>
  <si>
    <t>951172182</t>
  </si>
  <si>
    <t>1830753904</t>
  </si>
  <si>
    <t>-565930934</t>
  </si>
  <si>
    <t>-974669051</t>
  </si>
  <si>
    <t>-392035727</t>
  </si>
  <si>
    <t>-385318833</t>
  </si>
  <si>
    <t>1205115686</t>
  </si>
  <si>
    <t>-1248492147</t>
  </si>
  <si>
    <t>-400143801</t>
  </si>
  <si>
    <t>487848786</t>
  </si>
  <si>
    <t>1834921886</t>
  </si>
  <si>
    <t>-135360265</t>
  </si>
  <si>
    <t>769019455</t>
  </si>
  <si>
    <t>653724117</t>
  </si>
  <si>
    <t>-362012875</t>
  </si>
  <si>
    <t>-136908553</t>
  </si>
  <si>
    <t>-723577366</t>
  </si>
  <si>
    <t>-2023467645</t>
  </si>
  <si>
    <t>88732283</t>
  </si>
  <si>
    <t>2001143861</t>
  </si>
  <si>
    <t>-1286750537</t>
  </si>
  <si>
    <t>-179065209</t>
  </si>
  <si>
    <t>-588942374</t>
  </si>
  <si>
    <t>1482155880</t>
  </si>
  <si>
    <t>1024</t>
  </si>
  <si>
    <t>1251120735</t>
  </si>
  <si>
    <t>512</t>
  </si>
  <si>
    <t>-976158318</t>
  </si>
  <si>
    <t>221983549</t>
  </si>
  <si>
    <t>Export VZ</t>
  </si>
  <si>
    <t>1) Rekapitulace stavby</t>
  </si>
  <si>
    <t>2) Rekapitulace objektů stavby a soupisů prací</t>
  </si>
  <si>
    <t>3.0</t>
  </si>
  <si>
    <t>{e1e036dd-4715-4ab9-88d2-dd6e2393f49d}</t>
  </si>
  <si>
    <t>0,01</t>
  </si>
  <si>
    <t>0,001</t>
  </si>
  <si>
    <t>0,1</t>
  </si>
  <si>
    <t>Informatívní údaje z listů zakázek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</si>
  <si>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</si>
  <si>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</si>
  <si>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</si>
  <si>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</si>
  <si>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</si>
  <si>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</si>
  <si>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</si>
  <si>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</si>
  <si>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</si>
  <si>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</si>
  <si>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</si>
  <si>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</si>
  <si>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###NOIMPORT###</t>
  </si>
  <si>
    <t>IMPORT</t>
  </si>
  <si>
    <t>{00000000-0000-0000-0000-000000000000}</t>
  </si>
  <si>
    <t>Rekapitulace - VO - SO 401a</t>
  </si>
  <si>
    <t>Dodávka</t>
  </si>
  <si>
    <t>Montáž</t>
  </si>
  <si>
    <t>Rozvod veřejného osvětlení</t>
  </si>
  <si>
    <t xml:space="preserve">Materiál VO </t>
  </si>
  <si>
    <t>Kč</t>
  </si>
  <si>
    <t xml:space="preserve">Montáž VO </t>
  </si>
  <si>
    <t xml:space="preserve">Zemní práce VO </t>
  </si>
  <si>
    <t>Přepojení stáv. rozvodů</t>
  </si>
  <si>
    <t>HZS - Revizní zpráva elektro</t>
  </si>
  <si>
    <t>Celkem</t>
  </si>
  <si>
    <t>Materiál - VO - SO 401a</t>
  </si>
  <si>
    <t>Jednotka</t>
  </si>
  <si>
    <t>Mat.1</t>
  </si>
  <si>
    <t>Stožár VO - 6,0 m nad zemí , kulatý, pr. 133/89/60</t>
  </si>
  <si>
    <t>ks</t>
  </si>
  <si>
    <t>Mat.2</t>
  </si>
  <si>
    <t>Mat.3</t>
  </si>
  <si>
    <t>Mat.5</t>
  </si>
  <si>
    <t>Elektrovýzbroj - 15-35/6</t>
  </si>
  <si>
    <t>Mat.6</t>
  </si>
  <si>
    <t>Elektrovýzbroj - 15-35/9</t>
  </si>
  <si>
    <t>Mat.7</t>
  </si>
  <si>
    <t>Skleněná pojistka 10 A</t>
  </si>
  <si>
    <t>Mat.8</t>
  </si>
  <si>
    <t>Kabel CYKY 3J x 1,5 mm2</t>
  </si>
  <si>
    <t>Mat.9</t>
  </si>
  <si>
    <t>Kabel CYKY 4J x 16 mm2</t>
  </si>
  <si>
    <t>Mat.10</t>
  </si>
  <si>
    <t>Zemnící vodič FeZn pr. 10 mm2</t>
  </si>
  <si>
    <t>Mat.11</t>
  </si>
  <si>
    <t>Kabelová chránička KOPOFLEX pr. 50 mm</t>
  </si>
  <si>
    <t>Mat.12</t>
  </si>
  <si>
    <t>Kabelová chránička KOPOFLEX pr. 110 mm</t>
  </si>
  <si>
    <t>Mat.13</t>
  </si>
  <si>
    <t>Kabelová chránička KOPOHALF pr. 110 mm</t>
  </si>
  <si>
    <t>Mat.14</t>
  </si>
  <si>
    <t>Svorka SS</t>
  </si>
  <si>
    <t>Mat.15</t>
  </si>
  <si>
    <t>Svorka SP 1</t>
  </si>
  <si>
    <t>Mat.16</t>
  </si>
  <si>
    <t>Štíkování stožárů VO</t>
  </si>
  <si>
    <t>Mat.17</t>
  </si>
  <si>
    <t>Zákrytová deska KD 200</t>
  </si>
  <si>
    <t>Mat.18</t>
  </si>
  <si>
    <t>Kabelové koncovky KSCZ4X 6-25</t>
  </si>
  <si>
    <t>Mat.19</t>
  </si>
  <si>
    <t>Smršťovací trubky pro CYKY 3J x 1,5 mm2 (krabice 100ks)</t>
  </si>
  <si>
    <t>Mezisoučet</t>
  </si>
  <si>
    <t>Podružný materiál 5 %</t>
  </si>
  <si>
    <t>Montáž - VO - SO 401a</t>
  </si>
  <si>
    <t>210 20-4011</t>
  </si>
  <si>
    <t>210 20-3403</t>
  </si>
  <si>
    <t>210 20-3403-S</t>
  </si>
  <si>
    <t>210 20-4203</t>
  </si>
  <si>
    <t>210 12-0001</t>
  </si>
  <si>
    <t>210 80-0125-S</t>
  </si>
  <si>
    <t>210 22-0002</t>
  </si>
  <si>
    <t>460 51-0274-S</t>
  </si>
  <si>
    <t>210 22-0301</t>
  </si>
  <si>
    <t>210 20-4011-S</t>
  </si>
  <si>
    <t>460 49-0051-S</t>
  </si>
  <si>
    <t>210 10-0602-S</t>
  </si>
  <si>
    <t>210 10-0502</t>
  </si>
  <si>
    <t xml:space="preserve">Demontáž stávajícího stožáru </t>
  </si>
  <si>
    <t>Demontáž stávajícího svítidla VO</t>
  </si>
  <si>
    <t>Demontáž stávající elektrovýzbroje</t>
  </si>
  <si>
    <t>PPV 1 %</t>
  </si>
  <si>
    <t>Zemní práce - VO - SO 401a</t>
  </si>
  <si>
    <t>460 01-0022</t>
  </si>
  <si>
    <t>Vytýčení trasy podél silnice</t>
  </si>
  <si>
    <t>km</t>
  </si>
  <si>
    <t>460 08-0035</t>
  </si>
  <si>
    <t>Betonový základ pro přechody komunikací</t>
  </si>
  <si>
    <t>460 03-0171</t>
  </si>
  <si>
    <t>Bourání živice do 5 cm</t>
  </si>
  <si>
    <t>460 08-0112</t>
  </si>
  <si>
    <t>Rozbourání betonového základu</t>
  </si>
  <si>
    <t>460 03-0191</t>
  </si>
  <si>
    <t>Řezání spár v asfaltu</t>
  </si>
  <si>
    <t>460 60-0061</t>
  </si>
  <si>
    <t>Odvoz sutě -beton , živice do 5 km</t>
  </si>
  <si>
    <t>460 60-0071</t>
  </si>
  <si>
    <t>Odvoz sutě -beton , živice za další km</t>
  </si>
  <si>
    <t>460 60-0061-S</t>
  </si>
  <si>
    <t>Poplatek za skládku betonové suti</t>
  </si>
  <si>
    <t>Poplatek za skládku živičné suti</t>
  </si>
  <si>
    <t>Betonový základ pro stožár VO</t>
  </si>
  <si>
    <t>460 20-0133</t>
  </si>
  <si>
    <t xml:space="preserve">Výkop rýhy 35/80 cm </t>
  </si>
  <si>
    <t>460 20-0303</t>
  </si>
  <si>
    <t xml:space="preserve">Výkop rýhy 50/120 cm </t>
  </si>
  <si>
    <t>460 05-0003</t>
  </si>
  <si>
    <t>Výkop jam pro stožáry VO</t>
  </si>
  <si>
    <t>460 42-1082</t>
  </si>
  <si>
    <t>Zřízení kabel. lože</t>
  </si>
  <si>
    <t>460 47-0011</t>
  </si>
  <si>
    <t>Křížení inž. sítí</t>
  </si>
  <si>
    <t>460 56-0133</t>
  </si>
  <si>
    <t>Zához rýhy 35/80 cm</t>
  </si>
  <si>
    <t>460 56-0303</t>
  </si>
  <si>
    <t xml:space="preserve">Zához rýhy 50/120 cm </t>
  </si>
  <si>
    <t>460 49-0013</t>
  </si>
  <si>
    <t>Fólie PVC š. 33 cm</t>
  </si>
  <si>
    <t>460 60-0023</t>
  </si>
  <si>
    <t>Odvoz zeminy</t>
  </si>
  <si>
    <t>460 60-0031</t>
  </si>
  <si>
    <t>Odvoz za každý další km</t>
  </si>
  <si>
    <t>460 62-0013</t>
  </si>
  <si>
    <t>Definitivní úprava terénu</t>
  </si>
  <si>
    <t>460  60-0023-S</t>
  </si>
  <si>
    <t>Přesun hmot po staveništi</t>
  </si>
  <si>
    <t>Štěrkopísek do 15 cm</t>
  </si>
  <si>
    <t>Oddělovací cihla</t>
  </si>
  <si>
    <t>Rozbourání betonového základu, stáv. stožáru VO</t>
  </si>
  <si>
    <t>Cena celkem</t>
  </si>
  <si>
    <t>Rekapitulace - SO 404</t>
  </si>
  <si>
    <t>Ochrana kabelů DP</t>
  </si>
  <si>
    <t xml:space="preserve">Materiál </t>
  </si>
  <si>
    <t xml:space="preserve">Montáž </t>
  </si>
  <si>
    <t xml:space="preserve">Zemní práce </t>
  </si>
  <si>
    <t>Materiál - SO 404</t>
  </si>
  <si>
    <t>Montáž - SO 404</t>
  </si>
  <si>
    <t>210 01-0238 S</t>
  </si>
  <si>
    <t>210 90-1078</t>
  </si>
  <si>
    <t>Manipulace s trakčním kabelem ve stávající trasem</t>
  </si>
  <si>
    <t>Přenesení a uložení trakčního kabelu do nové trasy</t>
  </si>
  <si>
    <t>Zemní práce - SO 404</t>
  </si>
  <si>
    <t>Zaměření skutečné trasy kabelů DP</t>
  </si>
  <si>
    <t>Výkop rýhy 35/80 cm - stávající trasy</t>
  </si>
  <si>
    <t>Zához rýhy 35/80 cm - stávající trasy</t>
  </si>
  <si>
    <t>S0 801a: Náhradní výsadby</t>
  </si>
  <si>
    <t>183101215</t>
  </si>
  <si>
    <t>Jamky pro výsadbu s výměnou 50 % půdy zeminy tř 1 až 4 objem do 0,4 m3 v rovině a svahu do 1:5</t>
  </si>
  <si>
    <t>Hloubení jamek pro vysazování rostlin v zemině tř.1 až 4 s výměnou půdy z 50%
  v rovině nebo na svahu do 1:5, objemu
    přes 0,125 do 0,40 m3</t>
  </si>
  <si>
    <t>ze situace a TZ;10,0</t>
  </si>
  <si>
    <t>184102114</t>
  </si>
  <si>
    <t>Výsadba dřeviny s balem D do 0,5 m do jamky se zalitím v rovině a svahu do 1:5</t>
  </si>
  <si>
    <t>Výsadba dřeviny s balem do předem vyhloubené jamky se zalitím 
  v rovině nebo na svahu do 1:5, při průměru balu
    přes 400 do 500 mm</t>
  </si>
  <si>
    <t>viz jamky pro stromy;10,0</t>
  </si>
  <si>
    <t>184215133</t>
  </si>
  <si>
    <t>Ukotvení kmene dřevin třemi kůly D do 0,1 m délky do 3 m</t>
  </si>
  <si>
    <t>Ukotvení dřeviny kůly
  třemi kůly, délky
    přes 2 do 3 m</t>
  </si>
  <si>
    <t>viz výsadba;10,0</t>
  </si>
  <si>
    <t>184911421</t>
  </si>
  <si>
    <t>Mulčování rostlin kůrou tl. do 0,1 m v rovině a svahu do 1:5</t>
  </si>
  <si>
    <t>Mulčování vysazených rostlin
  mulčovací kůrou, tl.
    do 100 mm
      v rovině nebo na svahu do 1:5</t>
  </si>
  <si>
    <t>1,8 m2/strom;1,8*10,0</t>
  </si>
  <si>
    <t>185802114</t>
  </si>
  <si>
    <t>Hnojení půdy umělým hnojivem k jednotlivým rostlinám v rovině a svahu do 1:5</t>
  </si>
  <si>
    <t>Hnojení půdy nebo trávníku 
  v rovině nebo na svahu do 1:5
    umělým hnojivem s rozdělením k jednotlivým rostlinám</t>
  </si>
  <si>
    <t>viz pol. 25191155, přepočet na t;0,360*0,001</t>
  </si>
  <si>
    <t>184215411</t>
  </si>
  <si>
    <t>Zhotovení závlahové mísy dřevin D do 0,5 m v rovině nebo na svahu do 1:5</t>
  </si>
  <si>
    <t>Zhotovení závlahové mísy u solitérních dřevin
  v rovině nebo na svahu do 1:5, o průměru mísy
    do 0,5 m</t>
  </si>
  <si>
    <t>následná péče 3 roky, 2x ročně;2*3*10,0</t>
  </si>
  <si>
    <t>111111311</t>
  </si>
  <si>
    <t>Odstranění ruderálního porostu do 100 m2 naložení a odvoz do 20 km v rovině nebo svahu do 1:5</t>
  </si>
  <si>
    <t>Odstranění ruderálního porostu
  z plochy
    do 100 m2
      v rovině nebo na svahu do 1:5</t>
  </si>
  <si>
    <t>1,8 m2/strom;10*1,80</t>
  </si>
  <si>
    <t>162601102</t>
  </si>
  <si>
    <t>Vodorovné přemístění do 5000 m výkopku/sypaniny z horniny tř. 1 až 4</t>
  </si>
  <si>
    <t>Vodorovné přemístění výkopku nebo sypaniny po suchu 
  na obvyklém dopravním prostředku, bez naložení výkopku, avšak se složením bez rozhrnutí
    z horniny tř. 1 až 4 na vzdálenost
      přes 4 000 do 5 000 m</t>
  </si>
  <si>
    <t>přebytečný výkopek - 50% výměna půdy;(0,400-0,330*0,50)*10</t>
  </si>
  <si>
    <t>viz vodorovné přemístění;2,350</t>
  </si>
  <si>
    <t>171201201</t>
  </si>
  <si>
    <t>Uložení sypaniny na skládky</t>
  </si>
  <si>
    <t>Uložení sypaniny 
  na skládky</t>
  </si>
  <si>
    <t>Poplatek za uložení stavebního odpadu - zeminy a kameniva na skládce</t>
  </si>
  <si>
    <t>Poplatek za uložení stavebního odpadu na skládce (skládkovné)
  zeminy a kameniva zatříděného do Katalogu odpadů pod kódem 170 504</t>
  </si>
  <si>
    <t>1m3=1,75t;2,350*1,75</t>
  </si>
  <si>
    <t>50% výměna půdy;0,330*0,50*10</t>
  </si>
  <si>
    <t>026 X1</t>
  </si>
  <si>
    <t>Javor mléč - Acer platanoides - vysokokmen, s balem, o.k. 12 - 14 cm</t>
  </si>
  <si>
    <t>05217210</t>
  </si>
  <si>
    <t>Tyč odkorněná délka 150 cm,tloušťka 10 cm</t>
  </si>
  <si>
    <t>3 ks/strom;3*10,0</t>
  </si>
  <si>
    <t>184501114</t>
  </si>
  <si>
    <t>Zhotovení obalu z juty ve dvou vrstvách v rovině a svahu do 1:5</t>
  </si>
  <si>
    <t>Zhotovení obalu kmene a spodních částí větví stromu z juty 
  ve dvou vrstvách
    v rovině nebo na svahu do 1:5</t>
  </si>
  <si>
    <t>2 m2/strom;2,0*10,0</t>
  </si>
  <si>
    <t>184801121</t>
  </si>
  <si>
    <t>Ošetřování vysazených dřevin soliterních v rovině a svahu do 1:5</t>
  </si>
  <si>
    <t>Ošetření vysazených dřevin 
  solitérních
    v rovině nebo na svahu do 1:5</t>
  </si>
  <si>
    <t>po výsadbě;10,0</t>
  </si>
  <si>
    <t>10391100</t>
  </si>
  <si>
    <t>kůra mulčovací VL</t>
  </si>
  <si>
    <t>tl. 10 cm, plocha 1,8 m2/strom;1,80*0,10*10,0</t>
  </si>
  <si>
    <t>25191155</t>
  </si>
  <si>
    <t>hnojivo průmyslové</t>
  </si>
  <si>
    <t>hnojivo průmyslové Cererit</t>
  </si>
  <si>
    <t>dávka 20 g/m2 mulče;0,02*18,00</t>
  </si>
  <si>
    <t>Dovoz vody pro zálivku rostlin na vzdálenost do 1000 m</t>
  </si>
  <si>
    <t>po výsadbě - 60 l/strom;0,060*10</t>
  </si>
  <si>
    <t>následná péče 3 roky, 10x zalití 60 l/strom;0,060*10*3*10,0</t>
  </si>
  <si>
    <t>185804311</t>
  </si>
  <si>
    <t>Zalití rostlin vodou plocha do 20 m2</t>
  </si>
  <si>
    <t>Zalití rostlin vodou 
  plochy záhonů jednotlivě
    do 20 m2</t>
  </si>
  <si>
    <t>následná péče 3 roky, 10x zalití, 60 l/strom;0,060*10*3*10,0</t>
  </si>
  <si>
    <t>184852312</t>
  </si>
  <si>
    <t>Řez stromu výchovný alejových stromů výšky přes 4 do 6 m</t>
  </si>
  <si>
    <t>Řez stromů prováděný lezeckou technikou
  výchovný
    alejové stromy, výšky
      přes 4 do 6 m</t>
  </si>
  <si>
    <t>následná péče 3 roky, 1x ročně;1*3*10,0</t>
  </si>
  <si>
    <t>184801131</t>
  </si>
  <si>
    <t>Ošetřování vysazených dřevin ve skupinách v rovině a svahu do 1:5</t>
  </si>
  <si>
    <t>Ošetření vysazených dřevin 
  ve skupinách
    v rovině nebo na svahu do 1:5</t>
  </si>
  <si>
    <t>998231311</t>
  </si>
  <si>
    <t>Přesun hmot pro sadovnické a krajinářské úpravy vodorovně do 5000 m</t>
  </si>
  <si>
    <t>Přesun hmot pro sadovnické a krajinářské úpravy - strojně
  dopravní vzdálenost do 5000 m</t>
  </si>
  <si>
    <t>Ústí nad Labem, oprava konstrukce MK podél Klíšského potoka, SO 801a</t>
  </si>
  <si>
    <t>DPH 21%</t>
  </si>
  <si>
    <t>Úhrnem vč. DPH</t>
  </si>
  <si>
    <t xml:space="preserve">        16 h x    ... ,- Kč</t>
  </si>
  <si>
    <t xml:space="preserve">        16 h x ... Kč</t>
  </si>
  <si>
    <t>MGZS Mimoglobální zařízení staveniště</t>
  </si>
  <si>
    <t>MGZS: Mimoglobální zařízení staveniště</t>
  </si>
  <si>
    <t>Přechodné dopravní značení</t>
  </si>
  <si>
    <t>označení výjezdu ze stavby</t>
  </si>
  <si>
    <t>označení staveniště na pěších přístupech</t>
  </si>
  <si>
    <t>dopravní značky ve Vinařské</t>
  </si>
  <si>
    <t>Zdroj LED 30 W, 4000 K, 3060 lm</t>
  </si>
  <si>
    <t>Svítidlo VO-ATOS LED 30 W, čirý kryt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</si>
</sst>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Kč&quot;_-;\-* #,##0.00\ &quot;Kč&quot;_-;_-* &quot;-&quot;??\ &quot;Kč&quot;_-;_-@_-"/>
    <numFmt numFmtId="164" formatCode="_-* #,##0\ _K_č_-;\-* #,##0\ _K_č_-;_-* &quot;-&quot;\ _K_č_-;_-@_-"/>
    <numFmt numFmtId="165" formatCode="_-* #,##0.00\ _K_č_-;\-* #,##0.00\ _K_č_-;_-* &quot;-&quot;??\ _K_č_-;_-@_-"/>
    <numFmt numFmtId="166" formatCode="_(#,##0&quot;.&quot;_);;;_(@_)"/>
    <numFmt numFmtId="167" formatCode="_(#,##0.0??;\-\ #,##0.0??;&quot;–&quot;???;_(@_)"/>
    <numFmt numFmtId="168" formatCode="_(#,##0.00_);[Red]\-\ #,##0.00_);&quot;–&quot;??;_(@_)"/>
    <numFmt numFmtId="169" formatCode="_(#,##0_);[Red]\-\ #,##0_);&quot;–&quot;??;_(@_)"/>
    <numFmt numFmtId="170" formatCode="_(#,##0.00000_);[Red]\-\ #,##0.00000_);&quot;–&quot;??;_(@_)"/>
    <numFmt numFmtId="171" formatCode="_(#,##0.0_);[Red]\-\ #,##0.0_);&quot;–&quot;??;_(@_)"/>
    <numFmt numFmtId="172" formatCode="#"/>
    <numFmt numFmtId="173" formatCode="#,##0.00%"/>
    <numFmt numFmtId="174" formatCode="dd\.mm\.yyyy"/>
    <numFmt numFmtId="175" formatCode="#,##0.000"/>
    <numFmt numFmtId="176" formatCode="#,##0.00000"/>
    <numFmt numFmtId="177" formatCode="#,##0.00_ ;\-#,##0.00\ "/>
    <numFmt numFmtId="178" formatCode="_-* #,##0.0\ _K_č_-;\-* #,##0.0\ _K_č_-;_-* &quot;-&quot;?\ _K_č_-;_-@_-"/>
  </numFmts>
  <fonts count="88" x14ac:knownFonts="1">
    <font>
      <sz val="10"/>
      <name val="Arial"/>
      <charset val="238"/>
    </font>
    <font>
      <sz val="10"/>
      <name val="Arial"/>
      <family val="2"/>
      <charset val="238"/>
    </font>
    <font>
      <sz val="11"/>
      <name val="Arial"/>
      <family val="2"/>
      <charset val="238"/>
    </font>
    <font>
      <sz val="14"/>
      <name val="Arial"/>
      <family val="2"/>
      <charset val="238"/>
    </font>
    <font>
      <sz val="10"/>
      <name val="Arial CE"/>
      <charset val="238"/>
    </font>
    <font>
      <b/>
      <sz val="18"/>
      <color theme="3"/>
      <name val="Cambria"/>
      <family val="2"/>
      <charset val="238"/>
      <scheme val="major"/>
    </font>
    <font>
      <b/>
      <i/>
      <sz val="1"/>
      <color theme="0"/>
      <name val="Calibri"/>
      <family val="2"/>
      <charset val="238"/>
      <scheme val="minor"/>
    </font>
    <font>
      <b/>
      <sz val="18"/>
      <color theme="3"/>
      <name val="Arial"/>
      <family val="2"/>
      <charset val="238"/>
    </font>
    <font>
      <sz val="10"/>
      <name val="Calibri"/>
      <family val="2"/>
      <charset val="238"/>
      <scheme val="minor"/>
    </font>
    <font>
      <b/>
      <sz val="12"/>
      <color indexed="25"/>
      <name val="Calibri"/>
      <family val="2"/>
      <charset val="238"/>
      <scheme val="minor"/>
    </font>
    <font>
      <b/>
      <sz val="11"/>
      <name val="Calibri"/>
      <family val="2"/>
      <charset val="238"/>
      <scheme val="minor"/>
    </font>
    <font>
      <b/>
      <sz val="9"/>
      <color indexed="18"/>
      <name val="Calibri"/>
      <family val="2"/>
      <charset val="238"/>
      <scheme val="minor"/>
    </font>
    <font>
      <sz val="9"/>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9"/>
      <color theme="4" tint="-0.249977111117893"/>
      <name val="Calibri"/>
      <family val="2"/>
      <charset val="238"/>
      <scheme val="minor"/>
    </font>
    <font>
      <b/>
      <sz val="10"/>
      <color theme="5" tint="-0.499984740745262"/>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18"/>
      <color theme="3"/>
      <name val="Calibri"/>
      <family val="2"/>
      <charset val="238"/>
      <scheme val="minor"/>
    </font>
    <font>
      <sz val="8"/>
      <name val="Calibri"/>
      <family val="2"/>
      <charset val="238"/>
      <scheme val="minor"/>
    </font>
    <font>
      <b/>
      <sz val="14"/>
      <name val="Calibri"/>
      <family val="2"/>
      <charset val="238"/>
      <scheme val="minor"/>
    </font>
    <font>
      <b/>
      <sz val="8"/>
      <name val="Calibri"/>
      <family val="2"/>
      <charset val="238"/>
      <scheme val="minor"/>
    </font>
    <font>
      <b/>
      <sz val="10"/>
      <name val="Calibri"/>
      <family val="2"/>
      <charset val="238"/>
      <scheme val="minor"/>
    </font>
    <font>
      <sz val="11"/>
      <name val="Calibri"/>
      <family val="2"/>
      <charset val="238"/>
      <scheme val="minor"/>
    </font>
    <font>
      <sz val="10"/>
      <color indexed="54"/>
      <name val="Calibri"/>
      <family val="2"/>
      <charset val="238"/>
      <scheme val="minor"/>
    </font>
    <font>
      <sz val="14"/>
      <name val="Calibri"/>
      <family val="2"/>
      <charset val="238"/>
      <scheme val="minor"/>
    </font>
    <font>
      <sz val="10"/>
      <color theme="5" tint="-0.499984740745262"/>
      <name val="Calibri"/>
      <family val="2"/>
      <charset val="238"/>
      <scheme val="minor"/>
    </font>
    <font>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b/>
      <sz val="18"/>
      <color theme="4" tint="-0.499984740745262"/>
      <name val="Calibri"/>
      <family val="2"/>
      <charset val="238"/>
      <scheme val="minor"/>
    </font>
    <font>
      <b/>
      <sz val="14"/>
      <color theme="4" tint="-0.499984740745262"/>
      <name val="Calibri"/>
      <family val="2"/>
      <charset val="238"/>
      <scheme val="minor"/>
    </font>
    <font>
      <sz val="10"/>
      <name val="Arial"/>
      <family val="2"/>
      <charset val="238"/>
    </font>
    <font>
      <u/>
      <sz val="11"/>
      <color theme="10"/>
      <name val="Calibri"/>
      <family val="2"/>
      <charset val="238"/>
      <scheme val="minor"/>
    </font>
    <font>
      <sz val="10"/>
      <name val="Trebuchet MS"/>
      <family val="2"/>
      <charset val="238"/>
    </font>
    <font>
      <sz val="10"/>
      <color rgb="FF960000"/>
      <name val="Trebuchet MS"/>
      <family val="2"/>
      <charset val="238"/>
    </font>
    <font>
      <u/>
      <sz val="11"/>
      <color theme="10"/>
      <name val="Calibri"/>
      <family val="2"/>
      <charset val="238"/>
      <scheme val="minor"/>
    </font>
    <font>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2"/>
      <name val="Trebuchet MS"/>
      <family val="2"/>
      <charset val="238"/>
    </font>
    <font>
      <sz val="9"/>
      <name val="Trebuchet MS"/>
      <family val="2"/>
      <charset val="238"/>
    </font>
    <font>
      <b/>
      <sz val="10"/>
      <name val="Trebuchet MS"/>
      <family val="2"/>
      <charset val="238"/>
    </font>
    <font>
      <b/>
      <sz val="12"/>
      <color rgb="FF960000"/>
      <name val="Trebuchet MS"/>
      <family val="2"/>
      <charset val="238"/>
    </font>
    <font>
      <sz val="8"/>
      <color rgb="FF969696"/>
      <name val="Trebuchet MS"/>
      <family val="2"/>
      <charset val="238"/>
    </font>
    <font>
      <b/>
      <sz val="12"/>
      <color rgb="FF800000"/>
      <name val="Trebuchet MS"/>
      <family val="2"/>
      <charset val="238"/>
    </font>
    <font>
      <sz val="12"/>
      <color rgb="FF003366"/>
      <name val="Trebuchet MS"/>
      <family val="2"/>
      <charset val="238"/>
    </font>
    <font>
      <sz val="10"/>
      <color rgb="FF003366"/>
      <name val="Trebuchet MS"/>
      <family val="2"/>
      <charset val="238"/>
    </font>
    <font>
      <sz val="8"/>
      <color rgb="FF960000"/>
      <name val="Trebuchet MS"/>
      <family val="2"/>
      <charset val="238"/>
    </font>
    <font>
      <b/>
      <sz val="8"/>
      <name val="Trebuchet MS"/>
      <family val="2"/>
      <charset val="238"/>
    </font>
    <font>
      <sz val="8"/>
      <color rgb="FF003366"/>
      <name val="Trebuchet MS"/>
      <family val="2"/>
      <charset val="238"/>
    </font>
    <font>
      <sz val="7"/>
      <color rgb="FF969696"/>
      <name val="Trebuchet MS"/>
      <family val="2"/>
      <charset val="238"/>
    </font>
    <font>
      <i/>
      <sz val="7"/>
      <color rgb="FF969696"/>
      <name val="Trebuchet MS"/>
      <family val="2"/>
      <charset val="238"/>
    </font>
    <font>
      <sz val="8"/>
      <color rgb="FF505050"/>
      <name val="Trebuchet MS"/>
      <family val="2"/>
      <charset val="238"/>
    </font>
    <font>
      <sz val="8"/>
      <color rgb="FFFF0000"/>
      <name val="Trebuchet MS"/>
      <family val="2"/>
      <charset val="238"/>
    </font>
    <font>
      <i/>
      <sz val="8"/>
      <color rgb="FF0000FF"/>
      <name val="Trebuchet MS"/>
      <family val="2"/>
      <charset val="238"/>
    </font>
    <font>
      <sz val="8"/>
      <color rgb="FF800080"/>
      <name val="Trebuchet MS"/>
      <family val="2"/>
      <charset val="238"/>
    </font>
    <font>
      <sz val="8"/>
      <color rgb="FFFAE682"/>
      <name val="Trebuchet MS"/>
      <family val="2"/>
      <charset val="238"/>
    </font>
    <font>
      <u/>
      <sz val="10"/>
      <color theme="10"/>
      <name val="Trebuchet MS"/>
      <family val="2"/>
      <charset val="238"/>
    </font>
    <font>
      <b/>
      <sz val="8"/>
      <color rgb="FF969696"/>
      <name val="Trebuchet MS"/>
      <family val="2"/>
      <charset val="238"/>
    </font>
    <font>
      <b/>
      <sz val="9"/>
      <name val="Trebuchet MS"/>
      <family val="2"/>
      <charset val="238"/>
    </font>
    <font>
      <sz val="12"/>
      <color rgb="FF969696"/>
      <name val="Trebuchet MS"/>
      <family val="2"/>
      <charset val="238"/>
    </font>
    <font>
      <sz val="12"/>
      <name val="Trebuchet MS"/>
      <family val="2"/>
      <charset val="238"/>
    </font>
    <font>
      <sz val="18"/>
      <color theme="10"/>
      <name val="Wingdings 2"/>
      <family val="1"/>
      <charset val="2"/>
    </font>
    <font>
      <sz val="11"/>
      <name val="Trebuchet MS"/>
      <family val="2"/>
      <charset val="238"/>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b/>
      <sz val="14"/>
      <name val="Arial CE"/>
      <family val="2"/>
      <charset val="238"/>
    </font>
    <font>
      <sz val="12"/>
      <name val="Arial CE"/>
      <family val="2"/>
      <charset val="238"/>
    </font>
    <font>
      <sz val="14"/>
      <name val="Arial CE"/>
      <family val="2"/>
      <charset val="238"/>
    </font>
    <font>
      <b/>
      <sz val="12"/>
      <name val="Arial CE"/>
      <charset val="238"/>
    </font>
    <font>
      <sz val="12"/>
      <name val="Arial"/>
      <family val="2"/>
      <charset val="238"/>
    </font>
    <font>
      <b/>
      <sz val="14"/>
      <name val="Arial CE"/>
      <charset val="238"/>
    </font>
    <font>
      <sz val="18"/>
      <color rgb="FF993366"/>
      <name val="Arial"/>
      <family val="2"/>
      <charset val="238"/>
    </font>
    <font>
      <b/>
      <sz val="12"/>
      <color rgb="FF993366"/>
      <name val="Arial"/>
      <family val="2"/>
      <charset val="238"/>
    </font>
    <font>
      <b/>
      <sz val="9"/>
      <color indexed="18"/>
      <name val="Arial"/>
      <family val="2"/>
      <charset val="238"/>
    </font>
    <font>
      <b/>
      <sz val="10"/>
      <color rgb="FF993366"/>
      <name val="Arial"/>
      <family val="2"/>
      <charset val="238"/>
    </font>
    <font>
      <b/>
      <sz val="9"/>
      <color rgb="FF993366"/>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rgb="FFBEBEBE"/>
      </patternFill>
    </fill>
    <fill>
      <patternFill patternType="solid">
        <fgColor rgb="FFD2D2D2"/>
      </patternFill>
    </fill>
    <fill>
      <patternFill patternType="solid">
        <fgColor rgb="FFFAE682"/>
      </patternFill>
    </fill>
    <fill>
      <patternFill patternType="solid">
        <fgColor rgb="FFC0C0C0"/>
      </patternFill>
    </fill>
  </fills>
  <borders count="73">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hair">
        <color rgb="FF969696"/>
      </top>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right style="hair">
        <color rgb="FF969696"/>
      </right>
      <top/>
      <bottom style="hair">
        <color rgb="FF969696"/>
      </bottom>
      <diagonal/>
    </border>
    <border>
      <left style="hair">
        <color rgb="FF969696"/>
      </left>
      <right/>
      <top/>
      <bottom style="hair">
        <color rgb="FF969696"/>
      </bottom>
      <diagonal/>
    </border>
  </borders>
  <cellStyleXfs count="6">
    <xf numFmtId="0" fontId="0" fillId="0" borderId="0"/>
    <xf numFmtId="0" fontId="5" fillId="0" borderId="0" applyNumberFormat="0" applyFill="0" applyBorder="0" applyAlignment="0" applyProtection="0"/>
    <xf numFmtId="0" fontId="4" fillId="0" borderId="0"/>
    <xf numFmtId="0" fontId="1" fillId="0" borderId="0"/>
    <xf numFmtId="44" fontId="39" fillId="0" borderId="0" applyFont="0" applyFill="0" applyBorder="0" applyAlignment="0" applyProtection="0"/>
    <xf numFmtId="0" fontId="40" fillId="0" borderId="0" applyNumberFormat="0" applyFill="0" applyBorder="0" applyAlignment="0" applyProtection="0"/>
  </cellStyleXfs>
  <cellXfs count="532">
    <xf numFmtId="0" fontId="0" fillId="0" borderId="0" xfId="0"/>
    <xf numFmtId="0" fontId="2" fillId="0" borderId="0" xfId="0" applyFont="1"/>
    <xf numFmtId="0" fontId="1" fillId="0" borderId="0" xfId="0" applyFont="1"/>
    <xf numFmtId="0" fontId="6" fillId="0" borderId="0" xfId="0" applyFont="1" applyAlignment="1">
      <alignment horizontal="center" vertical="center"/>
    </xf>
    <xf numFmtId="0" fontId="7" fillId="0" borderId="0" xfId="1" applyFont="1"/>
    <xf numFmtId="0" fontId="7" fillId="0" borderId="0" xfId="1" applyFont="1" applyBorder="1"/>
    <xf numFmtId="0" fontId="1" fillId="0" borderId="0" xfId="0" applyFont="1" applyBorder="1"/>
    <xf numFmtId="0" fontId="3" fillId="0" borderId="0" xfId="0" applyFont="1"/>
    <xf numFmtId="0" fontId="3" fillId="0" borderId="0" xfId="0" applyFont="1" applyBorder="1"/>
    <xf numFmtId="166" fontId="6"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wrapText="1"/>
    </xf>
    <xf numFmtId="167" fontId="6" fillId="0" borderId="0" xfId="0" applyNumberFormat="1" applyFont="1" applyFill="1" applyBorder="1" applyAlignment="1" applyProtection="1">
      <alignment horizontal="center" vertical="center"/>
    </xf>
    <xf numFmtId="168" fontId="6" fillId="0" borderId="0" xfId="0" applyNumberFormat="1" applyFont="1" applyAlignment="1" applyProtection="1">
      <alignment horizontal="center" vertical="center"/>
    </xf>
    <xf numFmtId="169" fontId="6" fillId="0" borderId="0" xfId="0" applyNumberFormat="1" applyFont="1" applyAlignment="1" applyProtection="1">
      <alignment horizontal="center" vertical="center"/>
    </xf>
    <xf numFmtId="170" fontId="6" fillId="0" borderId="0" xfId="0" applyNumberFormat="1" applyFont="1" applyAlignment="1" applyProtection="1">
      <alignment horizontal="center" vertical="center"/>
    </xf>
    <xf numFmtId="172" fontId="6" fillId="0" borderId="0" xfId="0" applyNumberFormat="1" applyFont="1" applyAlignment="1" applyProtection="1">
      <alignment horizontal="center" vertical="center"/>
    </xf>
    <xf numFmtId="0" fontId="8" fillId="0" borderId="0" xfId="0" applyFont="1"/>
    <xf numFmtId="49" fontId="9" fillId="0" borderId="0" xfId="0" applyNumberFormat="1" applyFont="1" applyAlignment="1"/>
    <xf numFmtId="167" fontId="9" fillId="0" borderId="0" xfId="0" applyNumberFormat="1" applyFont="1" applyFill="1" applyBorder="1" applyAlignment="1"/>
    <xf numFmtId="168" fontId="9" fillId="0" borderId="0" xfId="0" applyNumberFormat="1" applyFont="1" applyAlignment="1"/>
    <xf numFmtId="169" fontId="9" fillId="0" borderId="0" xfId="0" applyNumberFormat="1" applyFont="1" applyAlignment="1"/>
    <xf numFmtId="170" fontId="9" fillId="0" borderId="0" xfId="0" applyNumberFormat="1" applyFont="1" applyAlignment="1"/>
    <xf numFmtId="166" fontId="10" fillId="0" borderId="0" xfId="0" applyNumberFormat="1" applyFont="1" applyAlignment="1">
      <alignment horizontal="left" indent="3"/>
    </xf>
    <xf numFmtId="49" fontId="11" fillId="0" borderId="0" xfId="0" applyNumberFormat="1" applyFont="1" applyAlignment="1">
      <alignment horizontal="right"/>
    </xf>
    <xf numFmtId="49" fontId="11" fillId="0" borderId="0" xfId="0" applyNumberFormat="1" applyFont="1" applyAlignment="1">
      <alignment horizontal="center"/>
    </xf>
    <xf numFmtId="49" fontId="11" fillId="0" borderId="0" xfId="0" applyNumberFormat="1" applyFont="1" applyAlignment="1">
      <alignment horizontal="left"/>
    </xf>
    <xf numFmtId="0" fontId="11" fillId="0" borderId="0" xfId="0" applyNumberFormat="1" applyFont="1" applyAlignment="1">
      <alignment horizontal="left" wrapText="1"/>
    </xf>
    <xf numFmtId="0" fontId="11" fillId="0" borderId="0" xfId="0" applyNumberFormat="1" applyFont="1" applyAlignment="1">
      <alignment horizontal="right"/>
    </xf>
    <xf numFmtId="0" fontId="12" fillId="2" borderId="0" xfId="0" applyFont="1" applyFill="1"/>
    <xf numFmtId="166" fontId="13" fillId="2" borderId="1" xfId="0" applyNumberFormat="1" applyFont="1" applyFill="1" applyBorder="1" applyAlignment="1" applyProtection="1">
      <alignment horizontal="right" vertical="top"/>
    </xf>
    <xf numFmtId="49" fontId="13" fillId="2" borderId="1" xfId="0" applyNumberFormat="1" applyFont="1" applyFill="1" applyBorder="1" applyAlignment="1" applyProtection="1">
      <alignment horizontal="center" vertical="top"/>
    </xf>
    <xf numFmtId="49" fontId="13" fillId="2" borderId="1" xfId="0" applyNumberFormat="1" applyFont="1" applyFill="1" applyBorder="1" applyAlignment="1" applyProtection="1">
      <alignment horizontal="left" vertical="top"/>
    </xf>
    <xf numFmtId="0" fontId="13" fillId="2" borderId="1" xfId="0" applyNumberFormat="1" applyFont="1" applyFill="1" applyBorder="1" applyAlignment="1" applyProtection="1">
      <alignment horizontal="left" vertical="top" wrapText="1"/>
    </xf>
    <xf numFmtId="167" fontId="13" fillId="2" borderId="1" xfId="0" applyNumberFormat="1" applyFont="1" applyFill="1" applyBorder="1" applyAlignment="1" applyProtection="1">
      <alignment horizontal="right" vertical="top"/>
    </xf>
    <xf numFmtId="168" fontId="13" fillId="2" borderId="1" xfId="0" applyNumberFormat="1" applyFont="1" applyFill="1" applyBorder="1" applyAlignment="1" applyProtection="1">
      <alignment horizontal="right" vertical="top"/>
    </xf>
    <xf numFmtId="169" fontId="13" fillId="2" borderId="1" xfId="0" applyNumberFormat="1" applyFont="1" applyFill="1" applyBorder="1" applyAlignment="1" applyProtection="1">
      <alignment horizontal="right" vertical="top"/>
    </xf>
    <xf numFmtId="0" fontId="12" fillId="0" borderId="0" xfId="0" applyFont="1"/>
    <xf numFmtId="166" fontId="13" fillId="0" borderId="0" xfId="0" applyNumberFormat="1" applyFont="1" applyBorder="1" applyAlignment="1" applyProtection="1">
      <alignment horizontal="right" vertical="top"/>
    </xf>
    <xf numFmtId="49" fontId="13" fillId="0" borderId="0" xfId="0" applyNumberFormat="1" applyFont="1" applyBorder="1" applyAlignment="1" applyProtection="1">
      <alignment horizontal="center" vertical="top"/>
    </xf>
    <xf numFmtId="49" fontId="13" fillId="0" borderId="0" xfId="0" applyNumberFormat="1" applyFont="1" applyBorder="1" applyAlignment="1" applyProtection="1">
      <alignment horizontal="left" vertical="top"/>
    </xf>
    <xf numFmtId="170" fontId="13" fillId="0" borderId="0" xfId="0" applyNumberFormat="1" applyFont="1" applyBorder="1" applyAlignment="1" applyProtection="1">
      <alignment horizontal="right" vertical="top"/>
    </xf>
    <xf numFmtId="171" fontId="13" fillId="0" borderId="0" xfId="0" applyNumberFormat="1" applyFont="1" applyBorder="1" applyAlignment="1" applyProtection="1">
      <alignment horizontal="right" vertical="top"/>
    </xf>
    <xf numFmtId="169" fontId="13" fillId="0" borderId="0" xfId="0" applyNumberFormat="1" applyFont="1" applyBorder="1" applyAlignment="1" applyProtection="1">
      <alignment horizontal="right" vertical="top"/>
    </xf>
    <xf numFmtId="0" fontId="13" fillId="0" borderId="0" xfId="0" applyNumberFormat="1" applyFont="1" applyBorder="1" applyAlignment="1" applyProtection="1">
      <alignment horizontal="left" vertical="top" wrapText="1"/>
    </xf>
    <xf numFmtId="0" fontId="14" fillId="0" borderId="0" xfId="0" applyNumberFormat="1" applyFont="1" applyBorder="1" applyAlignment="1" applyProtection="1">
      <alignment horizontal="left" vertical="top" wrapText="1"/>
    </xf>
    <xf numFmtId="0" fontId="15" fillId="0" borderId="0" xfId="0" applyFont="1" applyAlignment="1">
      <alignment horizontal="left" vertical="top" wrapText="1"/>
    </xf>
    <xf numFmtId="166" fontId="15" fillId="0" borderId="0" xfId="0" applyNumberFormat="1" applyFont="1" applyAlignment="1" applyProtection="1">
      <alignment horizontal="left" vertical="top" wrapText="1"/>
    </xf>
    <xf numFmtId="49" fontId="15" fillId="0" borderId="0" xfId="0" applyNumberFormat="1" applyFont="1" applyAlignment="1" applyProtection="1">
      <alignment horizontal="left" vertical="top" wrapText="1"/>
    </xf>
    <xf numFmtId="0" fontId="16" fillId="0" borderId="0" xfId="0" applyNumberFormat="1" applyFont="1" applyAlignment="1" applyProtection="1">
      <alignment horizontal="right" vertical="top" wrapText="1"/>
    </xf>
    <xf numFmtId="0" fontId="16" fillId="0" borderId="0" xfId="0" applyNumberFormat="1" applyFont="1" applyAlignment="1" applyProtection="1">
      <alignment horizontal="left" vertical="top" wrapText="1"/>
    </xf>
    <xf numFmtId="49" fontId="16" fillId="0" borderId="0" xfId="0" applyNumberFormat="1" applyFont="1" applyAlignment="1" applyProtection="1">
      <alignment horizontal="left" vertical="top" wrapText="1"/>
    </xf>
    <xf numFmtId="0" fontId="16" fillId="0" borderId="0" xfId="0" applyFont="1" applyAlignment="1">
      <alignment horizontal="left" vertical="top" wrapText="1"/>
    </xf>
    <xf numFmtId="168" fontId="16" fillId="0" borderId="0" xfId="0" applyNumberFormat="1" applyFont="1" applyAlignment="1" applyProtection="1">
      <alignment horizontal="left" vertical="top" wrapText="1"/>
    </xf>
    <xf numFmtId="167" fontId="16" fillId="0" borderId="0" xfId="0" applyNumberFormat="1" applyFont="1" applyFill="1" applyBorder="1" applyAlignment="1" applyProtection="1">
      <alignment horizontal="right" vertical="top"/>
    </xf>
    <xf numFmtId="168" fontId="15" fillId="0" borderId="0" xfId="0" applyNumberFormat="1" applyFont="1" applyAlignment="1" applyProtection="1">
      <alignment horizontal="left" vertical="top" wrapText="1"/>
    </xf>
    <xf numFmtId="169" fontId="15" fillId="0" borderId="0" xfId="0" applyNumberFormat="1" applyFont="1" applyAlignment="1" applyProtection="1">
      <alignment horizontal="left" vertical="top" wrapText="1"/>
    </xf>
    <xf numFmtId="170" fontId="15" fillId="0" borderId="0" xfId="0" applyNumberFormat="1" applyFont="1" applyAlignment="1" applyProtection="1">
      <alignment horizontal="left" vertical="top" wrapText="1"/>
    </xf>
    <xf numFmtId="172" fontId="17" fillId="0" borderId="0" xfId="0" applyNumberFormat="1" applyFont="1" applyAlignment="1" applyProtection="1">
      <alignment horizontal="left" vertical="top" wrapText="1"/>
    </xf>
    <xf numFmtId="0" fontId="15" fillId="0" borderId="0" xfId="0" applyNumberFormat="1" applyFont="1" applyAlignment="1" applyProtection="1">
      <alignment horizontal="left" vertical="top" wrapText="1"/>
    </xf>
    <xf numFmtId="166" fontId="18" fillId="0" borderId="0" xfId="0" applyNumberFormat="1" applyFont="1" applyAlignment="1">
      <alignment horizontal="right" vertical="top"/>
    </xf>
    <xf numFmtId="49" fontId="18" fillId="0" borderId="0" xfId="0" applyNumberFormat="1" applyFont="1" applyAlignment="1">
      <alignment horizontal="center" vertical="top"/>
    </xf>
    <xf numFmtId="49" fontId="18" fillId="0" borderId="0" xfId="0" applyNumberFormat="1" applyFont="1" applyAlignment="1">
      <alignment horizontal="left" vertical="top"/>
    </xf>
    <xf numFmtId="49" fontId="18" fillId="0" borderId="0" xfId="0" applyNumberFormat="1" applyFont="1" applyAlignment="1">
      <alignment horizontal="left" vertical="top" wrapText="1"/>
    </xf>
    <xf numFmtId="167" fontId="18" fillId="0" borderId="0" xfId="0" applyNumberFormat="1" applyFont="1" applyFill="1" applyBorder="1" applyAlignment="1">
      <alignment horizontal="right" vertical="top"/>
    </xf>
    <xf numFmtId="168" fontId="18" fillId="0" borderId="0" xfId="0" applyNumberFormat="1" applyFont="1" applyAlignment="1">
      <alignment horizontal="right" vertical="top"/>
    </xf>
    <xf numFmtId="169" fontId="18" fillId="0" borderId="0" xfId="0" applyNumberFormat="1" applyFont="1" applyAlignment="1">
      <alignment horizontal="right" vertical="top"/>
    </xf>
    <xf numFmtId="170" fontId="18" fillId="0" borderId="0" xfId="0" applyNumberFormat="1" applyFont="1" applyAlignment="1">
      <alignment horizontal="right" vertical="top"/>
    </xf>
    <xf numFmtId="0" fontId="19" fillId="0" borderId="0" xfId="0" applyFont="1"/>
    <xf numFmtId="166" fontId="19" fillId="0" borderId="0" xfId="0" applyNumberFormat="1" applyFont="1" applyAlignment="1" applyProtection="1"/>
    <xf numFmtId="49" fontId="19" fillId="0" borderId="0" xfId="0" applyNumberFormat="1" applyFont="1" applyAlignment="1" applyProtection="1">
      <alignment horizontal="center"/>
    </xf>
    <xf numFmtId="0" fontId="19" fillId="0" borderId="0" xfId="0" applyNumberFormat="1" applyFont="1" applyAlignment="1" applyProtection="1">
      <alignment horizontal="left"/>
    </xf>
    <xf numFmtId="167" fontId="19" fillId="0" borderId="0" xfId="0" applyNumberFormat="1" applyFont="1" applyFill="1" applyBorder="1" applyAlignment="1" applyProtection="1"/>
    <xf numFmtId="168" fontId="19" fillId="0" borderId="0" xfId="0" applyNumberFormat="1" applyFont="1" applyAlignment="1" applyProtection="1"/>
    <xf numFmtId="169" fontId="19" fillId="0" borderId="0" xfId="0" applyNumberFormat="1" applyFont="1" applyAlignment="1" applyProtection="1"/>
    <xf numFmtId="170" fontId="19" fillId="0" borderId="0" xfId="0" applyNumberFormat="1" applyFont="1" applyAlignment="1" applyProtection="1"/>
    <xf numFmtId="172" fontId="19" fillId="0" borderId="0" xfId="0" applyNumberFormat="1" applyFont="1" applyAlignment="1" applyProtection="1"/>
    <xf numFmtId="0" fontId="19" fillId="0" borderId="0" xfId="0" applyNumberFormat="1" applyFont="1" applyAlignment="1" applyProtection="1"/>
    <xf numFmtId="0" fontId="20" fillId="0" borderId="0" xfId="0" applyFont="1"/>
    <xf numFmtId="166" fontId="20" fillId="0" borderId="0" xfId="0" applyNumberFormat="1" applyFont="1" applyAlignment="1" applyProtection="1"/>
    <xf numFmtId="49" fontId="20" fillId="0" borderId="0" xfId="0" applyNumberFormat="1" applyFont="1" applyAlignment="1" applyProtection="1">
      <alignment horizontal="center"/>
    </xf>
    <xf numFmtId="0" fontId="20" fillId="0" borderId="0" xfId="0" applyNumberFormat="1" applyFont="1" applyAlignment="1" applyProtection="1">
      <alignment horizontal="left"/>
    </xf>
    <xf numFmtId="167" fontId="20" fillId="0" borderId="0" xfId="0" applyNumberFormat="1" applyFont="1" applyFill="1" applyBorder="1" applyAlignment="1" applyProtection="1"/>
    <xf numFmtId="168" fontId="20" fillId="0" borderId="0" xfId="0" applyNumberFormat="1" applyFont="1" applyAlignment="1" applyProtection="1"/>
    <xf numFmtId="169" fontId="20" fillId="0" borderId="0" xfId="0" applyNumberFormat="1" applyFont="1" applyAlignment="1" applyProtection="1"/>
    <xf numFmtId="170" fontId="20" fillId="0" borderId="0" xfId="0" applyNumberFormat="1" applyFont="1" applyAlignment="1" applyProtection="1"/>
    <xf numFmtId="172" fontId="20" fillId="0" borderId="0" xfId="0" applyNumberFormat="1" applyFont="1" applyAlignment="1" applyProtection="1"/>
    <xf numFmtId="0" fontId="20" fillId="0" borderId="0" xfId="0" applyNumberFormat="1" applyFont="1" applyAlignment="1" applyProtection="1"/>
    <xf numFmtId="0" fontId="21" fillId="0" borderId="0" xfId="0" applyFont="1"/>
    <xf numFmtId="49" fontId="22" fillId="0" borderId="2" xfId="0" applyNumberFormat="1" applyFont="1" applyBorder="1" applyAlignment="1">
      <alignment horizontal="center"/>
    </xf>
    <xf numFmtId="0" fontId="22" fillId="0" borderId="2" xfId="0" applyNumberFormat="1" applyFont="1" applyBorder="1" applyAlignment="1">
      <alignment horizontal="center"/>
    </xf>
    <xf numFmtId="0" fontId="23" fillId="0" borderId="0" xfId="1" applyFont="1"/>
    <xf numFmtId="0" fontId="24" fillId="0" borderId="3" xfId="0" applyNumberFormat="1" applyFont="1" applyBorder="1" applyAlignment="1">
      <alignment horizontal="left" vertical="top"/>
    </xf>
    <xf numFmtId="0" fontId="24" fillId="0" borderId="4" xfId="0" applyNumberFormat="1" applyFont="1" applyBorder="1" applyAlignment="1">
      <alignment horizontal="left" vertical="top"/>
    </xf>
    <xf numFmtId="0" fontId="24" fillId="0" borderId="5" xfId="0" applyNumberFormat="1" applyFont="1" applyBorder="1" applyAlignment="1">
      <alignment horizontal="left" vertical="top"/>
    </xf>
    <xf numFmtId="0" fontId="25" fillId="0" borderId="6" xfId="0" applyNumberFormat="1" applyFont="1" applyBorder="1" applyAlignment="1">
      <alignment horizontal="left" vertical="top" wrapText="1"/>
    </xf>
    <xf numFmtId="0" fontId="8" fillId="0" borderId="7" xfId="0" applyNumberFormat="1" applyFont="1" applyBorder="1" applyAlignment="1">
      <alignment horizontal="left" vertical="top"/>
    </xf>
    <xf numFmtId="0" fontId="8" fillId="0" borderId="8"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0" fontId="8" fillId="0" borderId="10" xfId="0" applyNumberFormat="1" applyFont="1" applyBorder="1" applyAlignment="1">
      <alignment horizontal="left" vertical="top" wrapText="1"/>
    </xf>
    <xf numFmtId="0" fontId="8" fillId="0" borderId="11" xfId="0" applyNumberFormat="1" applyFont="1" applyBorder="1" applyAlignment="1">
      <alignment horizontal="right" vertical="top" wrapText="1"/>
    </xf>
    <xf numFmtId="0" fontId="8" fillId="0" borderId="11" xfId="0" applyFont="1" applyBorder="1"/>
    <xf numFmtId="14" fontId="8" fillId="0" borderId="12" xfId="0" applyNumberFormat="1" applyFont="1" applyBorder="1" applyAlignment="1">
      <alignment horizontal="right"/>
    </xf>
    <xf numFmtId="0" fontId="8" fillId="0" borderId="13" xfId="0" applyNumberFormat="1" applyFont="1" applyBorder="1" applyAlignment="1">
      <alignment vertical="top" wrapText="1"/>
    </xf>
    <xf numFmtId="0" fontId="8" fillId="0" borderId="14" xfId="0" applyNumberFormat="1" applyFont="1" applyBorder="1" applyAlignment="1">
      <alignment horizontal="right" vertical="top" wrapText="1"/>
    </xf>
    <xf numFmtId="0" fontId="8" fillId="0" borderId="14" xfId="0" applyFont="1" applyBorder="1"/>
    <xf numFmtId="14" fontId="8" fillId="0" borderId="15" xfId="0" applyNumberFormat="1" applyFont="1" applyBorder="1" applyAlignment="1">
      <alignment horizontal="right"/>
    </xf>
    <xf numFmtId="0" fontId="26" fillId="0" borderId="16" xfId="0" applyNumberFormat="1" applyFont="1" applyBorder="1" applyAlignment="1">
      <alignment horizontal="left" vertical="top"/>
    </xf>
    <xf numFmtId="0" fontId="26" fillId="0" borderId="17" xfId="0" applyNumberFormat="1" applyFont="1" applyBorder="1" applyAlignment="1">
      <alignment horizontal="left" vertical="top" wrapText="1"/>
    </xf>
    <xf numFmtId="0" fontId="26" fillId="0" borderId="18" xfId="0" applyFont="1" applyBorder="1"/>
    <xf numFmtId="0" fontId="26" fillId="0" borderId="19" xfId="0" applyFont="1" applyBorder="1"/>
    <xf numFmtId="0" fontId="8" fillId="0" borderId="20" xfId="0" applyNumberFormat="1" applyFont="1" applyBorder="1" applyAlignment="1">
      <alignment horizontal="left" vertical="top"/>
    </xf>
    <xf numFmtId="0" fontId="8" fillId="0" borderId="21" xfId="0" applyNumberFormat="1" applyFont="1" applyBorder="1" applyAlignment="1">
      <alignment vertical="top" wrapText="1"/>
    </xf>
    <xf numFmtId="0" fontId="8" fillId="0" borderId="0" xfId="0" applyNumberFormat="1" applyFont="1" applyBorder="1" applyAlignment="1">
      <alignment vertical="top" wrapText="1"/>
    </xf>
    <xf numFmtId="0" fontId="8" fillId="0" borderId="22" xfId="0" applyFont="1" applyBorder="1"/>
    <xf numFmtId="0" fontId="8" fillId="0" borderId="23" xfId="0" applyNumberFormat="1" applyFont="1" applyBorder="1" applyAlignment="1">
      <alignment horizontal="left"/>
    </xf>
    <xf numFmtId="0" fontId="8" fillId="0" borderId="24" xfId="0" applyNumberFormat="1" applyFont="1" applyBorder="1" applyAlignment="1">
      <alignment horizontal="left" wrapText="1"/>
    </xf>
    <xf numFmtId="0" fontId="8" fillId="0" borderId="2" xfId="0" applyFont="1" applyBorder="1"/>
    <xf numFmtId="0" fontId="8" fillId="0" borderId="25" xfId="0" applyFont="1" applyBorder="1"/>
    <xf numFmtId="0" fontId="26" fillId="0" borderId="6" xfId="0" applyFont="1" applyBorder="1"/>
    <xf numFmtId="0" fontId="26" fillId="0" borderId="26" xfId="0" applyFont="1" applyBorder="1"/>
    <xf numFmtId="0" fontId="27" fillId="0" borderId="18" xfId="0" applyFont="1" applyBorder="1"/>
    <xf numFmtId="0" fontId="27" fillId="0" borderId="27" xfId="0" applyFont="1" applyBorder="1"/>
    <xf numFmtId="0" fontId="8" fillId="0" borderId="28" xfId="0" applyNumberFormat="1" applyFont="1" applyBorder="1" applyAlignment="1">
      <alignment horizontal="left" vertical="top" wrapText="1"/>
    </xf>
    <xf numFmtId="0" fontId="8" fillId="0" borderId="0" xfId="0" applyNumberFormat="1" applyFont="1" applyBorder="1" applyAlignment="1">
      <alignment horizontal="left" vertical="top" wrapText="1"/>
    </xf>
    <xf numFmtId="0" fontId="8" fillId="0" borderId="29" xfId="0" applyNumberFormat="1" applyFont="1" applyBorder="1" applyAlignment="1">
      <alignment horizontal="left" vertical="top" wrapText="1"/>
    </xf>
    <xf numFmtId="0" fontId="8" fillId="0" borderId="20" xfId="0" applyFont="1" applyBorder="1"/>
    <xf numFmtId="0" fontId="8" fillId="0" borderId="30" xfId="0" applyFont="1" applyBorder="1"/>
    <xf numFmtId="0" fontId="8" fillId="0" borderId="31" xfId="0" applyFont="1" applyBorder="1"/>
    <xf numFmtId="0" fontId="26" fillId="0" borderId="32" xfId="0" applyNumberFormat="1" applyFont="1" applyBorder="1" applyAlignment="1">
      <alignment horizontal="left" vertical="top"/>
    </xf>
    <xf numFmtId="0" fontId="8" fillId="0" borderId="14" xfId="0" applyNumberFormat="1" applyFont="1" applyBorder="1" applyAlignment="1">
      <alignment horizontal="left" vertical="top" wrapText="1"/>
    </xf>
    <xf numFmtId="0" fontId="8" fillId="0" borderId="33" xfId="0" applyNumberFormat="1" applyFont="1" applyBorder="1" applyAlignment="1">
      <alignment horizontal="left" vertical="top"/>
    </xf>
    <xf numFmtId="0" fontId="8" fillId="0" borderId="15" xfId="0" applyNumberFormat="1" applyFont="1" applyBorder="1" applyAlignment="1">
      <alignment horizontal="left" vertical="top" wrapText="1"/>
    </xf>
    <xf numFmtId="0" fontId="8" fillId="0" borderId="34" xfId="0" applyFont="1" applyBorder="1"/>
    <xf numFmtId="3" fontId="8" fillId="0" borderId="0" xfId="0" applyNumberFormat="1" applyFont="1" applyBorder="1"/>
    <xf numFmtId="0" fontId="28" fillId="0" borderId="35" xfId="0" applyFont="1" applyBorder="1" applyAlignment="1">
      <alignment horizontal="left"/>
    </xf>
    <xf numFmtId="169" fontId="28" fillId="0" borderId="36" xfId="0" applyNumberFormat="1" applyFont="1" applyBorder="1" applyAlignment="1"/>
    <xf numFmtId="0" fontId="28" fillId="0" borderId="28" xfId="0" applyFont="1" applyBorder="1" applyAlignment="1">
      <alignment horizontal="left"/>
    </xf>
    <xf numFmtId="0" fontId="29" fillId="0" borderId="0" xfId="0" applyFont="1"/>
    <xf numFmtId="0" fontId="8" fillId="0" borderId="28" xfId="0" applyFont="1" applyBorder="1" applyAlignment="1">
      <alignment horizontal="left"/>
    </xf>
    <xf numFmtId="169" fontId="8" fillId="0" borderId="29" xfId="0" applyNumberFormat="1" applyFont="1" applyBorder="1" applyAlignment="1"/>
    <xf numFmtId="0" fontId="8" fillId="0" borderId="0" xfId="0" applyFont="1" applyBorder="1"/>
    <xf numFmtId="0" fontId="8" fillId="0" borderId="35" xfId="0" applyFont="1" applyBorder="1" applyAlignment="1">
      <alignment horizontal="left"/>
    </xf>
    <xf numFmtId="169" fontId="8" fillId="0" borderId="36" xfId="0" applyNumberFormat="1" applyFont="1" applyBorder="1" applyAlignment="1"/>
    <xf numFmtId="0" fontId="30" fillId="0" borderId="0" xfId="0" applyFont="1"/>
    <xf numFmtId="0" fontId="30" fillId="0" borderId="23" xfId="0" applyFont="1" applyBorder="1"/>
    <xf numFmtId="0" fontId="30" fillId="0" borderId="2" xfId="0" applyFont="1" applyBorder="1"/>
    <xf numFmtId="0" fontId="25" fillId="0" borderId="30" xfId="0" applyFont="1" applyBorder="1" applyAlignment="1">
      <alignment horizontal="left"/>
    </xf>
    <xf numFmtId="169" fontId="25" fillId="0" borderId="31" xfId="0" applyNumberFormat="1" applyFont="1" applyBorder="1" applyAlignment="1"/>
    <xf numFmtId="0" fontId="8" fillId="0" borderId="20" xfId="2" applyFont="1" applyBorder="1"/>
    <xf numFmtId="0" fontId="8" fillId="0" borderId="0" xfId="2" applyFont="1" applyBorder="1"/>
    <xf numFmtId="0" fontId="8" fillId="0" borderId="28" xfId="2" applyFont="1" applyBorder="1"/>
    <xf numFmtId="0" fontId="8" fillId="0" borderId="29" xfId="3" applyFont="1" applyBorder="1"/>
    <xf numFmtId="0" fontId="8" fillId="0" borderId="0" xfId="0" applyFont="1" applyBorder="1" applyAlignment="1">
      <alignment vertical="center"/>
    </xf>
    <xf numFmtId="0" fontId="8" fillId="0" borderId="6" xfId="2" applyFont="1" applyBorder="1"/>
    <xf numFmtId="0" fontId="8" fillId="0" borderId="20" xfId="2" applyFont="1" applyBorder="1" applyAlignment="1"/>
    <xf numFmtId="0" fontId="8" fillId="0" borderId="37" xfId="2" applyFont="1" applyBorder="1"/>
    <xf numFmtId="0" fontId="8" fillId="0" borderId="38" xfId="3" applyFont="1" applyBorder="1"/>
    <xf numFmtId="0" fontId="8" fillId="0" borderId="20" xfId="2" applyFont="1" applyBorder="1" applyAlignment="1">
      <alignment horizontal="left" vertical="top"/>
    </xf>
    <xf numFmtId="0" fontId="8" fillId="0" borderId="0" xfId="2" applyFont="1" applyBorder="1" applyAlignment="1">
      <alignment horizontal="left" vertical="top"/>
    </xf>
    <xf numFmtId="0" fontId="8" fillId="0" borderId="29" xfId="2" applyFont="1" applyBorder="1" applyAlignment="1">
      <alignment horizontal="left" vertical="top"/>
    </xf>
    <xf numFmtId="0" fontId="8" fillId="0" borderId="23" xfId="2" applyFont="1" applyBorder="1" applyAlignment="1">
      <alignment horizontal="left" vertical="top"/>
    </xf>
    <xf numFmtId="0" fontId="8" fillId="0" borderId="2" xfId="2" applyFont="1" applyBorder="1" applyAlignment="1">
      <alignment horizontal="left" vertical="top"/>
    </xf>
    <xf numFmtId="0" fontId="8" fillId="0" borderId="31" xfId="2" applyFont="1" applyBorder="1" applyAlignment="1">
      <alignment horizontal="left" vertical="top"/>
    </xf>
    <xf numFmtId="166" fontId="12" fillId="0" borderId="0" xfId="0" applyNumberFormat="1" applyFont="1" applyAlignment="1"/>
    <xf numFmtId="49" fontId="11" fillId="0" borderId="0" xfId="0" applyNumberFormat="1" applyFont="1" applyBorder="1" applyAlignment="1">
      <alignment horizontal="left"/>
    </xf>
    <xf numFmtId="49" fontId="11" fillId="0" borderId="0" xfId="0" applyNumberFormat="1" applyFont="1" applyBorder="1" applyAlignment="1">
      <alignment horizontal="right"/>
    </xf>
    <xf numFmtId="0" fontId="31" fillId="0" borderId="0" xfId="0" applyFont="1"/>
    <xf numFmtId="49" fontId="20" fillId="0" borderId="0" xfId="0" applyNumberFormat="1" applyFont="1" applyAlignment="1">
      <alignment horizontal="left" indent="1"/>
    </xf>
    <xf numFmtId="169" fontId="20" fillId="0" borderId="0" xfId="0" applyNumberFormat="1" applyFont="1" applyAlignment="1"/>
    <xf numFmtId="171" fontId="20" fillId="0" borderId="0" xfId="0" applyNumberFormat="1" applyFont="1" applyAlignment="1"/>
    <xf numFmtId="0" fontId="32" fillId="0" borderId="0" xfId="0" applyFont="1"/>
    <xf numFmtId="49" fontId="19" fillId="0" borderId="0" xfId="0" applyNumberFormat="1" applyFont="1" applyAlignment="1">
      <alignment horizontal="left" indent="2"/>
    </xf>
    <xf numFmtId="169" fontId="19" fillId="0" borderId="0" xfId="0" applyNumberFormat="1" applyFont="1" applyAlignment="1"/>
    <xf numFmtId="171" fontId="19" fillId="0" borderId="0" xfId="0" applyNumberFormat="1" applyFont="1" applyAlignment="1"/>
    <xf numFmtId="0" fontId="33" fillId="0" borderId="0" xfId="0" applyFont="1" applyAlignment="1">
      <alignment horizontal="left"/>
    </xf>
    <xf numFmtId="0" fontId="34" fillId="0" borderId="0" xfId="0" applyFont="1"/>
    <xf numFmtId="0" fontId="35" fillId="0" borderId="4" xfId="0" applyFont="1" applyBorder="1" applyAlignment="1">
      <alignment horizontal="left"/>
    </xf>
    <xf numFmtId="169" fontId="35" fillId="0" borderId="4" xfId="0" applyNumberFormat="1" applyFont="1" applyBorder="1" applyAlignment="1"/>
    <xf numFmtId="169" fontId="34" fillId="0" borderId="4" xfId="0" applyNumberFormat="1" applyFont="1" applyBorder="1"/>
    <xf numFmtId="0" fontId="34" fillId="0" borderId="4" xfId="0" applyFont="1" applyBorder="1"/>
    <xf numFmtId="0" fontId="35" fillId="0" borderId="0" xfId="0" applyFont="1" applyAlignment="1">
      <alignment horizontal="left"/>
    </xf>
    <xf numFmtId="169" fontId="35" fillId="0" borderId="0" xfId="0" applyNumberFormat="1" applyFont="1" applyAlignment="1"/>
    <xf numFmtId="0" fontId="36" fillId="0" borderId="0" xfId="0" applyFont="1" applyAlignment="1">
      <alignment horizontal="left" indent="1"/>
    </xf>
    <xf numFmtId="169" fontId="36" fillId="0" borderId="0" xfId="0" applyNumberFormat="1" applyFont="1" applyAlignment="1"/>
    <xf numFmtId="49" fontId="14" fillId="0" borderId="0" xfId="0" applyNumberFormat="1" applyFont="1" applyBorder="1" applyAlignment="1" applyProtection="1">
      <alignment horizontal="right" vertical="top"/>
    </xf>
    <xf numFmtId="165" fontId="9" fillId="0" borderId="0" xfId="0" applyNumberFormat="1" applyFont="1" applyAlignment="1"/>
    <xf numFmtId="165" fontId="22" fillId="0" borderId="2" xfId="0" applyNumberFormat="1" applyFont="1" applyBorder="1" applyAlignment="1">
      <alignment horizontal="center"/>
    </xf>
    <xf numFmtId="165" fontId="11" fillId="0" borderId="0" xfId="0" applyNumberFormat="1" applyFont="1" applyAlignment="1">
      <alignment horizontal="right"/>
    </xf>
    <xf numFmtId="165" fontId="20" fillId="0" borderId="0" xfId="0" applyNumberFormat="1" applyFont="1" applyAlignment="1" applyProtection="1"/>
    <xf numFmtId="165" fontId="19" fillId="0" borderId="0" xfId="0" applyNumberFormat="1" applyFont="1" applyAlignment="1" applyProtection="1"/>
    <xf numFmtId="165" fontId="13" fillId="2" borderId="1" xfId="0" applyNumberFormat="1" applyFont="1" applyFill="1" applyBorder="1" applyAlignment="1" applyProtection="1">
      <alignment horizontal="right" vertical="top"/>
    </xf>
    <xf numFmtId="165" fontId="14" fillId="0" borderId="0" xfId="0" applyNumberFormat="1" applyFont="1" applyBorder="1" applyAlignment="1" applyProtection="1">
      <alignment horizontal="left" vertical="top" wrapText="1"/>
    </xf>
    <xf numFmtId="165" fontId="15" fillId="0" borderId="0" xfId="0" applyNumberFormat="1" applyFont="1" applyAlignment="1" applyProtection="1">
      <alignment horizontal="left" vertical="top" wrapText="1"/>
    </xf>
    <xf numFmtId="165" fontId="6" fillId="0" borderId="0" xfId="0" applyNumberFormat="1" applyFont="1" applyAlignment="1" applyProtection="1">
      <alignment horizontal="center" vertical="center"/>
    </xf>
    <xf numFmtId="165" fontId="18" fillId="0" borderId="0" xfId="0" applyNumberFormat="1" applyFont="1" applyAlignment="1">
      <alignment horizontal="right" vertical="top"/>
    </xf>
    <xf numFmtId="0" fontId="8" fillId="0" borderId="44" xfId="0" applyNumberFormat="1" applyFont="1" applyBorder="1" applyAlignment="1">
      <alignment horizontal="left" vertical="top"/>
    </xf>
    <xf numFmtId="0" fontId="8" fillId="0" borderId="21" xfId="0" applyNumberFormat="1" applyFont="1" applyBorder="1" applyAlignment="1">
      <alignment horizontal="left" vertical="top" wrapText="1"/>
    </xf>
    <xf numFmtId="0" fontId="8" fillId="0" borderId="22" xfId="0" applyNumberFormat="1" applyFont="1" applyBorder="1" applyAlignment="1">
      <alignment horizontal="left" vertical="top" wrapText="1"/>
    </xf>
    <xf numFmtId="0" fontId="8" fillId="0" borderId="14" xfId="0" applyNumberFormat="1" applyFont="1" applyBorder="1" applyAlignment="1">
      <alignment horizontal="left" vertical="top"/>
    </xf>
    <xf numFmtId="0" fontId="8" fillId="0" borderId="11" xfId="0" applyNumberFormat="1" applyFont="1" applyBorder="1" applyAlignment="1">
      <alignment horizontal="left" vertical="top" wrapText="1"/>
    </xf>
    <xf numFmtId="0" fontId="8" fillId="0" borderId="12" xfId="0" applyNumberFormat="1" applyFont="1" applyBorder="1" applyAlignment="1">
      <alignment horizontal="left" vertical="top" wrapText="1"/>
    </xf>
    <xf numFmtId="0" fontId="8" fillId="0" borderId="45" xfId="0" applyFont="1"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0" xfId="0" applyBorder="1"/>
    <xf numFmtId="0" fontId="0" fillId="0" borderId="50" xfId="0" applyBorder="1"/>
    <xf numFmtId="0" fontId="0" fillId="0" borderId="51" xfId="0" applyBorder="1"/>
    <xf numFmtId="0" fontId="0" fillId="0" borderId="0" xfId="0" applyFont="1" applyAlignment="1">
      <alignment vertical="center"/>
    </xf>
    <xf numFmtId="0" fontId="0" fillId="0" borderId="49" xfId="0" applyFont="1" applyBorder="1" applyAlignment="1">
      <alignment vertical="center"/>
    </xf>
    <xf numFmtId="0" fontId="0" fillId="0" borderId="0" xfId="0" applyFont="1" applyBorder="1" applyAlignment="1">
      <alignment vertical="center"/>
    </xf>
    <xf numFmtId="0" fontId="0" fillId="0" borderId="52" xfId="0" applyFont="1" applyBorder="1" applyAlignment="1">
      <alignment vertical="center"/>
    </xf>
    <xf numFmtId="0" fontId="0" fillId="0" borderId="50" xfId="0" applyFont="1" applyBorder="1" applyAlignment="1">
      <alignment vertical="center"/>
    </xf>
    <xf numFmtId="0" fontId="0" fillId="3" borderId="0" xfId="0" applyFont="1" applyFill="1" applyBorder="1" applyAlignment="1">
      <alignment vertical="center"/>
    </xf>
    <xf numFmtId="0" fontId="0" fillId="3" borderId="54" xfId="0" applyFont="1" applyFill="1" applyBorder="1" applyAlignment="1">
      <alignment vertical="center"/>
    </xf>
    <xf numFmtId="0" fontId="0" fillId="3" borderId="50" xfId="0" applyFont="1" applyFill="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4" borderId="54" xfId="0" applyFont="1" applyFill="1" applyBorder="1" applyAlignment="1">
      <alignment vertical="center"/>
    </xf>
    <xf numFmtId="0" fontId="0" fillId="0" borderId="0" xfId="0" applyFont="1" applyAlignment="1">
      <alignment vertical="center" wrapText="1"/>
    </xf>
    <xf numFmtId="0" fontId="0" fillId="0" borderId="49" xfId="0" applyFont="1" applyBorder="1" applyAlignment="1">
      <alignment vertical="center" wrapText="1"/>
    </xf>
    <xf numFmtId="0" fontId="0" fillId="0" borderId="0" xfId="0" applyFont="1" applyBorder="1" applyAlignment="1">
      <alignment vertical="center" wrapText="1"/>
    </xf>
    <xf numFmtId="0" fontId="0" fillId="0" borderId="50" xfId="0" applyFont="1" applyBorder="1" applyAlignment="1">
      <alignment vertical="center" wrapText="1"/>
    </xf>
    <xf numFmtId="0" fontId="0" fillId="0" borderId="59" xfId="0" applyFont="1" applyBorder="1" applyAlignment="1">
      <alignment vertical="center"/>
    </xf>
    <xf numFmtId="0" fontId="0" fillId="0" borderId="60" xfId="0" applyFont="1" applyBorder="1" applyAlignment="1">
      <alignment vertical="center"/>
    </xf>
    <xf numFmtId="0" fontId="0" fillId="4" borderId="0" xfId="0" applyFont="1" applyFill="1" applyBorder="1" applyAlignment="1">
      <alignment vertical="center"/>
    </xf>
    <xf numFmtId="0" fontId="0" fillId="4" borderId="61" xfId="0" applyFont="1" applyFill="1" applyBorder="1" applyAlignment="1">
      <alignment vertical="center"/>
    </xf>
    <xf numFmtId="0" fontId="0" fillId="0" borderId="48" xfId="0" applyFont="1" applyBorder="1" applyAlignment="1">
      <alignment vertical="center"/>
    </xf>
    <xf numFmtId="0" fontId="0" fillId="4" borderId="50" xfId="0" applyFont="1" applyFill="1" applyBorder="1" applyAlignment="1">
      <alignment vertical="center"/>
    </xf>
    <xf numFmtId="0" fontId="0" fillId="0" borderId="0" xfId="0" applyFont="1" applyAlignment="1">
      <alignment horizontal="center" vertical="center" wrapText="1"/>
    </xf>
    <xf numFmtId="0" fontId="0" fillId="0" borderId="49" xfId="0" applyFont="1" applyBorder="1" applyAlignment="1">
      <alignment horizontal="center" vertical="center" wrapText="1"/>
    </xf>
    <xf numFmtId="0" fontId="0" fillId="0" borderId="49" xfId="0" applyFont="1" applyBorder="1" applyAlignment="1" applyProtection="1">
      <alignment vertical="center"/>
      <protection locked="0"/>
    </xf>
    <xf numFmtId="0" fontId="0" fillId="0" borderId="66" xfId="0" applyFont="1" applyBorder="1" applyAlignment="1" applyProtection="1">
      <alignment horizontal="center" vertical="center"/>
      <protection locked="0"/>
    </xf>
    <xf numFmtId="49" fontId="0" fillId="0" borderId="66" xfId="0" applyNumberFormat="1"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66" xfId="0" applyFont="1" applyBorder="1" applyAlignment="1" applyProtection="1">
      <alignment horizontal="center" vertical="center" wrapText="1"/>
      <protection locked="0"/>
    </xf>
    <xf numFmtId="175" fontId="0" fillId="0" borderId="66" xfId="0" applyNumberFormat="1" applyFont="1" applyBorder="1" applyAlignment="1" applyProtection="1">
      <alignment vertical="center"/>
      <protection locked="0"/>
    </xf>
    <xf numFmtId="4" fontId="0" fillId="0" borderId="66" xfId="0" applyNumberFormat="1" applyFont="1" applyBorder="1" applyAlignment="1" applyProtection="1">
      <alignment vertical="center"/>
      <protection locked="0"/>
    </xf>
    <xf numFmtId="164" fontId="0" fillId="0" borderId="0" xfId="0" applyNumberFormat="1"/>
    <xf numFmtId="164" fontId="0" fillId="0" borderId="47" xfId="0" applyNumberFormat="1" applyBorder="1"/>
    <xf numFmtId="164" fontId="0" fillId="0" borderId="0" xfId="0" applyNumberFormat="1" applyBorder="1"/>
    <xf numFmtId="164" fontId="0" fillId="0" borderId="0" xfId="0" applyNumberFormat="1" applyFont="1" applyBorder="1" applyAlignment="1">
      <alignment vertical="center"/>
    </xf>
    <xf numFmtId="164" fontId="0" fillId="0" borderId="0" xfId="0" applyNumberFormat="1" applyFont="1" applyBorder="1" applyAlignment="1">
      <alignment vertical="center" wrapText="1"/>
    </xf>
    <xf numFmtId="164" fontId="0" fillId="0" borderId="59" xfId="0" applyNumberFormat="1" applyFont="1" applyBorder="1" applyAlignment="1">
      <alignment vertical="center"/>
    </xf>
    <xf numFmtId="164" fontId="0" fillId="0" borderId="57" xfId="0" applyNumberFormat="1" applyFont="1" applyBorder="1" applyAlignment="1">
      <alignment vertical="center"/>
    </xf>
    <xf numFmtId="164" fontId="0" fillId="0" borderId="47" xfId="0" applyNumberFormat="1" applyFont="1" applyBorder="1" applyAlignment="1">
      <alignment vertical="center"/>
    </xf>
    <xf numFmtId="164" fontId="0" fillId="0" borderId="0" xfId="0" applyNumberFormat="1" applyFont="1" applyAlignment="1">
      <alignment vertical="center"/>
    </xf>
    <xf numFmtId="164" fontId="0" fillId="0" borderId="66" xfId="0" applyNumberFormat="1" applyFont="1" applyBorder="1" applyAlignment="1" applyProtection="1">
      <alignment vertical="center"/>
      <protection locked="0"/>
    </xf>
    <xf numFmtId="0" fontId="0" fillId="5" borderId="0" xfId="0" applyFill="1" applyProtection="1"/>
    <xf numFmtId="0" fontId="41" fillId="5" borderId="0" xfId="0" applyFont="1" applyFill="1" applyAlignment="1" applyProtection="1">
      <alignment vertical="center"/>
    </xf>
    <xf numFmtId="0" fontId="42" fillId="5" borderId="0" xfId="0" applyFont="1" applyFill="1" applyAlignment="1" applyProtection="1">
      <alignment horizontal="left" vertical="center"/>
    </xf>
    <xf numFmtId="0" fontId="44" fillId="5" borderId="0" xfId="5" applyFont="1" applyFill="1" applyAlignment="1" applyProtection="1">
      <alignment vertical="center"/>
    </xf>
    <xf numFmtId="0" fontId="43" fillId="5" borderId="0" xfId="5" applyFont="1" applyFill="1" applyProtection="1"/>
    <xf numFmtId="0" fontId="0" fillId="5" borderId="0" xfId="0" applyFill="1"/>
    <xf numFmtId="0" fontId="0" fillId="0" borderId="0" xfId="0" applyFont="1" applyAlignment="1">
      <alignment horizontal="left" vertical="center"/>
    </xf>
    <xf numFmtId="0" fontId="46" fillId="0" borderId="0" xfId="0" applyFont="1" applyBorder="1" applyAlignment="1">
      <alignment horizontal="left" vertical="center"/>
    </xf>
    <xf numFmtId="0" fontId="45" fillId="0" borderId="0" xfId="0" applyFont="1" applyAlignment="1">
      <alignment horizontal="left" vertical="center"/>
    </xf>
    <xf numFmtId="0" fontId="47" fillId="0" borderId="0" xfId="0" applyFont="1" applyBorder="1" applyAlignment="1">
      <alignment horizontal="left" vertical="center"/>
    </xf>
    <xf numFmtId="0" fontId="49" fillId="0" borderId="0" xfId="0" applyFont="1" applyBorder="1" applyAlignment="1">
      <alignment horizontal="left" vertical="center"/>
    </xf>
    <xf numFmtId="0" fontId="50" fillId="0" borderId="0" xfId="0" applyFont="1" applyBorder="1" applyAlignment="1">
      <alignment horizontal="left" vertical="center"/>
    </xf>
    <xf numFmtId="0" fontId="52" fillId="0" borderId="0" xfId="0" applyFont="1" applyBorder="1" applyAlignment="1">
      <alignment horizontal="right" vertical="center"/>
    </xf>
    <xf numFmtId="0" fontId="52" fillId="0" borderId="0" xfId="0" applyFont="1" applyBorder="1" applyAlignment="1">
      <alignment horizontal="left" vertical="center"/>
    </xf>
    <xf numFmtId="4" fontId="52" fillId="0" borderId="0" xfId="0" applyNumberFormat="1" applyFont="1" applyBorder="1" applyAlignment="1">
      <alignment vertical="center"/>
    </xf>
    <xf numFmtId="173" fontId="52" fillId="0" borderId="0" xfId="0" applyNumberFormat="1" applyFont="1" applyBorder="1" applyAlignment="1">
      <alignment horizontal="right" vertical="center"/>
    </xf>
    <xf numFmtId="0" fontId="48" fillId="4" borderId="53" xfId="0" applyFont="1" applyFill="1" applyBorder="1" applyAlignment="1">
      <alignment horizontal="left" vertical="center"/>
    </xf>
    <xf numFmtId="0" fontId="48" fillId="4" borderId="54" xfId="0" applyFont="1" applyFill="1" applyBorder="1" applyAlignment="1">
      <alignment horizontal="right" vertical="center"/>
    </xf>
    <xf numFmtId="0" fontId="48" fillId="4" borderId="54" xfId="0" applyFont="1" applyFill="1" applyBorder="1" applyAlignment="1">
      <alignment horizontal="center" vertical="center"/>
    </xf>
    <xf numFmtId="0" fontId="49" fillId="4" borderId="0" xfId="0" applyFont="1" applyFill="1" applyBorder="1" applyAlignment="1">
      <alignment horizontal="left" vertical="center"/>
    </xf>
    <xf numFmtId="0" fontId="53" fillId="0" borderId="0" xfId="0" applyFont="1" applyBorder="1" applyAlignment="1">
      <alignment horizontal="left" vertical="center"/>
    </xf>
    <xf numFmtId="0" fontId="54" fillId="0" borderId="0" xfId="0" applyFont="1" applyAlignment="1">
      <alignment vertical="center"/>
    </xf>
    <xf numFmtId="0" fontId="54" fillId="0" borderId="49" xfId="0" applyFont="1" applyBorder="1" applyAlignment="1">
      <alignment vertical="center"/>
    </xf>
    <xf numFmtId="0" fontId="54" fillId="0" borderId="0" xfId="0" applyFont="1" applyBorder="1" applyAlignment="1">
      <alignment vertical="center"/>
    </xf>
    <xf numFmtId="0" fontId="54" fillId="0" borderId="62" xfId="0" applyFont="1" applyBorder="1" applyAlignment="1">
      <alignment horizontal="left" vertical="center"/>
    </xf>
    <xf numFmtId="0" fontId="54" fillId="0" borderId="62" xfId="0" applyFont="1" applyBorder="1" applyAlignment="1">
      <alignment vertical="center"/>
    </xf>
    <xf numFmtId="0" fontId="54" fillId="0" borderId="50" xfId="0" applyFont="1" applyBorder="1" applyAlignment="1">
      <alignment vertical="center"/>
    </xf>
    <xf numFmtId="0" fontId="55" fillId="0" borderId="0" xfId="0" applyFont="1" applyAlignment="1">
      <alignment vertical="center"/>
    </xf>
    <xf numFmtId="0" fontId="55" fillId="0" borderId="49" xfId="0" applyFont="1" applyBorder="1" applyAlignment="1">
      <alignment vertical="center"/>
    </xf>
    <xf numFmtId="0" fontId="55" fillId="0" borderId="0" xfId="0" applyFont="1" applyBorder="1" applyAlignment="1">
      <alignment vertical="center"/>
    </xf>
    <xf numFmtId="0" fontId="55" fillId="0" borderId="62" xfId="0" applyFont="1" applyBorder="1" applyAlignment="1">
      <alignment horizontal="left" vertical="center"/>
    </xf>
    <xf numFmtId="0" fontId="55" fillId="0" borderId="62" xfId="0" applyFont="1" applyBorder="1" applyAlignment="1">
      <alignment vertical="center"/>
    </xf>
    <xf numFmtId="0" fontId="55" fillId="0" borderId="50" xfId="0" applyFont="1" applyBorder="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9" fillId="0" borderId="0" xfId="0" applyFont="1" applyAlignment="1">
      <alignment horizontal="left" vertical="center"/>
    </xf>
    <xf numFmtId="0" fontId="49" fillId="4" borderId="63" xfId="0" applyFont="1" applyFill="1" applyBorder="1" applyAlignment="1">
      <alignment horizontal="center" vertical="center" wrapText="1"/>
    </xf>
    <xf numFmtId="0" fontId="49" fillId="4" borderId="64" xfId="0" applyFont="1" applyFill="1" applyBorder="1" applyAlignment="1">
      <alignment horizontal="center" vertical="center" wrapText="1"/>
    </xf>
    <xf numFmtId="0" fontId="49" fillId="4" borderId="65" xfId="0" applyFont="1" applyFill="1" applyBorder="1" applyAlignment="1">
      <alignment horizontal="center" vertical="center" wrapText="1"/>
    </xf>
    <xf numFmtId="0" fontId="47" fillId="0" borderId="63"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65" xfId="0" applyFont="1" applyBorder="1" applyAlignment="1">
      <alignment horizontal="center" vertical="center" wrapText="1"/>
    </xf>
    <xf numFmtId="0" fontId="51" fillId="0" borderId="0" xfId="0" applyFont="1" applyAlignment="1">
      <alignment horizontal="left" vertical="center"/>
    </xf>
    <xf numFmtId="0" fontId="0" fillId="0" borderId="67" xfId="0" applyFont="1" applyBorder="1" applyAlignment="1">
      <alignment vertical="center"/>
    </xf>
    <xf numFmtId="176" fontId="56" fillId="0" borderId="59" xfId="0" applyNumberFormat="1" applyFont="1" applyBorder="1" applyAlignment="1"/>
    <xf numFmtId="176" fontId="56" fillId="0" borderId="68" xfId="0" applyNumberFormat="1" applyFont="1" applyBorder="1" applyAlignment="1"/>
    <xf numFmtId="4" fontId="57" fillId="0" borderId="0" xfId="0" applyNumberFormat="1" applyFont="1" applyAlignment="1">
      <alignment vertical="center"/>
    </xf>
    <xf numFmtId="0" fontId="58" fillId="0" borderId="0" xfId="0" applyFont="1" applyAlignment="1"/>
    <xf numFmtId="0" fontId="58" fillId="0" borderId="49" xfId="0" applyFont="1" applyBorder="1" applyAlignment="1"/>
    <xf numFmtId="0" fontId="58" fillId="0" borderId="0" xfId="0" applyFont="1" applyAlignment="1">
      <alignment horizontal="left"/>
    </xf>
    <xf numFmtId="0" fontId="54" fillId="0" borderId="0" xfId="0" applyFont="1" applyAlignment="1">
      <alignment horizontal="left"/>
    </xf>
    <xf numFmtId="0" fontId="58" fillId="0" borderId="69" xfId="0" applyFont="1" applyBorder="1" applyAlignment="1"/>
    <xf numFmtId="0" fontId="58" fillId="0" borderId="0" xfId="0" applyFont="1" applyBorder="1" applyAlignment="1"/>
    <xf numFmtId="176" fontId="58" fillId="0" borderId="0" xfId="0" applyNumberFormat="1" applyFont="1" applyBorder="1" applyAlignment="1"/>
    <xf numFmtId="176" fontId="58" fillId="0" borderId="70" xfId="0" applyNumberFormat="1" applyFont="1" applyBorder="1" applyAlignment="1"/>
    <xf numFmtId="0" fontId="58" fillId="0" borderId="0" xfId="0" applyFont="1" applyAlignment="1">
      <alignment horizontal="center"/>
    </xf>
    <xf numFmtId="4" fontId="58" fillId="0" borderId="0" xfId="0" applyNumberFormat="1" applyFont="1" applyAlignment="1">
      <alignment vertical="center"/>
    </xf>
    <xf numFmtId="0" fontId="55" fillId="0" borderId="0" xfId="0" applyFont="1" applyAlignment="1">
      <alignment horizontal="left"/>
    </xf>
    <xf numFmtId="0" fontId="52" fillId="0" borderId="66" xfId="0" applyFont="1" applyBorder="1" applyAlignment="1">
      <alignment horizontal="left" vertical="center"/>
    </xf>
    <xf numFmtId="0" fontId="52" fillId="0" borderId="0" xfId="0" applyFont="1" applyBorder="1" applyAlignment="1">
      <alignment horizontal="center" vertical="center"/>
    </xf>
    <xf numFmtId="176" fontId="52" fillId="0" borderId="0" xfId="0" applyNumberFormat="1" applyFont="1" applyBorder="1" applyAlignment="1">
      <alignment vertical="center"/>
    </xf>
    <xf numFmtId="176" fontId="52" fillId="0" borderId="70" xfId="0" applyNumberFormat="1" applyFont="1" applyBorder="1" applyAlignment="1">
      <alignment vertical="center"/>
    </xf>
    <xf numFmtId="4" fontId="0" fillId="0" borderId="0" xfId="0" applyNumberFormat="1" applyFont="1" applyAlignment="1">
      <alignment vertical="center"/>
    </xf>
    <xf numFmtId="0" fontId="59" fillId="0" borderId="0" xfId="0" applyFont="1" applyAlignment="1">
      <alignment horizontal="left" vertical="center"/>
    </xf>
    <xf numFmtId="0" fontId="60" fillId="0" borderId="0" xfId="0" applyFont="1" applyAlignment="1">
      <alignment vertical="center" wrapText="1"/>
    </xf>
    <xf numFmtId="0" fontId="0" fillId="0" borderId="69" xfId="0" applyFont="1" applyBorder="1" applyAlignment="1">
      <alignment vertical="center"/>
    </xf>
    <xf numFmtId="0" fontId="0" fillId="0" borderId="70" xfId="0" applyFont="1" applyBorder="1" applyAlignment="1">
      <alignment vertical="center"/>
    </xf>
    <xf numFmtId="0" fontId="61" fillId="0" borderId="0" xfId="0" applyFont="1" applyAlignment="1">
      <alignment vertical="center"/>
    </xf>
    <xf numFmtId="0" fontId="61" fillId="0" borderId="49" xfId="0" applyFont="1" applyBorder="1" applyAlignment="1">
      <alignment vertical="center"/>
    </xf>
    <xf numFmtId="0" fontId="61" fillId="0" borderId="0" xfId="0" applyFont="1" applyAlignment="1">
      <alignment horizontal="left" vertical="center"/>
    </xf>
    <xf numFmtId="0" fontId="61" fillId="0" borderId="0" xfId="0" applyFont="1" applyAlignment="1">
      <alignment horizontal="left" vertical="center" wrapText="1"/>
    </xf>
    <xf numFmtId="175" fontId="61" fillId="0" borderId="0" xfId="0" applyNumberFormat="1" applyFont="1" applyAlignment="1">
      <alignment vertical="center"/>
    </xf>
    <xf numFmtId="0" fontId="61" fillId="0" borderId="69" xfId="0" applyFont="1" applyBorder="1" applyAlignment="1">
      <alignment vertical="center"/>
    </xf>
    <xf numFmtId="0" fontId="61" fillId="0" borderId="0" xfId="0" applyFont="1" applyBorder="1" applyAlignment="1">
      <alignment vertical="center"/>
    </xf>
    <xf numFmtId="0" fontId="61" fillId="0" borderId="70" xfId="0" applyFont="1" applyBorder="1" applyAlignment="1">
      <alignment vertical="center"/>
    </xf>
    <xf numFmtId="0" fontId="62" fillId="0" borderId="0" xfId="0" applyFont="1" applyAlignment="1">
      <alignment vertical="center"/>
    </xf>
    <xf numFmtId="0" fontId="62" fillId="0" borderId="49" xfId="0" applyFont="1" applyBorder="1" applyAlignment="1">
      <alignment vertical="center"/>
    </xf>
    <xf numFmtId="0" fontId="62" fillId="0" borderId="0" xfId="0" applyFont="1" applyAlignment="1">
      <alignment horizontal="left" vertical="center"/>
    </xf>
    <xf numFmtId="0" fontId="62" fillId="0" borderId="0" xfId="0" applyFont="1" applyAlignment="1">
      <alignment horizontal="left" vertical="center" wrapText="1"/>
    </xf>
    <xf numFmtId="175" fontId="62" fillId="0" borderId="0" xfId="0" applyNumberFormat="1" applyFont="1" applyAlignment="1">
      <alignment vertical="center"/>
    </xf>
    <xf numFmtId="0" fontId="62" fillId="0" borderId="69" xfId="0" applyFont="1" applyBorder="1" applyAlignment="1">
      <alignment vertical="center"/>
    </xf>
    <xf numFmtId="0" fontId="62" fillId="0" borderId="0" xfId="0" applyFont="1" applyBorder="1" applyAlignment="1">
      <alignment vertical="center"/>
    </xf>
    <xf numFmtId="0" fontId="62" fillId="0" borderId="70" xfId="0" applyFont="1" applyBorder="1" applyAlignment="1">
      <alignment vertical="center"/>
    </xf>
    <xf numFmtId="0" fontId="60" fillId="0" borderId="0" xfId="0" applyFont="1" applyAlignment="1">
      <alignment vertical="top" wrapText="1"/>
    </xf>
    <xf numFmtId="0" fontId="63" fillId="0" borderId="66" xfId="0" applyFont="1" applyBorder="1" applyAlignment="1" applyProtection="1">
      <alignment horizontal="center" vertical="center"/>
      <protection locked="0"/>
    </xf>
    <xf numFmtId="49" fontId="63" fillId="0" borderId="66" xfId="0" applyNumberFormat="1" applyFont="1" applyBorder="1" applyAlignment="1" applyProtection="1">
      <alignment horizontal="left" vertical="center" wrapText="1"/>
      <protection locked="0"/>
    </xf>
    <xf numFmtId="0" fontId="63" fillId="0" borderId="66" xfId="0" applyFont="1" applyBorder="1" applyAlignment="1" applyProtection="1">
      <alignment horizontal="left" vertical="center" wrapText="1"/>
      <protection locked="0"/>
    </xf>
    <xf numFmtId="0" fontId="63" fillId="0" borderId="66" xfId="0" applyFont="1" applyBorder="1" applyAlignment="1" applyProtection="1">
      <alignment horizontal="center" vertical="center" wrapText="1"/>
      <protection locked="0"/>
    </xf>
    <xf numFmtId="175" fontId="63" fillId="0" borderId="66" xfId="0" applyNumberFormat="1" applyFont="1" applyBorder="1" applyAlignment="1" applyProtection="1">
      <alignment vertical="center"/>
      <protection locked="0"/>
    </xf>
    <xf numFmtId="4" fontId="63" fillId="0" borderId="66" xfId="0" applyNumberFormat="1" applyFont="1" applyBorder="1" applyAlignment="1" applyProtection="1">
      <alignment vertical="center"/>
      <protection locked="0"/>
    </xf>
    <xf numFmtId="0" fontId="63" fillId="0" borderId="49" xfId="0" applyFont="1" applyBorder="1" applyAlignment="1">
      <alignment vertical="center"/>
    </xf>
    <xf numFmtId="0" fontId="63" fillId="0" borderId="66" xfId="0" applyFont="1" applyBorder="1" applyAlignment="1">
      <alignment horizontal="left" vertical="center"/>
    </xf>
    <xf numFmtId="0" fontId="63" fillId="0" borderId="0" xfId="0" applyFont="1" applyBorder="1" applyAlignment="1">
      <alignment horizontal="center" vertical="center"/>
    </xf>
    <xf numFmtId="0" fontId="64" fillId="0" borderId="0" xfId="0" applyFont="1" applyAlignment="1">
      <alignment vertical="center"/>
    </xf>
    <xf numFmtId="0" fontId="64" fillId="0" borderId="49" xfId="0" applyFont="1" applyBorder="1" applyAlignment="1">
      <alignment vertical="center"/>
    </xf>
    <xf numFmtId="0" fontId="64" fillId="0" borderId="0" xfId="0" applyFont="1" applyAlignment="1">
      <alignment horizontal="left" vertical="center"/>
    </xf>
    <xf numFmtId="0" fontId="64" fillId="0" borderId="0" xfId="0" applyFont="1" applyAlignment="1">
      <alignment horizontal="left" vertical="center" wrapText="1"/>
    </xf>
    <xf numFmtId="0" fontId="64" fillId="0" borderId="69" xfId="0" applyFont="1" applyBorder="1" applyAlignment="1">
      <alignment vertical="center"/>
    </xf>
    <xf numFmtId="0" fontId="64" fillId="0" borderId="0" xfId="0" applyFont="1" applyBorder="1" applyAlignment="1">
      <alignment vertical="center"/>
    </xf>
    <xf numFmtId="0" fontId="64" fillId="0" borderId="70" xfId="0" applyFont="1" applyBorder="1" applyAlignment="1">
      <alignment vertical="center"/>
    </xf>
    <xf numFmtId="0" fontId="52" fillId="0" borderId="62" xfId="0" applyFont="1" applyBorder="1" applyAlignment="1">
      <alignment horizontal="center" vertical="center"/>
    </xf>
    <xf numFmtId="176" fontId="52" fillId="0" borderId="62" xfId="0" applyNumberFormat="1" applyFont="1" applyBorder="1" applyAlignment="1">
      <alignment vertical="center"/>
    </xf>
    <xf numFmtId="176" fontId="52" fillId="0" borderId="71" xfId="0" applyNumberFormat="1" applyFont="1" applyBorder="1" applyAlignment="1">
      <alignment vertical="center"/>
    </xf>
    <xf numFmtId="0" fontId="65" fillId="5" borderId="0" xfId="0" applyFont="1" applyFill="1" applyAlignment="1" applyProtection="1">
      <alignment horizontal="left" vertical="center"/>
    </xf>
    <xf numFmtId="0" fontId="66" fillId="5" borderId="0" xfId="5" applyFont="1" applyFill="1" applyAlignment="1" applyProtection="1">
      <alignment vertical="center"/>
    </xf>
    <xf numFmtId="0" fontId="43" fillId="5" borderId="0" xfId="5" applyFont="1" applyFill="1"/>
    <xf numFmtId="0" fontId="65" fillId="5" borderId="0" xfId="0" applyFont="1" applyFill="1" applyAlignment="1">
      <alignment horizontal="left" vertical="center"/>
    </xf>
    <xf numFmtId="0" fontId="65" fillId="0" borderId="0" xfId="0" applyFont="1" applyAlignment="1">
      <alignment horizontal="left" vertical="center"/>
    </xf>
    <xf numFmtId="0" fontId="47" fillId="0" borderId="0" xfId="0" applyFont="1" applyBorder="1" applyAlignment="1">
      <alignment horizontal="left" vertical="top"/>
    </xf>
    <xf numFmtId="0" fontId="48" fillId="0" borderId="0" xfId="0" applyFont="1" applyBorder="1" applyAlignment="1">
      <alignment horizontal="left" vertical="top"/>
    </xf>
    <xf numFmtId="0" fontId="50" fillId="0" borderId="52" xfId="0" applyFont="1" applyBorder="1" applyAlignment="1">
      <alignment horizontal="left" vertical="center"/>
    </xf>
    <xf numFmtId="0" fontId="52" fillId="0" borderId="0" xfId="0" applyFont="1" applyAlignment="1">
      <alignment vertical="center"/>
    </xf>
    <xf numFmtId="0" fontId="52" fillId="0" borderId="49" xfId="0" applyFont="1" applyBorder="1" applyAlignment="1">
      <alignment vertical="center"/>
    </xf>
    <xf numFmtId="0" fontId="52" fillId="0" borderId="0" xfId="0" applyFont="1" applyBorder="1" applyAlignment="1">
      <alignment vertical="center"/>
    </xf>
    <xf numFmtId="0" fontId="52" fillId="0" borderId="50" xfId="0" applyFont="1" applyBorder="1" applyAlignment="1">
      <alignment vertical="center"/>
    </xf>
    <xf numFmtId="0" fontId="48" fillId="3" borderId="53" xfId="0" applyFont="1" applyFill="1" applyBorder="1" applyAlignment="1">
      <alignment horizontal="left" vertical="center"/>
    </xf>
    <xf numFmtId="0" fontId="48" fillId="3" borderId="54" xfId="0" applyFont="1" applyFill="1" applyBorder="1" applyAlignment="1">
      <alignment horizontal="center" vertical="center"/>
    </xf>
    <xf numFmtId="0" fontId="49" fillId="0" borderId="0" xfId="0" applyFont="1" applyAlignment="1">
      <alignment vertical="center"/>
    </xf>
    <xf numFmtId="0" fontId="49" fillId="0" borderId="49" xfId="0" applyFont="1" applyBorder="1" applyAlignment="1">
      <alignment vertical="center"/>
    </xf>
    <xf numFmtId="0" fontId="48" fillId="0" borderId="0" xfId="0" applyFont="1" applyAlignment="1">
      <alignment vertical="center"/>
    </xf>
    <xf numFmtId="0" fontId="48" fillId="0" borderId="49" xfId="0" applyFont="1" applyBorder="1" applyAlignment="1">
      <alignment vertical="center"/>
    </xf>
    <xf numFmtId="0" fontId="48" fillId="0" borderId="0" xfId="0" applyFont="1" applyAlignment="1">
      <alignment horizontal="left" vertical="center"/>
    </xf>
    <xf numFmtId="0" fontId="68" fillId="0" borderId="0" xfId="0" applyFont="1" applyAlignment="1">
      <alignment vertical="center"/>
    </xf>
    <xf numFmtId="0" fontId="0" fillId="0" borderId="68" xfId="0" applyFont="1" applyBorder="1" applyAlignment="1">
      <alignment vertical="center"/>
    </xf>
    <xf numFmtId="0" fontId="49" fillId="4" borderId="55" xfId="0" applyFont="1" applyFill="1" applyBorder="1" applyAlignment="1">
      <alignment horizontal="center" vertical="center"/>
    </xf>
    <xf numFmtId="0" fontId="51" fillId="0" borderId="0" xfId="0" applyFont="1" applyAlignment="1">
      <alignment vertical="center"/>
    </xf>
    <xf numFmtId="0" fontId="48" fillId="0" borderId="0" xfId="0" applyFont="1" applyAlignment="1">
      <alignment horizontal="center" vertical="center"/>
    </xf>
    <xf numFmtId="4" fontId="69" fillId="0" borderId="69" xfId="0" applyNumberFormat="1" applyFont="1" applyBorder="1" applyAlignment="1">
      <alignment vertical="center"/>
    </xf>
    <xf numFmtId="4" fontId="69" fillId="0" borderId="0" xfId="0" applyNumberFormat="1" applyFont="1" applyBorder="1" applyAlignment="1">
      <alignment vertical="center"/>
    </xf>
    <xf numFmtId="176" fontId="69" fillId="0" borderId="0" xfId="0" applyNumberFormat="1" applyFont="1" applyBorder="1" applyAlignment="1">
      <alignment vertical="center"/>
    </xf>
    <xf numFmtId="4" fontId="69" fillId="0" borderId="70" xfId="0" applyNumberFormat="1" applyFont="1" applyBorder="1" applyAlignment="1">
      <alignment vertical="center"/>
    </xf>
    <xf numFmtId="0" fontId="70" fillId="0" borderId="0" xfId="0" applyFont="1" applyAlignment="1">
      <alignment horizontal="left" vertical="center"/>
    </xf>
    <xf numFmtId="0" fontId="71" fillId="0" borderId="0" xfId="5" applyFont="1" applyAlignment="1">
      <alignment horizontal="center" vertical="center"/>
    </xf>
    <xf numFmtId="0" fontId="72" fillId="0" borderId="49" xfId="0" applyFont="1" applyBorder="1" applyAlignment="1">
      <alignment vertical="center"/>
    </xf>
    <xf numFmtId="0" fontId="73" fillId="0" borderId="0" xfId="0" applyFont="1" applyAlignment="1">
      <alignment vertical="center"/>
    </xf>
    <xf numFmtId="0" fontId="74" fillId="0" borderId="0" xfId="0" applyFont="1" applyAlignment="1">
      <alignment vertical="center"/>
    </xf>
    <xf numFmtId="0" fontId="75" fillId="0" borderId="0" xfId="0" applyFont="1" applyAlignment="1">
      <alignment horizontal="center" vertical="center"/>
    </xf>
    <xf numFmtId="4" fontId="76" fillId="0" borderId="72" xfId="0" applyNumberFormat="1" applyFont="1" applyBorder="1" applyAlignment="1">
      <alignment vertical="center"/>
    </xf>
    <xf numFmtId="4" fontId="76" fillId="0" borderId="62" xfId="0" applyNumberFormat="1" applyFont="1" applyBorder="1" applyAlignment="1">
      <alignment vertical="center"/>
    </xf>
    <xf numFmtId="176" fontId="76" fillId="0" borderId="62" xfId="0" applyNumberFormat="1" applyFont="1" applyBorder="1" applyAlignment="1">
      <alignment vertical="center"/>
    </xf>
    <xf numFmtId="4" fontId="76" fillId="0" borderId="71" xfId="0" applyNumberFormat="1" applyFont="1" applyBorder="1" applyAlignment="1">
      <alignment vertical="center"/>
    </xf>
    <xf numFmtId="0" fontId="72" fillId="0" borderId="0" xfId="0" applyFont="1" applyAlignment="1">
      <alignment vertical="center"/>
    </xf>
    <xf numFmtId="0" fontId="72" fillId="0" borderId="0" xfId="0" applyFont="1" applyAlignment="1">
      <alignment horizontal="left" vertical="center"/>
    </xf>
    <xf numFmtId="164" fontId="44" fillId="5" borderId="0" xfId="5" applyNumberFormat="1" applyFont="1" applyFill="1" applyAlignment="1" applyProtection="1">
      <alignment vertical="center"/>
    </xf>
    <xf numFmtId="164" fontId="49" fillId="0" borderId="0" xfId="0" applyNumberFormat="1" applyFont="1" applyBorder="1" applyAlignment="1">
      <alignment horizontal="left" vertical="center"/>
    </xf>
    <xf numFmtId="164" fontId="51" fillId="0" borderId="0" xfId="0" applyNumberFormat="1" applyFont="1" applyBorder="1" applyAlignment="1">
      <alignment vertical="center"/>
    </xf>
    <xf numFmtId="164" fontId="52" fillId="0" borderId="0" xfId="0" applyNumberFormat="1" applyFont="1" applyBorder="1" applyAlignment="1">
      <alignment horizontal="right" vertical="center"/>
    </xf>
    <xf numFmtId="164" fontId="52" fillId="0" borderId="0" xfId="0" applyNumberFormat="1" applyFont="1" applyBorder="1" applyAlignment="1">
      <alignment vertical="center"/>
    </xf>
    <xf numFmtId="164" fontId="48" fillId="4" borderId="54" xfId="0" applyNumberFormat="1" applyFont="1" applyFill="1" applyBorder="1" applyAlignment="1">
      <alignment vertical="center"/>
    </xf>
    <xf numFmtId="164" fontId="49" fillId="4" borderId="0" xfId="0" applyNumberFormat="1" applyFont="1" applyFill="1" applyBorder="1" applyAlignment="1">
      <alignment horizontal="right" vertical="center"/>
    </xf>
    <xf numFmtId="164" fontId="54" fillId="0" borderId="62" xfId="0" applyNumberFormat="1" applyFont="1" applyBorder="1" applyAlignment="1">
      <alignment vertical="center"/>
    </xf>
    <xf numFmtId="164" fontId="55" fillId="0" borderId="62" xfId="0" applyNumberFormat="1" applyFont="1" applyBorder="1" applyAlignment="1">
      <alignment vertical="center"/>
    </xf>
    <xf numFmtId="164" fontId="49" fillId="0" borderId="0" xfId="0" applyNumberFormat="1" applyFont="1" applyAlignment="1">
      <alignment horizontal="left" vertical="center"/>
    </xf>
    <xf numFmtId="164" fontId="49" fillId="4" borderId="64" xfId="0" applyNumberFormat="1" applyFont="1" applyFill="1" applyBorder="1" applyAlignment="1">
      <alignment horizontal="center" vertical="center" wrapText="1"/>
    </xf>
    <xf numFmtId="164" fontId="51" fillId="0" borderId="0" xfId="0" applyNumberFormat="1" applyFont="1" applyAlignment="1"/>
    <xf numFmtId="164" fontId="54" fillId="0" borderId="0" xfId="0" applyNumberFormat="1" applyFont="1" applyAlignment="1"/>
    <xf numFmtId="164" fontId="55" fillId="0" borderId="0" xfId="0" applyNumberFormat="1" applyFont="1" applyAlignment="1"/>
    <xf numFmtId="164" fontId="61" fillId="0" borderId="0" xfId="0" applyNumberFormat="1" applyFont="1" applyAlignment="1">
      <alignment vertical="center"/>
    </xf>
    <xf numFmtId="164" fontId="62" fillId="0" borderId="0" xfId="0" applyNumberFormat="1" applyFont="1" applyAlignment="1">
      <alignment vertical="center"/>
    </xf>
    <xf numFmtId="164" fontId="63" fillId="0" borderId="66" xfId="0" applyNumberFormat="1" applyFont="1" applyBorder="1" applyAlignment="1" applyProtection="1">
      <alignment vertical="center"/>
      <protection locked="0"/>
    </xf>
    <xf numFmtId="164" fontId="64" fillId="0" borderId="0" xfId="0" applyNumberFormat="1" applyFont="1" applyAlignment="1">
      <alignment vertical="center"/>
    </xf>
    <xf numFmtId="164" fontId="0" fillId="5" borderId="0" xfId="0" applyNumberFormat="1" applyFill="1"/>
    <xf numFmtId="164" fontId="0" fillId="0" borderId="51" xfId="0" applyNumberFormat="1" applyBorder="1"/>
    <xf numFmtId="164" fontId="49" fillId="0" borderId="0" xfId="0" applyNumberFormat="1" applyFont="1" applyAlignment="1">
      <alignment vertical="center"/>
    </xf>
    <xf numFmtId="2" fontId="0" fillId="0" borderId="0" xfId="0" applyNumberFormat="1"/>
    <xf numFmtId="2" fontId="77" fillId="0" borderId="0" xfId="0" applyNumberFormat="1" applyFont="1" applyAlignment="1">
      <alignment horizontal="left"/>
    </xf>
    <xf numFmtId="2" fontId="0" fillId="0" borderId="0" xfId="0" applyNumberFormat="1" applyAlignment="1">
      <alignment horizontal="center"/>
    </xf>
    <xf numFmtId="164" fontId="0" fillId="0" borderId="0" xfId="0" applyNumberFormat="1" applyAlignment="1">
      <alignment horizontal="center"/>
    </xf>
    <xf numFmtId="2" fontId="78" fillId="0" borderId="0" xfId="0" applyNumberFormat="1" applyFont="1" applyAlignment="1">
      <alignment horizontal="left"/>
    </xf>
    <xf numFmtId="2" fontId="78" fillId="0" borderId="0" xfId="0" applyNumberFormat="1" applyFont="1" applyAlignment="1">
      <alignment horizontal="center"/>
    </xf>
    <xf numFmtId="2" fontId="78" fillId="0" borderId="0" xfId="0" applyNumberFormat="1" applyFont="1"/>
    <xf numFmtId="177" fontId="78" fillId="0" borderId="0" xfId="4" applyNumberFormat="1" applyFont="1"/>
    <xf numFmtId="164" fontId="78" fillId="0" borderId="0" xfId="4" applyNumberFormat="1" applyFont="1"/>
    <xf numFmtId="164" fontId="78" fillId="0" borderId="0" xfId="0" applyNumberFormat="1" applyFont="1"/>
    <xf numFmtId="2" fontId="79" fillId="0" borderId="0" xfId="0" applyNumberFormat="1" applyFont="1"/>
    <xf numFmtId="2" fontId="79" fillId="0" borderId="0" xfId="0" applyNumberFormat="1" applyFont="1" applyAlignment="1">
      <alignment horizontal="center"/>
    </xf>
    <xf numFmtId="177" fontId="79" fillId="0" borderId="0" xfId="4" applyNumberFormat="1" applyFont="1"/>
    <xf numFmtId="164" fontId="79" fillId="0" borderId="0" xfId="4" applyNumberFormat="1" applyFont="1"/>
    <xf numFmtId="2" fontId="77" fillId="0" borderId="0" xfId="0" applyNumberFormat="1" applyFont="1"/>
    <xf numFmtId="2" fontId="78" fillId="0" borderId="0" xfId="0" applyNumberFormat="1" applyFont="1" applyAlignment="1">
      <alignment wrapText="1"/>
    </xf>
    <xf numFmtId="2" fontId="78" fillId="0" borderId="0" xfId="0" applyNumberFormat="1" applyFont="1" applyAlignment="1">
      <alignment horizontal="right"/>
    </xf>
    <xf numFmtId="2" fontId="80" fillId="0" borderId="0" xfId="0" applyNumberFormat="1" applyFont="1"/>
    <xf numFmtId="2" fontId="81" fillId="0" borderId="0" xfId="2" applyNumberFormat="1" applyFont="1" applyAlignment="1">
      <alignment horizontal="center"/>
    </xf>
    <xf numFmtId="177" fontId="78" fillId="0" borderId="0" xfId="4" applyNumberFormat="1" applyFont="1" applyAlignment="1">
      <alignment horizontal="center"/>
    </xf>
    <xf numFmtId="2" fontId="78" fillId="0" borderId="0" xfId="0" applyNumberFormat="1" applyFont="1" applyBorder="1" applyAlignment="1"/>
    <xf numFmtId="2" fontId="82" fillId="0" borderId="0" xfId="0" applyNumberFormat="1" applyFont="1" applyBorder="1" applyAlignment="1"/>
    <xf numFmtId="2" fontId="0" fillId="0" borderId="0" xfId="0" applyNumberFormat="1" applyBorder="1" applyAlignment="1"/>
    <xf numFmtId="177" fontId="78" fillId="0" borderId="0" xfId="4" applyNumberFormat="1" applyFont="1" applyBorder="1" applyAlignment="1"/>
    <xf numFmtId="164" fontId="78" fillId="0" borderId="0" xfId="4" applyNumberFormat="1" applyFont="1" applyBorder="1" applyAlignment="1"/>
    <xf numFmtId="2" fontId="78" fillId="0" borderId="0" xfId="0" applyNumberFormat="1" applyFont="1" applyBorder="1" applyAlignment="1">
      <alignment horizontal="center"/>
    </xf>
    <xf numFmtId="2" fontId="78" fillId="0" borderId="0" xfId="0" applyNumberFormat="1" applyFont="1" applyBorder="1" applyAlignment="1">
      <alignment horizontal="right"/>
    </xf>
    <xf numFmtId="2" fontId="78" fillId="0" borderId="0" xfId="0" applyNumberFormat="1" applyFont="1" applyFill="1" applyBorder="1" applyAlignment="1"/>
    <xf numFmtId="2" fontId="0" fillId="0" borderId="0" xfId="0" applyNumberFormat="1" applyBorder="1" applyAlignment="1">
      <alignment horizontal="center"/>
    </xf>
    <xf numFmtId="164" fontId="0" fillId="0" borderId="0" xfId="0" applyNumberFormat="1" applyBorder="1" applyAlignment="1"/>
    <xf numFmtId="2" fontId="0" fillId="0" borderId="0" xfId="0" applyNumberFormat="1" applyBorder="1"/>
    <xf numFmtId="164" fontId="1" fillId="0" borderId="0" xfId="0" applyNumberFormat="1" applyFont="1" applyAlignment="1">
      <alignment horizontal="center"/>
    </xf>
    <xf numFmtId="2" fontId="81" fillId="0" borderId="0" xfId="0" applyNumberFormat="1" applyFont="1"/>
    <xf numFmtId="2" fontId="2" fillId="0" borderId="0" xfId="0" applyNumberFormat="1" applyFont="1"/>
    <xf numFmtId="2" fontId="3" fillId="0" borderId="0" xfId="0" applyNumberFormat="1" applyFont="1"/>
    <xf numFmtId="164" fontId="3" fillId="0" borderId="0" xfId="0" applyNumberFormat="1" applyFont="1"/>
    <xf numFmtId="0" fontId="0" fillId="0" borderId="0" xfId="0"/>
    <xf numFmtId="0" fontId="83" fillId="0" borderId="0" xfId="0" applyFont="1" applyAlignment="1">
      <alignment vertical="center"/>
    </xf>
    <xf numFmtId="0" fontId="84" fillId="0" borderId="0" xfId="0" applyFont="1"/>
    <xf numFmtId="169" fontId="84" fillId="0" borderId="0" xfId="0" applyNumberFormat="1" applyFont="1"/>
    <xf numFmtId="49" fontId="85" fillId="0" borderId="2" xfId="0" applyNumberFormat="1" applyFont="1" applyBorder="1" applyAlignment="1">
      <alignment horizontal="left"/>
    </xf>
    <xf numFmtId="0" fontId="85" fillId="0" borderId="2" xfId="0" applyNumberFormat="1" applyFont="1" applyBorder="1" applyAlignment="1">
      <alignment horizontal="left"/>
    </xf>
    <xf numFmtId="49" fontId="85" fillId="0" borderId="2" xfId="0" applyNumberFormat="1" applyFont="1" applyBorder="1" applyAlignment="1">
      <alignment horizontal="center"/>
    </xf>
    <xf numFmtId="49" fontId="85" fillId="0" borderId="2" xfId="0" applyNumberFormat="1" applyFont="1" applyBorder="1" applyAlignment="1">
      <alignment horizontal="right"/>
    </xf>
    <xf numFmtId="49" fontId="85" fillId="0" borderId="0" xfId="0" applyNumberFormat="1" applyFont="1" applyBorder="1" applyAlignment="1">
      <alignment horizontal="left"/>
    </xf>
    <xf numFmtId="0" fontId="85" fillId="0" borderId="0" xfId="0" applyNumberFormat="1" applyFont="1" applyBorder="1" applyAlignment="1">
      <alignment horizontal="left"/>
    </xf>
    <xf numFmtId="49" fontId="85" fillId="0" borderId="0" xfId="0" applyNumberFormat="1" applyFont="1" applyBorder="1" applyAlignment="1">
      <alignment horizontal="center"/>
    </xf>
    <xf numFmtId="49" fontId="85" fillId="0" borderId="0" xfId="0" applyNumberFormat="1" applyFont="1" applyBorder="1" applyAlignment="1">
      <alignment horizontal="right"/>
    </xf>
    <xf numFmtId="0" fontId="86" fillId="0" borderId="0" xfId="0" applyNumberFormat="1" applyFont="1" applyBorder="1" applyAlignment="1">
      <alignment horizontal="left"/>
    </xf>
    <xf numFmtId="169" fontId="87" fillId="0" borderId="0" xfId="0" applyNumberFormat="1" applyFont="1" applyAlignment="1"/>
    <xf numFmtId="49" fontId="6" fillId="0" borderId="0" xfId="0" applyNumberFormat="1" applyFont="1" applyAlignment="1">
      <alignment horizontal="center" vertical="center"/>
    </xf>
    <xf numFmtId="49" fontId="6" fillId="0" borderId="0" xfId="0" applyNumberFormat="1" applyFont="1" applyAlignment="1">
      <alignment horizontal="center" vertical="center" wrapText="1"/>
    </xf>
    <xf numFmtId="167" fontId="6" fillId="0" borderId="0" xfId="0" applyNumberFormat="1" applyFont="1" applyFill="1" applyBorder="1" applyAlignment="1">
      <alignment horizontal="center" vertical="center"/>
    </xf>
    <xf numFmtId="168" fontId="6" fillId="0" borderId="0" xfId="0" applyNumberFormat="1" applyFont="1" applyAlignment="1">
      <alignment horizontal="center" vertical="center"/>
    </xf>
    <xf numFmtId="169" fontId="6" fillId="0" borderId="0" xfId="0" applyNumberFormat="1" applyFont="1" applyAlignment="1">
      <alignment horizontal="center" vertical="center"/>
    </xf>
    <xf numFmtId="3" fontId="0" fillId="0" borderId="0" xfId="0" applyNumberFormat="1"/>
    <xf numFmtId="178" fontId="0" fillId="0" borderId="0" xfId="0" applyNumberFormat="1"/>
    <xf numFmtId="0" fontId="0" fillId="0" borderId="0" xfId="0" applyFont="1"/>
    <xf numFmtId="169" fontId="0" fillId="0" borderId="0" xfId="0" applyNumberFormat="1"/>
    <xf numFmtId="0" fontId="25" fillId="0" borderId="39" xfId="0" applyNumberFormat="1" applyFont="1" applyBorder="1" applyAlignment="1">
      <alignment horizontal="left" vertical="top" wrapText="1"/>
    </xf>
    <xf numFmtId="0" fontId="25" fillId="0" borderId="36" xfId="0" applyNumberFormat="1" applyFont="1" applyBorder="1" applyAlignment="1">
      <alignment horizontal="left" vertical="top" wrapText="1"/>
    </xf>
    <xf numFmtId="0" fontId="8" fillId="0" borderId="8"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0" fontId="8" fillId="0" borderId="10" xfId="0" applyNumberFormat="1" applyFont="1" applyBorder="1" applyAlignment="1">
      <alignment horizontal="left" vertical="top" wrapText="1"/>
    </xf>
    <xf numFmtId="0" fontId="37" fillId="0" borderId="40" xfId="1" applyNumberFormat="1" applyFont="1" applyBorder="1" applyAlignment="1">
      <alignment horizontal="center"/>
    </xf>
    <xf numFmtId="0" fontId="37" fillId="0" borderId="41" xfId="1" applyNumberFormat="1" applyFont="1" applyBorder="1" applyAlignment="1">
      <alignment horizontal="center"/>
    </xf>
    <xf numFmtId="0" fontId="37" fillId="0" borderId="42" xfId="1" applyNumberFormat="1" applyFont="1" applyBorder="1" applyAlignment="1">
      <alignment horizontal="center"/>
    </xf>
    <xf numFmtId="0" fontId="38" fillId="0" borderId="40" xfId="0" applyNumberFormat="1" applyFont="1" applyBorder="1" applyAlignment="1">
      <alignment horizontal="center"/>
    </xf>
    <xf numFmtId="0" fontId="38" fillId="0" borderId="41" xfId="0" applyNumberFormat="1" applyFont="1" applyBorder="1" applyAlignment="1">
      <alignment horizontal="center"/>
    </xf>
    <xf numFmtId="0" fontId="38" fillId="0" borderId="42" xfId="0" applyNumberFormat="1" applyFont="1" applyBorder="1" applyAlignment="1">
      <alignment horizontal="center"/>
    </xf>
    <xf numFmtId="0" fontId="14" fillId="0" borderId="43" xfId="0" applyNumberFormat="1" applyFont="1" applyBorder="1" applyAlignment="1" applyProtection="1">
      <alignment horizontal="left" vertical="top"/>
    </xf>
    <xf numFmtId="0" fontId="52" fillId="0" borderId="0" xfId="0" applyFont="1" applyBorder="1" applyAlignment="1">
      <alignment horizontal="right" vertical="center"/>
    </xf>
    <xf numFmtId="0" fontId="45" fillId="6" borderId="0" xfId="0" applyFont="1" applyFill="1" applyAlignment="1">
      <alignment horizontal="center" vertical="center"/>
    </xf>
    <xf numFmtId="0" fontId="0" fillId="0" borderId="0" xfId="0"/>
    <xf numFmtId="0" fontId="49" fillId="0" borderId="0" xfId="0" applyFont="1" applyBorder="1" applyAlignment="1">
      <alignment horizontal="left" vertical="center"/>
    </xf>
    <xf numFmtId="0" fontId="0" fillId="0" borderId="0" xfId="0" applyBorder="1"/>
    <xf numFmtId="0" fontId="48" fillId="0" borderId="0" xfId="0" applyFont="1" applyBorder="1" applyAlignment="1">
      <alignment horizontal="left" vertical="top" wrapText="1"/>
    </xf>
    <xf numFmtId="0" fontId="49" fillId="0" borderId="0" xfId="0" applyFont="1" applyBorder="1" applyAlignment="1">
      <alignment horizontal="left" vertical="center" wrapText="1"/>
    </xf>
    <xf numFmtId="164" fontId="50" fillId="0" borderId="52" xfId="0" applyNumberFormat="1" applyFont="1" applyBorder="1" applyAlignment="1">
      <alignment vertical="center"/>
    </xf>
    <xf numFmtId="164" fontId="0" fillId="0" borderId="52" xfId="0" applyNumberFormat="1" applyFont="1" applyBorder="1" applyAlignment="1">
      <alignment vertical="center"/>
    </xf>
    <xf numFmtId="173" fontId="52" fillId="0" borderId="0" xfId="0" applyNumberFormat="1" applyFont="1" applyBorder="1" applyAlignment="1">
      <alignment horizontal="center" vertical="center"/>
    </xf>
    <xf numFmtId="0" fontId="52" fillId="0" borderId="0" xfId="0" applyFont="1" applyBorder="1" applyAlignment="1">
      <alignment vertical="center"/>
    </xf>
    <xf numFmtId="164" fontId="67" fillId="0" borderId="0" xfId="0" applyNumberFormat="1" applyFont="1" applyBorder="1" applyAlignment="1">
      <alignment vertical="center"/>
    </xf>
    <xf numFmtId="164" fontId="52" fillId="0" borderId="0" xfId="0" applyNumberFormat="1" applyFont="1" applyBorder="1" applyAlignment="1">
      <alignment vertical="center"/>
    </xf>
    <xf numFmtId="0" fontId="48" fillId="0" borderId="0" xfId="0" applyFont="1" applyAlignment="1">
      <alignment horizontal="left" vertical="center" wrapText="1"/>
    </xf>
    <xf numFmtId="0" fontId="48" fillId="0" borderId="0" xfId="0" applyFont="1" applyAlignment="1">
      <alignment vertical="center"/>
    </xf>
    <xf numFmtId="4" fontId="67" fillId="0" borderId="0" xfId="0" applyNumberFormat="1" applyFont="1" applyBorder="1" applyAlignment="1">
      <alignment vertical="center"/>
    </xf>
    <xf numFmtId="0" fontId="48" fillId="3" borderId="54" xfId="0" applyFont="1" applyFill="1" applyBorder="1" applyAlignment="1">
      <alignment horizontal="left" vertical="center"/>
    </xf>
    <xf numFmtId="0" fontId="0" fillId="3" borderId="54" xfId="0" applyFont="1" applyFill="1" applyBorder="1" applyAlignment="1">
      <alignment vertical="center"/>
    </xf>
    <xf numFmtId="164" fontId="48" fillId="3" borderId="54" xfId="0" applyNumberFormat="1" applyFont="1" applyFill="1" applyBorder="1" applyAlignment="1">
      <alignment vertical="center"/>
    </xf>
    <xf numFmtId="164" fontId="0" fillId="3" borderId="54" xfId="0" applyNumberFormat="1" applyFont="1" applyFill="1" applyBorder="1" applyAlignment="1">
      <alignment vertical="center"/>
    </xf>
    <xf numFmtId="164" fontId="0" fillId="3" borderId="55" xfId="0" applyNumberFormat="1" applyFont="1" applyFill="1" applyBorder="1" applyAlignment="1">
      <alignment vertical="center"/>
    </xf>
    <xf numFmtId="174" fontId="49" fillId="0" borderId="0" xfId="0" applyNumberFormat="1" applyFont="1" applyAlignment="1">
      <alignment horizontal="left" vertical="center"/>
    </xf>
    <xf numFmtId="0" fontId="49" fillId="0" borderId="0" xfId="0" applyFont="1" applyAlignment="1">
      <alignment vertical="center"/>
    </xf>
    <xf numFmtId="0" fontId="69" fillId="0" borderId="67" xfId="0" applyFont="1" applyBorder="1" applyAlignment="1">
      <alignment horizontal="center" vertical="center"/>
    </xf>
    <xf numFmtId="0" fontId="69" fillId="0" borderId="59" xfId="0" applyFont="1" applyBorder="1" applyAlignment="1">
      <alignment horizontal="left" vertical="center"/>
    </xf>
    <xf numFmtId="0" fontId="52" fillId="0" borderId="69" xfId="0" applyFont="1" applyBorder="1" applyAlignment="1">
      <alignment horizontal="left" vertical="center"/>
    </xf>
    <xf numFmtId="0" fontId="52" fillId="0" borderId="0" xfId="0" applyFont="1" applyBorder="1" applyAlignment="1">
      <alignment horizontal="left" vertical="center"/>
    </xf>
    <xf numFmtId="0" fontId="49" fillId="4" borderId="53" xfId="0" applyFont="1" applyFill="1" applyBorder="1" applyAlignment="1">
      <alignment horizontal="center" vertical="center"/>
    </xf>
    <xf numFmtId="0" fontId="49" fillId="4" borderId="54" xfId="0" applyFont="1" applyFill="1" applyBorder="1" applyAlignment="1">
      <alignment horizontal="left" vertical="center"/>
    </xf>
    <xf numFmtId="0" fontId="49" fillId="4" borderId="54" xfId="0" applyFont="1" applyFill="1" applyBorder="1" applyAlignment="1">
      <alignment horizontal="center" vertical="center"/>
    </xf>
    <xf numFmtId="0" fontId="49" fillId="4" borderId="54" xfId="0" applyFont="1" applyFill="1" applyBorder="1" applyAlignment="1">
      <alignment horizontal="right" vertical="center"/>
    </xf>
    <xf numFmtId="164" fontId="51" fillId="0" borderId="0" xfId="0" applyNumberFormat="1" applyFont="1" applyAlignment="1">
      <alignment horizontal="right" vertical="center"/>
    </xf>
    <xf numFmtId="164" fontId="51" fillId="0" borderId="0" xfId="0" applyNumberFormat="1" applyFont="1" applyAlignment="1">
      <alignment vertical="center"/>
    </xf>
    <xf numFmtId="0" fontId="73" fillId="0" borderId="0" xfId="0" applyFont="1" applyAlignment="1">
      <alignment horizontal="left" vertical="center" wrapText="1"/>
    </xf>
    <xf numFmtId="164" fontId="74" fillId="0" borderId="0" xfId="0" applyNumberFormat="1" applyFont="1" applyAlignment="1">
      <alignment vertical="center"/>
    </xf>
    <xf numFmtId="0" fontId="48" fillId="0" borderId="0" xfId="0" applyFont="1" applyBorder="1" applyAlignment="1">
      <alignment horizontal="left" vertical="center" wrapText="1"/>
    </xf>
    <xf numFmtId="0" fontId="0" fillId="0" borderId="0" xfId="0" applyFont="1" applyBorder="1" applyAlignment="1">
      <alignment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0" fillId="0" borderId="0" xfId="0" applyFont="1" applyAlignment="1">
      <alignment vertical="center"/>
    </xf>
    <xf numFmtId="0" fontId="44" fillId="5" borderId="0" xfId="5" applyFont="1" applyFill="1" applyAlignment="1" applyProtection="1">
      <alignment vertical="center"/>
    </xf>
    <xf numFmtId="0" fontId="47" fillId="0" borderId="0" xfId="0" applyFont="1" applyBorder="1" applyAlignment="1">
      <alignment horizontal="left" vertical="center" wrapText="1"/>
    </xf>
    <xf numFmtId="0" fontId="47" fillId="0" borderId="0" xfId="0" applyFont="1" applyBorder="1" applyAlignment="1">
      <alignment horizontal="left" vertical="center"/>
    </xf>
    <xf numFmtId="0" fontId="83" fillId="0" borderId="0" xfId="0" applyFont="1" applyAlignment="1">
      <alignment horizontal="left" vertical="center"/>
    </xf>
  </cellXfs>
  <cellStyles count="6">
    <cellStyle name="Hypertextový odkaz" xfId="5" builtinId="8"/>
    <cellStyle name="Měna" xfId="4" builtinId="4"/>
    <cellStyle name="Název" xfId="1" builtinId="15"/>
    <cellStyle name="Normální" xfId="0" builtinId="0"/>
    <cellStyle name="Normální 2" xfId="2" xr:uid="{00000000-0005-0000-0000-000004000000}"/>
    <cellStyle name="Normální 3"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r/Documents/Zak&#225;zky/Cyklostezky/&#218;st&#237;/DPS%202018/I-Rozpo&#269;et/SO%20801a%20-%20Nab&#237;dkov&#253;%20rozpo&#269;et%20pro%20V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tr/Documents/Zak&#225;zky/Cyklostezky/&#218;st&#237;/DPS%202018/I-Rozpo&#269;et/SO%20201%20-%20Nab&#237;dkov&#253;%20rozpo&#269;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s>
    <sheetDataSet>
      <sheetData sheetId="0"/>
      <sheetData sheetId="1"/>
      <sheetData sheetId="2">
        <row r="5">
          <cell r="I5" t="str">
            <v>S0 801a: Náhradní výsadby</v>
          </cell>
          <cell r="Q5">
            <v>0.97882720000000001</v>
          </cell>
        </row>
        <row r="6">
          <cell r="I6" t="str">
            <v>001: Zemní práce</v>
          </cell>
          <cell r="O6">
            <v>77254.227342911749</v>
          </cell>
          <cell r="Q6">
            <v>0.97882720000000001</v>
          </cell>
        </row>
        <row r="7">
          <cell r="O7">
            <v>5007.9821559040001</v>
          </cell>
        </row>
        <row r="11">
          <cell r="O11">
            <v>2572.5354081280007</v>
          </cell>
        </row>
        <row r="15">
          <cell r="O15">
            <v>2365.40337568</v>
          </cell>
        </row>
        <row r="19">
          <cell r="O19">
            <v>586.39847051520019</v>
          </cell>
        </row>
        <row r="23">
          <cell r="O23">
            <v>8.8578772534909422</v>
          </cell>
        </row>
        <row r="27">
          <cell r="O27">
            <v>2910.7355786879998</v>
          </cell>
        </row>
        <row r="31">
          <cell r="O31">
            <v>211.23225164160002</v>
          </cell>
        </row>
        <row r="35">
          <cell r="O35">
            <v>338.80233485952004</v>
          </cell>
        </row>
        <row r="39">
          <cell r="O39">
            <v>407.92881606400005</v>
          </cell>
        </row>
        <row r="43">
          <cell r="O43">
            <v>35.668494256640003</v>
          </cell>
        </row>
        <row r="47">
          <cell r="O47">
            <v>575.75</v>
          </cell>
        </row>
        <row r="51">
          <cell r="O51">
            <v>1654.3890000000001</v>
          </cell>
        </row>
        <row r="55">
          <cell r="O55">
            <v>28500</v>
          </cell>
        </row>
        <row r="59">
          <cell r="O59">
            <v>2535</v>
          </cell>
        </row>
        <row r="63">
          <cell r="O63">
            <v>1006</v>
          </cell>
        </row>
        <row r="67">
          <cell r="O67">
            <v>653.77773238399993</v>
          </cell>
        </row>
        <row r="71">
          <cell r="O71">
            <v>1391.6880000000003</v>
          </cell>
        </row>
        <row r="75">
          <cell r="O75">
            <v>8.6291999999999991</v>
          </cell>
        </row>
        <row r="79">
          <cell r="O79">
            <v>5534.3111264179206</v>
          </cell>
        </row>
        <row r="84">
          <cell r="O84">
            <v>6598.1074853433611</v>
          </cell>
        </row>
        <row r="89">
          <cell r="O89">
            <v>11853.224932416002</v>
          </cell>
        </row>
        <row r="93">
          <cell r="O93">
            <v>2497.80510336</v>
          </cell>
        </row>
        <row r="98">
          <cell r="I98" t="str">
            <v>099: Přesun hmot HSV</v>
          </cell>
          <cell r="O98">
            <v>795.24317321779245</v>
          </cell>
          <cell r="Q98">
            <v>0</v>
          </cell>
        </row>
        <row r="99">
          <cell r="O99">
            <v>795.24317321779245</v>
          </cell>
        </row>
        <row r="103">
          <cell r="I103" t="str">
            <v>VRN: Vedlejší rozpočtové náklady</v>
          </cell>
          <cell r="O103">
            <v>780.49470516129543</v>
          </cell>
          <cell r="Q103">
            <v>0</v>
          </cell>
        </row>
        <row r="104">
          <cell r="O104">
            <v>780.49470516129543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201 - Lávka přes Klíšs..."/>
      <sheetName val="Pokyny pro vyplnění"/>
    </sheetNames>
    <sheetDataSet>
      <sheetData sheetId="0">
        <row r="6">
          <cell r="K6" t="str">
            <v>Ústí nad Labem_oprava konstrukce místní komunikace podél Klíšského potoka</v>
          </cell>
        </row>
        <row r="8">
          <cell r="AN8" t="str">
            <v>20. 11. 2018</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sheetData>
      <sheetData sheetId="1">
        <row r="30">
          <cell r="F30">
            <v>1306630.67</v>
          </cell>
          <cell r="J30">
            <v>274392.44</v>
          </cell>
        </row>
        <row r="31">
          <cell r="F31">
            <v>0</v>
          </cell>
          <cell r="J31">
            <v>0</v>
          </cell>
        </row>
        <row r="32">
          <cell r="F32">
            <v>0</v>
          </cell>
          <cell r="J32">
            <v>0</v>
          </cell>
        </row>
        <row r="33">
          <cell r="F33">
            <v>0</v>
          </cell>
          <cell r="J33">
            <v>0</v>
          </cell>
        </row>
        <row r="34">
          <cell r="F34">
            <v>0</v>
          </cell>
        </row>
        <row r="89">
          <cell r="P89">
            <v>1095.8963879999999</v>
          </cell>
        </row>
      </sheetData>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showGridLines="0" topLeftCell="B1" zoomScaleNormal="100" zoomScaleSheetLayoutView="115" workbookViewId="0">
      <selection activeCell="D42" sqref="D42"/>
    </sheetView>
  </sheetViews>
  <sheetFormatPr defaultRowHeight="12.75" x14ac:dyDescent="0.2"/>
  <cols>
    <col min="1" max="1" width="9.140625" style="2" hidden="1" customWidth="1"/>
    <col min="2" max="5" width="32.85546875" style="2" customWidth="1"/>
    <col min="6" max="7" width="9.140625" style="2"/>
    <col min="8" max="8" width="18" style="2" customWidth="1"/>
    <col min="9" max="9" width="27.42578125" style="2" bestFit="1" customWidth="1"/>
    <col min="10" max="10" width="20" style="2" customWidth="1"/>
    <col min="11" max="16384" width="9.140625" style="2"/>
  </cols>
  <sheetData>
    <row r="1" spans="1:6" s="4" customFormat="1" ht="24" thickBot="1" x14ac:dyDescent="0.4">
      <c r="A1" s="91"/>
      <c r="B1" s="481" t="s">
        <v>228</v>
      </c>
      <c r="C1" s="482"/>
      <c r="D1" s="482"/>
      <c r="E1" s="483"/>
      <c r="F1" s="5"/>
    </row>
    <row r="2" spans="1:6" ht="12" customHeight="1" x14ac:dyDescent="0.2">
      <c r="A2" s="17">
        <f t="array" ref="A2">INDEX(__SAZBA__,MATCH(0,COUNTIF($A$1:A1,__SAZBA__),0))</f>
        <v>0</v>
      </c>
      <c r="B2" s="92" t="s">
        <v>195</v>
      </c>
      <c r="C2" s="93" t="s">
        <v>39</v>
      </c>
      <c r="D2" s="93"/>
      <c r="E2" s="94"/>
      <c r="F2" s="6"/>
    </row>
    <row r="3" spans="1:6" ht="18.75" x14ac:dyDescent="0.2">
      <c r="A3" s="17">
        <f t="array" ref="A3">INDEX(__SAZBA__,MATCH(0,COUNTIF($A$1:A2,__SAZBA__),0))</f>
        <v>21</v>
      </c>
      <c r="B3" s="95" t="s">
        <v>46</v>
      </c>
      <c r="C3" s="476" t="s">
        <v>337</v>
      </c>
      <c r="D3" s="476"/>
      <c r="E3" s="477"/>
      <c r="F3" s="6"/>
    </row>
    <row r="4" spans="1:6" ht="24.75" customHeight="1" x14ac:dyDescent="0.2">
      <c r="A4" s="17" t="str">
        <f t="array" ref="A4">INDEX(__SAZBA__,MATCH(0,COUNTIF($A$1:A3,__SAZBA__),0))</f>
        <v>_</v>
      </c>
      <c r="B4" s="96" t="s">
        <v>162</v>
      </c>
      <c r="C4" s="478" t="s">
        <v>239</v>
      </c>
      <c r="D4" s="479"/>
      <c r="E4" s="480"/>
      <c r="F4" s="6"/>
    </row>
    <row r="5" spans="1:6" x14ac:dyDescent="0.2">
      <c r="A5" s="17"/>
      <c r="B5" s="96" t="s">
        <v>144</v>
      </c>
      <c r="C5" s="97" t="s">
        <v>35</v>
      </c>
      <c r="D5" s="98"/>
      <c r="E5" s="99"/>
      <c r="F5" s="6"/>
    </row>
    <row r="6" spans="1:6" x14ac:dyDescent="0.2">
      <c r="A6" s="17"/>
      <c r="B6" s="96" t="s">
        <v>203</v>
      </c>
      <c r="C6" s="97"/>
      <c r="D6" s="98"/>
      <c r="E6" s="99"/>
      <c r="F6" s="6"/>
    </row>
    <row r="7" spans="1:6" x14ac:dyDescent="0.2">
      <c r="A7" s="17"/>
      <c r="B7" s="96" t="s">
        <v>27</v>
      </c>
      <c r="C7" s="100"/>
      <c r="D7" s="101" t="s">
        <v>151</v>
      </c>
      <c r="E7" s="102">
        <v>43402</v>
      </c>
      <c r="F7" s="6"/>
    </row>
    <row r="8" spans="1:6" ht="12.75" customHeight="1" thickBot="1" x14ac:dyDescent="0.25">
      <c r="A8" s="17"/>
      <c r="B8" s="103" t="s">
        <v>15</v>
      </c>
      <c r="C8" s="104">
        <v>2018</v>
      </c>
      <c r="D8" s="105" t="s">
        <v>209</v>
      </c>
      <c r="E8" s="106"/>
      <c r="F8" s="6"/>
    </row>
    <row r="9" spans="1:6" ht="10.5" customHeight="1" x14ac:dyDescent="0.2">
      <c r="A9" s="17"/>
      <c r="B9" s="107" t="s">
        <v>133</v>
      </c>
      <c r="C9" s="108" t="s">
        <v>24</v>
      </c>
      <c r="D9" s="109" t="s">
        <v>156</v>
      </c>
      <c r="E9" s="110" t="s">
        <v>38</v>
      </c>
      <c r="F9" s="6"/>
    </row>
    <row r="10" spans="1:6" ht="12.75" customHeight="1" x14ac:dyDescent="0.2">
      <c r="A10" s="17"/>
      <c r="B10" s="111" t="s">
        <v>141</v>
      </c>
      <c r="C10" s="112" t="s">
        <v>257</v>
      </c>
      <c r="D10" s="113" t="s">
        <v>158</v>
      </c>
      <c r="E10" s="114" t="s">
        <v>142</v>
      </c>
      <c r="F10" s="6"/>
    </row>
    <row r="11" spans="1:6" ht="12.75" customHeight="1" x14ac:dyDescent="0.2">
      <c r="A11" s="17"/>
      <c r="B11" s="111" t="s">
        <v>57</v>
      </c>
      <c r="C11" s="112" t="s">
        <v>266</v>
      </c>
      <c r="D11" s="113"/>
      <c r="E11" s="114"/>
      <c r="F11" s="6"/>
    </row>
    <row r="12" spans="1:6" ht="7.5" customHeight="1" thickBot="1" x14ac:dyDescent="0.25">
      <c r="A12" s="17"/>
      <c r="B12" s="115"/>
      <c r="C12" s="116"/>
      <c r="D12" s="117"/>
      <c r="E12" s="118"/>
      <c r="F12" s="6"/>
    </row>
    <row r="13" spans="1:6" ht="10.5" customHeight="1" x14ac:dyDescent="0.2">
      <c r="A13" s="17"/>
      <c r="B13" s="119" t="s">
        <v>157</v>
      </c>
      <c r="C13" s="120" t="s">
        <v>23</v>
      </c>
      <c r="D13" s="121"/>
      <c r="E13" s="122"/>
      <c r="F13" s="6"/>
    </row>
    <row r="14" spans="1:6" ht="12.75" customHeight="1" x14ac:dyDescent="0.2">
      <c r="A14" s="17"/>
      <c r="B14" s="111" t="s">
        <v>145</v>
      </c>
      <c r="C14" s="123" t="s">
        <v>139</v>
      </c>
      <c r="D14" s="124"/>
      <c r="E14" s="125"/>
      <c r="F14" s="6"/>
    </row>
    <row r="15" spans="1:6" ht="7.5" customHeight="1" thickBot="1" x14ac:dyDescent="0.25">
      <c r="A15" s="17"/>
      <c r="B15" s="126"/>
      <c r="C15" s="127"/>
      <c r="D15" s="117"/>
      <c r="E15" s="128"/>
      <c r="F15" s="6"/>
    </row>
    <row r="16" spans="1:6" ht="19.5" thickBot="1" x14ac:dyDescent="0.35">
      <c r="A16" s="17"/>
      <c r="B16" s="484" t="s">
        <v>149</v>
      </c>
      <c r="C16" s="485"/>
      <c r="D16" s="485"/>
      <c r="E16" s="486"/>
      <c r="F16" s="6"/>
    </row>
    <row r="17" spans="1:8" x14ac:dyDescent="0.2">
      <c r="A17" s="17"/>
      <c r="B17" s="129" t="s">
        <v>187</v>
      </c>
      <c r="C17" s="108" t="s">
        <v>150</v>
      </c>
      <c r="D17" s="109" t="s">
        <v>196</v>
      </c>
      <c r="E17" s="110" t="s">
        <v>170</v>
      </c>
      <c r="F17" s="6"/>
    </row>
    <row r="18" spans="1:8" x14ac:dyDescent="0.2">
      <c r="A18" s="17"/>
      <c r="B18" s="96" t="s">
        <v>37</v>
      </c>
      <c r="C18" s="130" t="s">
        <v>138</v>
      </c>
      <c r="D18" s="131" t="s">
        <v>12</v>
      </c>
      <c r="E18" s="132" t="s">
        <v>262</v>
      </c>
      <c r="F18" s="6"/>
    </row>
    <row r="19" spans="1:8" x14ac:dyDescent="0.2">
      <c r="A19" s="17"/>
      <c r="B19" s="196" t="s">
        <v>434</v>
      </c>
      <c r="C19" s="200" t="s">
        <v>438</v>
      </c>
      <c r="D19" s="199">
        <v>821</v>
      </c>
      <c r="E19" s="201" t="s">
        <v>442</v>
      </c>
      <c r="F19" s="6"/>
    </row>
    <row r="20" spans="1:8" x14ac:dyDescent="0.2">
      <c r="A20" s="17"/>
      <c r="B20" s="96" t="s">
        <v>435</v>
      </c>
      <c r="C20" s="200" t="s">
        <v>439</v>
      </c>
      <c r="D20" s="199">
        <v>828</v>
      </c>
      <c r="E20" s="198" t="s">
        <v>443</v>
      </c>
      <c r="F20" s="6"/>
    </row>
    <row r="21" spans="1:8" x14ac:dyDescent="0.2">
      <c r="A21" s="17"/>
      <c r="B21" s="196" t="s">
        <v>436</v>
      </c>
      <c r="C21" s="197" t="s">
        <v>440</v>
      </c>
      <c r="D21" s="199">
        <v>828</v>
      </c>
      <c r="E21" s="132" t="s">
        <v>443</v>
      </c>
      <c r="F21" s="6"/>
    </row>
    <row r="22" spans="1:8" x14ac:dyDescent="0.2">
      <c r="A22" s="17"/>
      <c r="B22" s="96" t="s">
        <v>437</v>
      </c>
      <c r="C22" s="130" t="s">
        <v>441</v>
      </c>
      <c r="D22" s="199">
        <v>823</v>
      </c>
      <c r="E22" s="201" t="s">
        <v>444</v>
      </c>
      <c r="F22" s="6"/>
      <c r="H22" s="6"/>
    </row>
    <row r="23" spans="1:8" ht="6.75" customHeight="1" thickBot="1" x14ac:dyDescent="0.25">
      <c r="A23" s="17"/>
      <c r="B23" s="133"/>
      <c r="C23" s="202"/>
      <c r="D23" s="202"/>
      <c r="E23" s="118"/>
      <c r="F23" s="6"/>
      <c r="H23" s="6"/>
    </row>
    <row r="24" spans="1:8" ht="15" x14ac:dyDescent="0.25">
      <c r="A24" s="17"/>
      <c r="B24" s="126"/>
      <c r="C24" s="134"/>
      <c r="D24" s="135" t="s">
        <v>164</v>
      </c>
      <c r="E24" s="136">
        <f>'R101a'!C14+'R201'!AG51+'401a'!I12+'404'!I12+'R801a'!C10+MGZS!F5</f>
        <v>0</v>
      </c>
      <c r="F24" s="6"/>
    </row>
    <row r="25" spans="1:8" ht="15" x14ac:dyDescent="0.25">
      <c r="A25" s="17"/>
      <c r="B25" s="126"/>
      <c r="C25" s="134"/>
      <c r="D25" s="137" t="s">
        <v>13</v>
      </c>
      <c r="E25" s="136">
        <f>'R101a'!C15+'R201'!AK26+'401a'!I13+'404'!I13+'R801a'!C11+MGZS!F13</f>
        <v>0</v>
      </c>
      <c r="F25" s="6"/>
    </row>
    <row r="26" spans="1:8" ht="14.25" x14ac:dyDescent="0.2">
      <c r="A26" s="138">
        <f>IF(ISNUMBER(A3),SUMIF(__SAZBA__,A3,__CENA__),0)</f>
        <v>0</v>
      </c>
      <c r="B26" s="126"/>
      <c r="C26" s="134"/>
      <c r="D26" s="139"/>
      <c r="E26" s="140"/>
      <c r="F26" s="6"/>
      <c r="H26" s="1"/>
    </row>
    <row r="27" spans="1:8" ht="14.25" x14ac:dyDescent="0.2">
      <c r="A27" s="138">
        <f>IF(ISNUMBER(A4),SUMIF(__SAZBA__,A4,__CENA__),0)</f>
        <v>0</v>
      </c>
      <c r="B27" s="126"/>
      <c r="C27" s="141"/>
      <c r="D27" s="142" t="str">
        <f>IF(A27=0,"","DPH " &amp; A4 &amp; " % ze základny: " &amp; TEXT(A27,"# ##0"))</f>
        <v/>
      </c>
      <c r="E27" s="143" t="str">
        <f>IF(A27=0,"",A27*A4/100)</f>
        <v/>
      </c>
      <c r="F27" s="6"/>
      <c r="H27" s="1"/>
    </row>
    <row r="28" spans="1:8" s="7" customFormat="1" ht="19.5" thickBot="1" x14ac:dyDescent="0.35">
      <c r="A28" s="144"/>
      <c r="B28" s="145"/>
      <c r="C28" s="146"/>
      <c r="D28" s="147" t="s">
        <v>227</v>
      </c>
      <c r="E28" s="148">
        <f>SUM(E24:E25)</f>
        <v>0</v>
      </c>
      <c r="F28" s="8"/>
    </row>
    <row r="29" spans="1:8" ht="14.25" x14ac:dyDescent="0.2">
      <c r="A29" s="17"/>
      <c r="B29" s="149" t="s">
        <v>153</v>
      </c>
      <c r="C29" s="150"/>
      <c r="D29" s="151" t="s">
        <v>152</v>
      </c>
      <c r="E29" s="152"/>
      <c r="F29" s="6"/>
      <c r="H29" s="1"/>
    </row>
    <row r="30" spans="1:8" x14ac:dyDescent="0.2">
      <c r="A30" s="17"/>
      <c r="B30" s="149" t="s">
        <v>34</v>
      </c>
      <c r="C30" s="153" t="str">
        <f>IF(ISNA(VLOOKUP("Zhotovitel",B10:E12,3,FALSE)),"",VLOOKUP("Zhotovitel",B10:E12,3,FALSE))</f>
        <v/>
      </c>
      <c r="D30" s="151" t="s">
        <v>34</v>
      </c>
      <c r="E30" s="152" t="str">
        <f>IF(ISNA(VLOOKUP("Objednatel",B10:E12,3,FALSE)),"",VLOOKUP("Objednatel",B10:E12,3,FALSE))</f>
        <v/>
      </c>
      <c r="F30" s="6"/>
    </row>
    <row r="31" spans="1:8" x14ac:dyDescent="0.2">
      <c r="A31" s="17"/>
      <c r="B31" s="149" t="s">
        <v>33</v>
      </c>
      <c r="C31" s="150"/>
      <c r="D31" s="151" t="s">
        <v>33</v>
      </c>
      <c r="E31" s="152"/>
      <c r="F31" s="6"/>
    </row>
    <row r="32" spans="1:8" x14ac:dyDescent="0.2">
      <c r="A32" s="17"/>
      <c r="B32" s="149" t="s">
        <v>36</v>
      </c>
      <c r="C32" s="150"/>
      <c r="D32" s="151" t="s">
        <v>58</v>
      </c>
      <c r="E32" s="152"/>
      <c r="F32" s="6"/>
    </row>
    <row r="33" spans="1:6" x14ac:dyDescent="0.2">
      <c r="A33" s="17"/>
      <c r="B33" s="154"/>
      <c r="C33" s="150"/>
      <c r="D33" s="151"/>
      <c r="E33" s="152"/>
      <c r="F33" s="6"/>
    </row>
    <row r="34" spans="1:6" x14ac:dyDescent="0.2">
      <c r="A34" s="17"/>
      <c r="B34" s="155" t="s">
        <v>140</v>
      </c>
      <c r="C34" s="156"/>
      <c r="D34" s="156"/>
      <c r="E34" s="157"/>
      <c r="F34" s="6"/>
    </row>
    <row r="35" spans="1:6" x14ac:dyDescent="0.2">
      <c r="A35" s="17"/>
      <c r="B35" s="158"/>
      <c r="C35" s="159"/>
      <c r="D35" s="159"/>
      <c r="E35" s="160"/>
      <c r="F35" s="6"/>
    </row>
    <row r="36" spans="1:6" x14ac:dyDescent="0.2">
      <c r="A36" s="17"/>
      <c r="B36" s="158"/>
      <c r="C36" s="159"/>
      <c r="D36" s="159"/>
      <c r="E36" s="160"/>
      <c r="F36" s="6"/>
    </row>
    <row r="37" spans="1:6" x14ac:dyDescent="0.2">
      <c r="A37" s="17"/>
      <c r="B37" s="158"/>
      <c r="C37" s="159"/>
      <c r="D37" s="159"/>
      <c r="E37" s="160"/>
      <c r="F37" s="6"/>
    </row>
    <row r="38" spans="1:6" ht="13.5" thickBot="1" x14ac:dyDescent="0.25">
      <c r="A38" s="17"/>
      <c r="B38" s="161"/>
      <c r="C38" s="162"/>
      <c r="D38" s="162"/>
      <c r="E38" s="163"/>
      <c r="F38" s="6"/>
    </row>
  </sheetData>
  <mergeCells count="4">
    <mergeCell ref="C3:E3"/>
    <mergeCell ref="C4:E4"/>
    <mergeCell ref="B1:E1"/>
    <mergeCell ref="B16:E16"/>
  </mergeCells>
  <phoneticPr fontId="0" type="noConversion"/>
  <printOptions horizontalCentered="1" verticalCentered="1"/>
  <pageMargins left="0.39370078740157483" right="0.39370078740157483" top="0.78740157480314965" bottom="0.78740157480314965" header="0.39370078740157483" footer="0.3937007874015748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F18"/>
  <sheetViews>
    <sheetView workbookViewId="0">
      <pane ySplit="3" topLeftCell="A4" activePane="bottomLeft" state="frozen"/>
      <selection pane="bottomLeft" activeCell="C21" sqref="C21"/>
    </sheetView>
  </sheetViews>
  <sheetFormatPr defaultRowHeight="12.75" outlineLevelRow="1" x14ac:dyDescent="0.2"/>
  <cols>
    <col min="1" max="1" width="12.42578125" style="17" hidden="1" customWidth="1"/>
    <col min="2" max="2" width="80.7109375" style="17" customWidth="1"/>
    <col min="3" max="3" width="15.7109375" style="17" customWidth="1"/>
    <col min="4" max="4" width="15.7109375" style="17" hidden="1" customWidth="1"/>
    <col min="5" max="6" width="15.7109375" style="17" customWidth="1"/>
    <col min="7" max="16384" width="9.140625" style="17"/>
  </cols>
  <sheetData>
    <row r="1" spans="1:6" ht="15.75" customHeight="1" x14ac:dyDescent="0.25">
      <c r="A1" s="164"/>
      <c r="B1" s="17" t="s">
        <v>59</v>
      </c>
      <c r="C1" s="18"/>
      <c r="D1" s="21"/>
      <c r="E1" s="20"/>
      <c r="F1" s="18"/>
    </row>
    <row r="2" spans="1:6" ht="14.25" customHeight="1" x14ac:dyDescent="0.25">
      <c r="A2" s="17">
        <f t="array" ref="A2">INDEX(__SAZBA__,MATCH(0,COUNTIF($A$1:A1,__SAZBA__),0))</f>
        <v>0</v>
      </c>
      <c r="B2" s="23" t="str">
        <f>'Kryci list'!C3</f>
        <v>Ústí nad Labem - oprava konstrukce MK podél Klíšského potoka, SO 101a</v>
      </c>
      <c r="C2" s="18"/>
      <c r="D2" s="21"/>
      <c r="E2" s="20"/>
      <c r="F2" s="18"/>
    </row>
    <row r="3" spans="1:6" s="88" customFormat="1" ht="13.5" thickBot="1" x14ac:dyDescent="0.25">
      <c r="A3" s="88">
        <f t="array" ref="A3">INDEX(__SAZBA__,MATCH(0,COUNTIF($A$1:A2,__SAZBA__),0))</f>
        <v>21</v>
      </c>
      <c r="B3" s="89" t="s">
        <v>25</v>
      </c>
      <c r="C3" s="89" t="s">
        <v>18</v>
      </c>
      <c r="D3" s="89" t="s">
        <v>56</v>
      </c>
      <c r="E3" s="89" t="s">
        <v>13</v>
      </c>
      <c r="F3" s="89" t="s">
        <v>135</v>
      </c>
    </row>
    <row r="4" spans="1:6" x14ac:dyDescent="0.2">
      <c r="A4" s="17" t="str">
        <f t="array" ref="A4">INDEX(__SAZBA__,MATCH(0,COUNTIF($A$1:A3,__SAZBA__),0))</f>
        <v>_</v>
      </c>
      <c r="B4" s="165"/>
      <c r="C4" s="166"/>
      <c r="D4" s="166"/>
      <c r="E4" s="166"/>
      <c r="F4" s="166"/>
    </row>
    <row r="5" spans="1:6" s="167" customFormat="1" ht="15.75" customHeight="1" x14ac:dyDescent="0.2">
      <c r="B5" s="168" t="str">
        <f>IF('101a'!$I$5=0,"",'101a'!$I$5)</f>
        <v>SO 101a: Komunikace</v>
      </c>
      <c r="C5" s="169" t="str">
        <f>IF('101a'!$O$5=0,"",'101a'!$O$5)</f>
        <v/>
      </c>
      <c r="D5" s="170">
        <f>IF('101a'!$Q$5=0,"",'101a'!$Q$5)</f>
        <v>445.77097652333333</v>
      </c>
      <c r="E5" s="169" t="str">
        <f>IF('101a'!$U$5=0,"",'101a'!$U$5)</f>
        <v/>
      </c>
      <c r="F5" s="169" t="str">
        <f>IF('101a'!$V$5=0,"",'101a'!$V$5)</f>
        <v/>
      </c>
    </row>
    <row r="6" spans="1:6" s="171" customFormat="1" ht="15" customHeight="1" outlineLevel="1" x14ac:dyDescent="0.2">
      <c r="B6" s="172" t="str">
        <f>IF('101a'!$I$6=0,"",'101a'!$I$6)</f>
        <v>001: Zemní práce</v>
      </c>
      <c r="C6" s="173" t="str">
        <f>IF('101a'!$O$6=0,"",'101a'!$O$6)</f>
        <v/>
      </c>
      <c r="D6" s="174">
        <f>IF('101a'!$Q$6=0,"",'101a'!$Q$6)</f>
        <v>174.7600807783333</v>
      </c>
      <c r="E6" s="173" t="str">
        <f>IF('101a'!$U$6=0,"",'101a'!$U$6)</f>
        <v/>
      </c>
      <c r="F6" s="173" t="str">
        <f>IF('101a'!$V$6=0,"",'101a'!$V$6)</f>
        <v/>
      </c>
    </row>
    <row r="7" spans="1:6" s="171" customFormat="1" ht="15" customHeight="1" outlineLevel="1" x14ac:dyDescent="0.2">
      <c r="B7" s="172" t="str">
        <f>IF('101a'!$I$195=0,"",'101a'!$I$195)</f>
        <v>002: Základy</v>
      </c>
      <c r="C7" s="173" t="str">
        <f>IF('101a'!$O$195=0,"",'101a'!$O$195)</f>
        <v/>
      </c>
      <c r="D7" s="174" t="str">
        <f>IF('101a'!$Q$195=0,"",'101a'!$Q$195)</f>
        <v/>
      </c>
      <c r="E7" s="173" t="str">
        <f>IF('101a'!$U$195=0,"",'101a'!$U$195)</f>
        <v/>
      </c>
      <c r="F7" s="173" t="str">
        <f>IF('101a'!$V$195=0,"",'101a'!$V$195)</f>
        <v/>
      </c>
    </row>
    <row r="8" spans="1:6" s="171" customFormat="1" ht="15" customHeight="1" outlineLevel="1" x14ac:dyDescent="0.2">
      <c r="B8" s="172" t="str">
        <f>IF('101a'!$I$201=0,"",'101a'!$I$201)</f>
        <v>005: Komunikace</v>
      </c>
      <c r="C8" s="173" t="str">
        <f>IF('101a'!$O$201=0,"",'101a'!$O$201)</f>
        <v/>
      </c>
      <c r="D8" s="174">
        <f>IF('101a'!$Q$201=0,"",'101a'!$Q$201)</f>
        <v>214.43450200000001</v>
      </c>
      <c r="E8" s="173" t="str">
        <f>IF('101a'!$U$201=0,"",'101a'!$U$201)</f>
        <v/>
      </c>
      <c r="F8" s="173" t="str">
        <f>IF('101a'!$V$201=0,"",'101a'!$V$201)</f>
        <v/>
      </c>
    </row>
    <row r="9" spans="1:6" s="171" customFormat="1" ht="15" customHeight="1" outlineLevel="1" x14ac:dyDescent="0.2">
      <c r="B9" s="172" t="str">
        <f>IF('101a'!$I$228=0,"",'101a'!$I$228)</f>
        <v>009: Ostatní konstrukce a práce</v>
      </c>
      <c r="C9" s="173" t="str">
        <f>IF('101a'!$O$228=0,"",'101a'!$O$228)</f>
        <v/>
      </c>
      <c r="D9" s="174">
        <f>IF('101a'!$Q$228=0,"",'101a'!$Q$228)</f>
        <v>56.538912945000007</v>
      </c>
      <c r="E9" s="173" t="str">
        <f>IF('101a'!$U$228=0,"",'101a'!$U$228)</f>
        <v/>
      </c>
      <c r="F9" s="173" t="str">
        <f>IF('101a'!$V$228=0,"",'101a'!$V$228)</f>
        <v/>
      </c>
    </row>
    <row r="10" spans="1:6" s="171" customFormat="1" ht="15" customHeight="1" outlineLevel="1" x14ac:dyDescent="0.2">
      <c r="B10" s="172" t="str">
        <f>IF('101a'!$I$343=0,"",'101a'!$I$343)</f>
        <v>099: Přesun hmot HSV</v>
      </c>
      <c r="C10" s="173" t="str">
        <f>IF('101a'!$O$343=0,"",'101a'!$O$343)</f>
        <v/>
      </c>
      <c r="D10" s="174" t="str">
        <f>IF('101a'!$Q$343=0,"",'101a'!$Q$343)</f>
        <v/>
      </c>
      <c r="E10" s="173" t="str">
        <f>IF('101a'!$U$343=0,"",'101a'!$U$343)</f>
        <v/>
      </c>
      <c r="F10" s="173" t="str">
        <f>IF('101a'!$V$343=0,"",'101a'!$V$343)</f>
        <v/>
      </c>
    </row>
    <row r="11" spans="1:6" s="171" customFormat="1" ht="15" customHeight="1" outlineLevel="1" x14ac:dyDescent="0.2">
      <c r="B11" s="172" t="str">
        <f>IF('101a'!$I$384=0,"",'101a'!$I$384)</f>
        <v>783: Nátěry</v>
      </c>
      <c r="C11" s="173" t="str">
        <f>IF('101a'!$O$384=0,"",'101a'!$O$384)</f>
        <v/>
      </c>
      <c r="D11" s="174">
        <f>IF('101a'!$Q$384=0,"",'101a'!$Q$384)</f>
        <v>3.7480800000000002E-2</v>
      </c>
      <c r="E11" s="173" t="str">
        <f>IF('101a'!$U$384=0,"",'101a'!$U$384)</f>
        <v/>
      </c>
      <c r="F11" s="173" t="str">
        <f>IF('101a'!$V$384=0,"",'101a'!$V$384)</f>
        <v/>
      </c>
    </row>
    <row r="12" spans="1:6" s="171" customFormat="1" ht="15" customHeight="1" outlineLevel="1" x14ac:dyDescent="0.2">
      <c r="B12" s="172" t="str">
        <f>IF('101a'!$I$390=0,"",'101a'!$I$390)</f>
        <v>VRN: Vedlejší rozpočtové náklady</v>
      </c>
      <c r="C12" s="173" t="str">
        <f>IF('101a'!$O$390=0,"",'101a'!$O$390)</f>
        <v/>
      </c>
      <c r="D12" s="174" t="str">
        <f>IF('101a'!$Q$390=0,"",'101a'!$Q$390)</f>
        <v/>
      </c>
      <c r="E12" s="173" t="str">
        <f>IF('101a'!$U$390=0,"",'101a'!$U$390)</f>
        <v/>
      </c>
      <c r="F12" s="173" t="str">
        <f>IF('101a'!$V$390=0,"",'101a'!$V$390)</f>
        <v/>
      </c>
    </row>
    <row r="13" spans="1:6" ht="13.5" outlineLevel="1" thickBot="1" x14ac:dyDescent="0.25">
      <c r="B13" s="175"/>
    </row>
    <row r="14" spans="1:6" s="176" customFormat="1" ht="15" x14ac:dyDescent="0.25">
      <c r="A14" s="176">
        <f>SUM(A16:A17)</f>
        <v>0</v>
      </c>
      <c r="B14" s="177" t="s">
        <v>164</v>
      </c>
      <c r="C14" s="178">
        <f>SUBTOTAL(9,C5:C13)/2</f>
        <v>0</v>
      </c>
      <c r="D14" s="179"/>
      <c r="E14" s="180"/>
      <c r="F14" s="180"/>
    </row>
    <row r="15" spans="1:6" s="176" customFormat="1" ht="15" x14ac:dyDescent="0.25">
      <c r="B15" s="181" t="s">
        <v>13</v>
      </c>
      <c r="C15" s="182">
        <f>SUBTOTAL(9,C16:C17)</f>
        <v>0</v>
      </c>
    </row>
    <row r="16" spans="1:6" s="138" customFormat="1" x14ac:dyDescent="0.2">
      <c r="A16" s="138">
        <f>IF(ISNUMBER(A3),SUMIF(__SAZBA__,A3,__CENA__),0)</f>
        <v>0</v>
      </c>
      <c r="B16" s="183" t="str">
        <f>IF(A16=0,"","DPH " &amp; A3 &amp; " % ze základny: " &amp; TEXT(A16,"# ##0"))</f>
        <v/>
      </c>
      <c r="C16" s="184" t="str">
        <f>IF(A16=0,"",A16*A3/100)</f>
        <v/>
      </c>
    </row>
    <row r="17" spans="1:6" s="138" customFormat="1" ht="13.5" thickBot="1" x14ac:dyDescent="0.25">
      <c r="A17" s="138">
        <f>IF(ISNUMBER(A4),SUMIF(__SAZBA__,A4,__CENA__),0)</f>
        <v>0</v>
      </c>
      <c r="B17" s="183" t="str">
        <f>IF(A17=0,"","DPH " &amp; A4 &amp; " % ze základny: " &amp; TEXT(A17,"# ##0"))</f>
        <v/>
      </c>
      <c r="C17" s="184" t="str">
        <f>IF(A17=0,"",A17*A4/100)</f>
        <v/>
      </c>
    </row>
    <row r="18" spans="1:6" s="176" customFormat="1" ht="15" x14ac:dyDescent="0.25">
      <c r="B18" s="177" t="s">
        <v>227</v>
      </c>
      <c r="C18" s="178">
        <f>SUM(C14:C15)</f>
        <v>0</v>
      </c>
      <c r="D18" s="177"/>
      <c r="E18" s="180"/>
      <c r="F18" s="180"/>
    </row>
  </sheetData>
  <phoneticPr fontId="0" type="noConversion"/>
  <printOptions horizontalCentered="1" verticalCentered="1" gridLines="1"/>
  <pageMargins left="0.39370078740157483" right="0.39370078740157483"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X396"/>
  <sheetViews>
    <sheetView showGridLines="0" view="pageBreakPreview" topLeftCell="F352" zoomScale="115" zoomScaleNormal="115" zoomScaleSheetLayoutView="115" workbookViewId="0">
      <selection activeCell="Z366" sqref="Z366"/>
    </sheetView>
  </sheetViews>
  <sheetFormatPr defaultRowHeight="12.75" outlineLevelRow="3" x14ac:dyDescent="0.2"/>
  <cols>
    <col min="1" max="5" width="9.140625" style="17" hidden="1" customWidth="1"/>
    <col min="6" max="6" width="5.42578125" style="60" customWidth="1"/>
    <col min="7" max="7" width="4.28515625" style="61" customWidth="1"/>
    <col min="8" max="8" width="14.28515625" style="62" customWidth="1"/>
    <col min="9" max="9" width="72.5703125" style="63" customWidth="1"/>
    <col min="10" max="10" width="4.28515625" style="61" customWidth="1"/>
    <col min="11" max="11" width="13.7109375" style="64" hidden="1" customWidth="1"/>
    <col min="12" max="12" width="6.85546875" style="65" hidden="1" customWidth="1"/>
    <col min="13" max="13" width="14.42578125" style="64" customWidth="1"/>
    <col min="14" max="14" width="12.42578125" style="195" customWidth="1"/>
    <col min="15" max="15" width="15.7109375" style="66" customWidth="1"/>
    <col min="16" max="16" width="11.42578125" style="67" hidden="1" customWidth="1"/>
    <col min="17" max="17" width="14.28515625" style="65" hidden="1" customWidth="1"/>
    <col min="18" max="18" width="11.42578125" style="65" hidden="1" customWidth="1"/>
    <col min="19" max="19" width="14.28515625" style="65" hidden="1" customWidth="1"/>
    <col min="20" max="20" width="9.7109375" style="65" hidden="1" customWidth="1"/>
    <col min="21" max="21" width="14.5703125" style="65" hidden="1" customWidth="1"/>
    <col min="22" max="22" width="15.7109375" style="65" hidden="1" customWidth="1"/>
    <col min="23" max="23" width="25.7109375" style="65" hidden="1" customWidth="1"/>
    <col min="24" max="24" width="9.140625" style="17" hidden="1" customWidth="1"/>
    <col min="25" max="16384" width="9.140625" style="17"/>
  </cols>
  <sheetData>
    <row r="1" spans="1:24" ht="21.6" customHeight="1" x14ac:dyDescent="0.25">
      <c r="F1" s="17" t="s">
        <v>59</v>
      </c>
      <c r="G1" s="18"/>
      <c r="H1" s="18"/>
      <c r="I1" s="18"/>
      <c r="J1" s="18"/>
      <c r="K1" s="19"/>
      <c r="L1" s="20"/>
      <c r="M1" s="19"/>
      <c r="N1" s="186"/>
      <c r="O1" s="21"/>
      <c r="P1" s="22"/>
      <c r="Q1" s="20"/>
      <c r="R1" s="20"/>
      <c r="S1" s="20"/>
      <c r="T1" s="20"/>
      <c r="U1" s="20"/>
      <c r="V1" s="20"/>
      <c r="W1" s="20"/>
    </row>
    <row r="2" spans="1:24" ht="21.6" customHeight="1" x14ac:dyDescent="0.25">
      <c r="F2" s="23" t="str">
        <f>'Kryci list'!C3</f>
        <v>Ústí nad Labem - oprava konstrukce MK podél Klíšského potoka, SO 101a</v>
      </c>
      <c r="G2" s="18"/>
      <c r="H2" s="18"/>
      <c r="I2" s="18"/>
      <c r="J2" s="18"/>
      <c r="K2" s="19"/>
      <c r="L2" s="20"/>
      <c r="M2" s="19"/>
      <c r="N2" s="186"/>
      <c r="O2" s="21"/>
      <c r="P2" s="22"/>
      <c r="Q2" s="20"/>
      <c r="R2" s="20"/>
      <c r="S2" s="20"/>
      <c r="T2" s="20"/>
      <c r="U2" s="20"/>
      <c r="V2" s="20"/>
      <c r="W2" s="20"/>
    </row>
    <row r="3" spans="1:24" s="88" customFormat="1" ht="13.5" thickBot="1" x14ac:dyDescent="0.25">
      <c r="F3" s="89" t="s">
        <v>41</v>
      </c>
      <c r="G3" s="89" t="s">
        <v>16</v>
      </c>
      <c r="H3" s="89" t="s">
        <v>14</v>
      </c>
      <c r="I3" s="90" t="s">
        <v>25</v>
      </c>
      <c r="J3" s="89" t="s">
        <v>6</v>
      </c>
      <c r="K3" s="89" t="s">
        <v>210</v>
      </c>
      <c r="L3" s="89" t="s">
        <v>40</v>
      </c>
      <c r="M3" s="89" t="s">
        <v>146</v>
      </c>
      <c r="N3" s="187" t="s">
        <v>137</v>
      </c>
      <c r="O3" s="89" t="s">
        <v>18</v>
      </c>
      <c r="P3" s="89" t="s">
        <v>148</v>
      </c>
      <c r="Q3" s="89" t="s">
        <v>56</v>
      </c>
      <c r="R3" s="89" t="s">
        <v>169</v>
      </c>
      <c r="S3" s="89" t="s">
        <v>26</v>
      </c>
      <c r="T3" s="89" t="s">
        <v>132</v>
      </c>
      <c r="U3" s="89" t="s">
        <v>13</v>
      </c>
      <c r="V3" s="89" t="s">
        <v>135</v>
      </c>
      <c r="W3" s="89" t="s">
        <v>162</v>
      </c>
      <c r="X3" s="88" t="s">
        <v>134</v>
      </c>
    </row>
    <row r="4" spans="1:24" ht="11.25" customHeight="1" x14ac:dyDescent="0.2">
      <c r="F4" s="24"/>
      <c r="G4" s="25"/>
      <c r="H4" s="26"/>
      <c r="I4" s="27"/>
      <c r="J4" s="25"/>
      <c r="K4" s="24"/>
      <c r="L4" s="24"/>
      <c r="M4" s="24"/>
      <c r="N4" s="188"/>
      <c r="O4" s="24"/>
      <c r="P4" s="24"/>
      <c r="Q4" s="24"/>
      <c r="R4" s="24"/>
      <c r="S4" s="24"/>
      <c r="T4" s="24"/>
      <c r="U4" s="24"/>
      <c r="V4" s="24"/>
      <c r="W4" s="28"/>
    </row>
    <row r="5" spans="1:24" s="78" customFormat="1" ht="18.75" customHeight="1" x14ac:dyDescent="0.2">
      <c r="F5" s="79"/>
      <c r="G5" s="80"/>
      <c r="H5" s="81"/>
      <c r="I5" s="81" t="s">
        <v>173</v>
      </c>
      <c r="J5" s="80"/>
      <c r="K5" s="82"/>
      <c r="L5" s="83"/>
      <c r="M5" s="82"/>
      <c r="N5" s="189"/>
      <c r="O5" s="84">
        <f>SUBTOTAL(9,O6:O395)</f>
        <v>0</v>
      </c>
      <c r="P5" s="85"/>
      <c r="Q5" s="84">
        <f>SUBTOTAL(9,Q6:Q395)</f>
        <v>445.77097652333333</v>
      </c>
      <c r="R5" s="83"/>
      <c r="S5" s="84">
        <f>SUBTOTAL(9,S6:S395)</f>
        <v>39.505899999999997</v>
      </c>
      <c r="T5" s="86"/>
      <c r="U5" s="84">
        <f>SUBTOTAL(9,U6:U395)</f>
        <v>0</v>
      </c>
      <c r="V5" s="84">
        <f>SUBTOTAL(9,V6:V395)</f>
        <v>0</v>
      </c>
      <c r="W5" s="87"/>
      <c r="X5" s="84">
        <f>SUBTOTAL(9,X6:X395)</f>
        <v>89</v>
      </c>
    </row>
    <row r="6" spans="1:24" s="68" customFormat="1" ht="16.5" customHeight="1" outlineLevel="1" x14ac:dyDescent="0.2">
      <c r="F6" s="69"/>
      <c r="G6" s="70"/>
      <c r="H6" s="71"/>
      <c r="I6" s="71" t="s">
        <v>163</v>
      </c>
      <c r="J6" s="70"/>
      <c r="K6" s="72"/>
      <c r="L6" s="73"/>
      <c r="M6" s="72"/>
      <c r="N6" s="190"/>
      <c r="O6" s="74">
        <f>SUBTOTAL(9,O7:O194)</f>
        <v>0</v>
      </c>
      <c r="P6" s="75"/>
      <c r="Q6" s="74">
        <f>SUBTOTAL(9,Q7:Q194)</f>
        <v>174.7600807783333</v>
      </c>
      <c r="R6" s="73"/>
      <c r="S6" s="74">
        <f>SUBTOTAL(9,S7:S194)</f>
        <v>39.505899999999997</v>
      </c>
      <c r="T6" s="76"/>
      <c r="U6" s="74">
        <f>SUBTOTAL(9,U7:U194)</f>
        <v>0</v>
      </c>
      <c r="V6" s="74">
        <f>SUBTOTAL(9,V7:V194)</f>
        <v>0</v>
      </c>
      <c r="W6" s="77"/>
      <c r="X6" s="74">
        <f>SUBTOTAL(9,X7:X194)</f>
        <v>45</v>
      </c>
    </row>
    <row r="7" spans="1:24" s="37" customFormat="1" ht="12" outlineLevel="2" x14ac:dyDescent="0.2">
      <c r="A7" s="29" t="s">
        <v>189</v>
      </c>
      <c r="B7" s="29" t="s">
        <v>177</v>
      </c>
      <c r="C7" s="29" t="s">
        <v>184</v>
      </c>
      <c r="D7" s="29" t="s">
        <v>185</v>
      </c>
      <c r="E7" s="29" t="s">
        <v>186</v>
      </c>
      <c r="F7" s="30">
        <v>1</v>
      </c>
      <c r="G7" s="31" t="s">
        <v>1</v>
      </c>
      <c r="H7" s="32" t="s">
        <v>42</v>
      </c>
      <c r="I7" s="33" t="s">
        <v>252</v>
      </c>
      <c r="J7" s="31" t="s">
        <v>9</v>
      </c>
      <c r="K7" s="34">
        <v>10.070900000000002</v>
      </c>
      <c r="L7" s="35">
        <v>5</v>
      </c>
      <c r="M7" s="34">
        <v>10.574445000000003</v>
      </c>
      <c r="N7" s="191">
        <v>0</v>
      </c>
      <c r="O7" s="36">
        <f>M7*N7</f>
        <v>0</v>
      </c>
      <c r="P7" s="36">
        <v>1E-3</v>
      </c>
      <c r="Q7" s="36">
        <f>M7*P7</f>
        <v>1.0574445000000003E-2</v>
      </c>
      <c r="R7" s="36"/>
      <c r="S7" s="36">
        <f>M7*R7</f>
        <v>0</v>
      </c>
      <c r="T7" s="36">
        <v>21</v>
      </c>
      <c r="U7" s="36">
        <f>O7*T7/100</f>
        <v>0</v>
      </c>
      <c r="V7" s="36">
        <f>U7+O7</f>
        <v>0</v>
      </c>
      <c r="W7" s="36"/>
      <c r="X7" s="36">
        <v>1</v>
      </c>
    </row>
    <row r="8" spans="1:24" s="37" customFormat="1" ht="12" outlineLevel="2" x14ac:dyDescent="0.2">
      <c r="F8" s="38"/>
      <c r="G8" s="39"/>
      <c r="H8" s="185" t="s">
        <v>143</v>
      </c>
      <c r="I8" s="487" t="s">
        <v>252</v>
      </c>
      <c r="J8" s="487"/>
      <c r="K8" s="487"/>
      <c r="L8" s="487"/>
      <c r="M8" s="487"/>
      <c r="N8" s="487"/>
      <c r="O8" s="487"/>
      <c r="P8" s="41"/>
      <c r="Q8" s="42"/>
      <c r="R8" s="41"/>
      <c r="S8" s="42"/>
      <c r="T8" s="43"/>
      <c r="U8" s="43"/>
      <c r="V8" s="43"/>
      <c r="W8" s="44"/>
    </row>
    <row r="9" spans="1:24" s="37" customFormat="1" ht="6" customHeight="1" outlineLevel="2" x14ac:dyDescent="0.2">
      <c r="F9" s="38"/>
      <c r="G9" s="39"/>
      <c r="H9" s="40"/>
      <c r="I9" s="45"/>
      <c r="J9" s="45"/>
      <c r="K9" s="45"/>
      <c r="L9" s="45"/>
      <c r="M9" s="45"/>
      <c r="N9" s="192"/>
      <c r="O9" s="45"/>
      <c r="P9" s="41"/>
      <c r="Q9" s="42"/>
      <c r="R9" s="41"/>
      <c r="S9" s="42"/>
      <c r="T9" s="43"/>
      <c r="U9" s="43"/>
      <c r="V9" s="43"/>
      <c r="W9" s="44"/>
    </row>
    <row r="10" spans="1:24" s="46" customFormat="1" ht="11.25" outlineLevel="3" x14ac:dyDescent="0.2">
      <c r="F10" s="47"/>
      <c r="G10" s="48"/>
      <c r="H10" s="49" t="str">
        <f>IF(AND(H9&lt;&gt;"Výkaz výměr:",I9=""),"Výkaz výměr:","")</f>
        <v>Výkaz výměr:</v>
      </c>
      <c r="I10" s="50" t="s">
        <v>226</v>
      </c>
      <c r="J10" s="51"/>
      <c r="K10" s="52"/>
      <c r="L10" s="53"/>
      <c r="M10" s="54">
        <v>10.070900000000002</v>
      </c>
      <c r="N10" s="193"/>
      <c r="O10" s="56"/>
      <c r="P10" s="57"/>
      <c r="Q10" s="55"/>
      <c r="R10" s="55"/>
      <c r="S10" s="55"/>
      <c r="T10" s="58" t="s">
        <v>2</v>
      </c>
      <c r="U10" s="55"/>
      <c r="V10" s="55"/>
      <c r="W10" s="59"/>
    </row>
    <row r="11" spans="1:24" s="37" customFormat="1" ht="12" outlineLevel="2" x14ac:dyDescent="0.2">
      <c r="F11" s="30">
        <v>2</v>
      </c>
      <c r="G11" s="31" t="s">
        <v>1</v>
      </c>
      <c r="H11" s="32" t="s">
        <v>43</v>
      </c>
      <c r="I11" s="33" t="s">
        <v>219</v>
      </c>
      <c r="J11" s="31" t="s">
        <v>11</v>
      </c>
      <c r="K11" s="34">
        <v>1.4383333333333335</v>
      </c>
      <c r="L11" s="35">
        <v>3</v>
      </c>
      <c r="M11" s="34">
        <v>1.4814833333333335</v>
      </c>
      <c r="N11" s="191">
        <v>0</v>
      </c>
      <c r="O11" s="36">
        <f>M11*N11</f>
        <v>0</v>
      </c>
      <c r="P11" s="36">
        <v>0.22</v>
      </c>
      <c r="Q11" s="36">
        <f>M11*P11</f>
        <v>0.32592633333333337</v>
      </c>
      <c r="R11" s="36"/>
      <c r="S11" s="36">
        <f>M11*R11</f>
        <v>0</v>
      </c>
      <c r="T11" s="36">
        <v>21</v>
      </c>
      <c r="U11" s="36">
        <f>O11*T11/100</f>
        <v>0</v>
      </c>
      <c r="V11" s="36">
        <f>U11+O11</f>
        <v>0</v>
      </c>
      <c r="W11" s="36"/>
      <c r="X11" s="36">
        <v>1</v>
      </c>
    </row>
    <row r="12" spans="1:24" s="37" customFormat="1" ht="12" outlineLevel="2" x14ac:dyDescent="0.2">
      <c r="F12" s="38"/>
      <c r="G12" s="39"/>
      <c r="H12" s="185" t="s">
        <v>143</v>
      </c>
      <c r="I12" s="487" t="s">
        <v>219</v>
      </c>
      <c r="J12" s="487"/>
      <c r="K12" s="487"/>
      <c r="L12" s="487"/>
      <c r="M12" s="487"/>
      <c r="N12" s="487"/>
      <c r="O12" s="487"/>
      <c r="P12" s="41"/>
      <c r="Q12" s="42"/>
      <c r="R12" s="41"/>
      <c r="S12" s="42"/>
      <c r="T12" s="43"/>
      <c r="U12" s="43"/>
      <c r="V12" s="43"/>
      <c r="W12" s="44"/>
    </row>
    <row r="13" spans="1:24" s="37" customFormat="1" ht="6" customHeight="1" outlineLevel="2" x14ac:dyDescent="0.2">
      <c r="F13" s="38"/>
      <c r="G13" s="39"/>
      <c r="H13" s="40"/>
      <c r="I13" s="45"/>
      <c r="J13" s="45"/>
      <c r="K13" s="45"/>
      <c r="L13" s="45"/>
      <c r="M13" s="45"/>
      <c r="N13" s="192"/>
      <c r="O13" s="45"/>
      <c r="P13" s="41"/>
      <c r="Q13" s="42"/>
      <c r="R13" s="41"/>
      <c r="S13" s="42"/>
      <c r="T13" s="43"/>
      <c r="U13" s="43"/>
      <c r="V13" s="43"/>
      <c r="W13" s="44"/>
    </row>
    <row r="14" spans="1:24" s="46" customFormat="1" ht="11.25" outlineLevel="3" x14ac:dyDescent="0.2">
      <c r="F14" s="47"/>
      <c r="G14" s="48"/>
      <c r="H14" s="49" t="str">
        <f>IF(AND(H13&lt;&gt;"Výkaz výměr:",I13=""),"Výkaz výměr:","")</f>
        <v>Výkaz výměr:</v>
      </c>
      <c r="I14" s="50" t="s">
        <v>236</v>
      </c>
      <c r="J14" s="51"/>
      <c r="K14" s="52"/>
      <c r="L14" s="53"/>
      <c r="M14" s="54">
        <v>1.4383333333333335</v>
      </c>
      <c r="N14" s="193"/>
      <c r="O14" s="56"/>
      <c r="P14" s="57"/>
      <c r="Q14" s="55"/>
      <c r="R14" s="55"/>
      <c r="S14" s="55"/>
      <c r="T14" s="58" t="s">
        <v>2</v>
      </c>
      <c r="U14" s="55"/>
      <c r="V14" s="55"/>
      <c r="W14" s="59"/>
    </row>
    <row r="15" spans="1:24" s="37" customFormat="1" ht="12" outlineLevel="2" x14ac:dyDescent="0.2">
      <c r="F15" s="30">
        <v>3</v>
      </c>
      <c r="G15" s="31" t="s">
        <v>1</v>
      </c>
      <c r="H15" s="32" t="s">
        <v>44</v>
      </c>
      <c r="I15" s="33" t="s">
        <v>273</v>
      </c>
      <c r="J15" s="31" t="s">
        <v>4</v>
      </c>
      <c r="K15" s="34">
        <v>101.71</v>
      </c>
      <c r="L15" s="35">
        <v>0</v>
      </c>
      <c r="M15" s="34">
        <v>101.71</v>
      </c>
      <c r="N15" s="191">
        <v>0</v>
      </c>
      <c r="O15" s="36">
        <f>M15*N15</f>
        <v>0</v>
      </c>
      <c r="P15" s="36">
        <v>1</v>
      </c>
      <c r="Q15" s="36">
        <f>M15*P15</f>
        <v>101.71</v>
      </c>
      <c r="R15" s="36"/>
      <c r="S15" s="36">
        <f>M15*R15</f>
        <v>0</v>
      </c>
      <c r="T15" s="36">
        <v>21</v>
      </c>
      <c r="U15" s="36">
        <f>O15*T15/100</f>
        <v>0</v>
      </c>
      <c r="V15" s="36">
        <f>U15+O15</f>
        <v>0</v>
      </c>
      <c r="W15" s="36"/>
      <c r="X15" s="36">
        <v>1</v>
      </c>
    </row>
    <row r="16" spans="1:24" s="37" customFormat="1" ht="12" outlineLevel="2" x14ac:dyDescent="0.2">
      <c r="F16" s="38"/>
      <c r="G16" s="39"/>
      <c r="H16" s="185" t="s">
        <v>143</v>
      </c>
      <c r="I16" s="487" t="s">
        <v>273</v>
      </c>
      <c r="J16" s="487"/>
      <c r="K16" s="487"/>
      <c r="L16" s="487"/>
      <c r="M16" s="487"/>
      <c r="N16" s="487"/>
      <c r="O16" s="487"/>
      <c r="P16" s="41"/>
      <c r="Q16" s="42"/>
      <c r="R16" s="41"/>
      <c r="S16" s="42"/>
      <c r="T16" s="43"/>
      <c r="U16" s="43"/>
      <c r="V16" s="43"/>
      <c r="W16" s="44"/>
    </row>
    <row r="17" spans="6:24" s="37" customFormat="1" ht="6" customHeight="1" outlineLevel="2" x14ac:dyDescent="0.2">
      <c r="F17" s="38"/>
      <c r="G17" s="39"/>
      <c r="H17" s="40"/>
      <c r="I17" s="45"/>
      <c r="J17" s="45"/>
      <c r="K17" s="45"/>
      <c r="L17" s="45"/>
      <c r="M17" s="45"/>
      <c r="N17" s="192"/>
      <c r="O17" s="45"/>
      <c r="P17" s="41"/>
      <c r="Q17" s="42"/>
      <c r="R17" s="41"/>
      <c r="S17" s="42"/>
      <c r="T17" s="43"/>
      <c r="U17" s="43"/>
      <c r="V17" s="43"/>
      <c r="W17" s="44"/>
    </row>
    <row r="18" spans="6:24" s="46" customFormat="1" ht="11.25" outlineLevel="3" x14ac:dyDescent="0.2">
      <c r="F18" s="47"/>
      <c r="G18" s="48"/>
      <c r="H18" s="49" t="str">
        <f>IF(AND(H17&lt;&gt;"Výkaz výměr:",I17=""),"Výkaz výměr:","")</f>
        <v>Výkaz výměr:</v>
      </c>
      <c r="I18" s="50" t="s">
        <v>315</v>
      </c>
      <c r="J18" s="51"/>
      <c r="K18" s="52"/>
      <c r="L18" s="53"/>
      <c r="M18" s="54">
        <v>101.71</v>
      </c>
      <c r="N18" s="193"/>
      <c r="O18" s="56"/>
      <c r="P18" s="57"/>
      <c r="Q18" s="55"/>
      <c r="R18" s="55"/>
      <c r="S18" s="55"/>
      <c r="T18" s="58" t="s">
        <v>2</v>
      </c>
      <c r="U18" s="55"/>
      <c r="V18" s="55"/>
      <c r="W18" s="59"/>
    </row>
    <row r="19" spans="6:24" s="37" customFormat="1" ht="12" outlineLevel="2" x14ac:dyDescent="0.2">
      <c r="F19" s="30">
        <v>4</v>
      </c>
      <c r="G19" s="31" t="s">
        <v>1</v>
      </c>
      <c r="H19" s="32" t="s">
        <v>45</v>
      </c>
      <c r="I19" s="33" t="s">
        <v>224</v>
      </c>
      <c r="J19" s="31" t="s">
        <v>4</v>
      </c>
      <c r="K19" s="34">
        <v>71.213999999999984</v>
      </c>
      <c r="L19" s="35">
        <v>2</v>
      </c>
      <c r="M19" s="34">
        <v>72.63827999999998</v>
      </c>
      <c r="N19" s="191">
        <v>0</v>
      </c>
      <c r="O19" s="36">
        <f>M19*N19</f>
        <v>0</v>
      </c>
      <c r="P19" s="36">
        <v>1</v>
      </c>
      <c r="Q19" s="36">
        <f>M19*P19</f>
        <v>72.63827999999998</v>
      </c>
      <c r="R19" s="36"/>
      <c r="S19" s="36">
        <f>M19*R19</f>
        <v>0</v>
      </c>
      <c r="T19" s="36">
        <v>21</v>
      </c>
      <c r="U19" s="36">
        <f>O19*T19/100</f>
        <v>0</v>
      </c>
      <c r="V19" s="36">
        <f>U19+O19</f>
        <v>0</v>
      </c>
      <c r="W19" s="36"/>
      <c r="X19" s="36">
        <v>1</v>
      </c>
    </row>
    <row r="20" spans="6:24" s="37" customFormat="1" ht="12" outlineLevel="2" x14ac:dyDescent="0.2">
      <c r="F20" s="38"/>
      <c r="G20" s="39"/>
      <c r="H20" s="185" t="s">
        <v>143</v>
      </c>
      <c r="I20" s="487" t="s">
        <v>224</v>
      </c>
      <c r="J20" s="487"/>
      <c r="K20" s="487"/>
      <c r="L20" s="487"/>
      <c r="M20" s="487"/>
      <c r="N20" s="487"/>
      <c r="O20" s="487"/>
      <c r="P20" s="41"/>
      <c r="Q20" s="42"/>
      <c r="R20" s="41"/>
      <c r="S20" s="42"/>
      <c r="T20" s="43"/>
      <c r="U20" s="43"/>
      <c r="V20" s="43"/>
      <c r="W20" s="44"/>
    </row>
    <row r="21" spans="6:24" s="37" customFormat="1" ht="6" customHeight="1" outlineLevel="2" x14ac:dyDescent="0.2">
      <c r="F21" s="38"/>
      <c r="G21" s="39"/>
      <c r="H21" s="40"/>
      <c r="I21" s="45"/>
      <c r="J21" s="45"/>
      <c r="K21" s="45"/>
      <c r="L21" s="45"/>
      <c r="M21" s="45"/>
      <c r="N21" s="192"/>
      <c r="O21" s="45"/>
      <c r="P21" s="41"/>
      <c r="Q21" s="42"/>
      <c r="R21" s="41"/>
      <c r="S21" s="42"/>
      <c r="T21" s="43"/>
      <c r="U21" s="43"/>
      <c r="V21" s="43"/>
      <c r="W21" s="44"/>
    </row>
    <row r="22" spans="6:24" s="46" customFormat="1" ht="11.25" outlineLevel="3" x14ac:dyDescent="0.2">
      <c r="F22" s="47"/>
      <c r="G22" s="48"/>
      <c r="H22" s="49" t="str">
        <f>IF(AND(H21&lt;&gt;"Výkaz výměr:",I21=""),"Výkaz výměr:","")</f>
        <v>Výkaz výměr:</v>
      </c>
      <c r="I22" s="50" t="s">
        <v>178</v>
      </c>
      <c r="J22" s="51"/>
      <c r="K22" s="52"/>
      <c r="L22" s="53"/>
      <c r="M22" s="54">
        <v>71.213999999999984</v>
      </c>
      <c r="N22" s="193"/>
      <c r="O22" s="56"/>
      <c r="P22" s="57"/>
      <c r="Q22" s="55"/>
      <c r="R22" s="55"/>
      <c r="S22" s="55"/>
      <c r="T22" s="58" t="s">
        <v>2</v>
      </c>
      <c r="U22" s="55"/>
      <c r="V22" s="55"/>
      <c r="W22" s="59"/>
    </row>
    <row r="23" spans="6:24" s="37" customFormat="1" ht="24" outlineLevel="2" x14ac:dyDescent="0.2">
      <c r="F23" s="30">
        <v>5</v>
      </c>
      <c r="G23" s="31" t="s">
        <v>8</v>
      </c>
      <c r="H23" s="32" t="s">
        <v>60</v>
      </c>
      <c r="I23" s="33" t="s">
        <v>368</v>
      </c>
      <c r="J23" s="31" t="s">
        <v>10</v>
      </c>
      <c r="K23" s="34">
        <v>401.5</v>
      </c>
      <c r="L23" s="35">
        <v>0</v>
      </c>
      <c r="M23" s="34">
        <v>401.5</v>
      </c>
      <c r="N23" s="191">
        <v>0</v>
      </c>
      <c r="O23" s="36">
        <f>M23*N23</f>
        <v>0</v>
      </c>
      <c r="P23" s="36"/>
      <c r="Q23" s="36">
        <f>M23*P23</f>
        <v>0</v>
      </c>
      <c r="R23" s="36"/>
      <c r="S23" s="36">
        <f>M23*R23</f>
        <v>0</v>
      </c>
      <c r="T23" s="36">
        <v>21</v>
      </c>
      <c r="U23" s="36">
        <f>O23*T23/100</f>
        <v>0</v>
      </c>
      <c r="V23" s="36">
        <f>U23+O23</f>
        <v>0</v>
      </c>
      <c r="W23" s="36"/>
      <c r="X23" s="36">
        <v>1</v>
      </c>
    </row>
    <row r="24" spans="6:24" s="37" customFormat="1" ht="12" outlineLevel="2" x14ac:dyDescent="0.2">
      <c r="F24" s="38"/>
      <c r="G24" s="39"/>
      <c r="H24" s="185" t="s">
        <v>143</v>
      </c>
      <c r="I24" s="487" t="s">
        <v>402</v>
      </c>
      <c r="J24" s="487"/>
      <c r="K24" s="487"/>
      <c r="L24" s="487"/>
      <c r="M24" s="487"/>
      <c r="N24" s="487"/>
      <c r="O24" s="487"/>
      <c r="P24" s="41"/>
      <c r="Q24" s="42"/>
      <c r="R24" s="41"/>
      <c r="S24" s="42"/>
      <c r="T24" s="43"/>
      <c r="U24" s="43"/>
      <c r="V24" s="43"/>
      <c r="W24" s="44"/>
    </row>
    <row r="25" spans="6:24" s="37" customFormat="1" ht="6" customHeight="1" outlineLevel="2" x14ac:dyDescent="0.2">
      <c r="F25" s="38"/>
      <c r="G25" s="39"/>
      <c r="H25" s="40"/>
      <c r="I25" s="45"/>
      <c r="J25" s="45"/>
      <c r="K25" s="45"/>
      <c r="L25" s="45"/>
      <c r="M25" s="45"/>
      <c r="N25" s="192"/>
      <c r="O25" s="45"/>
      <c r="P25" s="41"/>
      <c r="Q25" s="42"/>
      <c r="R25" s="41"/>
      <c r="S25" s="42"/>
      <c r="T25" s="43"/>
      <c r="U25" s="43"/>
      <c r="V25" s="43"/>
      <c r="W25" s="44"/>
    </row>
    <row r="26" spans="6:24" s="46" customFormat="1" ht="11.25" outlineLevel="3" x14ac:dyDescent="0.2">
      <c r="F26" s="47"/>
      <c r="G26" s="48"/>
      <c r="H26" s="49" t="str">
        <f>IF(AND(H25&lt;&gt;"Výkaz výměr:",I25=""),"Výkaz výměr:","")</f>
        <v>Výkaz výměr:</v>
      </c>
      <c r="I26" s="50" t="s">
        <v>254</v>
      </c>
      <c r="J26" s="51"/>
      <c r="K26" s="52"/>
      <c r="L26" s="53"/>
      <c r="M26" s="54">
        <v>401.5</v>
      </c>
      <c r="N26" s="193"/>
      <c r="O26" s="56"/>
      <c r="P26" s="57"/>
      <c r="Q26" s="55"/>
      <c r="R26" s="55"/>
      <c r="S26" s="55"/>
      <c r="T26" s="58" t="s">
        <v>2</v>
      </c>
      <c r="U26" s="55"/>
      <c r="V26" s="55"/>
      <c r="W26" s="59"/>
    </row>
    <row r="27" spans="6:24" s="37" customFormat="1" ht="12" outlineLevel="2" x14ac:dyDescent="0.2">
      <c r="F27" s="30">
        <v>6</v>
      </c>
      <c r="G27" s="31" t="s">
        <v>8</v>
      </c>
      <c r="H27" s="32" t="s">
        <v>61</v>
      </c>
      <c r="I27" s="33" t="s">
        <v>306</v>
      </c>
      <c r="J27" s="31" t="s">
        <v>17</v>
      </c>
      <c r="K27" s="34">
        <v>2</v>
      </c>
      <c r="L27" s="35">
        <v>0</v>
      </c>
      <c r="M27" s="34">
        <v>2</v>
      </c>
      <c r="N27" s="191">
        <v>0</v>
      </c>
      <c r="O27" s="36">
        <f>M27*N27</f>
        <v>0</v>
      </c>
      <c r="P27" s="36"/>
      <c r="Q27" s="36">
        <f>M27*P27</f>
        <v>0</v>
      </c>
      <c r="R27" s="36"/>
      <c r="S27" s="36">
        <f>M27*R27</f>
        <v>0</v>
      </c>
      <c r="T27" s="36">
        <v>21</v>
      </c>
      <c r="U27" s="36">
        <f>O27*T27/100</f>
        <v>0</v>
      </c>
      <c r="V27" s="36">
        <f>U27+O27</f>
        <v>0</v>
      </c>
      <c r="W27" s="36"/>
      <c r="X27" s="36">
        <v>1</v>
      </c>
    </row>
    <row r="28" spans="6:24" s="37" customFormat="1" ht="12" outlineLevel="2" x14ac:dyDescent="0.2">
      <c r="F28" s="38"/>
      <c r="G28" s="39"/>
      <c r="H28" s="185" t="s">
        <v>143</v>
      </c>
      <c r="I28" s="487" t="s">
        <v>390</v>
      </c>
      <c r="J28" s="487"/>
      <c r="K28" s="487"/>
      <c r="L28" s="487"/>
      <c r="M28" s="487"/>
      <c r="N28" s="487"/>
      <c r="O28" s="487"/>
      <c r="P28" s="41"/>
      <c r="Q28" s="42"/>
      <c r="R28" s="41"/>
      <c r="S28" s="42"/>
      <c r="T28" s="43"/>
      <c r="U28" s="43"/>
      <c r="V28" s="43"/>
      <c r="W28" s="44"/>
    </row>
    <row r="29" spans="6:24" s="37" customFormat="1" ht="6" customHeight="1" outlineLevel="2" x14ac:dyDescent="0.2">
      <c r="F29" s="38"/>
      <c r="G29" s="39"/>
      <c r="H29" s="40"/>
      <c r="I29" s="45"/>
      <c r="J29" s="45"/>
      <c r="K29" s="45"/>
      <c r="L29" s="45"/>
      <c r="M29" s="45"/>
      <c r="N29" s="192"/>
      <c r="O29" s="45"/>
      <c r="P29" s="41"/>
      <c r="Q29" s="42"/>
      <c r="R29" s="41"/>
      <c r="S29" s="42"/>
      <c r="T29" s="43"/>
      <c r="U29" s="43"/>
      <c r="V29" s="43"/>
      <c r="W29" s="44"/>
    </row>
    <row r="30" spans="6:24" s="46" customFormat="1" ht="11.25" outlineLevel="3" x14ac:dyDescent="0.2">
      <c r="F30" s="47"/>
      <c r="G30" s="48"/>
      <c r="H30" s="49" t="str">
        <f>IF(AND(H29&lt;&gt;"Výkaz výměr:",I29=""),"Výkaz výměr:","")</f>
        <v>Výkaz výměr:</v>
      </c>
      <c r="I30" s="50" t="s">
        <v>242</v>
      </c>
      <c r="J30" s="51"/>
      <c r="K30" s="52"/>
      <c r="L30" s="53"/>
      <c r="M30" s="54">
        <v>2</v>
      </c>
      <c r="N30" s="193"/>
      <c r="O30" s="56"/>
      <c r="P30" s="57"/>
      <c r="Q30" s="55"/>
      <c r="R30" s="55"/>
      <c r="S30" s="55"/>
      <c r="T30" s="58" t="s">
        <v>2</v>
      </c>
      <c r="U30" s="55"/>
      <c r="V30" s="55"/>
      <c r="W30" s="59"/>
    </row>
    <row r="31" spans="6:24" s="37" customFormat="1" ht="12" outlineLevel="2" x14ac:dyDescent="0.2">
      <c r="F31" s="30">
        <v>7</v>
      </c>
      <c r="G31" s="31" t="s">
        <v>8</v>
      </c>
      <c r="H31" s="32" t="s">
        <v>62</v>
      </c>
      <c r="I31" s="33" t="s">
        <v>264</v>
      </c>
      <c r="J31" s="31" t="s">
        <v>17</v>
      </c>
      <c r="K31" s="34">
        <v>2</v>
      </c>
      <c r="L31" s="35">
        <v>0</v>
      </c>
      <c r="M31" s="34">
        <v>2</v>
      </c>
      <c r="N31" s="191">
        <v>0</v>
      </c>
      <c r="O31" s="36">
        <f>M31*N31</f>
        <v>0</v>
      </c>
      <c r="P31" s="36">
        <v>5.0000000000000002E-5</v>
      </c>
      <c r="Q31" s="36">
        <f>M31*P31</f>
        <v>1E-4</v>
      </c>
      <c r="R31" s="36"/>
      <c r="S31" s="36">
        <f>M31*R31</f>
        <v>0</v>
      </c>
      <c r="T31" s="36">
        <v>21</v>
      </c>
      <c r="U31" s="36">
        <f>O31*T31/100</f>
        <v>0</v>
      </c>
      <c r="V31" s="36">
        <f>U31+O31</f>
        <v>0</v>
      </c>
      <c r="W31" s="36"/>
      <c r="X31" s="36">
        <v>1</v>
      </c>
    </row>
    <row r="32" spans="6:24" s="37" customFormat="1" ht="12" outlineLevel="2" x14ac:dyDescent="0.2">
      <c r="F32" s="38"/>
      <c r="G32" s="39"/>
      <c r="H32" s="185" t="s">
        <v>143</v>
      </c>
      <c r="I32" s="487" t="s">
        <v>392</v>
      </c>
      <c r="J32" s="487"/>
      <c r="K32" s="487"/>
      <c r="L32" s="487"/>
      <c r="M32" s="487"/>
      <c r="N32" s="487"/>
      <c r="O32" s="487"/>
      <c r="P32" s="41"/>
      <c r="Q32" s="42"/>
      <c r="R32" s="41"/>
      <c r="S32" s="42"/>
      <c r="T32" s="43"/>
      <c r="U32" s="43"/>
      <c r="V32" s="43"/>
      <c r="W32" s="44"/>
    </row>
    <row r="33" spans="6:24" s="37" customFormat="1" ht="6" customHeight="1" outlineLevel="2" x14ac:dyDescent="0.2">
      <c r="F33" s="38"/>
      <c r="G33" s="39"/>
      <c r="H33" s="40"/>
      <c r="I33" s="45"/>
      <c r="J33" s="45"/>
      <c r="K33" s="45"/>
      <c r="L33" s="45"/>
      <c r="M33" s="45"/>
      <c r="N33" s="192"/>
      <c r="O33" s="45"/>
      <c r="P33" s="41"/>
      <c r="Q33" s="42"/>
      <c r="R33" s="41"/>
      <c r="S33" s="42"/>
      <c r="T33" s="43"/>
      <c r="U33" s="43"/>
      <c r="V33" s="43"/>
      <c r="W33" s="44"/>
    </row>
    <row r="34" spans="6:24" s="46" customFormat="1" ht="11.25" outlineLevel="3" x14ac:dyDescent="0.2">
      <c r="F34" s="47"/>
      <c r="G34" s="48"/>
      <c r="H34" s="49" t="str">
        <f>IF(AND(H33&lt;&gt;"Výkaz výměr:",I33=""),"Výkaz výměr:","")</f>
        <v>Výkaz výměr:</v>
      </c>
      <c r="I34" s="50" t="s">
        <v>242</v>
      </c>
      <c r="J34" s="51"/>
      <c r="K34" s="52"/>
      <c r="L34" s="53"/>
      <c r="M34" s="54">
        <v>2</v>
      </c>
      <c r="N34" s="193"/>
      <c r="O34" s="56"/>
      <c r="P34" s="57"/>
      <c r="Q34" s="55"/>
      <c r="R34" s="55"/>
      <c r="S34" s="55"/>
      <c r="T34" s="58" t="s">
        <v>2</v>
      </c>
      <c r="U34" s="55"/>
      <c r="V34" s="55"/>
      <c r="W34" s="59"/>
    </row>
    <row r="35" spans="6:24" s="37" customFormat="1" ht="12" outlineLevel="2" x14ac:dyDescent="0.2">
      <c r="F35" s="30">
        <v>8</v>
      </c>
      <c r="G35" s="31" t="s">
        <v>8</v>
      </c>
      <c r="H35" s="32" t="s">
        <v>63</v>
      </c>
      <c r="I35" s="33" t="s">
        <v>365</v>
      </c>
      <c r="J35" s="31" t="s">
        <v>10</v>
      </c>
      <c r="K35" s="34">
        <v>76.400000000000006</v>
      </c>
      <c r="L35" s="35">
        <v>0</v>
      </c>
      <c r="M35" s="34">
        <v>76.400000000000006</v>
      </c>
      <c r="N35" s="191">
        <v>0</v>
      </c>
      <c r="O35" s="36">
        <f>M35*N35</f>
        <v>0</v>
      </c>
      <c r="P35" s="36"/>
      <c r="Q35" s="36">
        <f>M35*P35</f>
        <v>0</v>
      </c>
      <c r="R35" s="36">
        <v>0.40799999999999997</v>
      </c>
      <c r="S35" s="36">
        <f>M35*R35</f>
        <v>31.171199999999999</v>
      </c>
      <c r="T35" s="36">
        <v>21</v>
      </c>
      <c r="U35" s="36">
        <f>O35*T35/100</f>
        <v>0</v>
      </c>
      <c r="V35" s="36">
        <f>U35+O35</f>
        <v>0</v>
      </c>
      <c r="W35" s="36"/>
      <c r="X35" s="36">
        <v>1</v>
      </c>
    </row>
    <row r="36" spans="6:24" s="37" customFormat="1" ht="12" outlineLevel="2" x14ac:dyDescent="0.2">
      <c r="F36" s="38"/>
      <c r="G36" s="39"/>
      <c r="H36" s="185" t="s">
        <v>143</v>
      </c>
      <c r="I36" s="487" t="s">
        <v>433</v>
      </c>
      <c r="J36" s="487"/>
      <c r="K36" s="487"/>
      <c r="L36" s="487"/>
      <c r="M36" s="487"/>
      <c r="N36" s="487"/>
      <c r="O36" s="487"/>
      <c r="P36" s="41"/>
      <c r="Q36" s="42"/>
      <c r="R36" s="41"/>
      <c r="S36" s="42"/>
      <c r="T36" s="43"/>
      <c r="U36" s="43"/>
      <c r="V36" s="43"/>
      <c r="W36" s="44"/>
    </row>
    <row r="37" spans="6:24" s="37" customFormat="1" ht="6" customHeight="1" outlineLevel="2" x14ac:dyDescent="0.2">
      <c r="F37" s="38"/>
      <c r="G37" s="39"/>
      <c r="H37" s="40"/>
      <c r="I37" s="45"/>
      <c r="J37" s="45"/>
      <c r="K37" s="45"/>
      <c r="L37" s="45"/>
      <c r="M37" s="45"/>
      <c r="N37" s="192"/>
      <c r="O37" s="45"/>
      <c r="P37" s="41"/>
      <c r="Q37" s="42"/>
      <c r="R37" s="41"/>
      <c r="S37" s="42"/>
      <c r="T37" s="43"/>
      <c r="U37" s="43"/>
      <c r="V37" s="43"/>
      <c r="W37" s="44"/>
    </row>
    <row r="38" spans="6:24" s="46" customFormat="1" ht="11.25" outlineLevel="3" x14ac:dyDescent="0.2">
      <c r="F38" s="47"/>
      <c r="G38" s="48"/>
      <c r="H38" s="49" t="str">
        <f>IF(AND(H37&lt;&gt;"Výkaz výměr:",I37=""),"Výkaz výměr:","")</f>
        <v>Výkaz výměr:</v>
      </c>
      <c r="I38" s="50" t="s">
        <v>250</v>
      </c>
      <c r="J38" s="51"/>
      <c r="K38" s="52"/>
      <c r="L38" s="53"/>
      <c r="M38" s="54">
        <v>76.400000000000006</v>
      </c>
      <c r="N38" s="193"/>
      <c r="O38" s="56"/>
      <c r="P38" s="57"/>
      <c r="Q38" s="55"/>
      <c r="R38" s="55"/>
      <c r="S38" s="55"/>
      <c r="T38" s="58" t="s">
        <v>2</v>
      </c>
      <c r="U38" s="55"/>
      <c r="V38" s="55"/>
      <c r="W38" s="59"/>
    </row>
    <row r="39" spans="6:24" s="37" customFormat="1" ht="12" outlineLevel="2" x14ac:dyDescent="0.2">
      <c r="F39" s="30">
        <v>9</v>
      </c>
      <c r="G39" s="31" t="s">
        <v>8</v>
      </c>
      <c r="H39" s="32" t="s">
        <v>64</v>
      </c>
      <c r="I39" s="33" t="s">
        <v>308</v>
      </c>
      <c r="J39" s="31" t="s">
        <v>10</v>
      </c>
      <c r="K39" s="34">
        <v>17.399999999999999</v>
      </c>
      <c r="L39" s="35">
        <v>0</v>
      </c>
      <c r="M39" s="34">
        <v>17.399999999999999</v>
      </c>
      <c r="N39" s="191">
        <v>0</v>
      </c>
      <c r="O39" s="36">
        <f>M39*N39</f>
        <v>0</v>
      </c>
      <c r="P39" s="36"/>
      <c r="Q39" s="36">
        <f>M39*P39</f>
        <v>0</v>
      </c>
      <c r="R39" s="36">
        <v>0.24</v>
      </c>
      <c r="S39" s="36">
        <f>M39*R39</f>
        <v>4.1759999999999993</v>
      </c>
      <c r="T39" s="36">
        <v>21</v>
      </c>
      <c r="U39" s="36">
        <f>O39*T39/100</f>
        <v>0</v>
      </c>
      <c r="V39" s="36">
        <f>U39+O39</f>
        <v>0</v>
      </c>
      <c r="W39" s="36"/>
      <c r="X39" s="36">
        <v>1</v>
      </c>
    </row>
    <row r="40" spans="6:24" s="37" customFormat="1" ht="12" outlineLevel="2" x14ac:dyDescent="0.2">
      <c r="F40" s="38"/>
      <c r="G40" s="39"/>
      <c r="H40" s="185" t="s">
        <v>143</v>
      </c>
      <c r="I40" s="487" t="s">
        <v>422</v>
      </c>
      <c r="J40" s="487"/>
      <c r="K40" s="487"/>
      <c r="L40" s="487"/>
      <c r="M40" s="487"/>
      <c r="N40" s="487"/>
      <c r="O40" s="487"/>
      <c r="P40" s="41"/>
      <c r="Q40" s="42"/>
      <c r="R40" s="41"/>
      <c r="S40" s="42"/>
      <c r="T40" s="43"/>
      <c r="U40" s="43"/>
      <c r="V40" s="43"/>
      <c r="W40" s="44"/>
    </row>
    <row r="41" spans="6:24" s="37" customFormat="1" ht="6" customHeight="1" outlineLevel="2" x14ac:dyDescent="0.2">
      <c r="F41" s="38"/>
      <c r="G41" s="39"/>
      <c r="H41" s="40"/>
      <c r="I41" s="45"/>
      <c r="J41" s="45"/>
      <c r="K41" s="45"/>
      <c r="L41" s="45"/>
      <c r="M41" s="45"/>
      <c r="N41" s="192"/>
      <c r="O41" s="45"/>
      <c r="P41" s="41"/>
      <c r="Q41" s="42"/>
      <c r="R41" s="41"/>
      <c r="S41" s="42"/>
      <c r="T41" s="43"/>
      <c r="U41" s="43"/>
      <c r="V41" s="43"/>
      <c r="W41" s="44"/>
    </row>
    <row r="42" spans="6:24" s="46" customFormat="1" ht="11.25" outlineLevel="3" x14ac:dyDescent="0.2">
      <c r="F42" s="47"/>
      <c r="G42" s="48"/>
      <c r="H42" s="49" t="str">
        <f>IF(AND(H41&lt;&gt;"Výkaz výměr:",I41=""),"Výkaz výměr:","")</f>
        <v>Výkaz výměr:</v>
      </c>
      <c r="I42" s="50" t="s">
        <v>278</v>
      </c>
      <c r="J42" s="51"/>
      <c r="K42" s="52"/>
      <c r="L42" s="53"/>
      <c r="M42" s="54">
        <v>17.399999999999999</v>
      </c>
      <c r="N42" s="193"/>
      <c r="O42" s="56"/>
      <c r="P42" s="57"/>
      <c r="Q42" s="55"/>
      <c r="R42" s="55"/>
      <c r="S42" s="55"/>
      <c r="T42" s="58" t="s">
        <v>2</v>
      </c>
      <c r="U42" s="55"/>
      <c r="V42" s="55"/>
      <c r="W42" s="59"/>
    </row>
    <row r="43" spans="6:24" s="37" customFormat="1" ht="12" outlineLevel="2" x14ac:dyDescent="0.2">
      <c r="F43" s="30">
        <v>10</v>
      </c>
      <c r="G43" s="31" t="s">
        <v>8</v>
      </c>
      <c r="H43" s="32" t="s">
        <v>65</v>
      </c>
      <c r="I43" s="33" t="s">
        <v>288</v>
      </c>
      <c r="J43" s="31" t="s">
        <v>10</v>
      </c>
      <c r="K43" s="34">
        <v>17.399999999999999</v>
      </c>
      <c r="L43" s="35">
        <v>0</v>
      </c>
      <c r="M43" s="34">
        <v>17.399999999999999</v>
      </c>
      <c r="N43" s="191">
        <v>0</v>
      </c>
      <c r="O43" s="36">
        <f>M43*N43</f>
        <v>0</v>
      </c>
      <c r="P43" s="36"/>
      <c r="Q43" s="36">
        <f>M43*P43</f>
        <v>0</v>
      </c>
      <c r="R43" s="36">
        <v>9.8000000000000004E-2</v>
      </c>
      <c r="S43" s="36">
        <f>M43*R43</f>
        <v>1.7051999999999998</v>
      </c>
      <c r="T43" s="36">
        <v>21</v>
      </c>
      <c r="U43" s="36">
        <f>O43*T43/100</f>
        <v>0</v>
      </c>
      <c r="V43" s="36">
        <f>U43+O43</f>
        <v>0</v>
      </c>
      <c r="W43" s="36"/>
      <c r="X43" s="36">
        <v>1</v>
      </c>
    </row>
    <row r="44" spans="6:24" s="37" customFormat="1" ht="12" outlineLevel="2" x14ac:dyDescent="0.2">
      <c r="F44" s="38"/>
      <c r="G44" s="39"/>
      <c r="H44" s="185" t="s">
        <v>143</v>
      </c>
      <c r="I44" s="487" t="s">
        <v>421</v>
      </c>
      <c r="J44" s="487"/>
      <c r="K44" s="487"/>
      <c r="L44" s="487"/>
      <c r="M44" s="487"/>
      <c r="N44" s="487"/>
      <c r="O44" s="487"/>
      <c r="P44" s="41"/>
      <c r="Q44" s="42"/>
      <c r="R44" s="41"/>
      <c r="S44" s="42"/>
      <c r="T44" s="43"/>
      <c r="U44" s="43"/>
      <c r="V44" s="43"/>
      <c r="W44" s="44"/>
    </row>
    <row r="45" spans="6:24" s="37" customFormat="1" ht="6" customHeight="1" outlineLevel="2" x14ac:dyDescent="0.2">
      <c r="F45" s="38"/>
      <c r="G45" s="39"/>
      <c r="H45" s="40"/>
      <c r="I45" s="45"/>
      <c r="J45" s="45"/>
      <c r="K45" s="45"/>
      <c r="L45" s="45"/>
      <c r="M45" s="45"/>
      <c r="N45" s="192"/>
      <c r="O45" s="45"/>
      <c r="P45" s="41"/>
      <c r="Q45" s="42"/>
      <c r="R45" s="41"/>
      <c r="S45" s="42"/>
      <c r="T45" s="43"/>
      <c r="U45" s="43"/>
      <c r="V45" s="43"/>
      <c r="W45" s="44"/>
    </row>
    <row r="46" spans="6:24" s="46" customFormat="1" ht="11.25" outlineLevel="3" x14ac:dyDescent="0.2">
      <c r="F46" s="47"/>
      <c r="G46" s="48"/>
      <c r="H46" s="49" t="str">
        <f>IF(AND(H45&lt;&gt;"Výkaz výměr:",I45=""),"Výkaz výměr:","")</f>
        <v>Výkaz výměr:</v>
      </c>
      <c r="I46" s="50" t="s">
        <v>278</v>
      </c>
      <c r="J46" s="51"/>
      <c r="K46" s="52"/>
      <c r="L46" s="53"/>
      <c r="M46" s="54">
        <v>17.399999999999999</v>
      </c>
      <c r="N46" s="193"/>
      <c r="O46" s="56"/>
      <c r="P46" s="57"/>
      <c r="Q46" s="55"/>
      <c r="R46" s="55"/>
      <c r="S46" s="55"/>
      <c r="T46" s="58" t="s">
        <v>2</v>
      </c>
      <c r="U46" s="55"/>
      <c r="V46" s="55"/>
      <c r="W46" s="59"/>
    </row>
    <row r="47" spans="6:24" s="37" customFormat="1" ht="12" outlineLevel="2" x14ac:dyDescent="0.2">
      <c r="F47" s="30">
        <v>11</v>
      </c>
      <c r="G47" s="31" t="s">
        <v>8</v>
      </c>
      <c r="H47" s="32" t="s">
        <v>66</v>
      </c>
      <c r="I47" s="33" t="s">
        <v>285</v>
      </c>
      <c r="J47" s="31" t="s">
        <v>3</v>
      </c>
      <c r="K47" s="34">
        <v>9.9</v>
      </c>
      <c r="L47" s="35">
        <v>0</v>
      </c>
      <c r="M47" s="34">
        <v>9.9</v>
      </c>
      <c r="N47" s="191">
        <v>0</v>
      </c>
      <c r="O47" s="36">
        <f>M47*N47</f>
        <v>0</v>
      </c>
      <c r="P47" s="36"/>
      <c r="Q47" s="36">
        <f>M47*P47</f>
        <v>0</v>
      </c>
      <c r="R47" s="36">
        <v>0.20499999999999999</v>
      </c>
      <c r="S47" s="36">
        <f>M47*R47</f>
        <v>2.0295000000000001</v>
      </c>
      <c r="T47" s="36">
        <v>21</v>
      </c>
      <c r="U47" s="36">
        <f>O47*T47/100</f>
        <v>0</v>
      </c>
      <c r="V47" s="36">
        <f>U47+O47</f>
        <v>0</v>
      </c>
      <c r="W47" s="36"/>
      <c r="X47" s="36">
        <v>1</v>
      </c>
    </row>
    <row r="48" spans="6:24" s="37" customFormat="1" ht="12" outlineLevel="2" x14ac:dyDescent="0.2">
      <c r="F48" s="38"/>
      <c r="G48" s="39"/>
      <c r="H48" s="185" t="s">
        <v>143</v>
      </c>
      <c r="I48" s="487" t="s">
        <v>419</v>
      </c>
      <c r="J48" s="487"/>
      <c r="K48" s="487"/>
      <c r="L48" s="487"/>
      <c r="M48" s="487"/>
      <c r="N48" s="487"/>
      <c r="O48" s="487"/>
      <c r="P48" s="41"/>
      <c r="Q48" s="42"/>
      <c r="R48" s="41"/>
      <c r="S48" s="42"/>
      <c r="T48" s="43"/>
      <c r="U48" s="43"/>
      <c r="V48" s="43"/>
      <c r="W48" s="44"/>
    </row>
    <row r="49" spans="6:24" s="37" customFormat="1" ht="6" customHeight="1" outlineLevel="2" x14ac:dyDescent="0.2">
      <c r="F49" s="38"/>
      <c r="G49" s="39"/>
      <c r="H49" s="40"/>
      <c r="I49" s="45"/>
      <c r="J49" s="45"/>
      <c r="K49" s="45"/>
      <c r="L49" s="45"/>
      <c r="M49" s="45"/>
      <c r="N49" s="192"/>
      <c r="O49" s="45"/>
      <c r="P49" s="41"/>
      <c r="Q49" s="42"/>
      <c r="R49" s="41"/>
      <c r="S49" s="42"/>
      <c r="T49" s="43"/>
      <c r="U49" s="43"/>
      <c r="V49" s="43"/>
      <c r="W49" s="44"/>
    </row>
    <row r="50" spans="6:24" s="46" customFormat="1" ht="11.25" outlineLevel="3" x14ac:dyDescent="0.2">
      <c r="F50" s="47"/>
      <c r="G50" s="48"/>
      <c r="H50" s="49" t="str">
        <f>IF(AND(H49&lt;&gt;"Výkaz výměr:",I49=""),"Výkaz výměr:","")</f>
        <v>Výkaz výměr:</v>
      </c>
      <c r="I50" s="50" t="s">
        <v>243</v>
      </c>
      <c r="J50" s="51"/>
      <c r="K50" s="52"/>
      <c r="L50" s="53"/>
      <c r="M50" s="54">
        <v>9.9</v>
      </c>
      <c r="N50" s="193"/>
      <c r="O50" s="56"/>
      <c r="P50" s="57"/>
      <c r="Q50" s="55"/>
      <c r="R50" s="55"/>
      <c r="S50" s="55"/>
      <c r="T50" s="58" t="s">
        <v>2</v>
      </c>
      <c r="U50" s="55"/>
      <c r="V50" s="55"/>
      <c r="W50" s="59"/>
    </row>
    <row r="51" spans="6:24" s="37" customFormat="1" ht="12" outlineLevel="2" x14ac:dyDescent="0.2">
      <c r="F51" s="30">
        <v>12</v>
      </c>
      <c r="G51" s="31" t="s">
        <v>8</v>
      </c>
      <c r="H51" s="32" t="s">
        <v>67</v>
      </c>
      <c r="I51" s="33" t="s">
        <v>192</v>
      </c>
      <c r="J51" s="31" t="s">
        <v>3</v>
      </c>
      <c r="K51" s="34">
        <v>10.6</v>
      </c>
      <c r="L51" s="35">
        <v>0</v>
      </c>
      <c r="M51" s="34">
        <v>10.6</v>
      </c>
      <c r="N51" s="191">
        <v>0</v>
      </c>
      <c r="O51" s="36">
        <f>M51*N51</f>
        <v>0</v>
      </c>
      <c r="P51" s="36"/>
      <c r="Q51" s="36">
        <f>M51*P51</f>
        <v>0</v>
      </c>
      <c r="R51" s="36">
        <v>0.04</v>
      </c>
      <c r="S51" s="36">
        <f>M51*R51</f>
        <v>0.42399999999999999</v>
      </c>
      <c r="T51" s="36">
        <v>21</v>
      </c>
      <c r="U51" s="36">
        <f>O51*T51/100</f>
        <v>0</v>
      </c>
      <c r="V51" s="36">
        <f>U51+O51</f>
        <v>0</v>
      </c>
      <c r="W51" s="36"/>
      <c r="X51" s="36">
        <v>1</v>
      </c>
    </row>
    <row r="52" spans="6:24" s="37" customFormat="1" ht="12" outlineLevel="2" x14ac:dyDescent="0.2">
      <c r="F52" s="38"/>
      <c r="G52" s="39"/>
      <c r="H52" s="185" t="s">
        <v>143</v>
      </c>
      <c r="I52" s="487" t="s">
        <v>410</v>
      </c>
      <c r="J52" s="487"/>
      <c r="K52" s="487"/>
      <c r="L52" s="487"/>
      <c r="M52" s="487"/>
      <c r="N52" s="487"/>
      <c r="O52" s="487"/>
      <c r="P52" s="41"/>
      <c r="Q52" s="42"/>
      <c r="R52" s="41"/>
      <c r="S52" s="42"/>
      <c r="T52" s="43"/>
      <c r="U52" s="43"/>
      <c r="V52" s="43"/>
      <c r="W52" s="44"/>
    </row>
    <row r="53" spans="6:24" s="37" customFormat="1" ht="6" customHeight="1" outlineLevel="2" x14ac:dyDescent="0.2">
      <c r="F53" s="38"/>
      <c r="G53" s="39"/>
      <c r="H53" s="40"/>
      <c r="I53" s="45"/>
      <c r="J53" s="45"/>
      <c r="K53" s="45"/>
      <c r="L53" s="45"/>
      <c r="M53" s="45"/>
      <c r="N53" s="192"/>
      <c r="O53" s="45"/>
      <c r="P53" s="41"/>
      <c r="Q53" s="42"/>
      <c r="R53" s="41"/>
      <c r="S53" s="42"/>
      <c r="T53" s="43"/>
      <c r="U53" s="43"/>
      <c r="V53" s="43"/>
      <c r="W53" s="44"/>
    </row>
    <row r="54" spans="6:24" s="46" customFormat="1" ht="11.25" outlineLevel="3" x14ac:dyDescent="0.2">
      <c r="F54" s="47"/>
      <c r="G54" s="48"/>
      <c r="H54" s="49" t="str">
        <f>IF(AND(H53&lt;&gt;"Výkaz výměr:",I53=""),"Výkaz výměr:","")</f>
        <v>Výkaz výměr:</v>
      </c>
      <c r="I54" s="50" t="s">
        <v>249</v>
      </c>
      <c r="J54" s="51"/>
      <c r="K54" s="52"/>
      <c r="L54" s="53"/>
      <c r="M54" s="54">
        <v>10.6</v>
      </c>
      <c r="N54" s="193"/>
      <c r="O54" s="56"/>
      <c r="P54" s="57"/>
      <c r="Q54" s="55"/>
      <c r="R54" s="55"/>
      <c r="S54" s="55"/>
      <c r="T54" s="58" t="s">
        <v>2</v>
      </c>
      <c r="U54" s="55"/>
      <c r="V54" s="55"/>
      <c r="W54" s="59"/>
    </row>
    <row r="55" spans="6:24" s="37" customFormat="1" ht="12" outlineLevel="2" x14ac:dyDescent="0.2">
      <c r="F55" s="30">
        <v>13</v>
      </c>
      <c r="G55" s="31" t="s">
        <v>8</v>
      </c>
      <c r="H55" s="32" t="s">
        <v>68</v>
      </c>
      <c r="I55" s="33" t="s">
        <v>353</v>
      </c>
      <c r="J55" s="31" t="s">
        <v>11</v>
      </c>
      <c r="K55" s="34">
        <v>100.74</v>
      </c>
      <c r="L55" s="35">
        <v>0</v>
      </c>
      <c r="M55" s="34">
        <v>100.74</v>
      </c>
      <c r="N55" s="191">
        <v>0</v>
      </c>
      <c r="O55" s="36">
        <f>M55*N55</f>
        <v>0</v>
      </c>
      <c r="P55" s="36"/>
      <c r="Q55" s="36">
        <f>M55*P55</f>
        <v>0</v>
      </c>
      <c r="R55" s="36"/>
      <c r="S55" s="36">
        <f>M55*R55</f>
        <v>0</v>
      </c>
      <c r="T55" s="36">
        <v>21</v>
      </c>
      <c r="U55" s="36">
        <f>O55*T55/100</f>
        <v>0</v>
      </c>
      <c r="V55" s="36">
        <f>U55+O55</f>
        <v>0</v>
      </c>
      <c r="W55" s="36"/>
      <c r="X55" s="36">
        <v>1</v>
      </c>
    </row>
    <row r="56" spans="6:24" s="37" customFormat="1" ht="12" outlineLevel="2" x14ac:dyDescent="0.2">
      <c r="F56" s="38"/>
      <c r="G56" s="39"/>
      <c r="H56" s="185" t="s">
        <v>143</v>
      </c>
      <c r="I56" s="487" t="s">
        <v>427</v>
      </c>
      <c r="J56" s="487"/>
      <c r="K56" s="487"/>
      <c r="L56" s="487"/>
      <c r="M56" s="487"/>
      <c r="N56" s="487"/>
      <c r="O56" s="487"/>
      <c r="P56" s="41"/>
      <c r="Q56" s="42"/>
      <c r="R56" s="41"/>
      <c r="S56" s="42"/>
      <c r="T56" s="43"/>
      <c r="U56" s="43"/>
      <c r="V56" s="43"/>
      <c r="W56" s="44"/>
    </row>
    <row r="57" spans="6:24" s="37" customFormat="1" ht="6" customHeight="1" outlineLevel="2" x14ac:dyDescent="0.2">
      <c r="F57" s="38"/>
      <c r="G57" s="39"/>
      <c r="H57" s="40"/>
      <c r="I57" s="45"/>
      <c r="J57" s="45"/>
      <c r="K57" s="45"/>
      <c r="L57" s="45"/>
      <c r="M57" s="45"/>
      <c r="N57" s="192"/>
      <c r="O57" s="45"/>
      <c r="P57" s="41"/>
      <c r="Q57" s="42"/>
      <c r="R57" s="41"/>
      <c r="S57" s="42"/>
      <c r="T57" s="43"/>
      <c r="U57" s="43"/>
      <c r="V57" s="43"/>
      <c r="W57" s="44"/>
    </row>
    <row r="58" spans="6:24" s="46" customFormat="1" ht="11.25" outlineLevel="3" x14ac:dyDescent="0.2">
      <c r="F58" s="47"/>
      <c r="G58" s="48"/>
      <c r="H58" s="49" t="str">
        <f>IF(AND(H57&lt;&gt;"Výkaz výměr:",I57=""),"Výkaz výměr:","")</f>
        <v>Výkaz výměr:</v>
      </c>
      <c r="I58" s="50" t="s">
        <v>199</v>
      </c>
      <c r="J58" s="51"/>
      <c r="K58" s="52"/>
      <c r="L58" s="53"/>
      <c r="M58" s="54">
        <v>100.74</v>
      </c>
      <c r="N58" s="193"/>
      <c r="O58" s="56"/>
      <c r="P58" s="57"/>
      <c r="Q58" s="55"/>
      <c r="R58" s="55"/>
      <c r="S58" s="55"/>
      <c r="T58" s="58" t="s">
        <v>2</v>
      </c>
      <c r="U58" s="55"/>
      <c r="V58" s="55"/>
      <c r="W58" s="59"/>
    </row>
    <row r="59" spans="6:24" s="37" customFormat="1" ht="12" outlineLevel="2" x14ac:dyDescent="0.2">
      <c r="F59" s="30">
        <v>14</v>
      </c>
      <c r="G59" s="31" t="s">
        <v>8</v>
      </c>
      <c r="H59" s="32" t="s">
        <v>69</v>
      </c>
      <c r="I59" s="33" t="s">
        <v>299</v>
      </c>
      <c r="J59" s="31" t="s">
        <v>11</v>
      </c>
      <c r="K59" s="34">
        <v>2.1599999999999997</v>
      </c>
      <c r="L59" s="35">
        <v>0</v>
      </c>
      <c r="M59" s="34">
        <v>2.1599999999999997</v>
      </c>
      <c r="N59" s="191">
        <v>0</v>
      </c>
      <c r="O59" s="36">
        <f>M59*N59</f>
        <v>0</v>
      </c>
      <c r="P59" s="36"/>
      <c r="Q59" s="36">
        <f>M59*P59</f>
        <v>0</v>
      </c>
      <c r="R59" s="36"/>
      <c r="S59" s="36">
        <f>M59*R59</f>
        <v>0</v>
      </c>
      <c r="T59" s="36">
        <v>21</v>
      </c>
      <c r="U59" s="36">
        <f>O59*T59/100</f>
        <v>0</v>
      </c>
      <c r="V59" s="36">
        <f>U59+O59</f>
        <v>0</v>
      </c>
      <c r="W59" s="36"/>
      <c r="X59" s="36">
        <v>1</v>
      </c>
    </row>
    <row r="60" spans="6:24" s="37" customFormat="1" ht="12" outlineLevel="2" x14ac:dyDescent="0.2">
      <c r="F60" s="38"/>
      <c r="G60" s="39"/>
      <c r="H60" s="185" t="s">
        <v>143</v>
      </c>
      <c r="I60" s="487" t="s">
        <v>399</v>
      </c>
      <c r="J60" s="487"/>
      <c r="K60" s="487"/>
      <c r="L60" s="487"/>
      <c r="M60" s="487"/>
      <c r="N60" s="487"/>
      <c r="O60" s="487"/>
      <c r="P60" s="41"/>
      <c r="Q60" s="42"/>
      <c r="R60" s="41"/>
      <c r="S60" s="42"/>
      <c r="T60" s="43"/>
      <c r="U60" s="43"/>
      <c r="V60" s="43"/>
      <c r="W60" s="44"/>
    </row>
    <row r="61" spans="6:24" s="37" customFormat="1" ht="6" customHeight="1" outlineLevel="2" x14ac:dyDescent="0.2">
      <c r="F61" s="38"/>
      <c r="G61" s="39"/>
      <c r="H61" s="40"/>
      <c r="I61" s="45"/>
      <c r="J61" s="45"/>
      <c r="K61" s="45"/>
      <c r="L61" s="45"/>
      <c r="M61" s="45"/>
      <c r="N61" s="192"/>
      <c r="O61" s="45"/>
      <c r="P61" s="41"/>
      <c r="Q61" s="42"/>
      <c r="R61" s="41"/>
      <c r="S61" s="42"/>
      <c r="T61" s="43"/>
      <c r="U61" s="43"/>
      <c r="V61" s="43"/>
      <c r="W61" s="44"/>
    </row>
    <row r="62" spans="6:24" s="46" customFormat="1" ht="11.25" outlineLevel="3" x14ac:dyDescent="0.2">
      <c r="F62" s="47"/>
      <c r="G62" s="48"/>
      <c r="H62" s="49" t="str">
        <f>IF(AND(H61&lt;&gt;"Výkaz výměr:",I61=""),"Výkaz výměr:","")</f>
        <v>Výkaz výměr:</v>
      </c>
      <c r="I62" s="50" t="s">
        <v>259</v>
      </c>
      <c r="J62" s="51"/>
      <c r="K62" s="52"/>
      <c r="L62" s="53"/>
      <c r="M62" s="54">
        <v>1.4039999999999999</v>
      </c>
      <c r="N62" s="193"/>
      <c r="O62" s="56"/>
      <c r="P62" s="57"/>
      <c r="Q62" s="55"/>
      <c r="R62" s="55"/>
      <c r="S62" s="55"/>
      <c r="T62" s="58" t="s">
        <v>2</v>
      </c>
      <c r="U62" s="55"/>
      <c r="V62" s="55"/>
      <c r="W62" s="59"/>
    </row>
    <row r="63" spans="6:24" s="46" customFormat="1" ht="11.25" outlineLevel="3" x14ac:dyDescent="0.2">
      <c r="F63" s="47"/>
      <c r="G63" s="48"/>
      <c r="H63" s="49" t="str">
        <f>IF(AND(H62&lt;&gt;"Výkaz výměr:",I62=""),"Výkaz výměr:","")</f>
        <v/>
      </c>
      <c r="I63" s="50" t="s">
        <v>216</v>
      </c>
      <c r="J63" s="51"/>
      <c r="K63" s="52"/>
      <c r="L63" s="53"/>
      <c r="M63" s="54">
        <v>0.432</v>
      </c>
      <c r="N63" s="193"/>
      <c r="O63" s="56"/>
      <c r="P63" s="57"/>
      <c r="Q63" s="55"/>
      <c r="R63" s="55"/>
      <c r="S63" s="55"/>
      <c r="T63" s="58" t="s">
        <v>2</v>
      </c>
      <c r="U63" s="55"/>
      <c r="V63" s="55"/>
      <c r="W63" s="59"/>
    </row>
    <row r="64" spans="6:24" s="46" customFormat="1" ht="11.25" outlineLevel="3" x14ac:dyDescent="0.2">
      <c r="F64" s="47"/>
      <c r="G64" s="48"/>
      <c r="H64" s="49" t="str">
        <f>IF(AND(H63&lt;&gt;"Výkaz výměr:",I63=""),"Výkaz výměr:","")</f>
        <v/>
      </c>
      <c r="I64" s="50" t="s">
        <v>225</v>
      </c>
      <c r="J64" s="51"/>
      <c r="K64" s="52"/>
      <c r="L64" s="53"/>
      <c r="M64" s="54">
        <v>0.32400000000000001</v>
      </c>
      <c r="N64" s="193"/>
      <c r="O64" s="56"/>
      <c r="P64" s="57"/>
      <c r="Q64" s="55"/>
      <c r="R64" s="55"/>
      <c r="S64" s="55"/>
      <c r="T64" s="58" t="s">
        <v>2</v>
      </c>
      <c r="U64" s="55"/>
      <c r="V64" s="55"/>
      <c r="W64" s="59"/>
    </row>
    <row r="65" spans="6:24" s="37" customFormat="1" ht="12" outlineLevel="2" x14ac:dyDescent="0.2">
      <c r="F65" s="30">
        <v>15</v>
      </c>
      <c r="G65" s="31" t="s">
        <v>8</v>
      </c>
      <c r="H65" s="32" t="s">
        <v>70</v>
      </c>
      <c r="I65" s="33" t="s">
        <v>331</v>
      </c>
      <c r="J65" s="31" t="s">
        <v>11</v>
      </c>
      <c r="K65" s="34">
        <v>94.13</v>
      </c>
      <c r="L65" s="35">
        <v>0</v>
      </c>
      <c r="M65" s="34">
        <v>94.13</v>
      </c>
      <c r="N65" s="191">
        <v>0</v>
      </c>
      <c r="O65" s="36">
        <f>M65*N65</f>
        <v>0</v>
      </c>
      <c r="P65" s="36"/>
      <c r="Q65" s="36">
        <f>M65*P65</f>
        <v>0</v>
      </c>
      <c r="R65" s="36"/>
      <c r="S65" s="36">
        <f>M65*R65</f>
        <v>0</v>
      </c>
      <c r="T65" s="36">
        <v>21</v>
      </c>
      <c r="U65" s="36">
        <f>O65*T65/100</f>
        <v>0</v>
      </c>
      <c r="V65" s="36">
        <f>U65+O65</f>
        <v>0</v>
      </c>
      <c r="W65" s="36"/>
      <c r="X65" s="36">
        <v>1</v>
      </c>
    </row>
    <row r="66" spans="6:24" s="37" customFormat="1" ht="12" outlineLevel="2" x14ac:dyDescent="0.2">
      <c r="F66" s="38"/>
      <c r="G66" s="39"/>
      <c r="H66" s="185" t="s">
        <v>143</v>
      </c>
      <c r="I66" s="487" t="s">
        <v>428</v>
      </c>
      <c r="J66" s="487"/>
      <c r="K66" s="487"/>
      <c r="L66" s="487"/>
      <c r="M66" s="487"/>
      <c r="N66" s="487"/>
      <c r="O66" s="487"/>
      <c r="P66" s="41"/>
      <c r="Q66" s="42"/>
      <c r="R66" s="41"/>
      <c r="S66" s="42"/>
      <c r="T66" s="43"/>
      <c r="U66" s="43"/>
      <c r="V66" s="43"/>
      <c r="W66" s="44"/>
    </row>
    <row r="67" spans="6:24" s="37" customFormat="1" ht="6" customHeight="1" outlineLevel="2" x14ac:dyDescent="0.2">
      <c r="F67" s="38"/>
      <c r="G67" s="39"/>
      <c r="H67" s="40"/>
      <c r="I67" s="45"/>
      <c r="J67" s="45"/>
      <c r="K67" s="45"/>
      <c r="L67" s="45"/>
      <c r="M67" s="45"/>
      <c r="N67" s="192"/>
      <c r="O67" s="45"/>
      <c r="P67" s="41"/>
      <c r="Q67" s="42"/>
      <c r="R67" s="41"/>
      <c r="S67" s="42"/>
      <c r="T67" s="43"/>
      <c r="U67" s="43"/>
      <c r="V67" s="43"/>
      <c r="W67" s="44"/>
    </row>
    <row r="68" spans="6:24" s="46" customFormat="1" ht="11.25" outlineLevel="3" x14ac:dyDescent="0.2">
      <c r="F68" s="47"/>
      <c r="G68" s="48"/>
      <c r="H68" s="49" t="str">
        <f>IF(AND(H67&lt;&gt;"Výkaz výměr:",I67=""),"Výkaz výměr:","")</f>
        <v>Výkaz výměr:</v>
      </c>
      <c r="I68" s="50" t="s">
        <v>251</v>
      </c>
      <c r="J68" s="51"/>
      <c r="K68" s="52"/>
      <c r="L68" s="53"/>
      <c r="M68" s="54">
        <v>91.97</v>
      </c>
      <c r="N68" s="193"/>
      <c r="O68" s="56"/>
      <c r="P68" s="57"/>
      <c r="Q68" s="55"/>
      <c r="R68" s="55"/>
      <c r="S68" s="55"/>
      <c r="T68" s="58" t="s">
        <v>2</v>
      </c>
      <c r="U68" s="55"/>
      <c r="V68" s="55"/>
      <c r="W68" s="59"/>
    </row>
    <row r="69" spans="6:24" s="46" customFormat="1" ht="11.25" outlineLevel="3" x14ac:dyDescent="0.2">
      <c r="F69" s="47"/>
      <c r="G69" s="48"/>
      <c r="H69" s="49" t="str">
        <f>IF(AND(H68&lt;&gt;"Výkaz výměr:",I68=""),"Výkaz výměr:","")</f>
        <v/>
      </c>
      <c r="I69" s="50" t="s">
        <v>271</v>
      </c>
      <c r="J69" s="51"/>
      <c r="K69" s="52"/>
      <c r="L69" s="53"/>
      <c r="M69" s="54">
        <v>0.32400000000000001</v>
      </c>
      <c r="N69" s="193"/>
      <c r="O69" s="56"/>
      <c r="P69" s="57"/>
      <c r="Q69" s="55"/>
      <c r="R69" s="55"/>
      <c r="S69" s="55"/>
      <c r="T69" s="58" t="s">
        <v>2</v>
      </c>
      <c r="U69" s="55"/>
      <c r="V69" s="55"/>
      <c r="W69" s="59"/>
    </row>
    <row r="70" spans="6:24" s="46" customFormat="1" ht="11.25" outlineLevel="3" x14ac:dyDescent="0.2">
      <c r="F70" s="47"/>
      <c r="G70" s="48"/>
      <c r="H70" s="49" t="str">
        <f>IF(AND(H69&lt;&gt;"Výkaz výměr:",I69=""),"Výkaz výměr:","")</f>
        <v/>
      </c>
      <c r="I70" s="50" t="s">
        <v>194</v>
      </c>
      <c r="J70" s="51"/>
      <c r="K70" s="52"/>
      <c r="L70" s="53"/>
      <c r="M70" s="54">
        <v>1.4039999999999999</v>
      </c>
      <c r="N70" s="193"/>
      <c r="O70" s="56"/>
      <c r="P70" s="57"/>
      <c r="Q70" s="55"/>
      <c r="R70" s="55"/>
      <c r="S70" s="55"/>
      <c r="T70" s="58" t="s">
        <v>2</v>
      </c>
      <c r="U70" s="55"/>
      <c r="V70" s="55"/>
      <c r="W70" s="59"/>
    </row>
    <row r="71" spans="6:24" s="46" customFormat="1" ht="11.25" outlineLevel="3" x14ac:dyDescent="0.2">
      <c r="F71" s="47"/>
      <c r="G71" s="48"/>
      <c r="H71" s="49" t="str">
        <f>IF(AND(H70&lt;&gt;"Výkaz výměr:",I70=""),"Výkaz výměr:","")</f>
        <v/>
      </c>
      <c r="I71" s="50" t="s">
        <v>260</v>
      </c>
      <c r="J71" s="51"/>
      <c r="K71" s="52"/>
      <c r="L71" s="53"/>
      <c r="M71" s="54">
        <v>0.432</v>
      </c>
      <c r="N71" s="193"/>
      <c r="O71" s="56"/>
      <c r="P71" s="57"/>
      <c r="Q71" s="55"/>
      <c r="R71" s="55"/>
      <c r="S71" s="55"/>
      <c r="T71" s="58" t="s">
        <v>2</v>
      </c>
      <c r="U71" s="55"/>
      <c r="V71" s="55"/>
      <c r="W71" s="59"/>
    </row>
    <row r="72" spans="6:24" s="37" customFormat="1" ht="12" outlineLevel="2" x14ac:dyDescent="0.2">
      <c r="F72" s="30">
        <v>16</v>
      </c>
      <c r="G72" s="31" t="s">
        <v>8</v>
      </c>
      <c r="H72" s="32" t="s">
        <v>71</v>
      </c>
      <c r="I72" s="33" t="s">
        <v>342</v>
      </c>
      <c r="J72" s="31" t="s">
        <v>17</v>
      </c>
      <c r="K72" s="34">
        <v>2</v>
      </c>
      <c r="L72" s="35">
        <v>0</v>
      </c>
      <c r="M72" s="34">
        <v>2</v>
      </c>
      <c r="N72" s="191">
        <v>0</v>
      </c>
      <c r="O72" s="36">
        <f>M72*N72</f>
        <v>0</v>
      </c>
      <c r="P72" s="36"/>
      <c r="Q72" s="36">
        <f>M72*P72</f>
        <v>0</v>
      </c>
      <c r="R72" s="36"/>
      <c r="S72" s="36">
        <f>M72*R72</f>
        <v>0</v>
      </c>
      <c r="T72" s="36">
        <v>21</v>
      </c>
      <c r="U72" s="36">
        <f>O72*T72/100</f>
        <v>0</v>
      </c>
      <c r="V72" s="36">
        <f>U72+O72</f>
        <v>0</v>
      </c>
      <c r="W72" s="36"/>
      <c r="X72" s="36">
        <v>1</v>
      </c>
    </row>
    <row r="73" spans="6:24" s="37" customFormat="1" ht="12" outlineLevel="2" x14ac:dyDescent="0.2">
      <c r="F73" s="38"/>
      <c r="G73" s="39"/>
      <c r="H73" s="185" t="s">
        <v>143</v>
      </c>
      <c r="I73" s="487" t="s">
        <v>417</v>
      </c>
      <c r="J73" s="487"/>
      <c r="K73" s="487"/>
      <c r="L73" s="487"/>
      <c r="M73" s="487"/>
      <c r="N73" s="487"/>
      <c r="O73" s="487"/>
      <c r="P73" s="41"/>
      <c r="Q73" s="42"/>
      <c r="R73" s="41"/>
      <c r="S73" s="42"/>
      <c r="T73" s="43"/>
      <c r="U73" s="43"/>
      <c r="V73" s="43"/>
      <c r="W73" s="44"/>
    </row>
    <row r="74" spans="6:24" s="37" customFormat="1" ht="6" customHeight="1" outlineLevel="2" x14ac:dyDescent="0.2">
      <c r="F74" s="38"/>
      <c r="G74" s="39"/>
      <c r="H74" s="40"/>
      <c r="I74" s="45"/>
      <c r="J74" s="45"/>
      <c r="K74" s="45"/>
      <c r="L74" s="45"/>
      <c r="M74" s="45"/>
      <c r="N74" s="192"/>
      <c r="O74" s="45"/>
      <c r="P74" s="41"/>
      <c r="Q74" s="42"/>
      <c r="R74" s="41"/>
      <c r="S74" s="42"/>
      <c r="T74" s="43"/>
      <c r="U74" s="43"/>
      <c r="V74" s="43"/>
      <c r="W74" s="44"/>
    </row>
    <row r="75" spans="6:24" s="46" customFormat="1" ht="11.25" outlineLevel="3" x14ac:dyDescent="0.2">
      <c r="F75" s="47"/>
      <c r="G75" s="48"/>
      <c r="H75" s="49" t="str">
        <f>IF(AND(H74&lt;&gt;"Výkaz výměr:",I74=""),"Výkaz výměr:","")</f>
        <v>Výkaz výměr:</v>
      </c>
      <c r="I75" s="50" t="s">
        <v>154</v>
      </c>
      <c r="J75" s="51"/>
      <c r="K75" s="52"/>
      <c r="L75" s="53"/>
      <c r="M75" s="54">
        <v>2</v>
      </c>
      <c r="N75" s="193"/>
      <c r="O75" s="56"/>
      <c r="P75" s="57"/>
      <c r="Q75" s="55"/>
      <c r="R75" s="55"/>
      <c r="S75" s="55"/>
      <c r="T75" s="58" t="s">
        <v>2</v>
      </c>
      <c r="U75" s="55"/>
      <c r="V75" s="55"/>
      <c r="W75" s="59"/>
    </row>
    <row r="76" spans="6:24" s="37" customFormat="1" ht="12" outlineLevel="2" x14ac:dyDescent="0.2">
      <c r="F76" s="30">
        <v>17</v>
      </c>
      <c r="G76" s="31" t="s">
        <v>8</v>
      </c>
      <c r="H76" s="32" t="s">
        <v>72</v>
      </c>
      <c r="I76" s="33" t="s">
        <v>341</v>
      </c>
      <c r="J76" s="31" t="s">
        <v>17</v>
      </c>
      <c r="K76" s="34">
        <v>2</v>
      </c>
      <c r="L76" s="35">
        <v>0</v>
      </c>
      <c r="M76" s="34">
        <v>2</v>
      </c>
      <c r="N76" s="191">
        <v>0</v>
      </c>
      <c r="O76" s="36">
        <f>M76*N76</f>
        <v>0</v>
      </c>
      <c r="P76" s="36"/>
      <c r="Q76" s="36">
        <f>M76*P76</f>
        <v>0</v>
      </c>
      <c r="R76" s="36"/>
      <c r="S76" s="36">
        <f>M76*R76</f>
        <v>0</v>
      </c>
      <c r="T76" s="36">
        <v>21</v>
      </c>
      <c r="U76" s="36">
        <f>O76*T76/100</f>
        <v>0</v>
      </c>
      <c r="V76" s="36">
        <f>U76+O76</f>
        <v>0</v>
      </c>
      <c r="W76" s="36"/>
      <c r="X76" s="36">
        <v>1</v>
      </c>
    </row>
    <row r="77" spans="6:24" s="37" customFormat="1" ht="12" outlineLevel="2" x14ac:dyDescent="0.2">
      <c r="F77" s="38"/>
      <c r="G77" s="39"/>
      <c r="H77" s="185" t="s">
        <v>143</v>
      </c>
      <c r="I77" s="487" t="s">
        <v>415</v>
      </c>
      <c r="J77" s="487"/>
      <c r="K77" s="487"/>
      <c r="L77" s="487"/>
      <c r="M77" s="487"/>
      <c r="N77" s="487"/>
      <c r="O77" s="487"/>
      <c r="P77" s="41"/>
      <c r="Q77" s="42"/>
      <c r="R77" s="41"/>
      <c r="S77" s="42"/>
      <c r="T77" s="43"/>
      <c r="U77" s="43"/>
      <c r="V77" s="43"/>
      <c r="W77" s="44"/>
    </row>
    <row r="78" spans="6:24" s="37" customFormat="1" ht="6" customHeight="1" outlineLevel="2" x14ac:dyDescent="0.2">
      <c r="F78" s="38"/>
      <c r="G78" s="39"/>
      <c r="H78" s="40"/>
      <c r="I78" s="45"/>
      <c r="J78" s="45"/>
      <c r="K78" s="45"/>
      <c r="L78" s="45"/>
      <c r="M78" s="45"/>
      <c r="N78" s="192"/>
      <c r="O78" s="45"/>
      <c r="P78" s="41"/>
      <c r="Q78" s="42"/>
      <c r="R78" s="41"/>
      <c r="S78" s="42"/>
      <c r="T78" s="43"/>
      <c r="U78" s="43"/>
      <c r="V78" s="43"/>
      <c r="W78" s="44"/>
    </row>
    <row r="79" spans="6:24" s="46" customFormat="1" ht="11.25" outlineLevel="3" x14ac:dyDescent="0.2">
      <c r="F79" s="47"/>
      <c r="G79" s="48"/>
      <c r="H79" s="49" t="str">
        <f>IF(AND(H78&lt;&gt;"Výkaz výměr:",I78=""),"Výkaz výměr:","")</f>
        <v>Výkaz výměr:</v>
      </c>
      <c r="I79" s="50" t="s">
        <v>154</v>
      </c>
      <c r="J79" s="51"/>
      <c r="K79" s="52"/>
      <c r="L79" s="53"/>
      <c r="M79" s="54">
        <v>2</v>
      </c>
      <c r="N79" s="193"/>
      <c r="O79" s="56"/>
      <c r="P79" s="57"/>
      <c r="Q79" s="55"/>
      <c r="R79" s="55"/>
      <c r="S79" s="55"/>
      <c r="T79" s="58" t="s">
        <v>2</v>
      </c>
      <c r="U79" s="55"/>
      <c r="V79" s="55"/>
      <c r="W79" s="59"/>
    </row>
    <row r="80" spans="6:24" s="37" customFormat="1" ht="12" outlineLevel="2" x14ac:dyDescent="0.2">
      <c r="F80" s="30">
        <v>18</v>
      </c>
      <c r="G80" s="31" t="s">
        <v>8</v>
      </c>
      <c r="H80" s="32" t="s">
        <v>73</v>
      </c>
      <c r="I80" s="33" t="s">
        <v>296</v>
      </c>
      <c r="J80" s="31" t="s">
        <v>17</v>
      </c>
      <c r="K80" s="34">
        <v>2</v>
      </c>
      <c r="L80" s="35">
        <v>0</v>
      </c>
      <c r="M80" s="34">
        <v>2</v>
      </c>
      <c r="N80" s="191">
        <v>0</v>
      </c>
      <c r="O80" s="36">
        <f>M80*N80</f>
        <v>0</v>
      </c>
      <c r="P80" s="36"/>
      <c r="Q80" s="36">
        <f>M80*P80</f>
        <v>0</v>
      </c>
      <c r="R80" s="36"/>
      <c r="S80" s="36">
        <f>M80*R80</f>
        <v>0</v>
      </c>
      <c r="T80" s="36">
        <v>21</v>
      </c>
      <c r="U80" s="36">
        <f>O80*T80/100</f>
        <v>0</v>
      </c>
      <c r="V80" s="36">
        <f>U80+O80</f>
        <v>0</v>
      </c>
      <c r="W80" s="36"/>
      <c r="X80" s="36">
        <v>1</v>
      </c>
    </row>
    <row r="81" spans="6:24" s="37" customFormat="1" ht="12" outlineLevel="2" x14ac:dyDescent="0.2">
      <c r="F81" s="38"/>
      <c r="G81" s="39"/>
      <c r="H81" s="185" t="s">
        <v>143</v>
      </c>
      <c r="I81" s="487" t="s">
        <v>413</v>
      </c>
      <c r="J81" s="487"/>
      <c r="K81" s="487"/>
      <c r="L81" s="487"/>
      <c r="M81" s="487"/>
      <c r="N81" s="487"/>
      <c r="O81" s="487"/>
      <c r="P81" s="41"/>
      <c r="Q81" s="42"/>
      <c r="R81" s="41"/>
      <c r="S81" s="42"/>
      <c r="T81" s="43"/>
      <c r="U81" s="43"/>
      <c r="V81" s="43"/>
      <c r="W81" s="44"/>
    </row>
    <row r="82" spans="6:24" s="37" customFormat="1" ht="6" customHeight="1" outlineLevel="2" x14ac:dyDescent="0.2">
      <c r="F82" s="38"/>
      <c r="G82" s="39"/>
      <c r="H82" s="40"/>
      <c r="I82" s="45"/>
      <c r="J82" s="45"/>
      <c r="K82" s="45"/>
      <c r="L82" s="45"/>
      <c r="M82" s="45"/>
      <c r="N82" s="192"/>
      <c r="O82" s="45"/>
      <c r="P82" s="41"/>
      <c r="Q82" s="42"/>
      <c r="R82" s="41"/>
      <c r="S82" s="42"/>
      <c r="T82" s="43"/>
      <c r="U82" s="43"/>
      <c r="V82" s="43"/>
      <c r="W82" s="44"/>
    </row>
    <row r="83" spans="6:24" s="46" customFormat="1" ht="11.25" outlineLevel="3" x14ac:dyDescent="0.2">
      <c r="F83" s="47"/>
      <c r="G83" s="48"/>
      <c r="H83" s="49" t="str">
        <f>IF(AND(H82&lt;&gt;"Výkaz výměr:",I82=""),"Výkaz výměr:","")</f>
        <v>Výkaz výměr:</v>
      </c>
      <c r="I83" s="50" t="s">
        <v>154</v>
      </c>
      <c r="J83" s="51"/>
      <c r="K83" s="52"/>
      <c r="L83" s="53"/>
      <c r="M83" s="54">
        <v>2</v>
      </c>
      <c r="N83" s="193"/>
      <c r="O83" s="56"/>
      <c r="P83" s="57"/>
      <c r="Q83" s="55"/>
      <c r="R83" s="55"/>
      <c r="S83" s="55"/>
      <c r="T83" s="58" t="s">
        <v>2</v>
      </c>
      <c r="U83" s="55"/>
      <c r="V83" s="55"/>
      <c r="W83" s="59"/>
    </row>
    <row r="84" spans="6:24" s="37" customFormat="1" ht="12" outlineLevel="2" x14ac:dyDescent="0.2">
      <c r="F84" s="30">
        <v>19</v>
      </c>
      <c r="G84" s="31" t="s">
        <v>8</v>
      </c>
      <c r="H84" s="32" t="s">
        <v>74</v>
      </c>
      <c r="I84" s="33" t="s">
        <v>309</v>
      </c>
      <c r="J84" s="31" t="s">
        <v>10</v>
      </c>
      <c r="K84" s="34">
        <v>401.5</v>
      </c>
      <c r="L84" s="35">
        <v>0</v>
      </c>
      <c r="M84" s="34">
        <v>401.5</v>
      </c>
      <c r="N84" s="191">
        <v>0</v>
      </c>
      <c r="O84" s="36">
        <f>M84*N84</f>
        <v>0</v>
      </c>
      <c r="P84" s="36"/>
      <c r="Q84" s="36">
        <f>M84*P84</f>
        <v>0</v>
      </c>
      <c r="R84" s="36"/>
      <c r="S84" s="36">
        <f>M84*R84</f>
        <v>0</v>
      </c>
      <c r="T84" s="36">
        <v>21</v>
      </c>
      <c r="U84" s="36">
        <f>O84*T84/100</f>
        <v>0</v>
      </c>
      <c r="V84" s="36">
        <f>U84+O84</f>
        <v>0</v>
      </c>
      <c r="W84" s="36"/>
      <c r="X84" s="36">
        <v>1</v>
      </c>
    </row>
    <row r="85" spans="6:24" s="37" customFormat="1" ht="12" outlineLevel="2" x14ac:dyDescent="0.2">
      <c r="F85" s="38"/>
      <c r="G85" s="39"/>
      <c r="H85" s="185" t="s">
        <v>143</v>
      </c>
      <c r="I85" s="487" t="s">
        <v>374</v>
      </c>
      <c r="J85" s="487"/>
      <c r="K85" s="487"/>
      <c r="L85" s="487"/>
      <c r="M85" s="487"/>
      <c r="N85" s="487"/>
      <c r="O85" s="487"/>
      <c r="P85" s="41"/>
      <c r="Q85" s="42"/>
      <c r="R85" s="41"/>
      <c r="S85" s="42"/>
      <c r="T85" s="43"/>
      <c r="U85" s="43"/>
      <c r="V85" s="43"/>
      <c r="W85" s="44"/>
    </row>
    <row r="86" spans="6:24" s="37" customFormat="1" ht="6" customHeight="1" outlineLevel="2" x14ac:dyDescent="0.2">
      <c r="F86" s="38"/>
      <c r="G86" s="39"/>
      <c r="H86" s="40"/>
      <c r="I86" s="45"/>
      <c r="J86" s="45"/>
      <c r="K86" s="45"/>
      <c r="L86" s="45"/>
      <c r="M86" s="45"/>
      <c r="N86" s="192"/>
      <c r="O86" s="45"/>
      <c r="P86" s="41"/>
      <c r="Q86" s="42"/>
      <c r="R86" s="41"/>
      <c r="S86" s="42"/>
      <c r="T86" s="43"/>
      <c r="U86" s="43"/>
      <c r="V86" s="43"/>
      <c r="W86" s="44"/>
    </row>
    <row r="87" spans="6:24" s="46" customFormat="1" ht="11.25" outlineLevel="3" x14ac:dyDescent="0.2">
      <c r="F87" s="47"/>
      <c r="G87" s="48"/>
      <c r="H87" s="49" t="str">
        <f>IF(AND(H86&lt;&gt;"Výkaz výměr:",I86=""),"Výkaz výměr:","")</f>
        <v>Výkaz výměr:</v>
      </c>
      <c r="I87" s="50" t="s">
        <v>165</v>
      </c>
      <c r="J87" s="51"/>
      <c r="K87" s="52"/>
      <c r="L87" s="53"/>
      <c r="M87" s="54">
        <v>401.5</v>
      </c>
      <c r="N87" s="193"/>
      <c r="O87" s="56"/>
      <c r="P87" s="57"/>
      <c r="Q87" s="55"/>
      <c r="R87" s="55"/>
      <c r="S87" s="55"/>
      <c r="T87" s="58" t="s">
        <v>2</v>
      </c>
      <c r="U87" s="55"/>
      <c r="V87" s="55"/>
      <c r="W87" s="59"/>
    </row>
    <row r="88" spans="6:24" s="37" customFormat="1" ht="12" outlineLevel="2" x14ac:dyDescent="0.2">
      <c r="F88" s="30">
        <v>20</v>
      </c>
      <c r="G88" s="31" t="s">
        <v>8</v>
      </c>
      <c r="H88" s="32" t="s">
        <v>75</v>
      </c>
      <c r="I88" s="33" t="s">
        <v>335</v>
      </c>
      <c r="J88" s="31" t="s">
        <v>11</v>
      </c>
      <c r="K88" s="34">
        <v>126.68</v>
      </c>
      <c r="L88" s="35">
        <v>0</v>
      </c>
      <c r="M88" s="34">
        <v>126.68</v>
      </c>
      <c r="N88" s="191">
        <v>0</v>
      </c>
      <c r="O88" s="36">
        <f>M88*N88</f>
        <v>0</v>
      </c>
      <c r="P88" s="36"/>
      <c r="Q88" s="36">
        <f>M88*P88</f>
        <v>0</v>
      </c>
      <c r="R88" s="36"/>
      <c r="S88" s="36">
        <f>M88*R88</f>
        <v>0</v>
      </c>
      <c r="T88" s="36">
        <v>21</v>
      </c>
      <c r="U88" s="36">
        <f>O88*T88/100</f>
        <v>0</v>
      </c>
      <c r="V88" s="36">
        <f>U88+O88</f>
        <v>0</v>
      </c>
      <c r="W88" s="36"/>
      <c r="X88" s="36">
        <v>1</v>
      </c>
    </row>
    <row r="89" spans="6:24" s="37" customFormat="1" ht="12" outlineLevel="2" x14ac:dyDescent="0.2">
      <c r="F89" s="38"/>
      <c r="G89" s="39"/>
      <c r="H89" s="185" t="s">
        <v>143</v>
      </c>
      <c r="I89" s="487" t="s">
        <v>430</v>
      </c>
      <c r="J89" s="487"/>
      <c r="K89" s="487"/>
      <c r="L89" s="487"/>
      <c r="M89" s="487"/>
      <c r="N89" s="487"/>
      <c r="O89" s="487"/>
      <c r="P89" s="41"/>
      <c r="Q89" s="42"/>
      <c r="R89" s="41"/>
      <c r="S89" s="42"/>
      <c r="T89" s="43"/>
      <c r="U89" s="43"/>
      <c r="V89" s="43"/>
      <c r="W89" s="44"/>
    </row>
    <row r="90" spans="6:24" s="37" customFormat="1" ht="6" customHeight="1" outlineLevel="2" x14ac:dyDescent="0.2">
      <c r="F90" s="38"/>
      <c r="G90" s="39"/>
      <c r="H90" s="40"/>
      <c r="I90" s="45"/>
      <c r="J90" s="45"/>
      <c r="K90" s="45"/>
      <c r="L90" s="45"/>
      <c r="M90" s="45"/>
      <c r="N90" s="192"/>
      <c r="O90" s="45"/>
      <c r="P90" s="41"/>
      <c r="Q90" s="42"/>
      <c r="R90" s="41"/>
      <c r="S90" s="42"/>
      <c r="T90" s="43"/>
      <c r="U90" s="43"/>
      <c r="V90" s="43"/>
      <c r="W90" s="44"/>
    </row>
    <row r="91" spans="6:24" s="46" customFormat="1" ht="11.25" outlineLevel="3" x14ac:dyDescent="0.2">
      <c r="F91" s="47"/>
      <c r="G91" s="48"/>
      <c r="H91" s="49" t="str">
        <f>IF(AND(H90&lt;&gt;"Výkaz výměr:",I90=""),"Výkaz výměr:","")</f>
        <v>Výkaz výměr:</v>
      </c>
      <c r="I91" s="50" t="s">
        <v>220</v>
      </c>
      <c r="J91" s="51"/>
      <c r="K91" s="52"/>
      <c r="L91" s="53"/>
      <c r="M91" s="54">
        <v>43.16</v>
      </c>
      <c r="N91" s="193"/>
      <c r="O91" s="56"/>
      <c r="P91" s="57"/>
      <c r="Q91" s="55"/>
      <c r="R91" s="55"/>
      <c r="S91" s="55"/>
      <c r="T91" s="58" t="s">
        <v>2</v>
      </c>
      <c r="U91" s="55"/>
      <c r="V91" s="55"/>
      <c r="W91" s="59"/>
    </row>
    <row r="92" spans="6:24" s="46" customFormat="1" ht="11.25" outlineLevel="3" x14ac:dyDescent="0.2">
      <c r="F92" s="47"/>
      <c r="G92" s="48"/>
      <c r="H92" s="49" t="str">
        <f>IF(AND(H91&lt;&gt;"Výkaz výměr:",I91=""),"Výkaz výměr:","")</f>
        <v/>
      </c>
      <c r="I92" s="50" t="s">
        <v>272</v>
      </c>
      <c r="J92" s="51"/>
      <c r="K92" s="52"/>
      <c r="L92" s="53"/>
      <c r="M92" s="54">
        <v>83.52</v>
      </c>
      <c r="N92" s="193"/>
      <c r="O92" s="56"/>
      <c r="P92" s="57"/>
      <c r="Q92" s="55"/>
      <c r="R92" s="55"/>
      <c r="S92" s="55"/>
      <c r="T92" s="58" t="s">
        <v>2</v>
      </c>
      <c r="U92" s="55"/>
      <c r="V92" s="55"/>
      <c r="W92" s="59"/>
    </row>
    <row r="93" spans="6:24" s="37" customFormat="1" ht="24" outlineLevel="2" x14ac:dyDescent="0.2">
      <c r="F93" s="30">
        <v>21</v>
      </c>
      <c r="G93" s="31" t="s">
        <v>8</v>
      </c>
      <c r="H93" s="32" t="s">
        <v>76</v>
      </c>
      <c r="I93" s="33" t="s">
        <v>377</v>
      </c>
      <c r="J93" s="31" t="s">
        <v>11</v>
      </c>
      <c r="K93" s="34">
        <v>43.16</v>
      </c>
      <c r="L93" s="35">
        <v>0</v>
      </c>
      <c r="M93" s="34">
        <v>43.16</v>
      </c>
      <c r="N93" s="191">
        <v>0</v>
      </c>
      <c r="O93" s="36">
        <f>M93*N93</f>
        <v>0</v>
      </c>
      <c r="P93" s="36"/>
      <c r="Q93" s="36">
        <f>M93*P93</f>
        <v>0</v>
      </c>
      <c r="R93" s="36"/>
      <c r="S93" s="36">
        <f>M93*R93</f>
        <v>0</v>
      </c>
      <c r="T93" s="36">
        <v>21</v>
      </c>
      <c r="U93" s="36">
        <f>O93*T93/100</f>
        <v>0</v>
      </c>
      <c r="V93" s="36">
        <f>U93+O93</f>
        <v>0</v>
      </c>
      <c r="W93" s="36"/>
      <c r="X93" s="36">
        <v>1</v>
      </c>
    </row>
    <row r="94" spans="6:24" s="37" customFormat="1" ht="12" outlineLevel="2" x14ac:dyDescent="0.2">
      <c r="F94" s="38"/>
      <c r="G94" s="39"/>
      <c r="H94" s="185" t="s">
        <v>143</v>
      </c>
      <c r="I94" s="487" t="s">
        <v>432</v>
      </c>
      <c r="J94" s="487"/>
      <c r="K94" s="487"/>
      <c r="L94" s="487"/>
      <c r="M94" s="487"/>
      <c r="N94" s="487"/>
      <c r="O94" s="487"/>
      <c r="P94" s="41"/>
      <c r="Q94" s="42"/>
      <c r="R94" s="41"/>
      <c r="S94" s="42"/>
      <c r="T94" s="43"/>
      <c r="U94" s="43"/>
      <c r="V94" s="43"/>
      <c r="W94" s="44"/>
    </row>
    <row r="95" spans="6:24" s="37" customFormat="1" ht="6" customHeight="1" outlineLevel="2" x14ac:dyDescent="0.2">
      <c r="F95" s="38"/>
      <c r="G95" s="39"/>
      <c r="H95" s="40"/>
      <c r="I95" s="45"/>
      <c r="J95" s="45"/>
      <c r="K95" s="45"/>
      <c r="L95" s="45"/>
      <c r="M95" s="45"/>
      <c r="N95" s="192"/>
      <c r="O95" s="45"/>
      <c r="P95" s="41"/>
      <c r="Q95" s="42"/>
      <c r="R95" s="41"/>
      <c r="S95" s="42"/>
      <c r="T95" s="43"/>
      <c r="U95" s="43"/>
      <c r="V95" s="43"/>
      <c r="W95" s="44"/>
    </row>
    <row r="96" spans="6:24" s="46" customFormat="1" ht="11.25" outlineLevel="3" x14ac:dyDescent="0.2">
      <c r="F96" s="47"/>
      <c r="G96" s="48"/>
      <c r="H96" s="49" t="str">
        <f>IF(AND(H95&lt;&gt;"Výkaz výměr:",I95=""),"Výkaz výměr:","")</f>
        <v>Výkaz výměr:</v>
      </c>
      <c r="I96" s="50" t="s">
        <v>314</v>
      </c>
      <c r="J96" s="51"/>
      <c r="K96" s="52"/>
      <c r="L96" s="53"/>
      <c r="M96" s="54">
        <v>43.16</v>
      </c>
      <c r="N96" s="193"/>
      <c r="O96" s="56"/>
      <c r="P96" s="57"/>
      <c r="Q96" s="55"/>
      <c r="R96" s="55"/>
      <c r="S96" s="55"/>
      <c r="T96" s="58" t="s">
        <v>2</v>
      </c>
      <c r="U96" s="55"/>
      <c r="V96" s="55"/>
      <c r="W96" s="59"/>
    </row>
    <row r="97" spans="6:24" s="37" customFormat="1" ht="12" outlineLevel="2" x14ac:dyDescent="0.2">
      <c r="F97" s="30">
        <v>22</v>
      </c>
      <c r="G97" s="31" t="s">
        <v>8</v>
      </c>
      <c r="H97" s="32" t="s">
        <v>77</v>
      </c>
      <c r="I97" s="33" t="s">
        <v>295</v>
      </c>
      <c r="J97" s="31" t="s">
        <v>11</v>
      </c>
      <c r="K97" s="34">
        <v>126.68</v>
      </c>
      <c r="L97" s="35">
        <v>0</v>
      </c>
      <c r="M97" s="34">
        <v>126.68</v>
      </c>
      <c r="N97" s="191">
        <v>0</v>
      </c>
      <c r="O97" s="36">
        <f>M97*N97</f>
        <v>0</v>
      </c>
      <c r="P97" s="36"/>
      <c r="Q97" s="36">
        <f>M97*P97</f>
        <v>0</v>
      </c>
      <c r="R97" s="36"/>
      <c r="S97" s="36">
        <f>M97*R97</f>
        <v>0</v>
      </c>
      <c r="T97" s="36">
        <v>21</v>
      </c>
      <c r="U97" s="36">
        <f>O97*T97/100</f>
        <v>0</v>
      </c>
      <c r="V97" s="36">
        <f>U97+O97</f>
        <v>0</v>
      </c>
      <c r="W97" s="36"/>
      <c r="X97" s="36">
        <v>1</v>
      </c>
    </row>
    <row r="98" spans="6:24" s="37" customFormat="1" ht="12" outlineLevel="2" x14ac:dyDescent="0.2">
      <c r="F98" s="38"/>
      <c r="G98" s="39"/>
      <c r="H98" s="185" t="s">
        <v>143</v>
      </c>
      <c r="I98" s="487" t="s">
        <v>394</v>
      </c>
      <c r="J98" s="487"/>
      <c r="K98" s="487"/>
      <c r="L98" s="487"/>
      <c r="M98" s="487"/>
      <c r="N98" s="487"/>
      <c r="O98" s="487"/>
      <c r="P98" s="41"/>
      <c r="Q98" s="42"/>
      <c r="R98" s="41"/>
      <c r="S98" s="42"/>
      <c r="T98" s="43"/>
      <c r="U98" s="43"/>
      <c r="V98" s="43"/>
      <c r="W98" s="44"/>
    </row>
    <row r="99" spans="6:24" s="37" customFormat="1" ht="6" customHeight="1" outlineLevel="2" x14ac:dyDescent="0.2">
      <c r="F99" s="38"/>
      <c r="G99" s="39"/>
      <c r="H99" s="40"/>
      <c r="I99" s="45"/>
      <c r="J99" s="45"/>
      <c r="K99" s="45"/>
      <c r="L99" s="45"/>
      <c r="M99" s="45"/>
      <c r="N99" s="192"/>
      <c r="O99" s="45"/>
      <c r="P99" s="41"/>
      <c r="Q99" s="42"/>
      <c r="R99" s="41"/>
      <c r="S99" s="42"/>
      <c r="T99" s="43"/>
      <c r="U99" s="43"/>
      <c r="V99" s="43"/>
      <c r="W99" s="44"/>
    </row>
    <row r="100" spans="6:24" s="46" customFormat="1" ht="11.25" outlineLevel="3" x14ac:dyDescent="0.2">
      <c r="F100" s="47"/>
      <c r="G100" s="48"/>
      <c r="H100" s="49" t="str">
        <f>IF(AND(H99&lt;&gt;"Výkaz výměr:",I99=""),"Výkaz výměr:","")</f>
        <v>Výkaz výměr:</v>
      </c>
      <c r="I100" s="50" t="s">
        <v>240</v>
      </c>
      <c r="J100" s="51"/>
      <c r="K100" s="52"/>
      <c r="L100" s="53"/>
      <c r="M100" s="54">
        <v>43.16</v>
      </c>
      <c r="N100" s="193"/>
      <c r="O100" s="56"/>
      <c r="P100" s="57"/>
      <c r="Q100" s="55"/>
      <c r="R100" s="55"/>
      <c r="S100" s="55"/>
      <c r="T100" s="58" t="s">
        <v>2</v>
      </c>
      <c r="U100" s="55"/>
      <c r="V100" s="55"/>
      <c r="W100" s="59"/>
    </row>
    <row r="101" spans="6:24" s="46" customFormat="1" ht="11.25" outlineLevel="3" x14ac:dyDescent="0.2">
      <c r="F101" s="47"/>
      <c r="G101" s="48"/>
      <c r="H101" s="49" t="str">
        <f>IF(AND(H100&lt;&gt;"Výkaz výměr:",I100=""),"Výkaz výměr:","")</f>
        <v/>
      </c>
      <c r="I101" s="50" t="s">
        <v>237</v>
      </c>
      <c r="J101" s="51"/>
      <c r="K101" s="52"/>
      <c r="L101" s="53"/>
      <c r="M101" s="54">
        <v>83.52</v>
      </c>
      <c r="N101" s="193"/>
      <c r="O101" s="56"/>
      <c r="P101" s="57"/>
      <c r="Q101" s="55"/>
      <c r="R101" s="55"/>
      <c r="S101" s="55"/>
      <c r="T101" s="58" t="s">
        <v>2</v>
      </c>
      <c r="U101" s="55"/>
      <c r="V101" s="55"/>
      <c r="W101" s="59"/>
    </row>
    <row r="102" spans="6:24" s="37" customFormat="1" ht="12" outlineLevel="2" x14ac:dyDescent="0.2">
      <c r="F102" s="30">
        <v>23</v>
      </c>
      <c r="G102" s="31" t="s">
        <v>8</v>
      </c>
      <c r="H102" s="32" t="s">
        <v>78</v>
      </c>
      <c r="I102" s="33" t="s">
        <v>324</v>
      </c>
      <c r="J102" s="31" t="s">
        <v>11</v>
      </c>
      <c r="K102" s="34">
        <v>180.07</v>
      </c>
      <c r="L102" s="35">
        <v>0</v>
      </c>
      <c r="M102" s="34">
        <v>180.07</v>
      </c>
      <c r="N102" s="191">
        <v>0</v>
      </c>
      <c r="O102" s="36">
        <f>M102*N102</f>
        <v>0</v>
      </c>
      <c r="P102" s="36"/>
      <c r="Q102" s="36">
        <f>M102*P102</f>
        <v>0</v>
      </c>
      <c r="R102" s="36"/>
      <c r="S102" s="36">
        <f>M102*R102</f>
        <v>0</v>
      </c>
      <c r="T102" s="36">
        <v>21</v>
      </c>
      <c r="U102" s="36">
        <f>O102*T102/100</f>
        <v>0</v>
      </c>
      <c r="V102" s="36">
        <f>U102+O102</f>
        <v>0</v>
      </c>
      <c r="W102" s="36"/>
      <c r="X102" s="36">
        <v>1</v>
      </c>
    </row>
    <row r="103" spans="6:24" s="37" customFormat="1" ht="12" outlineLevel="2" x14ac:dyDescent="0.2">
      <c r="F103" s="38"/>
      <c r="G103" s="39"/>
      <c r="H103" s="185" t="s">
        <v>143</v>
      </c>
      <c r="I103" s="487" t="s">
        <v>431</v>
      </c>
      <c r="J103" s="487"/>
      <c r="K103" s="487"/>
      <c r="L103" s="487"/>
      <c r="M103" s="487"/>
      <c r="N103" s="487"/>
      <c r="O103" s="487"/>
      <c r="P103" s="41"/>
      <c r="Q103" s="42"/>
      <c r="R103" s="41"/>
      <c r="S103" s="42"/>
      <c r="T103" s="43"/>
      <c r="U103" s="43"/>
      <c r="V103" s="43"/>
      <c r="W103" s="44"/>
    </row>
    <row r="104" spans="6:24" s="37" customFormat="1" ht="6" customHeight="1" outlineLevel="2" x14ac:dyDescent="0.2">
      <c r="F104" s="38"/>
      <c r="G104" s="39"/>
      <c r="H104" s="40"/>
      <c r="I104" s="45"/>
      <c r="J104" s="45"/>
      <c r="K104" s="45"/>
      <c r="L104" s="45"/>
      <c r="M104" s="45"/>
      <c r="N104" s="192"/>
      <c r="O104" s="45"/>
      <c r="P104" s="41"/>
      <c r="Q104" s="42"/>
      <c r="R104" s="41"/>
      <c r="S104" s="42"/>
      <c r="T104" s="43"/>
      <c r="U104" s="43"/>
      <c r="V104" s="43"/>
      <c r="W104" s="44"/>
    </row>
    <row r="105" spans="6:24" s="46" customFormat="1" ht="11.25" outlineLevel="3" x14ac:dyDescent="0.2">
      <c r="F105" s="47"/>
      <c r="G105" s="48"/>
      <c r="H105" s="49" t="str">
        <f>IF(AND(H104&lt;&gt;"Výkaz výměr:",I104=""),"Výkaz výměr:","")</f>
        <v>Výkaz výměr:</v>
      </c>
      <c r="I105" s="50" t="s">
        <v>201</v>
      </c>
      <c r="J105" s="51"/>
      <c r="K105" s="52"/>
      <c r="L105" s="53"/>
      <c r="M105" s="54">
        <v>180.07</v>
      </c>
      <c r="N105" s="193"/>
      <c r="O105" s="56"/>
      <c r="P105" s="57"/>
      <c r="Q105" s="55"/>
      <c r="R105" s="55"/>
      <c r="S105" s="55"/>
      <c r="T105" s="58" t="s">
        <v>2</v>
      </c>
      <c r="U105" s="55"/>
      <c r="V105" s="55"/>
      <c r="W105" s="59"/>
    </row>
    <row r="106" spans="6:24" s="37" customFormat="1" ht="12" outlineLevel="2" x14ac:dyDescent="0.2">
      <c r="F106" s="30">
        <v>24</v>
      </c>
      <c r="G106" s="31" t="s">
        <v>8</v>
      </c>
      <c r="H106" s="32" t="s">
        <v>79</v>
      </c>
      <c r="I106" s="33" t="s">
        <v>316</v>
      </c>
      <c r="J106" s="31" t="s">
        <v>10</v>
      </c>
      <c r="K106" s="34">
        <v>171.89</v>
      </c>
      <c r="L106" s="35">
        <v>0</v>
      </c>
      <c r="M106" s="34">
        <v>171.89</v>
      </c>
      <c r="N106" s="191">
        <v>0</v>
      </c>
      <c r="O106" s="36">
        <f>M106*N106</f>
        <v>0</v>
      </c>
      <c r="P106" s="36"/>
      <c r="Q106" s="36">
        <f>M106*P106</f>
        <v>0</v>
      </c>
      <c r="R106" s="36"/>
      <c r="S106" s="36">
        <f>M106*R106</f>
        <v>0</v>
      </c>
      <c r="T106" s="36">
        <v>21</v>
      </c>
      <c r="U106" s="36">
        <f>O106*T106/100</f>
        <v>0</v>
      </c>
      <c r="V106" s="36">
        <f>U106+O106</f>
        <v>0</v>
      </c>
      <c r="W106" s="36"/>
      <c r="X106" s="36">
        <v>1</v>
      </c>
    </row>
    <row r="107" spans="6:24" s="37" customFormat="1" ht="12" outlineLevel="2" x14ac:dyDescent="0.2">
      <c r="F107" s="38"/>
      <c r="G107" s="39"/>
      <c r="H107" s="185" t="s">
        <v>143</v>
      </c>
      <c r="I107" s="487" t="s">
        <v>384</v>
      </c>
      <c r="J107" s="487"/>
      <c r="K107" s="487"/>
      <c r="L107" s="487"/>
      <c r="M107" s="487"/>
      <c r="N107" s="487"/>
      <c r="O107" s="487"/>
      <c r="P107" s="41"/>
      <c r="Q107" s="42"/>
      <c r="R107" s="41"/>
      <c r="S107" s="42"/>
      <c r="T107" s="43"/>
      <c r="U107" s="43"/>
      <c r="V107" s="43"/>
      <c r="W107" s="44"/>
    </row>
    <row r="108" spans="6:24" s="37" customFormat="1" ht="6" customHeight="1" outlineLevel="2" x14ac:dyDescent="0.2">
      <c r="F108" s="38"/>
      <c r="G108" s="39"/>
      <c r="H108" s="40"/>
      <c r="I108" s="45"/>
      <c r="J108" s="45"/>
      <c r="K108" s="45"/>
      <c r="L108" s="45"/>
      <c r="M108" s="45"/>
      <c r="N108" s="192"/>
      <c r="O108" s="45"/>
      <c r="P108" s="41"/>
      <c r="Q108" s="42"/>
      <c r="R108" s="41"/>
      <c r="S108" s="42"/>
      <c r="T108" s="43"/>
      <c r="U108" s="43"/>
      <c r="V108" s="43"/>
      <c r="W108" s="44"/>
    </row>
    <row r="109" spans="6:24" s="46" customFormat="1" ht="11.25" outlineLevel="3" x14ac:dyDescent="0.2">
      <c r="F109" s="47"/>
      <c r="G109" s="48"/>
      <c r="H109" s="49" t="str">
        <f>IF(AND(H108&lt;&gt;"Výkaz výměr:",I108=""),"Výkaz výměr:","")</f>
        <v>Výkaz výměr:</v>
      </c>
      <c r="I109" s="50" t="s">
        <v>217</v>
      </c>
      <c r="J109" s="51"/>
      <c r="K109" s="52"/>
      <c r="L109" s="53"/>
      <c r="M109" s="54">
        <v>171.89</v>
      </c>
      <c r="N109" s="193"/>
      <c r="O109" s="56"/>
      <c r="P109" s="57"/>
      <c r="Q109" s="55"/>
      <c r="R109" s="55"/>
      <c r="S109" s="55"/>
      <c r="T109" s="58" t="s">
        <v>2</v>
      </c>
      <c r="U109" s="55"/>
      <c r="V109" s="55"/>
      <c r="W109" s="59"/>
    </row>
    <row r="110" spans="6:24" s="37" customFormat="1" ht="12" outlineLevel="2" x14ac:dyDescent="0.2">
      <c r="F110" s="30">
        <v>25</v>
      </c>
      <c r="G110" s="31" t="s">
        <v>8</v>
      </c>
      <c r="H110" s="32" t="s">
        <v>80</v>
      </c>
      <c r="I110" s="33" t="s">
        <v>281</v>
      </c>
      <c r="J110" s="31" t="s">
        <v>17</v>
      </c>
      <c r="K110" s="34">
        <v>2</v>
      </c>
      <c r="L110" s="35">
        <v>0</v>
      </c>
      <c r="M110" s="34">
        <v>2</v>
      </c>
      <c r="N110" s="191">
        <v>0</v>
      </c>
      <c r="O110" s="36">
        <f>M110*N110</f>
        <v>0</v>
      </c>
      <c r="P110" s="36"/>
      <c r="Q110" s="36">
        <f>M110*P110</f>
        <v>0</v>
      </c>
      <c r="R110" s="36"/>
      <c r="S110" s="36">
        <f>M110*R110</f>
        <v>0</v>
      </c>
      <c r="T110" s="36">
        <v>21</v>
      </c>
      <c r="U110" s="36">
        <f>O110*T110/100</f>
        <v>0</v>
      </c>
      <c r="V110" s="36">
        <f>U110+O110</f>
        <v>0</v>
      </c>
      <c r="W110" s="36"/>
      <c r="X110" s="36">
        <v>1</v>
      </c>
    </row>
    <row r="111" spans="6:24" s="37" customFormat="1" ht="12" outlineLevel="2" x14ac:dyDescent="0.2">
      <c r="F111" s="38"/>
      <c r="G111" s="39"/>
      <c r="H111" s="185" t="s">
        <v>143</v>
      </c>
      <c r="I111" s="487" t="s">
        <v>414</v>
      </c>
      <c r="J111" s="487"/>
      <c r="K111" s="487"/>
      <c r="L111" s="487"/>
      <c r="M111" s="487"/>
      <c r="N111" s="487"/>
      <c r="O111" s="487"/>
      <c r="P111" s="41"/>
      <c r="Q111" s="42"/>
      <c r="R111" s="41"/>
      <c r="S111" s="42"/>
      <c r="T111" s="43"/>
      <c r="U111" s="43"/>
      <c r="V111" s="43"/>
      <c r="W111" s="44"/>
    </row>
    <row r="112" spans="6:24" s="37" customFormat="1" ht="6" customHeight="1" outlineLevel="2" x14ac:dyDescent="0.2">
      <c r="F112" s="38"/>
      <c r="G112" s="39"/>
      <c r="H112" s="40"/>
      <c r="I112" s="45"/>
      <c r="J112" s="45"/>
      <c r="K112" s="45"/>
      <c r="L112" s="45"/>
      <c r="M112" s="45"/>
      <c r="N112" s="192"/>
      <c r="O112" s="45"/>
      <c r="P112" s="41"/>
      <c r="Q112" s="42"/>
      <c r="R112" s="41"/>
      <c r="S112" s="42"/>
      <c r="T112" s="43"/>
      <c r="U112" s="43"/>
      <c r="V112" s="43"/>
      <c r="W112" s="44"/>
    </row>
    <row r="113" spans="6:24" s="46" customFormat="1" ht="11.25" outlineLevel="3" x14ac:dyDescent="0.2">
      <c r="F113" s="47"/>
      <c r="G113" s="48"/>
      <c r="H113" s="49" t="str">
        <f>IF(AND(H112&lt;&gt;"Výkaz výměr:",I112=""),"Výkaz výměr:","")</f>
        <v>Výkaz výměr:</v>
      </c>
      <c r="I113" s="50" t="s">
        <v>159</v>
      </c>
      <c r="J113" s="51"/>
      <c r="K113" s="52"/>
      <c r="L113" s="53"/>
      <c r="M113" s="54">
        <v>2</v>
      </c>
      <c r="N113" s="193"/>
      <c r="O113" s="56"/>
      <c r="P113" s="57"/>
      <c r="Q113" s="55"/>
      <c r="R113" s="55"/>
      <c r="S113" s="55"/>
      <c r="T113" s="58" t="s">
        <v>2</v>
      </c>
      <c r="U113" s="55"/>
      <c r="V113" s="55"/>
      <c r="W113" s="59"/>
    </row>
    <row r="114" spans="6:24" s="37" customFormat="1" ht="12" outlineLevel="2" x14ac:dyDescent="0.2">
      <c r="F114" s="30">
        <v>26</v>
      </c>
      <c r="G114" s="31" t="s">
        <v>8</v>
      </c>
      <c r="H114" s="32" t="s">
        <v>81</v>
      </c>
      <c r="I114" s="33" t="s">
        <v>357</v>
      </c>
      <c r="J114" s="31" t="s">
        <v>10</v>
      </c>
      <c r="K114" s="34">
        <v>82.7</v>
      </c>
      <c r="L114" s="35">
        <v>0</v>
      </c>
      <c r="M114" s="34">
        <v>82.7</v>
      </c>
      <c r="N114" s="191">
        <v>0</v>
      </c>
      <c r="O114" s="36">
        <f>M114*N114</f>
        <v>0</v>
      </c>
      <c r="P114" s="36"/>
      <c r="Q114" s="36">
        <f>M114*P114</f>
        <v>0</v>
      </c>
      <c r="R114" s="36"/>
      <c r="S114" s="36">
        <f>M114*R114</f>
        <v>0</v>
      </c>
      <c r="T114" s="36">
        <v>21</v>
      </c>
      <c r="U114" s="36">
        <f>O114*T114/100</f>
        <v>0</v>
      </c>
      <c r="V114" s="36">
        <f>U114+O114</f>
        <v>0</v>
      </c>
      <c r="W114" s="36"/>
      <c r="X114" s="36">
        <v>1</v>
      </c>
    </row>
    <row r="115" spans="6:24" s="37" customFormat="1" ht="12" outlineLevel="2" x14ac:dyDescent="0.2">
      <c r="F115" s="38"/>
      <c r="G115" s="39"/>
      <c r="H115" s="185" t="s">
        <v>143</v>
      </c>
      <c r="I115" s="487" t="s">
        <v>404</v>
      </c>
      <c r="J115" s="487"/>
      <c r="K115" s="487"/>
      <c r="L115" s="487"/>
      <c r="M115" s="487"/>
      <c r="N115" s="487"/>
      <c r="O115" s="487"/>
      <c r="P115" s="41"/>
      <c r="Q115" s="42"/>
      <c r="R115" s="41"/>
      <c r="S115" s="42"/>
      <c r="T115" s="43"/>
      <c r="U115" s="43"/>
      <c r="V115" s="43"/>
      <c r="W115" s="44"/>
    </row>
    <row r="116" spans="6:24" s="37" customFormat="1" ht="6" customHeight="1" outlineLevel="2" x14ac:dyDescent="0.2">
      <c r="F116" s="38"/>
      <c r="G116" s="39"/>
      <c r="H116" s="40"/>
      <c r="I116" s="45"/>
      <c r="J116" s="45"/>
      <c r="K116" s="45"/>
      <c r="L116" s="45"/>
      <c r="M116" s="45"/>
      <c r="N116" s="192"/>
      <c r="O116" s="45"/>
      <c r="P116" s="41"/>
      <c r="Q116" s="42"/>
      <c r="R116" s="41"/>
      <c r="S116" s="42"/>
      <c r="T116" s="43"/>
      <c r="U116" s="43"/>
      <c r="V116" s="43"/>
      <c r="W116" s="44"/>
    </row>
    <row r="117" spans="6:24" s="46" customFormat="1" ht="11.25" outlineLevel="3" x14ac:dyDescent="0.2">
      <c r="F117" s="47"/>
      <c r="G117" s="48"/>
      <c r="H117" s="49" t="str">
        <f>IF(AND(H116&lt;&gt;"Výkaz výměr:",I116=""),"Výkaz výměr:","")</f>
        <v>Výkaz výměr:</v>
      </c>
      <c r="I117" s="50" t="s">
        <v>198</v>
      </c>
      <c r="J117" s="51"/>
      <c r="K117" s="52"/>
      <c r="L117" s="53"/>
      <c r="M117" s="54">
        <v>82.7</v>
      </c>
      <c r="N117" s="193"/>
      <c r="O117" s="56"/>
      <c r="P117" s="57"/>
      <c r="Q117" s="55"/>
      <c r="R117" s="55"/>
      <c r="S117" s="55"/>
      <c r="T117" s="58" t="s">
        <v>2</v>
      </c>
      <c r="U117" s="55"/>
      <c r="V117" s="55"/>
      <c r="W117" s="59"/>
    </row>
    <row r="118" spans="6:24" s="37" customFormat="1" ht="12" outlineLevel="2" x14ac:dyDescent="0.2">
      <c r="F118" s="30">
        <v>27</v>
      </c>
      <c r="G118" s="31" t="s">
        <v>8</v>
      </c>
      <c r="H118" s="32" t="s">
        <v>82</v>
      </c>
      <c r="I118" s="33" t="s">
        <v>355</v>
      </c>
      <c r="J118" s="31" t="s">
        <v>10</v>
      </c>
      <c r="K118" s="34">
        <v>82.7</v>
      </c>
      <c r="L118" s="35">
        <v>0</v>
      </c>
      <c r="M118" s="34">
        <v>82.7</v>
      </c>
      <c r="N118" s="191">
        <v>0</v>
      </c>
      <c r="O118" s="36">
        <f>M118*N118</f>
        <v>0</v>
      </c>
      <c r="P118" s="36"/>
      <c r="Q118" s="36">
        <f>M118*P118</f>
        <v>0</v>
      </c>
      <c r="R118" s="36"/>
      <c r="S118" s="36">
        <f>M118*R118</f>
        <v>0</v>
      </c>
      <c r="T118" s="36">
        <v>21</v>
      </c>
      <c r="U118" s="36">
        <f>O118*T118/100</f>
        <v>0</v>
      </c>
      <c r="V118" s="36">
        <f>U118+O118</f>
        <v>0</v>
      </c>
      <c r="W118" s="36"/>
      <c r="X118" s="36">
        <v>1</v>
      </c>
    </row>
    <row r="119" spans="6:24" s="37" customFormat="1" ht="12" outlineLevel="2" x14ac:dyDescent="0.2">
      <c r="F119" s="38"/>
      <c r="G119" s="39"/>
      <c r="H119" s="185" t="s">
        <v>143</v>
      </c>
      <c r="I119" s="487" t="s">
        <v>411</v>
      </c>
      <c r="J119" s="487"/>
      <c r="K119" s="487"/>
      <c r="L119" s="487"/>
      <c r="M119" s="487"/>
      <c r="N119" s="487"/>
      <c r="O119" s="487"/>
      <c r="P119" s="41"/>
      <c r="Q119" s="42"/>
      <c r="R119" s="41"/>
      <c r="S119" s="42"/>
      <c r="T119" s="43"/>
      <c r="U119" s="43"/>
      <c r="V119" s="43"/>
      <c r="W119" s="44"/>
    </row>
    <row r="120" spans="6:24" s="37" customFormat="1" ht="6" customHeight="1" outlineLevel="2" x14ac:dyDescent="0.2">
      <c r="F120" s="38"/>
      <c r="G120" s="39"/>
      <c r="H120" s="40"/>
      <c r="I120" s="45"/>
      <c r="J120" s="45"/>
      <c r="K120" s="45"/>
      <c r="L120" s="45"/>
      <c r="M120" s="45"/>
      <c r="N120" s="192"/>
      <c r="O120" s="45"/>
      <c r="P120" s="41"/>
      <c r="Q120" s="42"/>
      <c r="R120" s="41"/>
      <c r="S120" s="42"/>
      <c r="T120" s="43"/>
      <c r="U120" s="43"/>
      <c r="V120" s="43"/>
      <c r="W120" s="44"/>
    </row>
    <row r="121" spans="6:24" s="46" customFormat="1" ht="11.25" outlineLevel="3" x14ac:dyDescent="0.2">
      <c r="F121" s="47"/>
      <c r="G121" s="48"/>
      <c r="H121" s="49" t="str">
        <f>IF(AND(H120&lt;&gt;"Výkaz výměr:",I120=""),"Výkaz výměr:","")</f>
        <v>Výkaz výměr:</v>
      </c>
      <c r="I121" s="50" t="s">
        <v>198</v>
      </c>
      <c r="J121" s="51"/>
      <c r="K121" s="52"/>
      <c r="L121" s="53"/>
      <c r="M121" s="54">
        <v>82.7</v>
      </c>
      <c r="N121" s="193"/>
      <c r="O121" s="56"/>
      <c r="P121" s="57"/>
      <c r="Q121" s="55"/>
      <c r="R121" s="55"/>
      <c r="S121" s="55"/>
      <c r="T121" s="58" t="s">
        <v>2</v>
      </c>
      <c r="U121" s="55"/>
      <c r="V121" s="55"/>
      <c r="W121" s="59"/>
    </row>
    <row r="122" spans="6:24" s="37" customFormat="1" ht="12" outlineLevel="2" x14ac:dyDescent="0.2">
      <c r="F122" s="30">
        <v>28</v>
      </c>
      <c r="G122" s="31" t="s">
        <v>8</v>
      </c>
      <c r="H122" s="32" t="s">
        <v>83</v>
      </c>
      <c r="I122" s="33" t="s">
        <v>336</v>
      </c>
      <c r="J122" s="31" t="s">
        <v>10</v>
      </c>
      <c r="K122" s="34">
        <v>205.04</v>
      </c>
      <c r="L122" s="35">
        <v>0</v>
      </c>
      <c r="M122" s="34">
        <v>205.04</v>
      </c>
      <c r="N122" s="191">
        <v>0</v>
      </c>
      <c r="O122" s="36">
        <f>M122*N122</f>
        <v>0</v>
      </c>
      <c r="P122" s="36"/>
      <c r="Q122" s="36">
        <f>M122*P122</f>
        <v>0</v>
      </c>
      <c r="R122" s="36"/>
      <c r="S122" s="36">
        <f>M122*R122</f>
        <v>0</v>
      </c>
      <c r="T122" s="36">
        <v>21</v>
      </c>
      <c r="U122" s="36">
        <f>O122*T122/100</f>
        <v>0</v>
      </c>
      <c r="V122" s="36">
        <f>U122+O122</f>
        <v>0</v>
      </c>
      <c r="W122" s="36"/>
      <c r="X122" s="36">
        <v>1</v>
      </c>
    </row>
    <row r="123" spans="6:24" s="37" customFormat="1" ht="12" outlineLevel="2" x14ac:dyDescent="0.2">
      <c r="F123" s="38"/>
      <c r="G123" s="39"/>
      <c r="H123" s="185" t="s">
        <v>143</v>
      </c>
      <c r="I123" s="487" t="s">
        <v>405</v>
      </c>
      <c r="J123" s="487"/>
      <c r="K123" s="487"/>
      <c r="L123" s="487"/>
      <c r="M123" s="487"/>
      <c r="N123" s="487"/>
      <c r="O123" s="487"/>
      <c r="P123" s="41"/>
      <c r="Q123" s="42"/>
      <c r="R123" s="41"/>
      <c r="S123" s="42"/>
      <c r="T123" s="43"/>
      <c r="U123" s="43"/>
      <c r="V123" s="43"/>
      <c r="W123" s="44"/>
    </row>
    <row r="124" spans="6:24" s="37" customFormat="1" ht="6" customHeight="1" outlineLevel="2" x14ac:dyDescent="0.2">
      <c r="F124" s="38"/>
      <c r="G124" s="39"/>
      <c r="H124" s="40"/>
      <c r="I124" s="45"/>
      <c r="J124" s="45"/>
      <c r="K124" s="45"/>
      <c r="L124" s="45"/>
      <c r="M124" s="45"/>
      <c r="N124" s="192"/>
      <c r="O124" s="45"/>
      <c r="P124" s="41"/>
      <c r="Q124" s="42"/>
      <c r="R124" s="41"/>
      <c r="S124" s="42"/>
      <c r="T124" s="43"/>
      <c r="U124" s="43"/>
      <c r="V124" s="43"/>
      <c r="W124" s="44"/>
    </row>
    <row r="125" spans="6:24" s="46" customFormat="1" ht="11.25" outlineLevel="3" x14ac:dyDescent="0.2">
      <c r="F125" s="47"/>
      <c r="G125" s="48"/>
      <c r="H125" s="49" t="str">
        <f>IF(AND(H124&lt;&gt;"Výkaz výměr:",I124=""),"Výkaz výměr:","")</f>
        <v>Výkaz výměr:</v>
      </c>
      <c r="I125" s="50" t="s">
        <v>222</v>
      </c>
      <c r="J125" s="51"/>
      <c r="K125" s="52"/>
      <c r="L125" s="53"/>
      <c r="M125" s="54">
        <v>205.04</v>
      </c>
      <c r="N125" s="193"/>
      <c r="O125" s="56"/>
      <c r="P125" s="57"/>
      <c r="Q125" s="55"/>
      <c r="R125" s="55"/>
      <c r="S125" s="55"/>
      <c r="T125" s="58" t="s">
        <v>2</v>
      </c>
      <c r="U125" s="55"/>
      <c r="V125" s="55"/>
      <c r="W125" s="59"/>
    </row>
    <row r="126" spans="6:24" s="37" customFormat="1" ht="12" outlineLevel="2" x14ac:dyDescent="0.2">
      <c r="F126" s="30">
        <v>29</v>
      </c>
      <c r="G126" s="31" t="s">
        <v>8</v>
      </c>
      <c r="H126" s="32" t="s">
        <v>84</v>
      </c>
      <c r="I126" s="33" t="s">
        <v>293</v>
      </c>
      <c r="J126" s="31" t="s">
        <v>10</v>
      </c>
      <c r="K126" s="34">
        <v>82.7</v>
      </c>
      <c r="L126" s="35">
        <v>0</v>
      </c>
      <c r="M126" s="34">
        <v>82.7</v>
      </c>
      <c r="N126" s="191">
        <v>0</v>
      </c>
      <c r="O126" s="36">
        <f>M126*N126</f>
        <v>0</v>
      </c>
      <c r="P126" s="36"/>
      <c r="Q126" s="36">
        <f>M126*P126</f>
        <v>0</v>
      </c>
      <c r="R126" s="36"/>
      <c r="S126" s="36">
        <f>M126*R126</f>
        <v>0</v>
      </c>
      <c r="T126" s="36">
        <v>21</v>
      </c>
      <c r="U126" s="36">
        <f>O126*T126/100</f>
        <v>0</v>
      </c>
      <c r="V126" s="36">
        <f>U126+O126</f>
        <v>0</v>
      </c>
      <c r="W126" s="36"/>
      <c r="X126" s="36">
        <v>1</v>
      </c>
    </row>
    <row r="127" spans="6:24" s="37" customFormat="1" ht="12" outlineLevel="2" x14ac:dyDescent="0.2">
      <c r="F127" s="38"/>
      <c r="G127" s="39"/>
      <c r="H127" s="185" t="s">
        <v>143</v>
      </c>
      <c r="I127" s="487" t="s">
        <v>358</v>
      </c>
      <c r="J127" s="487"/>
      <c r="K127" s="487"/>
      <c r="L127" s="487"/>
      <c r="M127" s="487"/>
      <c r="N127" s="487"/>
      <c r="O127" s="487"/>
      <c r="P127" s="41"/>
      <c r="Q127" s="42"/>
      <c r="R127" s="41"/>
      <c r="S127" s="42"/>
      <c r="T127" s="43"/>
      <c r="U127" s="43"/>
      <c r="V127" s="43"/>
      <c r="W127" s="44"/>
    </row>
    <row r="128" spans="6:24" s="37" customFormat="1" ht="6" customHeight="1" outlineLevel="2" x14ac:dyDescent="0.2">
      <c r="F128" s="38"/>
      <c r="G128" s="39"/>
      <c r="H128" s="40"/>
      <c r="I128" s="45"/>
      <c r="J128" s="45"/>
      <c r="K128" s="45"/>
      <c r="L128" s="45"/>
      <c r="M128" s="45"/>
      <c r="N128" s="192"/>
      <c r="O128" s="45"/>
      <c r="P128" s="41"/>
      <c r="Q128" s="42"/>
      <c r="R128" s="41"/>
      <c r="S128" s="42"/>
      <c r="T128" s="43"/>
      <c r="U128" s="43"/>
      <c r="V128" s="43"/>
      <c r="W128" s="44"/>
    </row>
    <row r="129" spans="6:24" s="46" customFormat="1" ht="11.25" outlineLevel="3" x14ac:dyDescent="0.2">
      <c r="F129" s="47"/>
      <c r="G129" s="48"/>
      <c r="H129" s="49" t="str">
        <f>IF(AND(H128&lt;&gt;"Výkaz výměr:",I128=""),"Výkaz výměr:","")</f>
        <v>Výkaz výměr:</v>
      </c>
      <c r="I129" s="50" t="s">
        <v>214</v>
      </c>
      <c r="J129" s="51"/>
      <c r="K129" s="52"/>
      <c r="L129" s="53"/>
      <c r="M129" s="54">
        <v>82.7</v>
      </c>
      <c r="N129" s="193"/>
      <c r="O129" s="56"/>
      <c r="P129" s="57"/>
      <c r="Q129" s="55"/>
      <c r="R129" s="55"/>
      <c r="S129" s="55"/>
      <c r="T129" s="58" t="s">
        <v>2</v>
      </c>
      <c r="U129" s="55"/>
      <c r="V129" s="55"/>
      <c r="W129" s="59"/>
    </row>
    <row r="130" spans="6:24" s="37" customFormat="1" ht="12" outlineLevel="2" x14ac:dyDescent="0.2">
      <c r="F130" s="30">
        <v>30</v>
      </c>
      <c r="G130" s="31" t="s">
        <v>8</v>
      </c>
      <c r="H130" s="32" t="s">
        <v>85</v>
      </c>
      <c r="I130" s="33" t="s">
        <v>294</v>
      </c>
      <c r="J130" s="31" t="s">
        <v>10</v>
      </c>
      <c r="K130" s="34">
        <v>381.072</v>
      </c>
      <c r="L130" s="35">
        <v>0</v>
      </c>
      <c r="M130" s="34">
        <v>381.072</v>
      </c>
      <c r="N130" s="191">
        <v>0</v>
      </c>
      <c r="O130" s="36">
        <f>M130*N130</f>
        <v>0</v>
      </c>
      <c r="P130" s="36"/>
      <c r="Q130" s="36">
        <f>M130*P130</f>
        <v>0</v>
      </c>
      <c r="R130" s="36"/>
      <c r="S130" s="36">
        <f>M130*R130</f>
        <v>0</v>
      </c>
      <c r="T130" s="36">
        <v>21</v>
      </c>
      <c r="U130" s="36">
        <f>O130*T130/100</f>
        <v>0</v>
      </c>
      <c r="V130" s="36">
        <f>U130+O130</f>
        <v>0</v>
      </c>
      <c r="W130" s="36"/>
      <c r="X130" s="36">
        <v>1</v>
      </c>
    </row>
    <row r="131" spans="6:24" s="37" customFormat="1" ht="12" outlineLevel="2" x14ac:dyDescent="0.2">
      <c r="F131" s="38"/>
      <c r="G131" s="39"/>
      <c r="H131" s="185" t="s">
        <v>143</v>
      </c>
      <c r="I131" s="487" t="s">
        <v>359</v>
      </c>
      <c r="J131" s="487"/>
      <c r="K131" s="487"/>
      <c r="L131" s="487"/>
      <c r="M131" s="487"/>
      <c r="N131" s="487"/>
      <c r="O131" s="487"/>
      <c r="P131" s="41"/>
      <c r="Q131" s="42"/>
      <c r="R131" s="41"/>
      <c r="S131" s="42"/>
      <c r="T131" s="43"/>
      <c r="U131" s="43"/>
      <c r="V131" s="43"/>
      <c r="W131" s="44"/>
    </row>
    <row r="132" spans="6:24" s="37" customFormat="1" ht="6" customHeight="1" outlineLevel="2" x14ac:dyDescent="0.2">
      <c r="F132" s="38"/>
      <c r="G132" s="39"/>
      <c r="H132" s="40"/>
      <c r="I132" s="45"/>
      <c r="J132" s="45"/>
      <c r="K132" s="45"/>
      <c r="L132" s="45"/>
      <c r="M132" s="45"/>
      <c r="N132" s="192"/>
      <c r="O132" s="45"/>
      <c r="P132" s="41"/>
      <c r="Q132" s="42"/>
      <c r="R132" s="41"/>
      <c r="S132" s="42"/>
      <c r="T132" s="43"/>
      <c r="U132" s="43"/>
      <c r="V132" s="43"/>
      <c r="W132" s="44"/>
    </row>
    <row r="133" spans="6:24" s="46" customFormat="1" ht="11.25" outlineLevel="3" x14ac:dyDescent="0.2">
      <c r="F133" s="47"/>
      <c r="G133" s="48"/>
      <c r="H133" s="49" t="str">
        <f>IF(AND(H132&lt;&gt;"Výkaz výměr:",I132=""),"Výkaz výměr:","")</f>
        <v>Výkaz výměr:</v>
      </c>
      <c r="I133" s="50" t="s">
        <v>221</v>
      </c>
      <c r="J133" s="51"/>
      <c r="K133" s="52"/>
      <c r="L133" s="53"/>
      <c r="M133" s="54">
        <v>381.072</v>
      </c>
      <c r="N133" s="193"/>
      <c r="O133" s="56"/>
      <c r="P133" s="57"/>
      <c r="Q133" s="55"/>
      <c r="R133" s="55"/>
      <c r="S133" s="55"/>
      <c r="T133" s="58" t="s">
        <v>2</v>
      </c>
      <c r="U133" s="55"/>
      <c r="V133" s="55"/>
      <c r="W133" s="59"/>
    </row>
    <row r="134" spans="6:24" s="37" customFormat="1" ht="12" outlineLevel="2" x14ac:dyDescent="0.2">
      <c r="F134" s="30">
        <v>31</v>
      </c>
      <c r="G134" s="31" t="s">
        <v>8</v>
      </c>
      <c r="H134" s="32" t="s">
        <v>86</v>
      </c>
      <c r="I134" s="33" t="s">
        <v>282</v>
      </c>
      <c r="J134" s="31" t="s">
        <v>10</v>
      </c>
      <c r="K134" s="34">
        <v>33.15</v>
      </c>
      <c r="L134" s="35">
        <v>0</v>
      </c>
      <c r="M134" s="34">
        <v>33.15</v>
      </c>
      <c r="N134" s="191">
        <v>0</v>
      </c>
      <c r="O134" s="36">
        <f>M134*N134</f>
        <v>0</v>
      </c>
      <c r="P134" s="36"/>
      <c r="Q134" s="36">
        <f>M134*P134</f>
        <v>0</v>
      </c>
      <c r="R134" s="36"/>
      <c r="S134" s="36">
        <f>M134*R134</f>
        <v>0</v>
      </c>
      <c r="T134" s="36">
        <v>21</v>
      </c>
      <c r="U134" s="36">
        <f>O134*T134/100</f>
        <v>0</v>
      </c>
      <c r="V134" s="36">
        <f>U134+O134</f>
        <v>0</v>
      </c>
      <c r="W134" s="36"/>
      <c r="X134" s="36">
        <v>1</v>
      </c>
    </row>
    <row r="135" spans="6:24" s="37" customFormat="1" ht="12" outlineLevel="2" x14ac:dyDescent="0.2">
      <c r="F135" s="38"/>
      <c r="G135" s="39"/>
      <c r="H135" s="185" t="s">
        <v>143</v>
      </c>
      <c r="I135" s="487" t="s">
        <v>407</v>
      </c>
      <c r="J135" s="487"/>
      <c r="K135" s="487"/>
      <c r="L135" s="487"/>
      <c r="M135" s="487"/>
      <c r="N135" s="487"/>
      <c r="O135" s="487"/>
      <c r="P135" s="41"/>
      <c r="Q135" s="42"/>
      <c r="R135" s="41"/>
      <c r="S135" s="42"/>
      <c r="T135" s="43"/>
      <c r="U135" s="43"/>
      <c r="V135" s="43"/>
      <c r="W135" s="44"/>
    </row>
    <row r="136" spans="6:24" s="37" customFormat="1" ht="6" customHeight="1" outlineLevel="2" x14ac:dyDescent="0.2">
      <c r="F136" s="38"/>
      <c r="G136" s="39"/>
      <c r="H136" s="40"/>
      <c r="I136" s="45"/>
      <c r="J136" s="45"/>
      <c r="K136" s="45"/>
      <c r="L136" s="45"/>
      <c r="M136" s="45"/>
      <c r="N136" s="192"/>
      <c r="O136" s="45"/>
      <c r="P136" s="41"/>
      <c r="Q136" s="42"/>
      <c r="R136" s="41"/>
      <c r="S136" s="42"/>
      <c r="T136" s="43"/>
      <c r="U136" s="43"/>
      <c r="V136" s="43"/>
      <c r="W136" s="44"/>
    </row>
    <row r="137" spans="6:24" s="46" customFormat="1" ht="11.25" outlineLevel="3" x14ac:dyDescent="0.2">
      <c r="F137" s="47"/>
      <c r="G137" s="48"/>
      <c r="H137" s="49" t="str">
        <f>IF(AND(H136&lt;&gt;"Výkaz výměr:",I136=""),"Výkaz výměr:","")</f>
        <v>Výkaz výměr:</v>
      </c>
      <c r="I137" s="50" t="s">
        <v>197</v>
      </c>
      <c r="J137" s="51"/>
      <c r="K137" s="52"/>
      <c r="L137" s="53"/>
      <c r="M137" s="54">
        <v>33.15</v>
      </c>
      <c r="N137" s="193"/>
      <c r="O137" s="56"/>
      <c r="P137" s="57"/>
      <c r="Q137" s="55"/>
      <c r="R137" s="55"/>
      <c r="S137" s="55"/>
      <c r="T137" s="58" t="s">
        <v>2</v>
      </c>
      <c r="U137" s="55"/>
      <c r="V137" s="55"/>
      <c r="W137" s="59"/>
    </row>
    <row r="138" spans="6:24" s="37" customFormat="1" ht="12" outlineLevel="2" x14ac:dyDescent="0.2">
      <c r="F138" s="30">
        <v>32</v>
      </c>
      <c r="G138" s="31" t="s">
        <v>8</v>
      </c>
      <c r="H138" s="32" t="s">
        <v>87</v>
      </c>
      <c r="I138" s="33" t="s">
        <v>215</v>
      </c>
      <c r="J138" s="31" t="s">
        <v>10</v>
      </c>
      <c r="K138" s="34">
        <v>171.89</v>
      </c>
      <c r="L138" s="35">
        <v>0</v>
      </c>
      <c r="M138" s="34">
        <v>171.89</v>
      </c>
      <c r="N138" s="191">
        <v>0</v>
      </c>
      <c r="O138" s="36">
        <f>M138*N138</f>
        <v>0</v>
      </c>
      <c r="P138" s="36"/>
      <c r="Q138" s="36">
        <f>M138*P138</f>
        <v>0</v>
      </c>
      <c r="R138" s="36"/>
      <c r="S138" s="36">
        <f>M138*R138</f>
        <v>0</v>
      </c>
      <c r="T138" s="36">
        <v>21</v>
      </c>
      <c r="U138" s="36">
        <f>O138*T138/100</f>
        <v>0</v>
      </c>
      <c r="V138" s="36">
        <f>U138+O138</f>
        <v>0</v>
      </c>
      <c r="W138" s="36"/>
      <c r="X138" s="36">
        <v>1</v>
      </c>
    </row>
    <row r="139" spans="6:24" s="37" customFormat="1" ht="12" outlineLevel="2" x14ac:dyDescent="0.2">
      <c r="F139" s="38"/>
      <c r="G139" s="39"/>
      <c r="H139" s="185" t="s">
        <v>143</v>
      </c>
      <c r="I139" s="487" t="s">
        <v>401</v>
      </c>
      <c r="J139" s="487"/>
      <c r="K139" s="487"/>
      <c r="L139" s="487"/>
      <c r="M139" s="487"/>
      <c r="N139" s="487"/>
      <c r="O139" s="487"/>
      <c r="P139" s="41"/>
      <c r="Q139" s="42"/>
      <c r="R139" s="41"/>
      <c r="S139" s="42"/>
      <c r="T139" s="43"/>
      <c r="U139" s="43"/>
      <c r="V139" s="43"/>
      <c r="W139" s="44"/>
    </row>
    <row r="140" spans="6:24" s="37" customFormat="1" ht="6" customHeight="1" outlineLevel="2" x14ac:dyDescent="0.2">
      <c r="F140" s="38"/>
      <c r="G140" s="39"/>
      <c r="H140" s="40"/>
      <c r="I140" s="45"/>
      <c r="J140" s="45"/>
      <c r="K140" s="45"/>
      <c r="L140" s="45"/>
      <c r="M140" s="45"/>
      <c r="N140" s="192"/>
      <c r="O140" s="45"/>
      <c r="P140" s="41"/>
      <c r="Q140" s="42"/>
      <c r="R140" s="41"/>
      <c r="S140" s="42"/>
      <c r="T140" s="43"/>
      <c r="U140" s="43"/>
      <c r="V140" s="43"/>
      <c r="W140" s="44"/>
    </row>
    <row r="141" spans="6:24" s="46" customFormat="1" ht="11.25" outlineLevel="3" x14ac:dyDescent="0.2">
      <c r="F141" s="47"/>
      <c r="G141" s="48"/>
      <c r="H141" s="49" t="str">
        <f>IF(AND(H140&lt;&gt;"Výkaz výměr:",I140=""),"Výkaz výměr:","")</f>
        <v>Výkaz výměr:</v>
      </c>
      <c r="I141" s="50" t="s">
        <v>200</v>
      </c>
      <c r="J141" s="51"/>
      <c r="K141" s="52"/>
      <c r="L141" s="53"/>
      <c r="M141" s="54">
        <v>171.89</v>
      </c>
      <c r="N141" s="193"/>
      <c r="O141" s="56"/>
      <c r="P141" s="57"/>
      <c r="Q141" s="55"/>
      <c r="R141" s="55"/>
      <c r="S141" s="55"/>
      <c r="T141" s="58" t="s">
        <v>2</v>
      </c>
      <c r="U141" s="55"/>
      <c r="V141" s="55"/>
      <c r="W141" s="59"/>
    </row>
    <row r="142" spans="6:24" s="37" customFormat="1" ht="12" outlineLevel="2" x14ac:dyDescent="0.2">
      <c r="F142" s="30">
        <v>33</v>
      </c>
      <c r="G142" s="31" t="s">
        <v>8</v>
      </c>
      <c r="H142" s="32" t="s">
        <v>88</v>
      </c>
      <c r="I142" s="33" t="s">
        <v>340</v>
      </c>
      <c r="J142" s="31" t="s">
        <v>10</v>
      </c>
      <c r="K142" s="34">
        <v>205.04</v>
      </c>
      <c r="L142" s="35">
        <v>0</v>
      </c>
      <c r="M142" s="34">
        <v>205.04</v>
      </c>
      <c r="N142" s="191">
        <v>0</v>
      </c>
      <c r="O142" s="36">
        <f>M142*N142</f>
        <v>0</v>
      </c>
      <c r="P142" s="36"/>
      <c r="Q142" s="36">
        <f>M142*P142</f>
        <v>0</v>
      </c>
      <c r="R142" s="36"/>
      <c r="S142" s="36">
        <f>M142*R142</f>
        <v>0</v>
      </c>
      <c r="T142" s="36">
        <v>21</v>
      </c>
      <c r="U142" s="36">
        <f>O142*T142/100</f>
        <v>0</v>
      </c>
      <c r="V142" s="36">
        <f>U142+O142</f>
        <v>0</v>
      </c>
      <c r="W142" s="36"/>
      <c r="X142" s="36">
        <v>1</v>
      </c>
    </row>
    <row r="143" spans="6:24" s="37" customFormat="1" ht="12" outlineLevel="2" x14ac:dyDescent="0.2">
      <c r="F143" s="38"/>
      <c r="G143" s="39"/>
      <c r="H143" s="185" t="s">
        <v>143</v>
      </c>
      <c r="I143" s="487" t="s">
        <v>393</v>
      </c>
      <c r="J143" s="487"/>
      <c r="K143" s="487"/>
      <c r="L143" s="487"/>
      <c r="M143" s="487"/>
      <c r="N143" s="487"/>
      <c r="O143" s="487"/>
      <c r="P143" s="41"/>
      <c r="Q143" s="42"/>
      <c r="R143" s="41"/>
      <c r="S143" s="42"/>
      <c r="T143" s="43"/>
      <c r="U143" s="43"/>
      <c r="V143" s="43"/>
      <c r="W143" s="44"/>
    </row>
    <row r="144" spans="6:24" s="37" customFormat="1" ht="6" customHeight="1" outlineLevel="2" x14ac:dyDescent="0.2">
      <c r="F144" s="38"/>
      <c r="G144" s="39"/>
      <c r="H144" s="40"/>
      <c r="I144" s="45"/>
      <c r="J144" s="45"/>
      <c r="K144" s="45"/>
      <c r="L144" s="45"/>
      <c r="M144" s="45"/>
      <c r="N144" s="192"/>
      <c r="O144" s="45"/>
      <c r="P144" s="41"/>
      <c r="Q144" s="42"/>
      <c r="R144" s="41"/>
      <c r="S144" s="42"/>
      <c r="T144" s="43"/>
      <c r="U144" s="43"/>
      <c r="V144" s="43"/>
      <c r="W144" s="44"/>
    </row>
    <row r="145" spans="6:24" s="46" customFormat="1" ht="11.25" outlineLevel="3" x14ac:dyDescent="0.2">
      <c r="F145" s="47"/>
      <c r="G145" s="48"/>
      <c r="H145" s="49" t="str">
        <f>IF(AND(H144&lt;&gt;"Výkaz výměr:",I144=""),"Výkaz výměr:","")</f>
        <v>Výkaz výměr:</v>
      </c>
      <c r="I145" s="50" t="s">
        <v>222</v>
      </c>
      <c r="J145" s="51"/>
      <c r="K145" s="52"/>
      <c r="L145" s="53"/>
      <c r="M145" s="54">
        <v>205.04</v>
      </c>
      <c r="N145" s="193"/>
      <c r="O145" s="56"/>
      <c r="P145" s="57"/>
      <c r="Q145" s="55"/>
      <c r="R145" s="55"/>
      <c r="S145" s="55"/>
      <c r="T145" s="58" t="s">
        <v>2</v>
      </c>
      <c r="U145" s="55"/>
      <c r="V145" s="55"/>
      <c r="W145" s="59"/>
    </row>
    <row r="146" spans="6:24" s="37" customFormat="1" ht="24" outlineLevel="2" x14ac:dyDescent="0.2">
      <c r="F146" s="30">
        <v>34</v>
      </c>
      <c r="G146" s="31" t="s">
        <v>8</v>
      </c>
      <c r="H146" s="32" t="s">
        <v>89</v>
      </c>
      <c r="I146" s="33" t="s">
        <v>378</v>
      </c>
      <c r="J146" s="31" t="s">
        <v>10</v>
      </c>
      <c r="K146" s="34">
        <v>82.7</v>
      </c>
      <c r="L146" s="35">
        <v>0</v>
      </c>
      <c r="M146" s="34">
        <v>82.7</v>
      </c>
      <c r="N146" s="191">
        <v>0</v>
      </c>
      <c r="O146" s="36">
        <f>M146*N146</f>
        <v>0</v>
      </c>
      <c r="P146" s="36"/>
      <c r="Q146" s="36">
        <f>M146*P146</f>
        <v>0</v>
      </c>
      <c r="R146" s="36"/>
      <c r="S146" s="36">
        <f>M146*R146</f>
        <v>0</v>
      </c>
      <c r="T146" s="36">
        <v>21</v>
      </c>
      <c r="U146" s="36">
        <f>O146*T146/100</f>
        <v>0</v>
      </c>
      <c r="V146" s="36">
        <f>U146+O146</f>
        <v>0</v>
      </c>
      <c r="W146" s="36"/>
      <c r="X146" s="36">
        <v>1</v>
      </c>
    </row>
    <row r="147" spans="6:24" s="37" customFormat="1" ht="12" outlineLevel="2" x14ac:dyDescent="0.2">
      <c r="F147" s="38"/>
      <c r="G147" s="39"/>
      <c r="H147" s="185" t="s">
        <v>143</v>
      </c>
      <c r="I147" s="487" t="s">
        <v>420</v>
      </c>
      <c r="J147" s="487"/>
      <c r="K147" s="487"/>
      <c r="L147" s="487"/>
      <c r="M147" s="487"/>
      <c r="N147" s="487"/>
      <c r="O147" s="487"/>
      <c r="P147" s="41"/>
      <c r="Q147" s="42"/>
      <c r="R147" s="41"/>
      <c r="S147" s="42"/>
      <c r="T147" s="43"/>
      <c r="U147" s="43"/>
      <c r="V147" s="43"/>
      <c r="W147" s="44"/>
    </row>
    <row r="148" spans="6:24" s="37" customFormat="1" ht="6" customHeight="1" outlineLevel="2" x14ac:dyDescent="0.2">
      <c r="F148" s="38"/>
      <c r="G148" s="39"/>
      <c r="H148" s="40"/>
      <c r="I148" s="45"/>
      <c r="J148" s="45"/>
      <c r="K148" s="45"/>
      <c r="L148" s="45"/>
      <c r="M148" s="45"/>
      <c r="N148" s="192"/>
      <c r="O148" s="45"/>
      <c r="P148" s="41"/>
      <c r="Q148" s="42"/>
      <c r="R148" s="41"/>
      <c r="S148" s="42"/>
      <c r="T148" s="43"/>
      <c r="U148" s="43"/>
      <c r="V148" s="43"/>
      <c r="W148" s="44"/>
    </row>
    <row r="149" spans="6:24" s="46" customFormat="1" ht="11.25" outlineLevel="3" x14ac:dyDescent="0.2">
      <c r="F149" s="47"/>
      <c r="G149" s="48"/>
      <c r="H149" s="49" t="str">
        <f>IF(AND(H148&lt;&gt;"Výkaz výměr:",I148=""),"Výkaz výměr:","")</f>
        <v>Výkaz výměr:</v>
      </c>
      <c r="I149" s="50" t="s">
        <v>198</v>
      </c>
      <c r="J149" s="51"/>
      <c r="K149" s="52"/>
      <c r="L149" s="53"/>
      <c r="M149" s="54">
        <v>82.7</v>
      </c>
      <c r="N149" s="193"/>
      <c r="O149" s="56"/>
      <c r="P149" s="57"/>
      <c r="Q149" s="55"/>
      <c r="R149" s="55"/>
      <c r="S149" s="55"/>
      <c r="T149" s="58" t="s">
        <v>2</v>
      </c>
      <c r="U149" s="55"/>
      <c r="V149" s="55"/>
      <c r="W149" s="59"/>
    </row>
    <row r="150" spans="6:24" s="37" customFormat="1" ht="24" outlineLevel="2" x14ac:dyDescent="0.2">
      <c r="F150" s="30">
        <v>35</v>
      </c>
      <c r="G150" s="31" t="s">
        <v>8</v>
      </c>
      <c r="H150" s="32" t="s">
        <v>90</v>
      </c>
      <c r="I150" s="33" t="s">
        <v>367</v>
      </c>
      <c r="J150" s="31" t="s">
        <v>10</v>
      </c>
      <c r="K150" s="34">
        <v>205.04</v>
      </c>
      <c r="L150" s="35">
        <v>0</v>
      </c>
      <c r="M150" s="34">
        <v>205.04</v>
      </c>
      <c r="N150" s="191">
        <v>0</v>
      </c>
      <c r="O150" s="36">
        <f>M150*N150</f>
        <v>0</v>
      </c>
      <c r="P150" s="36"/>
      <c r="Q150" s="36">
        <f>M150*P150</f>
        <v>0</v>
      </c>
      <c r="R150" s="36"/>
      <c r="S150" s="36">
        <f>M150*R150</f>
        <v>0</v>
      </c>
      <c r="T150" s="36">
        <v>21</v>
      </c>
      <c r="U150" s="36">
        <f>O150*T150/100</f>
        <v>0</v>
      </c>
      <c r="V150" s="36">
        <f>U150+O150</f>
        <v>0</v>
      </c>
      <c r="W150" s="36"/>
      <c r="X150" s="36">
        <v>1</v>
      </c>
    </row>
    <row r="151" spans="6:24" s="37" customFormat="1" ht="12" outlineLevel="2" x14ac:dyDescent="0.2">
      <c r="F151" s="38"/>
      <c r="G151" s="39"/>
      <c r="H151" s="185" t="s">
        <v>143</v>
      </c>
      <c r="I151" s="487" t="s">
        <v>418</v>
      </c>
      <c r="J151" s="487"/>
      <c r="K151" s="487"/>
      <c r="L151" s="487"/>
      <c r="M151" s="487"/>
      <c r="N151" s="487"/>
      <c r="O151" s="487"/>
      <c r="P151" s="41"/>
      <c r="Q151" s="42"/>
      <c r="R151" s="41"/>
      <c r="S151" s="42"/>
      <c r="T151" s="43"/>
      <c r="U151" s="43"/>
      <c r="V151" s="43"/>
      <c r="W151" s="44"/>
    </row>
    <row r="152" spans="6:24" s="37" customFormat="1" ht="6" customHeight="1" outlineLevel="2" x14ac:dyDescent="0.2">
      <c r="F152" s="38"/>
      <c r="G152" s="39"/>
      <c r="H152" s="40"/>
      <c r="I152" s="45"/>
      <c r="J152" s="45"/>
      <c r="K152" s="45"/>
      <c r="L152" s="45"/>
      <c r="M152" s="45"/>
      <c r="N152" s="192"/>
      <c r="O152" s="45"/>
      <c r="P152" s="41"/>
      <c r="Q152" s="42"/>
      <c r="R152" s="41"/>
      <c r="S152" s="42"/>
      <c r="T152" s="43"/>
      <c r="U152" s="43"/>
      <c r="V152" s="43"/>
      <c r="W152" s="44"/>
    </row>
    <row r="153" spans="6:24" s="46" customFormat="1" ht="11.25" outlineLevel="3" x14ac:dyDescent="0.2">
      <c r="F153" s="47"/>
      <c r="G153" s="48"/>
      <c r="H153" s="49" t="str">
        <f>IF(AND(H152&lt;&gt;"Výkaz výměr:",I152=""),"Výkaz výměr:","")</f>
        <v>Výkaz výměr:</v>
      </c>
      <c r="I153" s="50" t="s">
        <v>263</v>
      </c>
      <c r="J153" s="51"/>
      <c r="K153" s="52"/>
      <c r="L153" s="53"/>
      <c r="M153" s="54">
        <v>205.04</v>
      </c>
      <c r="N153" s="193"/>
      <c r="O153" s="56"/>
      <c r="P153" s="57"/>
      <c r="Q153" s="55"/>
      <c r="R153" s="55"/>
      <c r="S153" s="55"/>
      <c r="T153" s="58" t="s">
        <v>2</v>
      </c>
      <c r="U153" s="55"/>
      <c r="V153" s="55"/>
      <c r="W153" s="59"/>
    </row>
    <row r="154" spans="6:24" s="37" customFormat="1" ht="12" outlineLevel="2" x14ac:dyDescent="0.2">
      <c r="F154" s="30">
        <v>36</v>
      </c>
      <c r="G154" s="31" t="s">
        <v>8</v>
      </c>
      <c r="H154" s="32" t="s">
        <v>91</v>
      </c>
      <c r="I154" s="33" t="s">
        <v>362</v>
      </c>
      <c r="J154" s="31" t="s">
        <v>10</v>
      </c>
      <c r="K154" s="34">
        <v>82.7</v>
      </c>
      <c r="L154" s="35">
        <v>0</v>
      </c>
      <c r="M154" s="34">
        <v>82.7</v>
      </c>
      <c r="N154" s="191">
        <v>0</v>
      </c>
      <c r="O154" s="36">
        <f>M154*N154</f>
        <v>0</v>
      </c>
      <c r="P154" s="36"/>
      <c r="Q154" s="36">
        <f>M154*P154</f>
        <v>0</v>
      </c>
      <c r="R154" s="36"/>
      <c r="S154" s="36">
        <f>M154*R154</f>
        <v>0</v>
      </c>
      <c r="T154" s="36">
        <v>21</v>
      </c>
      <c r="U154" s="36">
        <f>O154*T154/100</f>
        <v>0</v>
      </c>
      <c r="V154" s="36">
        <f>U154+O154</f>
        <v>0</v>
      </c>
      <c r="W154" s="36"/>
      <c r="X154" s="36">
        <v>1</v>
      </c>
    </row>
    <row r="155" spans="6:24" s="37" customFormat="1" ht="12" outlineLevel="2" x14ac:dyDescent="0.2">
      <c r="F155" s="38"/>
      <c r="G155" s="39"/>
      <c r="H155" s="185" t="s">
        <v>143</v>
      </c>
      <c r="I155" s="487" t="s">
        <v>387</v>
      </c>
      <c r="J155" s="487"/>
      <c r="K155" s="487"/>
      <c r="L155" s="487"/>
      <c r="M155" s="487"/>
      <c r="N155" s="487"/>
      <c r="O155" s="487"/>
      <c r="P155" s="41"/>
      <c r="Q155" s="42"/>
      <c r="R155" s="41"/>
      <c r="S155" s="42"/>
      <c r="T155" s="43"/>
      <c r="U155" s="43"/>
      <c r="V155" s="43"/>
      <c r="W155" s="44"/>
    </row>
    <row r="156" spans="6:24" s="37" customFormat="1" ht="6" customHeight="1" outlineLevel="2" x14ac:dyDescent="0.2">
      <c r="F156" s="38"/>
      <c r="G156" s="39"/>
      <c r="H156" s="40"/>
      <c r="I156" s="45"/>
      <c r="J156" s="45"/>
      <c r="K156" s="45"/>
      <c r="L156" s="45"/>
      <c r="M156" s="45"/>
      <c r="N156" s="192"/>
      <c r="O156" s="45"/>
      <c r="P156" s="41"/>
      <c r="Q156" s="42"/>
      <c r="R156" s="41"/>
      <c r="S156" s="42"/>
      <c r="T156" s="43"/>
      <c r="U156" s="43"/>
      <c r="V156" s="43"/>
      <c r="W156" s="44"/>
    </row>
    <row r="157" spans="6:24" s="46" customFormat="1" ht="11.25" outlineLevel="3" x14ac:dyDescent="0.2">
      <c r="F157" s="47"/>
      <c r="G157" s="48"/>
      <c r="H157" s="49" t="str">
        <f>IF(AND(H156&lt;&gt;"Výkaz výměr:",I156=""),"Výkaz výměr:","")</f>
        <v>Výkaz výměr:</v>
      </c>
      <c r="I157" s="50" t="s">
        <v>258</v>
      </c>
      <c r="J157" s="51"/>
      <c r="K157" s="52"/>
      <c r="L157" s="53"/>
      <c r="M157" s="54">
        <v>82.7</v>
      </c>
      <c r="N157" s="193"/>
      <c r="O157" s="56"/>
      <c r="P157" s="57"/>
      <c r="Q157" s="55"/>
      <c r="R157" s="55"/>
      <c r="S157" s="55"/>
      <c r="T157" s="58" t="s">
        <v>2</v>
      </c>
      <c r="U157" s="55"/>
      <c r="V157" s="55"/>
      <c r="W157" s="59"/>
    </row>
    <row r="158" spans="6:24" s="37" customFormat="1" ht="12" outlineLevel="2" x14ac:dyDescent="0.2">
      <c r="F158" s="30">
        <v>37</v>
      </c>
      <c r="G158" s="31" t="s">
        <v>8</v>
      </c>
      <c r="H158" s="32" t="s">
        <v>92</v>
      </c>
      <c r="I158" s="33" t="s">
        <v>349</v>
      </c>
      <c r="J158" s="31" t="s">
        <v>10</v>
      </c>
      <c r="K158" s="34">
        <v>205.04</v>
      </c>
      <c r="L158" s="35">
        <v>0</v>
      </c>
      <c r="M158" s="34">
        <v>205.04</v>
      </c>
      <c r="N158" s="191">
        <v>0</v>
      </c>
      <c r="O158" s="36">
        <f>M158*N158</f>
        <v>0</v>
      </c>
      <c r="P158" s="36"/>
      <c r="Q158" s="36">
        <f>M158*P158</f>
        <v>0</v>
      </c>
      <c r="R158" s="36"/>
      <c r="S158" s="36">
        <f>M158*R158</f>
        <v>0</v>
      </c>
      <c r="T158" s="36">
        <v>21</v>
      </c>
      <c r="U158" s="36">
        <f>O158*T158/100</f>
        <v>0</v>
      </c>
      <c r="V158" s="36">
        <f>U158+O158</f>
        <v>0</v>
      </c>
      <c r="W158" s="36"/>
      <c r="X158" s="36">
        <v>1</v>
      </c>
    </row>
    <row r="159" spans="6:24" s="37" customFormat="1" ht="12" outlineLevel="2" x14ac:dyDescent="0.2">
      <c r="F159" s="38"/>
      <c r="G159" s="39"/>
      <c r="H159" s="185" t="s">
        <v>143</v>
      </c>
      <c r="I159" s="487" t="s">
        <v>381</v>
      </c>
      <c r="J159" s="487"/>
      <c r="K159" s="487"/>
      <c r="L159" s="487"/>
      <c r="M159" s="487"/>
      <c r="N159" s="487"/>
      <c r="O159" s="487"/>
      <c r="P159" s="41"/>
      <c r="Q159" s="42"/>
      <c r="R159" s="41"/>
      <c r="S159" s="42"/>
      <c r="T159" s="43"/>
      <c r="U159" s="43"/>
      <c r="V159" s="43"/>
      <c r="W159" s="44"/>
    </row>
    <row r="160" spans="6:24" s="37" customFormat="1" ht="6" customHeight="1" outlineLevel="2" x14ac:dyDescent="0.2">
      <c r="F160" s="38"/>
      <c r="G160" s="39"/>
      <c r="H160" s="40"/>
      <c r="I160" s="45"/>
      <c r="J160" s="45"/>
      <c r="K160" s="45"/>
      <c r="L160" s="45"/>
      <c r="M160" s="45"/>
      <c r="N160" s="192"/>
      <c r="O160" s="45"/>
      <c r="P160" s="41"/>
      <c r="Q160" s="42"/>
      <c r="R160" s="41"/>
      <c r="S160" s="42"/>
      <c r="T160" s="43"/>
      <c r="U160" s="43"/>
      <c r="V160" s="43"/>
      <c r="W160" s="44"/>
    </row>
    <row r="161" spans="6:24" s="46" customFormat="1" ht="11.25" outlineLevel="3" x14ac:dyDescent="0.2">
      <c r="F161" s="47"/>
      <c r="G161" s="48"/>
      <c r="H161" s="49" t="str">
        <f>IF(AND(H160&lt;&gt;"Výkaz výměr:",I160=""),"Výkaz výměr:","")</f>
        <v>Výkaz výměr:</v>
      </c>
      <c r="I161" s="50" t="s">
        <v>263</v>
      </c>
      <c r="J161" s="51"/>
      <c r="K161" s="52"/>
      <c r="L161" s="53"/>
      <c r="M161" s="54">
        <v>205.04</v>
      </c>
      <c r="N161" s="193"/>
      <c r="O161" s="56"/>
      <c r="P161" s="57"/>
      <c r="Q161" s="55"/>
      <c r="R161" s="55"/>
      <c r="S161" s="55"/>
      <c r="T161" s="58" t="s">
        <v>2</v>
      </c>
      <c r="U161" s="55"/>
      <c r="V161" s="55"/>
      <c r="W161" s="59"/>
    </row>
    <row r="162" spans="6:24" s="37" customFormat="1" ht="12" outlineLevel="2" x14ac:dyDescent="0.2">
      <c r="F162" s="30">
        <v>38</v>
      </c>
      <c r="G162" s="31" t="s">
        <v>8</v>
      </c>
      <c r="H162" s="32" t="s">
        <v>93</v>
      </c>
      <c r="I162" s="33" t="s">
        <v>267</v>
      </c>
      <c r="J162" s="31" t="s">
        <v>10</v>
      </c>
      <c r="K162" s="34">
        <v>8</v>
      </c>
      <c r="L162" s="35">
        <v>0</v>
      </c>
      <c r="M162" s="34">
        <v>8</v>
      </c>
      <c r="N162" s="191">
        <v>0</v>
      </c>
      <c r="O162" s="36">
        <f>M162*N162</f>
        <v>0</v>
      </c>
      <c r="P162" s="36">
        <v>9.4000000000000004E-3</v>
      </c>
      <c r="Q162" s="36">
        <f>M162*P162</f>
        <v>7.5200000000000003E-2</v>
      </c>
      <c r="R162" s="36"/>
      <c r="S162" s="36">
        <f>M162*R162</f>
        <v>0</v>
      </c>
      <c r="T162" s="36">
        <v>21</v>
      </c>
      <c r="U162" s="36">
        <f>O162*T162/100</f>
        <v>0</v>
      </c>
      <c r="V162" s="36">
        <f>U162+O162</f>
        <v>0</v>
      </c>
      <c r="W162" s="36"/>
      <c r="X162" s="36">
        <v>1</v>
      </c>
    </row>
    <row r="163" spans="6:24" s="37" customFormat="1" ht="12" outlineLevel="2" x14ac:dyDescent="0.2">
      <c r="F163" s="38"/>
      <c r="G163" s="39"/>
      <c r="H163" s="185" t="s">
        <v>143</v>
      </c>
      <c r="I163" s="487" t="s">
        <v>332</v>
      </c>
      <c r="J163" s="487"/>
      <c r="K163" s="487"/>
      <c r="L163" s="487"/>
      <c r="M163" s="487"/>
      <c r="N163" s="487"/>
      <c r="O163" s="487"/>
      <c r="P163" s="41"/>
      <c r="Q163" s="42"/>
      <c r="R163" s="41"/>
      <c r="S163" s="42"/>
      <c r="T163" s="43"/>
      <c r="U163" s="43"/>
      <c r="V163" s="43"/>
      <c r="W163" s="44"/>
    </row>
    <row r="164" spans="6:24" s="37" customFormat="1" ht="6" customHeight="1" outlineLevel="2" x14ac:dyDescent="0.2">
      <c r="F164" s="38"/>
      <c r="G164" s="39"/>
      <c r="H164" s="40"/>
      <c r="I164" s="45"/>
      <c r="J164" s="45"/>
      <c r="K164" s="45"/>
      <c r="L164" s="45"/>
      <c r="M164" s="45"/>
      <c r="N164" s="192"/>
      <c r="O164" s="45"/>
      <c r="P164" s="41"/>
      <c r="Q164" s="42"/>
      <c r="R164" s="41"/>
      <c r="S164" s="42"/>
      <c r="T164" s="43"/>
      <c r="U164" s="43"/>
      <c r="V164" s="43"/>
      <c r="W164" s="44"/>
    </row>
    <row r="165" spans="6:24" s="46" customFormat="1" ht="11.25" outlineLevel="3" x14ac:dyDescent="0.2">
      <c r="F165" s="47"/>
      <c r="G165" s="48"/>
      <c r="H165" s="49" t="str">
        <f>IF(AND(H164&lt;&gt;"Výkaz výměr:",I164=""),"Výkaz výměr:","")</f>
        <v>Výkaz výměr:</v>
      </c>
      <c r="I165" s="50" t="s">
        <v>302</v>
      </c>
      <c r="J165" s="51"/>
      <c r="K165" s="52"/>
      <c r="L165" s="53"/>
      <c r="M165" s="54">
        <v>8</v>
      </c>
      <c r="N165" s="193"/>
      <c r="O165" s="56"/>
      <c r="P165" s="57"/>
      <c r="Q165" s="55"/>
      <c r="R165" s="55"/>
      <c r="S165" s="55"/>
      <c r="T165" s="58" t="s">
        <v>2</v>
      </c>
      <c r="U165" s="55"/>
      <c r="V165" s="55"/>
      <c r="W165" s="59"/>
    </row>
    <row r="166" spans="6:24" s="37" customFormat="1" ht="12" outlineLevel="2" x14ac:dyDescent="0.2">
      <c r="F166" s="30">
        <v>39</v>
      </c>
      <c r="G166" s="31" t="s">
        <v>8</v>
      </c>
      <c r="H166" s="32" t="s">
        <v>94</v>
      </c>
      <c r="I166" s="33" t="s">
        <v>269</v>
      </c>
      <c r="J166" s="31" t="s">
        <v>10</v>
      </c>
      <c r="K166" s="34">
        <v>8</v>
      </c>
      <c r="L166" s="35">
        <v>0</v>
      </c>
      <c r="M166" s="34">
        <v>8</v>
      </c>
      <c r="N166" s="191">
        <v>0</v>
      </c>
      <c r="O166" s="36">
        <f>M166*N166</f>
        <v>0</v>
      </c>
      <c r="P166" s="36"/>
      <c r="Q166" s="36">
        <f>M166*P166</f>
        <v>0</v>
      </c>
      <c r="R166" s="36"/>
      <c r="S166" s="36">
        <f>M166*R166</f>
        <v>0</v>
      </c>
      <c r="T166" s="36">
        <v>21</v>
      </c>
      <c r="U166" s="36">
        <f>O166*T166/100</f>
        <v>0</v>
      </c>
      <c r="V166" s="36">
        <f>U166+O166</f>
        <v>0</v>
      </c>
      <c r="W166" s="36"/>
      <c r="X166" s="36">
        <v>1</v>
      </c>
    </row>
    <row r="167" spans="6:24" s="37" customFormat="1" ht="12" outlineLevel="2" x14ac:dyDescent="0.2">
      <c r="F167" s="38"/>
      <c r="G167" s="39"/>
      <c r="H167" s="185" t="s">
        <v>143</v>
      </c>
      <c r="I167" s="487" t="s">
        <v>339</v>
      </c>
      <c r="J167" s="487"/>
      <c r="K167" s="487"/>
      <c r="L167" s="487"/>
      <c r="M167" s="487"/>
      <c r="N167" s="487"/>
      <c r="O167" s="487"/>
      <c r="P167" s="41"/>
      <c r="Q167" s="42"/>
      <c r="R167" s="41"/>
      <c r="S167" s="42"/>
      <c r="T167" s="43"/>
      <c r="U167" s="43"/>
      <c r="V167" s="43"/>
      <c r="W167" s="44"/>
    </row>
    <row r="168" spans="6:24" s="37" customFormat="1" ht="6" customHeight="1" outlineLevel="2" x14ac:dyDescent="0.2">
      <c r="F168" s="38"/>
      <c r="G168" s="39"/>
      <c r="H168" s="40"/>
      <c r="I168" s="45"/>
      <c r="J168" s="45"/>
      <c r="K168" s="45"/>
      <c r="L168" s="45"/>
      <c r="M168" s="45"/>
      <c r="N168" s="192"/>
      <c r="O168" s="45"/>
      <c r="P168" s="41"/>
      <c r="Q168" s="42"/>
      <c r="R168" s="41"/>
      <c r="S168" s="42"/>
      <c r="T168" s="43"/>
      <c r="U168" s="43"/>
      <c r="V168" s="43"/>
      <c r="W168" s="44"/>
    </row>
    <row r="169" spans="6:24" s="46" customFormat="1" ht="11.25" outlineLevel="3" x14ac:dyDescent="0.2">
      <c r="F169" s="47"/>
      <c r="G169" s="48"/>
      <c r="H169" s="49" t="str">
        <f>IF(AND(H168&lt;&gt;"Výkaz výměr:",I168=""),"Výkaz výměr:","")</f>
        <v>Výkaz výměr:</v>
      </c>
      <c r="I169" s="50" t="s">
        <v>244</v>
      </c>
      <c r="J169" s="51"/>
      <c r="K169" s="52"/>
      <c r="L169" s="53"/>
      <c r="M169" s="54">
        <v>8</v>
      </c>
      <c r="N169" s="193"/>
      <c r="O169" s="56"/>
      <c r="P169" s="57"/>
      <c r="Q169" s="55"/>
      <c r="R169" s="55"/>
      <c r="S169" s="55"/>
      <c r="T169" s="58" t="s">
        <v>2</v>
      </c>
      <c r="U169" s="55"/>
      <c r="V169" s="55"/>
      <c r="W169" s="59"/>
    </row>
    <row r="170" spans="6:24" s="37" customFormat="1" ht="12" outlineLevel="2" x14ac:dyDescent="0.2">
      <c r="F170" s="30">
        <v>40</v>
      </c>
      <c r="G170" s="31" t="s">
        <v>8</v>
      </c>
      <c r="H170" s="32" t="s">
        <v>95</v>
      </c>
      <c r="I170" s="33" t="s">
        <v>351</v>
      </c>
      <c r="J170" s="31" t="s">
        <v>4</v>
      </c>
      <c r="K170" s="34">
        <v>0.24810000000000001</v>
      </c>
      <c r="L170" s="35">
        <v>0</v>
      </c>
      <c r="M170" s="34">
        <v>0.24810000000000001</v>
      </c>
      <c r="N170" s="191">
        <v>0</v>
      </c>
      <c r="O170" s="36">
        <f>M170*N170</f>
        <v>0</v>
      </c>
      <c r="P170" s="36"/>
      <c r="Q170" s="36">
        <f>M170*P170</f>
        <v>0</v>
      </c>
      <c r="R170" s="36"/>
      <c r="S170" s="36">
        <f>M170*R170</f>
        <v>0</v>
      </c>
      <c r="T170" s="36">
        <v>21</v>
      </c>
      <c r="U170" s="36">
        <f>O170*T170/100</f>
        <v>0</v>
      </c>
      <c r="V170" s="36">
        <f>U170+O170</f>
        <v>0</v>
      </c>
      <c r="W170" s="36"/>
      <c r="X170" s="36">
        <v>1</v>
      </c>
    </row>
    <row r="171" spans="6:24" s="37" customFormat="1" ht="12" outlineLevel="2" x14ac:dyDescent="0.2">
      <c r="F171" s="38"/>
      <c r="G171" s="39"/>
      <c r="H171" s="185" t="s">
        <v>143</v>
      </c>
      <c r="I171" s="487" t="s">
        <v>389</v>
      </c>
      <c r="J171" s="487"/>
      <c r="K171" s="487"/>
      <c r="L171" s="487"/>
      <c r="M171" s="487"/>
      <c r="N171" s="487"/>
      <c r="O171" s="487"/>
      <c r="P171" s="41"/>
      <c r="Q171" s="42"/>
      <c r="R171" s="41"/>
      <c r="S171" s="42"/>
      <c r="T171" s="43"/>
      <c r="U171" s="43"/>
      <c r="V171" s="43"/>
      <c r="W171" s="44"/>
    </row>
    <row r="172" spans="6:24" s="37" customFormat="1" ht="6" customHeight="1" outlineLevel="2" x14ac:dyDescent="0.2">
      <c r="F172" s="38"/>
      <c r="G172" s="39"/>
      <c r="H172" s="40"/>
      <c r="I172" s="45"/>
      <c r="J172" s="45"/>
      <c r="K172" s="45"/>
      <c r="L172" s="45"/>
      <c r="M172" s="45"/>
      <c r="N172" s="192"/>
      <c r="O172" s="45"/>
      <c r="P172" s="41"/>
      <c r="Q172" s="42"/>
      <c r="R172" s="41"/>
      <c r="S172" s="42"/>
      <c r="T172" s="43"/>
      <c r="U172" s="43"/>
      <c r="V172" s="43"/>
      <c r="W172" s="44"/>
    </row>
    <row r="173" spans="6:24" s="46" customFormat="1" ht="11.25" outlineLevel="3" x14ac:dyDescent="0.2">
      <c r="F173" s="47"/>
      <c r="G173" s="48"/>
      <c r="H173" s="49" t="str">
        <f>IF(AND(H172&lt;&gt;"Výkaz výměr:",I172=""),"Výkaz výměr:","")</f>
        <v>Výkaz výměr:</v>
      </c>
      <c r="I173" s="50" t="s">
        <v>172</v>
      </c>
      <c r="J173" s="51"/>
      <c r="K173" s="52"/>
      <c r="L173" s="53"/>
      <c r="M173" s="54">
        <v>0.24810000000000001</v>
      </c>
      <c r="N173" s="193"/>
      <c r="O173" s="56"/>
      <c r="P173" s="57"/>
      <c r="Q173" s="55"/>
      <c r="R173" s="55"/>
      <c r="S173" s="55"/>
      <c r="T173" s="58" t="s">
        <v>2</v>
      </c>
      <c r="U173" s="55"/>
      <c r="V173" s="55"/>
      <c r="W173" s="59"/>
    </row>
    <row r="174" spans="6:24" s="37" customFormat="1" ht="12" outlineLevel="2" x14ac:dyDescent="0.2">
      <c r="F174" s="30">
        <v>41</v>
      </c>
      <c r="G174" s="31" t="s">
        <v>8</v>
      </c>
      <c r="H174" s="32" t="s">
        <v>96</v>
      </c>
      <c r="I174" s="33" t="s">
        <v>338</v>
      </c>
      <c r="J174" s="31" t="s">
        <v>4</v>
      </c>
      <c r="K174" s="34">
        <v>0.61512</v>
      </c>
      <c r="L174" s="35">
        <v>0</v>
      </c>
      <c r="M174" s="34">
        <v>0.61512</v>
      </c>
      <c r="N174" s="191">
        <v>0</v>
      </c>
      <c r="O174" s="36">
        <f>M174*N174</f>
        <v>0</v>
      </c>
      <c r="P174" s="36"/>
      <c r="Q174" s="36">
        <f>M174*P174</f>
        <v>0</v>
      </c>
      <c r="R174" s="36"/>
      <c r="S174" s="36">
        <f>M174*R174</f>
        <v>0</v>
      </c>
      <c r="T174" s="36">
        <v>21</v>
      </c>
      <c r="U174" s="36">
        <f>O174*T174/100</f>
        <v>0</v>
      </c>
      <c r="V174" s="36">
        <f>U174+O174</f>
        <v>0</v>
      </c>
      <c r="W174" s="36"/>
      <c r="X174" s="36">
        <v>1</v>
      </c>
    </row>
    <row r="175" spans="6:24" s="37" customFormat="1" ht="12" outlineLevel="2" x14ac:dyDescent="0.2">
      <c r="F175" s="38"/>
      <c r="G175" s="39"/>
      <c r="H175" s="185" t="s">
        <v>143</v>
      </c>
      <c r="I175" s="487" t="s">
        <v>383</v>
      </c>
      <c r="J175" s="487"/>
      <c r="K175" s="487"/>
      <c r="L175" s="487"/>
      <c r="M175" s="487"/>
      <c r="N175" s="487"/>
      <c r="O175" s="487"/>
      <c r="P175" s="41"/>
      <c r="Q175" s="42"/>
      <c r="R175" s="41"/>
      <c r="S175" s="42"/>
      <c r="T175" s="43"/>
      <c r="U175" s="43"/>
      <c r="V175" s="43"/>
      <c r="W175" s="44"/>
    </row>
    <row r="176" spans="6:24" s="37" customFormat="1" ht="6" customHeight="1" outlineLevel="2" x14ac:dyDescent="0.2">
      <c r="F176" s="38"/>
      <c r="G176" s="39"/>
      <c r="H176" s="40"/>
      <c r="I176" s="45"/>
      <c r="J176" s="45"/>
      <c r="K176" s="45"/>
      <c r="L176" s="45"/>
      <c r="M176" s="45"/>
      <c r="N176" s="192"/>
      <c r="O176" s="45"/>
      <c r="P176" s="41"/>
      <c r="Q176" s="42"/>
      <c r="R176" s="41"/>
      <c r="S176" s="42"/>
      <c r="T176" s="43"/>
      <c r="U176" s="43"/>
      <c r="V176" s="43"/>
      <c r="W176" s="44"/>
    </row>
    <row r="177" spans="6:24" s="46" customFormat="1" ht="11.25" outlineLevel="3" x14ac:dyDescent="0.2">
      <c r="F177" s="47"/>
      <c r="G177" s="48"/>
      <c r="H177" s="49" t="str">
        <f>IF(AND(H176&lt;&gt;"Výkaz výměr:",I176=""),"Výkaz výměr:","")</f>
        <v>Výkaz výměr:</v>
      </c>
      <c r="I177" s="50" t="s">
        <v>206</v>
      </c>
      <c r="J177" s="51"/>
      <c r="K177" s="52"/>
      <c r="L177" s="53"/>
      <c r="M177" s="54">
        <v>0.61512</v>
      </c>
      <c r="N177" s="193"/>
      <c r="O177" s="56"/>
      <c r="P177" s="57"/>
      <c r="Q177" s="55"/>
      <c r="R177" s="55"/>
      <c r="S177" s="55"/>
      <c r="T177" s="58" t="s">
        <v>2</v>
      </c>
      <c r="U177" s="55"/>
      <c r="V177" s="55"/>
      <c r="W177" s="59"/>
    </row>
    <row r="178" spans="6:24" s="37" customFormat="1" ht="12" outlineLevel="2" x14ac:dyDescent="0.2">
      <c r="F178" s="30">
        <v>42</v>
      </c>
      <c r="G178" s="31" t="s">
        <v>8</v>
      </c>
      <c r="H178" s="32" t="s">
        <v>97</v>
      </c>
      <c r="I178" s="33" t="s">
        <v>303</v>
      </c>
      <c r="J178" s="31" t="s">
        <v>10</v>
      </c>
      <c r="K178" s="34">
        <v>82.7</v>
      </c>
      <c r="L178" s="35">
        <v>0</v>
      </c>
      <c r="M178" s="34">
        <v>82.7</v>
      </c>
      <c r="N178" s="191">
        <v>0</v>
      </c>
      <c r="O178" s="36">
        <f>M178*N178</f>
        <v>0</v>
      </c>
      <c r="P178" s="36"/>
      <c r="Q178" s="36">
        <f>M178*P178</f>
        <v>0</v>
      </c>
      <c r="R178" s="36"/>
      <c r="S178" s="36">
        <f>M178*R178</f>
        <v>0</v>
      </c>
      <c r="T178" s="36">
        <v>21</v>
      </c>
      <c r="U178" s="36">
        <f>O178*T178/100</f>
        <v>0</v>
      </c>
      <c r="V178" s="36">
        <f>U178+O178</f>
        <v>0</v>
      </c>
      <c r="W178" s="36"/>
      <c r="X178" s="36">
        <v>1</v>
      </c>
    </row>
    <row r="179" spans="6:24" s="37" customFormat="1" ht="12" outlineLevel="2" x14ac:dyDescent="0.2">
      <c r="F179" s="38"/>
      <c r="G179" s="39"/>
      <c r="H179" s="185" t="s">
        <v>143</v>
      </c>
      <c r="I179" s="487" t="s">
        <v>328</v>
      </c>
      <c r="J179" s="487"/>
      <c r="K179" s="487"/>
      <c r="L179" s="487"/>
      <c r="M179" s="487"/>
      <c r="N179" s="487"/>
      <c r="O179" s="487"/>
      <c r="P179" s="41"/>
      <c r="Q179" s="42"/>
      <c r="R179" s="41"/>
      <c r="S179" s="42"/>
      <c r="T179" s="43"/>
      <c r="U179" s="43"/>
      <c r="V179" s="43"/>
      <c r="W179" s="44"/>
    </row>
    <row r="180" spans="6:24" s="37" customFormat="1" ht="6" customHeight="1" outlineLevel="2" x14ac:dyDescent="0.2">
      <c r="F180" s="38"/>
      <c r="G180" s="39"/>
      <c r="H180" s="40"/>
      <c r="I180" s="45"/>
      <c r="J180" s="45"/>
      <c r="K180" s="45"/>
      <c r="L180" s="45"/>
      <c r="M180" s="45"/>
      <c r="N180" s="192"/>
      <c r="O180" s="45"/>
      <c r="P180" s="41"/>
      <c r="Q180" s="42"/>
      <c r="R180" s="41"/>
      <c r="S180" s="42"/>
      <c r="T180" s="43"/>
      <c r="U180" s="43"/>
      <c r="V180" s="43"/>
      <c r="W180" s="44"/>
    </row>
    <row r="181" spans="6:24" s="46" customFormat="1" ht="11.25" outlineLevel="3" x14ac:dyDescent="0.2">
      <c r="F181" s="47"/>
      <c r="G181" s="48"/>
      <c r="H181" s="49" t="str">
        <f>IF(AND(H180&lt;&gt;"Výkaz výměr:",I180=""),"Výkaz výměr:","")</f>
        <v>Výkaz výměr:</v>
      </c>
      <c r="I181" s="50" t="s">
        <v>258</v>
      </c>
      <c r="J181" s="51"/>
      <c r="K181" s="52"/>
      <c r="L181" s="53"/>
      <c r="M181" s="54">
        <v>82.7</v>
      </c>
      <c r="N181" s="193"/>
      <c r="O181" s="56"/>
      <c r="P181" s="57"/>
      <c r="Q181" s="55"/>
      <c r="R181" s="55"/>
      <c r="S181" s="55"/>
      <c r="T181" s="58" t="s">
        <v>2</v>
      </c>
      <c r="U181" s="55"/>
      <c r="V181" s="55"/>
      <c r="W181" s="59"/>
    </row>
    <row r="182" spans="6:24" s="37" customFormat="1" ht="12" outlineLevel="2" x14ac:dyDescent="0.2">
      <c r="F182" s="30">
        <v>43</v>
      </c>
      <c r="G182" s="31" t="s">
        <v>8</v>
      </c>
      <c r="H182" s="32" t="s">
        <v>98</v>
      </c>
      <c r="I182" s="33" t="s">
        <v>284</v>
      </c>
      <c r="J182" s="31" t="s">
        <v>10</v>
      </c>
      <c r="K182" s="34">
        <v>205.04</v>
      </c>
      <c r="L182" s="35">
        <v>0</v>
      </c>
      <c r="M182" s="34">
        <v>205.04</v>
      </c>
      <c r="N182" s="191">
        <v>0</v>
      </c>
      <c r="O182" s="36">
        <f>M182*N182</f>
        <v>0</v>
      </c>
      <c r="P182" s="36"/>
      <c r="Q182" s="36">
        <f>M182*P182</f>
        <v>0</v>
      </c>
      <c r="R182" s="36"/>
      <c r="S182" s="36">
        <f>M182*R182</f>
        <v>0</v>
      </c>
      <c r="T182" s="36">
        <v>21</v>
      </c>
      <c r="U182" s="36">
        <f>O182*T182/100</f>
        <v>0</v>
      </c>
      <c r="V182" s="36">
        <f>U182+O182</f>
        <v>0</v>
      </c>
      <c r="W182" s="36"/>
      <c r="X182" s="36">
        <v>1</v>
      </c>
    </row>
    <row r="183" spans="6:24" s="37" customFormat="1" ht="12" outlineLevel="2" x14ac:dyDescent="0.2">
      <c r="F183" s="38"/>
      <c r="G183" s="39"/>
      <c r="H183" s="185" t="s">
        <v>143</v>
      </c>
      <c r="I183" s="487" t="s">
        <v>317</v>
      </c>
      <c r="J183" s="487"/>
      <c r="K183" s="487"/>
      <c r="L183" s="487"/>
      <c r="M183" s="487"/>
      <c r="N183" s="487"/>
      <c r="O183" s="487"/>
      <c r="P183" s="41"/>
      <c r="Q183" s="42"/>
      <c r="R183" s="41"/>
      <c r="S183" s="42"/>
      <c r="T183" s="43"/>
      <c r="U183" s="43"/>
      <c r="V183" s="43"/>
      <c r="W183" s="44"/>
    </row>
    <row r="184" spans="6:24" s="37" customFormat="1" ht="6" customHeight="1" outlineLevel="2" x14ac:dyDescent="0.2">
      <c r="F184" s="38"/>
      <c r="G184" s="39"/>
      <c r="H184" s="40"/>
      <c r="I184" s="45"/>
      <c r="J184" s="45"/>
      <c r="K184" s="45"/>
      <c r="L184" s="45"/>
      <c r="M184" s="45"/>
      <c r="N184" s="192"/>
      <c r="O184" s="45"/>
      <c r="P184" s="41"/>
      <c r="Q184" s="42"/>
      <c r="R184" s="41"/>
      <c r="S184" s="42"/>
      <c r="T184" s="43"/>
      <c r="U184" s="43"/>
      <c r="V184" s="43"/>
      <c r="W184" s="44"/>
    </row>
    <row r="185" spans="6:24" s="46" customFormat="1" ht="11.25" outlineLevel="3" x14ac:dyDescent="0.2">
      <c r="F185" s="47"/>
      <c r="G185" s="48"/>
      <c r="H185" s="49" t="str">
        <f>IF(AND(H184&lt;&gt;"Výkaz výměr:",I184=""),"Výkaz výměr:","")</f>
        <v>Výkaz výměr:</v>
      </c>
      <c r="I185" s="50" t="s">
        <v>263</v>
      </c>
      <c r="J185" s="51"/>
      <c r="K185" s="52"/>
      <c r="L185" s="53"/>
      <c r="M185" s="54">
        <v>205.04</v>
      </c>
      <c r="N185" s="193"/>
      <c r="O185" s="56"/>
      <c r="P185" s="57"/>
      <c r="Q185" s="55"/>
      <c r="R185" s="55"/>
      <c r="S185" s="55"/>
      <c r="T185" s="58" t="s">
        <v>2</v>
      </c>
      <c r="U185" s="55"/>
      <c r="V185" s="55"/>
      <c r="W185" s="59"/>
    </row>
    <row r="186" spans="6:24" s="37" customFormat="1" ht="12" outlineLevel="2" x14ac:dyDescent="0.2">
      <c r="F186" s="30">
        <v>44</v>
      </c>
      <c r="G186" s="31" t="s">
        <v>8</v>
      </c>
      <c r="H186" s="32" t="s">
        <v>99</v>
      </c>
      <c r="I186" s="33" t="s">
        <v>276</v>
      </c>
      <c r="J186" s="31" t="s">
        <v>11</v>
      </c>
      <c r="K186" s="34">
        <v>28.774000000000001</v>
      </c>
      <c r="L186" s="35">
        <v>0</v>
      </c>
      <c r="M186" s="34">
        <v>28.774000000000001</v>
      </c>
      <c r="N186" s="191">
        <v>0</v>
      </c>
      <c r="O186" s="36">
        <f>M186*N186</f>
        <v>0</v>
      </c>
      <c r="P186" s="36"/>
      <c r="Q186" s="36">
        <f>M186*P186</f>
        <v>0</v>
      </c>
      <c r="R186" s="36"/>
      <c r="S186" s="36">
        <f>M186*R186</f>
        <v>0</v>
      </c>
      <c r="T186" s="36">
        <v>21</v>
      </c>
      <c r="U186" s="36">
        <f>O186*T186/100</f>
        <v>0</v>
      </c>
      <c r="V186" s="36">
        <f>U186+O186</f>
        <v>0</v>
      </c>
      <c r="W186" s="36"/>
      <c r="X186" s="36">
        <v>1</v>
      </c>
    </row>
    <row r="187" spans="6:24" s="37" customFormat="1" ht="12" outlineLevel="2" x14ac:dyDescent="0.2">
      <c r="F187" s="38"/>
      <c r="G187" s="39"/>
      <c r="H187" s="185" t="s">
        <v>143</v>
      </c>
      <c r="I187" s="487" t="s">
        <v>320</v>
      </c>
      <c r="J187" s="487"/>
      <c r="K187" s="487"/>
      <c r="L187" s="487"/>
      <c r="M187" s="487"/>
      <c r="N187" s="487"/>
      <c r="O187" s="487"/>
      <c r="P187" s="41"/>
      <c r="Q187" s="42"/>
      <c r="R187" s="41"/>
      <c r="S187" s="42"/>
      <c r="T187" s="43"/>
      <c r="U187" s="43"/>
      <c r="V187" s="43"/>
      <c r="W187" s="44"/>
    </row>
    <row r="188" spans="6:24" s="37" customFormat="1" ht="6" customHeight="1" outlineLevel="2" x14ac:dyDescent="0.2">
      <c r="F188" s="38"/>
      <c r="G188" s="39"/>
      <c r="H188" s="40"/>
      <c r="I188" s="45"/>
      <c r="J188" s="45"/>
      <c r="K188" s="45"/>
      <c r="L188" s="45"/>
      <c r="M188" s="45"/>
      <c r="N188" s="192"/>
      <c r="O188" s="45"/>
      <c r="P188" s="41"/>
      <c r="Q188" s="42"/>
      <c r="R188" s="41"/>
      <c r="S188" s="42"/>
      <c r="T188" s="43"/>
      <c r="U188" s="43"/>
      <c r="V188" s="43"/>
      <c r="W188" s="44"/>
    </row>
    <row r="189" spans="6:24" s="46" customFormat="1" ht="11.25" outlineLevel="3" x14ac:dyDescent="0.2">
      <c r="F189" s="47"/>
      <c r="G189" s="48"/>
      <c r="H189" s="49" t="str">
        <f>IF(AND(H188&lt;&gt;"Výkaz výměr:",I188=""),"Výkaz výměr:","")</f>
        <v>Výkaz výměr:</v>
      </c>
      <c r="I189" s="50" t="s">
        <v>211</v>
      </c>
      <c r="J189" s="51"/>
      <c r="K189" s="52"/>
      <c r="L189" s="53"/>
      <c r="M189" s="54">
        <v>28.774000000000001</v>
      </c>
      <c r="N189" s="193"/>
      <c r="O189" s="56"/>
      <c r="P189" s="57"/>
      <c r="Q189" s="55"/>
      <c r="R189" s="55"/>
      <c r="S189" s="55"/>
      <c r="T189" s="58" t="s">
        <v>2</v>
      </c>
      <c r="U189" s="55"/>
      <c r="V189" s="55"/>
      <c r="W189" s="59"/>
    </row>
    <row r="190" spans="6:24" s="37" customFormat="1" ht="12" outlineLevel="2" x14ac:dyDescent="0.2">
      <c r="F190" s="30">
        <v>45</v>
      </c>
      <c r="G190" s="31" t="s">
        <v>8</v>
      </c>
      <c r="H190" s="32" t="s">
        <v>100</v>
      </c>
      <c r="I190" s="33" t="s">
        <v>261</v>
      </c>
      <c r="J190" s="31" t="s">
        <v>11</v>
      </c>
      <c r="K190" s="34">
        <v>28.774000000000001</v>
      </c>
      <c r="L190" s="35">
        <v>0</v>
      </c>
      <c r="M190" s="34">
        <v>28.774000000000001</v>
      </c>
      <c r="N190" s="191">
        <v>0</v>
      </c>
      <c r="O190" s="36">
        <f>M190*N190</f>
        <v>0</v>
      </c>
      <c r="P190" s="36"/>
      <c r="Q190" s="36">
        <f>M190*P190</f>
        <v>0</v>
      </c>
      <c r="R190" s="36"/>
      <c r="S190" s="36">
        <f>M190*R190</f>
        <v>0</v>
      </c>
      <c r="T190" s="36">
        <v>21</v>
      </c>
      <c r="U190" s="36">
        <f>O190*T190/100</f>
        <v>0</v>
      </c>
      <c r="V190" s="36">
        <f>U190+O190</f>
        <v>0</v>
      </c>
      <c r="W190" s="36"/>
      <c r="X190" s="36">
        <v>1</v>
      </c>
    </row>
    <row r="191" spans="6:24" s="37" customFormat="1" ht="12" outlineLevel="2" x14ac:dyDescent="0.2">
      <c r="F191" s="38"/>
      <c r="G191" s="39"/>
      <c r="H191" s="185" t="s">
        <v>143</v>
      </c>
      <c r="I191" s="487" t="s">
        <v>265</v>
      </c>
      <c r="J191" s="487"/>
      <c r="K191" s="487"/>
      <c r="L191" s="487"/>
      <c r="M191" s="487"/>
      <c r="N191" s="487"/>
      <c r="O191" s="487"/>
      <c r="P191" s="41"/>
      <c r="Q191" s="42"/>
      <c r="R191" s="41"/>
      <c r="S191" s="42"/>
      <c r="T191" s="43"/>
      <c r="U191" s="43"/>
      <c r="V191" s="43"/>
      <c r="W191" s="44"/>
    </row>
    <row r="192" spans="6:24" s="37" customFormat="1" ht="6" customHeight="1" outlineLevel="2" x14ac:dyDescent="0.2">
      <c r="F192" s="38"/>
      <c r="G192" s="39"/>
      <c r="H192" s="40"/>
      <c r="I192" s="45"/>
      <c r="J192" s="45"/>
      <c r="K192" s="45"/>
      <c r="L192" s="45"/>
      <c r="M192" s="45"/>
      <c r="N192" s="192"/>
      <c r="O192" s="45"/>
      <c r="P192" s="41"/>
      <c r="Q192" s="42"/>
      <c r="R192" s="41"/>
      <c r="S192" s="42"/>
      <c r="T192" s="43"/>
      <c r="U192" s="43"/>
      <c r="V192" s="43"/>
      <c r="W192" s="44"/>
    </row>
    <row r="193" spans="6:24" s="46" customFormat="1" ht="11.25" outlineLevel="3" x14ac:dyDescent="0.2">
      <c r="F193" s="47"/>
      <c r="G193" s="48"/>
      <c r="H193" s="49" t="str">
        <f>IF(AND(H192&lt;&gt;"Výkaz výměr:",I192=""),"Výkaz výměr:","")</f>
        <v>Výkaz výměr:</v>
      </c>
      <c r="I193" s="50" t="s">
        <v>168</v>
      </c>
      <c r="J193" s="51"/>
      <c r="K193" s="52"/>
      <c r="L193" s="53"/>
      <c r="M193" s="54">
        <v>28.774000000000001</v>
      </c>
      <c r="N193" s="193"/>
      <c r="O193" s="56"/>
      <c r="P193" s="57"/>
      <c r="Q193" s="55"/>
      <c r="R193" s="55"/>
      <c r="S193" s="55"/>
      <c r="T193" s="58" t="s">
        <v>2</v>
      </c>
      <c r="U193" s="55"/>
      <c r="V193" s="55"/>
      <c r="W193" s="59"/>
    </row>
    <row r="194" spans="6:24" s="3" customFormat="1" ht="12.75" customHeight="1" outlineLevel="2" x14ac:dyDescent="0.2">
      <c r="F194" s="9"/>
      <c r="G194" s="10"/>
      <c r="H194" s="10"/>
      <c r="I194" s="11"/>
      <c r="J194" s="10"/>
      <c r="K194" s="12"/>
      <c r="L194" s="13"/>
      <c r="M194" s="12"/>
      <c r="N194" s="194"/>
      <c r="O194" s="14"/>
      <c r="P194" s="15"/>
      <c r="Q194" s="13"/>
      <c r="R194" s="13"/>
      <c r="S194" s="13"/>
      <c r="T194" s="16" t="s">
        <v>2</v>
      </c>
      <c r="U194" s="13"/>
      <c r="V194" s="13"/>
      <c r="W194" s="13"/>
    </row>
    <row r="195" spans="6:24" s="68" customFormat="1" ht="16.5" customHeight="1" outlineLevel="1" x14ac:dyDescent="0.2">
      <c r="F195" s="69"/>
      <c r="G195" s="70"/>
      <c r="H195" s="71"/>
      <c r="I195" s="71" t="s">
        <v>147</v>
      </c>
      <c r="J195" s="70"/>
      <c r="K195" s="72"/>
      <c r="L195" s="73"/>
      <c r="M195" s="72"/>
      <c r="N195" s="190"/>
      <c r="O195" s="74">
        <f>SUBTOTAL(9,O196:O200)</f>
        <v>0</v>
      </c>
      <c r="P195" s="75"/>
      <c r="Q195" s="74">
        <f>SUBTOTAL(9,Q196:Q200)</f>
        <v>0</v>
      </c>
      <c r="R195" s="73"/>
      <c r="S195" s="74">
        <f>SUBTOTAL(9,S196:S200)</f>
        <v>0</v>
      </c>
      <c r="T195" s="76"/>
      <c r="U195" s="74">
        <f>SUBTOTAL(9,U196:U200)</f>
        <v>0</v>
      </c>
      <c r="V195" s="74">
        <f>SUBTOTAL(9,V196:V200)</f>
        <v>0</v>
      </c>
      <c r="W195" s="77"/>
      <c r="X195" s="74">
        <f>SUBTOTAL(9,X196:X200)</f>
        <v>1</v>
      </c>
    </row>
    <row r="196" spans="6:24" s="37" customFormat="1" ht="12" outlineLevel="2" x14ac:dyDescent="0.2">
      <c r="F196" s="30">
        <v>1</v>
      </c>
      <c r="G196" s="31" t="s">
        <v>8</v>
      </c>
      <c r="H196" s="32" t="s">
        <v>101</v>
      </c>
      <c r="I196" s="33" t="s">
        <v>363</v>
      </c>
      <c r="J196" s="31" t="s">
        <v>10</v>
      </c>
      <c r="K196" s="34">
        <v>420.64</v>
      </c>
      <c r="L196" s="35">
        <v>0</v>
      </c>
      <c r="M196" s="34">
        <v>420.64</v>
      </c>
      <c r="N196" s="191">
        <v>0</v>
      </c>
      <c r="O196" s="36">
        <f>M196*N196</f>
        <v>0</v>
      </c>
      <c r="P196" s="36"/>
      <c r="Q196" s="36">
        <f>M196*P196</f>
        <v>0</v>
      </c>
      <c r="R196" s="36"/>
      <c r="S196" s="36">
        <f>M196*R196</f>
        <v>0</v>
      </c>
      <c r="T196" s="36">
        <v>21</v>
      </c>
      <c r="U196" s="36">
        <f>O196*T196/100</f>
        <v>0</v>
      </c>
      <c r="V196" s="36">
        <f>U196+O196</f>
        <v>0</v>
      </c>
      <c r="W196" s="36"/>
      <c r="X196" s="36">
        <v>1</v>
      </c>
    </row>
    <row r="197" spans="6:24" s="37" customFormat="1" ht="12" outlineLevel="2" x14ac:dyDescent="0.2">
      <c r="F197" s="38"/>
      <c r="G197" s="39"/>
      <c r="H197" s="185" t="s">
        <v>143</v>
      </c>
      <c r="I197" s="487" t="s">
        <v>412</v>
      </c>
      <c r="J197" s="487"/>
      <c r="K197" s="487"/>
      <c r="L197" s="487"/>
      <c r="M197" s="487"/>
      <c r="N197" s="487"/>
      <c r="O197" s="487"/>
      <c r="P197" s="41"/>
      <c r="Q197" s="42"/>
      <c r="R197" s="41"/>
      <c r="S197" s="42"/>
      <c r="T197" s="43"/>
      <c r="U197" s="43"/>
      <c r="V197" s="43"/>
      <c r="W197" s="44"/>
    </row>
    <row r="198" spans="6:24" s="37" customFormat="1" ht="6" customHeight="1" outlineLevel="2" x14ac:dyDescent="0.2">
      <c r="F198" s="38"/>
      <c r="G198" s="39"/>
      <c r="H198" s="40"/>
      <c r="I198" s="45"/>
      <c r="J198" s="45"/>
      <c r="K198" s="45"/>
      <c r="L198" s="45"/>
      <c r="M198" s="45"/>
      <c r="N198" s="192"/>
      <c r="O198" s="45"/>
      <c r="P198" s="41"/>
      <c r="Q198" s="42"/>
      <c r="R198" s="41"/>
      <c r="S198" s="42"/>
      <c r="T198" s="43"/>
      <c r="U198" s="43"/>
      <c r="V198" s="43"/>
      <c r="W198" s="44"/>
    </row>
    <row r="199" spans="6:24" s="46" customFormat="1" ht="11.25" outlineLevel="3" x14ac:dyDescent="0.2">
      <c r="F199" s="47"/>
      <c r="G199" s="48"/>
      <c r="H199" s="49" t="str">
        <f>IF(AND(H198&lt;&gt;"Výkaz výměr:",I198=""),"Výkaz výměr:","")</f>
        <v>Výkaz výměr:</v>
      </c>
      <c r="I199" s="50" t="s">
        <v>218</v>
      </c>
      <c r="J199" s="51"/>
      <c r="K199" s="52"/>
      <c r="L199" s="53"/>
      <c r="M199" s="54">
        <v>420.64</v>
      </c>
      <c r="N199" s="193"/>
      <c r="O199" s="56"/>
      <c r="P199" s="57"/>
      <c r="Q199" s="55"/>
      <c r="R199" s="55"/>
      <c r="S199" s="55"/>
      <c r="T199" s="58" t="s">
        <v>2</v>
      </c>
      <c r="U199" s="55"/>
      <c r="V199" s="55"/>
      <c r="W199" s="59"/>
    </row>
    <row r="200" spans="6:24" s="3" customFormat="1" ht="12.75" customHeight="1" outlineLevel="2" x14ac:dyDescent="0.2">
      <c r="F200" s="9"/>
      <c r="G200" s="10"/>
      <c r="H200" s="10"/>
      <c r="I200" s="11"/>
      <c r="J200" s="10"/>
      <c r="K200" s="12"/>
      <c r="L200" s="13"/>
      <c r="M200" s="12"/>
      <c r="N200" s="194"/>
      <c r="O200" s="14"/>
      <c r="P200" s="15"/>
      <c r="Q200" s="13"/>
      <c r="R200" s="13"/>
      <c r="S200" s="13"/>
      <c r="T200" s="16" t="s">
        <v>2</v>
      </c>
      <c r="U200" s="13"/>
      <c r="V200" s="13"/>
      <c r="W200" s="13"/>
    </row>
    <row r="201" spans="6:24" s="68" customFormat="1" ht="16.5" customHeight="1" outlineLevel="1" x14ac:dyDescent="0.2">
      <c r="F201" s="69"/>
      <c r="G201" s="70"/>
      <c r="H201" s="71"/>
      <c r="I201" s="71" t="s">
        <v>155</v>
      </c>
      <c r="J201" s="70"/>
      <c r="K201" s="72"/>
      <c r="L201" s="73"/>
      <c r="M201" s="72"/>
      <c r="N201" s="190"/>
      <c r="O201" s="74">
        <f>SUBTOTAL(9,O202:O227)</f>
        <v>0</v>
      </c>
      <c r="P201" s="75"/>
      <c r="Q201" s="74">
        <f>SUBTOTAL(9,Q202:Q227)</f>
        <v>214.43450200000001</v>
      </c>
      <c r="R201" s="73"/>
      <c r="S201" s="74">
        <f>SUBTOTAL(9,S202:S227)</f>
        <v>0</v>
      </c>
      <c r="T201" s="76"/>
      <c r="U201" s="74">
        <f>SUBTOTAL(9,U202:U227)</f>
        <v>0</v>
      </c>
      <c r="V201" s="74">
        <f>SUBTOTAL(9,V202:V227)</f>
        <v>0</v>
      </c>
      <c r="W201" s="77"/>
      <c r="X201" s="74">
        <f>SUBTOTAL(9,X202:X227)</f>
        <v>6</v>
      </c>
    </row>
    <row r="202" spans="6:24" s="37" customFormat="1" ht="12" outlineLevel="2" x14ac:dyDescent="0.2">
      <c r="F202" s="30">
        <v>1</v>
      </c>
      <c r="G202" s="31" t="s">
        <v>8</v>
      </c>
      <c r="H202" s="32" t="s">
        <v>102</v>
      </c>
      <c r="I202" s="33" t="s">
        <v>270</v>
      </c>
      <c r="J202" s="31" t="s">
        <v>10</v>
      </c>
      <c r="K202" s="34">
        <v>322.60000000000002</v>
      </c>
      <c r="L202" s="35">
        <v>0</v>
      </c>
      <c r="M202" s="34">
        <v>322.60000000000002</v>
      </c>
      <c r="N202" s="191">
        <v>0</v>
      </c>
      <c r="O202" s="36">
        <f>M202*N202</f>
        <v>0</v>
      </c>
      <c r="P202" s="36">
        <v>0.41599999999999998</v>
      </c>
      <c r="Q202" s="36">
        <f>M202*P202</f>
        <v>134.20160000000001</v>
      </c>
      <c r="R202" s="36"/>
      <c r="S202" s="36">
        <f>M202*R202</f>
        <v>0</v>
      </c>
      <c r="T202" s="36">
        <v>21</v>
      </c>
      <c r="U202" s="36">
        <f>O202*T202/100</f>
        <v>0</v>
      </c>
      <c r="V202" s="36">
        <f>U202+O202</f>
        <v>0</v>
      </c>
      <c r="W202" s="36"/>
      <c r="X202" s="36">
        <v>1</v>
      </c>
    </row>
    <row r="203" spans="6:24" s="37" customFormat="1" ht="12" outlineLevel="2" x14ac:dyDescent="0.2">
      <c r="F203" s="38"/>
      <c r="G203" s="39"/>
      <c r="H203" s="185" t="s">
        <v>143</v>
      </c>
      <c r="I203" s="487" t="s">
        <v>360</v>
      </c>
      <c r="J203" s="487"/>
      <c r="K203" s="487"/>
      <c r="L203" s="487"/>
      <c r="M203" s="487"/>
      <c r="N203" s="487"/>
      <c r="O203" s="487"/>
      <c r="P203" s="41"/>
      <c r="Q203" s="42"/>
      <c r="R203" s="41"/>
      <c r="S203" s="42"/>
      <c r="T203" s="43"/>
      <c r="U203" s="43"/>
      <c r="V203" s="43"/>
      <c r="W203" s="44"/>
    </row>
    <row r="204" spans="6:24" s="37" customFormat="1" ht="6" customHeight="1" outlineLevel="2" x14ac:dyDescent="0.2">
      <c r="F204" s="38"/>
      <c r="G204" s="39"/>
      <c r="H204" s="40"/>
      <c r="I204" s="45"/>
      <c r="J204" s="45"/>
      <c r="K204" s="45"/>
      <c r="L204" s="45"/>
      <c r="M204" s="45"/>
      <c r="N204" s="192"/>
      <c r="O204" s="45"/>
      <c r="P204" s="41"/>
      <c r="Q204" s="42"/>
      <c r="R204" s="41"/>
      <c r="S204" s="42"/>
      <c r="T204" s="43"/>
      <c r="U204" s="43"/>
      <c r="V204" s="43"/>
      <c r="W204" s="44"/>
    </row>
    <row r="205" spans="6:24" s="46" customFormat="1" ht="11.25" outlineLevel="3" x14ac:dyDescent="0.2">
      <c r="F205" s="47"/>
      <c r="G205" s="48"/>
      <c r="H205" s="49" t="str">
        <f>IF(AND(H204&lt;&gt;"Výkaz výměr:",I204=""),"Výkaz výměr:","")</f>
        <v>Výkaz výměr:</v>
      </c>
      <c r="I205" s="50" t="s">
        <v>161</v>
      </c>
      <c r="J205" s="51"/>
      <c r="K205" s="52"/>
      <c r="L205" s="53"/>
      <c r="M205" s="54">
        <v>322.60000000000002</v>
      </c>
      <c r="N205" s="193"/>
      <c r="O205" s="56"/>
      <c r="P205" s="57"/>
      <c r="Q205" s="55"/>
      <c r="R205" s="55"/>
      <c r="S205" s="55"/>
      <c r="T205" s="58" t="s">
        <v>2</v>
      </c>
      <c r="U205" s="55"/>
      <c r="V205" s="55"/>
      <c r="W205" s="59"/>
    </row>
    <row r="206" spans="6:24" s="37" customFormat="1" ht="12" outlineLevel="2" x14ac:dyDescent="0.2">
      <c r="F206" s="30">
        <v>2</v>
      </c>
      <c r="G206" s="31" t="s">
        <v>8</v>
      </c>
      <c r="H206" s="32" t="s">
        <v>103</v>
      </c>
      <c r="I206" s="33" t="s">
        <v>234</v>
      </c>
      <c r="J206" s="31" t="s">
        <v>10</v>
      </c>
      <c r="K206" s="34">
        <v>335.6</v>
      </c>
      <c r="L206" s="35">
        <v>0</v>
      </c>
      <c r="M206" s="34">
        <v>335.6</v>
      </c>
      <c r="N206" s="191">
        <v>0</v>
      </c>
      <c r="O206" s="36">
        <f>M206*N206</f>
        <v>0</v>
      </c>
      <c r="P206" s="36">
        <v>0.108</v>
      </c>
      <c r="Q206" s="36">
        <f>M206*P206</f>
        <v>36.244800000000005</v>
      </c>
      <c r="R206" s="36"/>
      <c r="S206" s="36">
        <f>M206*R206</f>
        <v>0</v>
      </c>
      <c r="T206" s="36">
        <v>21</v>
      </c>
      <c r="U206" s="36">
        <f>O206*T206/100</f>
        <v>0</v>
      </c>
      <c r="V206" s="36">
        <f>U206+O206</f>
        <v>0</v>
      </c>
      <c r="W206" s="36"/>
      <c r="X206" s="36">
        <v>1</v>
      </c>
    </row>
    <row r="207" spans="6:24" s="37" customFormat="1" ht="12" outlineLevel="2" x14ac:dyDescent="0.2">
      <c r="F207" s="38"/>
      <c r="G207" s="39"/>
      <c r="H207" s="185" t="s">
        <v>143</v>
      </c>
      <c r="I207" s="487" t="s">
        <v>385</v>
      </c>
      <c r="J207" s="487"/>
      <c r="K207" s="487"/>
      <c r="L207" s="487"/>
      <c r="M207" s="487"/>
      <c r="N207" s="487"/>
      <c r="O207" s="487"/>
      <c r="P207" s="41"/>
      <c r="Q207" s="42"/>
      <c r="R207" s="41"/>
      <c r="S207" s="42"/>
      <c r="T207" s="43"/>
      <c r="U207" s="43"/>
      <c r="V207" s="43"/>
      <c r="W207" s="44"/>
    </row>
    <row r="208" spans="6:24" s="37" customFormat="1" ht="6" customHeight="1" outlineLevel="2" x14ac:dyDescent="0.2">
      <c r="F208" s="38"/>
      <c r="G208" s="39"/>
      <c r="H208" s="40"/>
      <c r="I208" s="45"/>
      <c r="J208" s="45"/>
      <c r="K208" s="45"/>
      <c r="L208" s="45"/>
      <c r="M208" s="45"/>
      <c r="N208" s="192"/>
      <c r="O208" s="45"/>
      <c r="P208" s="41"/>
      <c r="Q208" s="42"/>
      <c r="R208" s="41"/>
      <c r="S208" s="42"/>
      <c r="T208" s="43"/>
      <c r="U208" s="43"/>
      <c r="V208" s="43"/>
      <c r="W208" s="44"/>
    </row>
    <row r="209" spans="6:24" s="46" customFormat="1" ht="11.25" outlineLevel="3" x14ac:dyDescent="0.2">
      <c r="F209" s="47"/>
      <c r="G209" s="48"/>
      <c r="H209" s="49" t="str">
        <f>IF(AND(H208&lt;&gt;"Výkaz výměr:",I208=""),"Výkaz výměr:","")</f>
        <v>Výkaz výměr:</v>
      </c>
      <c r="I209" s="50" t="s">
        <v>161</v>
      </c>
      <c r="J209" s="51"/>
      <c r="K209" s="52"/>
      <c r="L209" s="53"/>
      <c r="M209" s="54">
        <v>322.60000000000002</v>
      </c>
      <c r="N209" s="193"/>
      <c r="O209" s="56"/>
      <c r="P209" s="57"/>
      <c r="Q209" s="55"/>
      <c r="R209" s="55"/>
      <c r="S209" s="55"/>
      <c r="T209" s="58" t="s">
        <v>2</v>
      </c>
      <c r="U209" s="55"/>
      <c r="V209" s="55"/>
      <c r="W209" s="59"/>
    </row>
    <row r="210" spans="6:24" s="46" customFormat="1" ht="11.25" outlineLevel="3" x14ac:dyDescent="0.2">
      <c r="F210" s="47"/>
      <c r="G210" s="48"/>
      <c r="H210" s="49" t="str">
        <f>IF(AND(H209&lt;&gt;"Výkaz výměr:",I209=""),"Výkaz výměr:","")</f>
        <v/>
      </c>
      <c r="I210" s="50" t="s">
        <v>182</v>
      </c>
      <c r="J210" s="51"/>
      <c r="K210" s="52"/>
      <c r="L210" s="53"/>
      <c r="M210" s="54">
        <v>13</v>
      </c>
      <c r="N210" s="193"/>
      <c r="O210" s="56"/>
      <c r="P210" s="57"/>
      <c r="Q210" s="55"/>
      <c r="R210" s="55"/>
      <c r="S210" s="55"/>
      <c r="T210" s="58" t="s">
        <v>2</v>
      </c>
      <c r="U210" s="55"/>
      <c r="V210" s="55"/>
      <c r="W210" s="59"/>
    </row>
    <row r="211" spans="6:24" s="37" customFormat="1" ht="12" outlineLevel="2" x14ac:dyDescent="0.2">
      <c r="F211" s="30">
        <v>3</v>
      </c>
      <c r="G211" s="31" t="s">
        <v>8</v>
      </c>
      <c r="H211" s="32" t="s">
        <v>104</v>
      </c>
      <c r="I211" s="33" t="s">
        <v>235</v>
      </c>
      <c r="J211" s="31" t="s">
        <v>10</v>
      </c>
      <c r="K211" s="34">
        <v>13</v>
      </c>
      <c r="L211" s="35">
        <v>0</v>
      </c>
      <c r="M211" s="34">
        <v>13</v>
      </c>
      <c r="N211" s="191">
        <v>0</v>
      </c>
      <c r="O211" s="36">
        <f>M211*N211</f>
        <v>0</v>
      </c>
      <c r="P211" s="36">
        <v>0.151</v>
      </c>
      <c r="Q211" s="36">
        <f>M211*P211</f>
        <v>1.9629999999999999</v>
      </c>
      <c r="R211" s="36"/>
      <c r="S211" s="36">
        <f>M211*R211</f>
        <v>0</v>
      </c>
      <c r="T211" s="36">
        <v>21</v>
      </c>
      <c r="U211" s="36">
        <f>O211*T211/100</f>
        <v>0</v>
      </c>
      <c r="V211" s="36">
        <f>U211+O211</f>
        <v>0</v>
      </c>
      <c r="W211" s="36"/>
      <c r="X211" s="36">
        <v>1</v>
      </c>
    </row>
    <row r="212" spans="6:24" s="37" customFormat="1" ht="12" outlineLevel="2" x14ac:dyDescent="0.2">
      <c r="F212" s="38"/>
      <c r="G212" s="39"/>
      <c r="H212" s="185" t="s">
        <v>143</v>
      </c>
      <c r="I212" s="487" t="s">
        <v>386</v>
      </c>
      <c r="J212" s="487"/>
      <c r="K212" s="487"/>
      <c r="L212" s="487"/>
      <c r="M212" s="487"/>
      <c r="N212" s="487"/>
      <c r="O212" s="487"/>
      <c r="P212" s="41"/>
      <c r="Q212" s="42"/>
      <c r="R212" s="41"/>
      <c r="S212" s="42"/>
      <c r="T212" s="43"/>
      <c r="U212" s="43"/>
      <c r="V212" s="43"/>
      <c r="W212" s="44"/>
    </row>
    <row r="213" spans="6:24" s="37" customFormat="1" ht="6" customHeight="1" outlineLevel="2" x14ac:dyDescent="0.2">
      <c r="F213" s="38"/>
      <c r="G213" s="39"/>
      <c r="H213" s="40"/>
      <c r="I213" s="45"/>
      <c r="J213" s="45"/>
      <c r="K213" s="45"/>
      <c r="L213" s="45"/>
      <c r="M213" s="45"/>
      <c r="N213" s="192"/>
      <c r="O213" s="45"/>
      <c r="P213" s="41"/>
      <c r="Q213" s="42"/>
      <c r="R213" s="41"/>
      <c r="S213" s="42"/>
      <c r="T213" s="43"/>
      <c r="U213" s="43"/>
      <c r="V213" s="43"/>
      <c r="W213" s="44"/>
    </row>
    <row r="214" spans="6:24" s="46" customFormat="1" ht="11.25" outlineLevel="3" x14ac:dyDescent="0.2">
      <c r="F214" s="47"/>
      <c r="G214" s="48"/>
      <c r="H214" s="49" t="str">
        <f>IF(AND(H213&lt;&gt;"Výkaz výměr:",I213=""),"Výkaz výměr:","")</f>
        <v>Výkaz výměr:</v>
      </c>
      <c r="I214" s="50" t="s">
        <v>182</v>
      </c>
      <c r="J214" s="51"/>
      <c r="K214" s="52"/>
      <c r="L214" s="53"/>
      <c r="M214" s="54">
        <v>13</v>
      </c>
      <c r="N214" s="193"/>
      <c r="O214" s="56"/>
      <c r="P214" s="57"/>
      <c r="Q214" s="55"/>
      <c r="R214" s="55"/>
      <c r="S214" s="55"/>
      <c r="T214" s="58" t="s">
        <v>2</v>
      </c>
      <c r="U214" s="55"/>
      <c r="V214" s="55"/>
      <c r="W214" s="59"/>
    </row>
    <row r="215" spans="6:24" s="37" customFormat="1" ht="12" outlineLevel="2" x14ac:dyDescent="0.2">
      <c r="F215" s="30">
        <v>4</v>
      </c>
      <c r="G215" s="31" t="s">
        <v>8</v>
      </c>
      <c r="H215" s="32" t="s">
        <v>105</v>
      </c>
      <c r="I215" s="33" t="s">
        <v>274</v>
      </c>
      <c r="J215" s="31" t="s">
        <v>11</v>
      </c>
      <c r="K215" s="34">
        <v>6.34</v>
      </c>
      <c r="L215" s="35">
        <v>0</v>
      </c>
      <c r="M215" s="34">
        <v>6.34</v>
      </c>
      <c r="N215" s="191">
        <v>0</v>
      </c>
      <c r="O215" s="36">
        <f>M215*N215</f>
        <v>0</v>
      </c>
      <c r="P215" s="36"/>
      <c r="Q215" s="36">
        <f>M215*P215</f>
        <v>0</v>
      </c>
      <c r="R215" s="36"/>
      <c r="S215" s="36">
        <f>M215*R215</f>
        <v>0</v>
      </c>
      <c r="T215" s="36">
        <v>21</v>
      </c>
      <c r="U215" s="36">
        <f>O215*T215/100</f>
        <v>0</v>
      </c>
      <c r="V215" s="36">
        <f>U215+O215</f>
        <v>0</v>
      </c>
      <c r="W215" s="36"/>
      <c r="X215" s="36">
        <v>1</v>
      </c>
    </row>
    <row r="216" spans="6:24" s="37" customFormat="1" ht="12" outlineLevel="2" x14ac:dyDescent="0.2">
      <c r="F216" s="38"/>
      <c r="G216" s="39"/>
      <c r="H216" s="185" t="s">
        <v>143</v>
      </c>
      <c r="I216" s="487" t="s">
        <v>325</v>
      </c>
      <c r="J216" s="487"/>
      <c r="K216" s="487"/>
      <c r="L216" s="487"/>
      <c r="M216" s="487"/>
      <c r="N216" s="487"/>
      <c r="O216" s="487"/>
      <c r="P216" s="41"/>
      <c r="Q216" s="42"/>
      <c r="R216" s="41"/>
      <c r="S216" s="42"/>
      <c r="T216" s="43"/>
      <c r="U216" s="43"/>
      <c r="V216" s="43"/>
      <c r="W216" s="44"/>
    </row>
    <row r="217" spans="6:24" s="37" customFormat="1" ht="6" customHeight="1" outlineLevel="2" x14ac:dyDescent="0.2">
      <c r="F217" s="38"/>
      <c r="G217" s="39"/>
      <c r="H217" s="40"/>
      <c r="I217" s="45"/>
      <c r="J217" s="45"/>
      <c r="K217" s="45"/>
      <c r="L217" s="45"/>
      <c r="M217" s="45"/>
      <c r="N217" s="192"/>
      <c r="O217" s="45"/>
      <c r="P217" s="41"/>
      <c r="Q217" s="42"/>
      <c r="R217" s="41"/>
      <c r="S217" s="42"/>
      <c r="T217" s="43"/>
      <c r="U217" s="43"/>
      <c r="V217" s="43"/>
      <c r="W217" s="44"/>
    </row>
    <row r="218" spans="6:24" s="46" customFormat="1" ht="11.25" outlineLevel="3" x14ac:dyDescent="0.2">
      <c r="F218" s="47"/>
      <c r="G218" s="48"/>
      <c r="H218" s="49" t="str">
        <f>IF(AND(H217&lt;&gt;"Výkaz výměr:",I217=""),"Výkaz výměr:","")</f>
        <v>Výkaz výměr:</v>
      </c>
      <c r="I218" s="50" t="s">
        <v>193</v>
      </c>
      <c r="J218" s="51"/>
      <c r="K218" s="52"/>
      <c r="L218" s="53"/>
      <c r="M218" s="54">
        <v>6.34</v>
      </c>
      <c r="N218" s="193"/>
      <c r="O218" s="56"/>
      <c r="P218" s="57"/>
      <c r="Q218" s="55"/>
      <c r="R218" s="55"/>
      <c r="S218" s="55"/>
      <c r="T218" s="58" t="s">
        <v>2</v>
      </c>
      <c r="U218" s="55"/>
      <c r="V218" s="55"/>
      <c r="W218" s="59"/>
    </row>
    <row r="219" spans="6:24" s="37" customFormat="1" ht="12" outlineLevel="2" x14ac:dyDescent="0.2">
      <c r="F219" s="30">
        <v>5</v>
      </c>
      <c r="G219" s="31" t="s">
        <v>8</v>
      </c>
      <c r="H219" s="32" t="s">
        <v>106</v>
      </c>
      <c r="I219" s="33" t="s">
        <v>311</v>
      </c>
      <c r="J219" s="31" t="s">
        <v>10</v>
      </c>
      <c r="K219" s="34">
        <v>322.60000000000002</v>
      </c>
      <c r="L219" s="35">
        <v>0</v>
      </c>
      <c r="M219" s="34">
        <v>322.60000000000002</v>
      </c>
      <c r="N219" s="191">
        <v>0</v>
      </c>
      <c r="O219" s="36">
        <f>M219*N219</f>
        <v>0</v>
      </c>
      <c r="P219" s="36">
        <v>6.0999999999999997E-4</v>
      </c>
      <c r="Q219" s="36">
        <f>M219*P219</f>
        <v>0.19678600000000002</v>
      </c>
      <c r="R219" s="36"/>
      <c r="S219" s="36">
        <f>M219*R219</f>
        <v>0</v>
      </c>
      <c r="T219" s="36">
        <v>21</v>
      </c>
      <c r="U219" s="36">
        <f>O219*T219/100</f>
        <v>0</v>
      </c>
      <c r="V219" s="36">
        <f>U219+O219</f>
        <v>0</v>
      </c>
      <c r="W219" s="36"/>
      <c r="X219" s="36">
        <v>1</v>
      </c>
    </row>
    <row r="220" spans="6:24" s="37" customFormat="1" ht="12" outlineLevel="2" x14ac:dyDescent="0.2">
      <c r="F220" s="38"/>
      <c r="G220" s="39"/>
      <c r="H220" s="185" t="s">
        <v>143</v>
      </c>
      <c r="I220" s="487" t="s">
        <v>380</v>
      </c>
      <c r="J220" s="487"/>
      <c r="K220" s="487"/>
      <c r="L220" s="487"/>
      <c r="M220" s="487"/>
      <c r="N220" s="487"/>
      <c r="O220" s="487"/>
      <c r="P220" s="41"/>
      <c r="Q220" s="42"/>
      <c r="R220" s="41"/>
      <c r="S220" s="42"/>
      <c r="T220" s="43"/>
      <c r="U220" s="43"/>
      <c r="V220" s="43"/>
      <c r="W220" s="44"/>
    </row>
    <row r="221" spans="6:24" s="37" customFormat="1" ht="6" customHeight="1" outlineLevel="2" x14ac:dyDescent="0.2">
      <c r="F221" s="38"/>
      <c r="G221" s="39"/>
      <c r="H221" s="40"/>
      <c r="I221" s="45"/>
      <c r="J221" s="45"/>
      <c r="K221" s="45"/>
      <c r="L221" s="45"/>
      <c r="M221" s="45"/>
      <c r="N221" s="192"/>
      <c r="O221" s="45"/>
      <c r="P221" s="41"/>
      <c r="Q221" s="42"/>
      <c r="R221" s="41"/>
      <c r="S221" s="42"/>
      <c r="T221" s="43"/>
      <c r="U221" s="43"/>
      <c r="V221" s="43"/>
      <c r="W221" s="44"/>
    </row>
    <row r="222" spans="6:24" s="46" customFormat="1" ht="11.25" outlineLevel="3" x14ac:dyDescent="0.2">
      <c r="F222" s="47"/>
      <c r="G222" s="48"/>
      <c r="H222" s="49" t="str">
        <f>IF(AND(H221&lt;&gt;"Výkaz výměr:",I221=""),"Výkaz výměr:","")</f>
        <v>Výkaz výměr:</v>
      </c>
      <c r="I222" s="50" t="s">
        <v>161</v>
      </c>
      <c r="J222" s="51"/>
      <c r="K222" s="52"/>
      <c r="L222" s="53"/>
      <c r="M222" s="54">
        <v>322.60000000000002</v>
      </c>
      <c r="N222" s="193"/>
      <c r="O222" s="56"/>
      <c r="P222" s="57"/>
      <c r="Q222" s="55"/>
      <c r="R222" s="55"/>
      <c r="S222" s="55"/>
      <c r="T222" s="58" t="s">
        <v>2</v>
      </c>
      <c r="U222" s="55"/>
      <c r="V222" s="55"/>
      <c r="W222" s="59"/>
    </row>
    <row r="223" spans="6:24" s="37" customFormat="1" ht="24" outlineLevel="2" x14ac:dyDescent="0.2">
      <c r="F223" s="30">
        <v>6</v>
      </c>
      <c r="G223" s="31" t="s">
        <v>8</v>
      </c>
      <c r="H223" s="32" t="s">
        <v>107</v>
      </c>
      <c r="I223" s="33" t="s">
        <v>366</v>
      </c>
      <c r="J223" s="31" t="s">
        <v>10</v>
      </c>
      <c r="K223" s="34">
        <v>322.60000000000002</v>
      </c>
      <c r="L223" s="35">
        <v>0</v>
      </c>
      <c r="M223" s="34">
        <v>322.60000000000002</v>
      </c>
      <c r="N223" s="191">
        <v>0</v>
      </c>
      <c r="O223" s="36">
        <f>M223*N223</f>
        <v>0</v>
      </c>
      <c r="P223" s="36">
        <v>0.12966</v>
      </c>
      <c r="Q223" s="36">
        <f>M223*P223</f>
        <v>41.828316000000001</v>
      </c>
      <c r="R223" s="36"/>
      <c r="S223" s="36">
        <f>M223*R223</f>
        <v>0</v>
      </c>
      <c r="T223" s="36">
        <v>21</v>
      </c>
      <c r="U223" s="36">
        <f>O223*T223/100</f>
        <v>0</v>
      </c>
      <c r="V223" s="36">
        <f>U223+O223</f>
        <v>0</v>
      </c>
      <c r="W223" s="36"/>
      <c r="X223" s="36">
        <v>1</v>
      </c>
    </row>
    <row r="224" spans="6:24" s="37" customFormat="1" ht="12" outlineLevel="2" x14ac:dyDescent="0.2">
      <c r="F224" s="38"/>
      <c r="G224" s="39"/>
      <c r="H224" s="185" t="s">
        <v>143</v>
      </c>
      <c r="I224" s="487" t="s">
        <v>416</v>
      </c>
      <c r="J224" s="487"/>
      <c r="K224" s="487"/>
      <c r="L224" s="487"/>
      <c r="M224" s="487"/>
      <c r="N224" s="487"/>
      <c r="O224" s="487"/>
      <c r="P224" s="41"/>
      <c r="Q224" s="42"/>
      <c r="R224" s="41"/>
      <c r="S224" s="42"/>
      <c r="T224" s="43"/>
      <c r="U224" s="43"/>
      <c r="V224" s="43"/>
      <c r="W224" s="44"/>
    </row>
    <row r="225" spans="6:24" s="37" customFormat="1" ht="6" customHeight="1" outlineLevel="2" x14ac:dyDescent="0.2">
      <c r="F225" s="38"/>
      <c r="G225" s="39"/>
      <c r="H225" s="40"/>
      <c r="I225" s="45"/>
      <c r="J225" s="45"/>
      <c r="K225" s="45"/>
      <c r="L225" s="45"/>
      <c r="M225" s="45"/>
      <c r="N225" s="192"/>
      <c r="O225" s="45"/>
      <c r="P225" s="41"/>
      <c r="Q225" s="42"/>
      <c r="R225" s="41"/>
      <c r="S225" s="42"/>
      <c r="T225" s="43"/>
      <c r="U225" s="43"/>
      <c r="V225" s="43"/>
      <c r="W225" s="44"/>
    </row>
    <row r="226" spans="6:24" s="46" customFormat="1" ht="11.25" outlineLevel="3" x14ac:dyDescent="0.2">
      <c r="F226" s="47"/>
      <c r="G226" s="48"/>
      <c r="H226" s="49" t="str">
        <f>IF(AND(H225&lt;&gt;"Výkaz výměr:",I225=""),"Výkaz výměr:","")</f>
        <v>Výkaz výměr:</v>
      </c>
      <c r="I226" s="50" t="s">
        <v>161</v>
      </c>
      <c r="J226" s="51"/>
      <c r="K226" s="52"/>
      <c r="L226" s="53"/>
      <c r="M226" s="54">
        <v>322.60000000000002</v>
      </c>
      <c r="N226" s="193"/>
      <c r="O226" s="56"/>
      <c r="P226" s="57"/>
      <c r="Q226" s="55"/>
      <c r="R226" s="55"/>
      <c r="S226" s="55"/>
      <c r="T226" s="58" t="s">
        <v>2</v>
      </c>
      <c r="U226" s="55"/>
      <c r="V226" s="55"/>
      <c r="W226" s="59"/>
    </row>
    <row r="227" spans="6:24" s="3" customFormat="1" ht="12.75" customHeight="1" outlineLevel="2" x14ac:dyDescent="0.2">
      <c r="F227" s="9"/>
      <c r="G227" s="10"/>
      <c r="H227" s="10"/>
      <c r="I227" s="11"/>
      <c r="J227" s="10"/>
      <c r="K227" s="12"/>
      <c r="L227" s="13"/>
      <c r="M227" s="12"/>
      <c r="N227" s="194"/>
      <c r="O227" s="14"/>
      <c r="P227" s="15"/>
      <c r="Q227" s="13"/>
      <c r="R227" s="13"/>
      <c r="S227" s="13"/>
      <c r="T227" s="16" t="s">
        <v>2</v>
      </c>
      <c r="U227" s="13"/>
      <c r="V227" s="13"/>
      <c r="W227" s="13"/>
    </row>
    <row r="228" spans="6:24" s="68" customFormat="1" ht="16.5" customHeight="1" outlineLevel="1" x14ac:dyDescent="0.2">
      <c r="F228" s="69"/>
      <c r="G228" s="70"/>
      <c r="H228" s="71"/>
      <c r="I228" s="71" t="s">
        <v>212</v>
      </c>
      <c r="J228" s="70"/>
      <c r="K228" s="72"/>
      <c r="L228" s="73"/>
      <c r="M228" s="72"/>
      <c r="N228" s="190"/>
      <c r="O228" s="74">
        <f>SUBTOTAL(9,O229:O342)</f>
        <v>0</v>
      </c>
      <c r="P228" s="75"/>
      <c r="Q228" s="74">
        <f>SUBTOTAL(9,Q229:Q342)</f>
        <v>56.538912945000007</v>
      </c>
      <c r="R228" s="73"/>
      <c r="S228" s="74">
        <f>SUBTOTAL(9,S229:S342)</f>
        <v>0</v>
      </c>
      <c r="T228" s="76"/>
      <c r="U228" s="74">
        <f>SUBTOTAL(9,U229:U342)</f>
        <v>0</v>
      </c>
      <c r="V228" s="74">
        <f>SUBTOTAL(9,V229:V342)</f>
        <v>0</v>
      </c>
      <c r="W228" s="77"/>
      <c r="X228" s="74">
        <f>SUBTOTAL(9,X229:X342)</f>
        <v>27</v>
      </c>
    </row>
    <row r="229" spans="6:24" s="37" customFormat="1" ht="12" outlineLevel="2" x14ac:dyDescent="0.2">
      <c r="F229" s="30">
        <v>1</v>
      </c>
      <c r="G229" s="31" t="s">
        <v>1</v>
      </c>
      <c r="H229" s="32" t="s">
        <v>47</v>
      </c>
      <c r="I229" s="33" t="s">
        <v>310</v>
      </c>
      <c r="J229" s="31" t="s">
        <v>17</v>
      </c>
      <c r="K229" s="34">
        <v>3</v>
      </c>
      <c r="L229" s="35">
        <v>0</v>
      </c>
      <c r="M229" s="34">
        <v>3</v>
      </c>
      <c r="N229" s="191">
        <v>0</v>
      </c>
      <c r="O229" s="36">
        <f>M229*N229</f>
        <v>0</v>
      </c>
      <c r="P229" s="36">
        <v>4.0000000000000001E-3</v>
      </c>
      <c r="Q229" s="36">
        <f>M229*P229</f>
        <v>1.2E-2</v>
      </c>
      <c r="R229" s="36"/>
      <c r="S229" s="36">
        <f>M229*R229</f>
        <v>0</v>
      </c>
      <c r="T229" s="36">
        <v>21</v>
      </c>
      <c r="U229" s="36">
        <f>O229*T229/100</f>
        <v>0</v>
      </c>
      <c r="V229" s="36">
        <f>U229+O229</f>
        <v>0</v>
      </c>
      <c r="W229" s="36"/>
      <c r="X229" s="36">
        <v>1</v>
      </c>
    </row>
    <row r="230" spans="6:24" s="37" customFormat="1" ht="12" outlineLevel="2" x14ac:dyDescent="0.2">
      <c r="F230" s="38"/>
      <c r="G230" s="39"/>
      <c r="H230" s="185" t="s">
        <v>143</v>
      </c>
      <c r="I230" s="487" t="s">
        <v>310</v>
      </c>
      <c r="J230" s="487"/>
      <c r="K230" s="487"/>
      <c r="L230" s="487"/>
      <c r="M230" s="487"/>
      <c r="N230" s="487"/>
      <c r="O230" s="487"/>
      <c r="P230" s="41"/>
      <c r="Q230" s="42"/>
      <c r="R230" s="41"/>
      <c r="S230" s="42"/>
      <c r="T230" s="43"/>
      <c r="U230" s="43"/>
      <c r="V230" s="43"/>
      <c r="W230" s="44"/>
    </row>
    <row r="231" spans="6:24" s="37" customFormat="1" ht="6" customHeight="1" outlineLevel="2" x14ac:dyDescent="0.2">
      <c r="F231" s="38"/>
      <c r="G231" s="39"/>
      <c r="H231" s="40"/>
      <c r="I231" s="45"/>
      <c r="J231" s="45"/>
      <c r="K231" s="45"/>
      <c r="L231" s="45"/>
      <c r="M231" s="45"/>
      <c r="N231" s="192"/>
      <c r="O231" s="45"/>
      <c r="P231" s="41"/>
      <c r="Q231" s="42"/>
      <c r="R231" s="41"/>
      <c r="S231" s="42"/>
      <c r="T231" s="43"/>
      <c r="U231" s="43"/>
      <c r="V231" s="43"/>
      <c r="W231" s="44"/>
    </row>
    <row r="232" spans="6:24" s="46" customFormat="1" ht="11.25" outlineLevel="3" x14ac:dyDescent="0.2">
      <c r="F232" s="47"/>
      <c r="G232" s="48"/>
      <c r="H232" s="49" t="str">
        <f>IF(AND(H231&lt;&gt;"Výkaz výměr:",I231=""),"Výkaz výměr:","")</f>
        <v>Výkaz výměr:</v>
      </c>
      <c r="I232" s="50" t="s">
        <v>30</v>
      </c>
      <c r="J232" s="51"/>
      <c r="K232" s="52"/>
      <c r="L232" s="53"/>
      <c r="M232" s="54">
        <v>1</v>
      </c>
      <c r="N232" s="193"/>
      <c r="O232" s="56"/>
      <c r="P232" s="57"/>
      <c r="Q232" s="55"/>
      <c r="R232" s="55"/>
      <c r="S232" s="55"/>
      <c r="T232" s="58" t="s">
        <v>2</v>
      </c>
      <c r="U232" s="55"/>
      <c r="V232" s="55"/>
      <c r="W232" s="59"/>
    </row>
    <row r="233" spans="6:24" s="46" customFormat="1" ht="11.25" outlineLevel="3" x14ac:dyDescent="0.2">
      <c r="F233" s="47"/>
      <c r="G233" s="48"/>
      <c r="H233" s="49" t="str">
        <f>IF(AND(H232&lt;&gt;"Výkaz výměr:",I232=""),"Výkaz výměr:","")</f>
        <v/>
      </c>
      <c r="I233" s="50" t="s">
        <v>29</v>
      </c>
      <c r="J233" s="51"/>
      <c r="K233" s="52"/>
      <c r="L233" s="53"/>
      <c r="M233" s="54">
        <v>2</v>
      </c>
      <c r="N233" s="193"/>
      <c r="O233" s="56"/>
      <c r="P233" s="57"/>
      <c r="Q233" s="55"/>
      <c r="R233" s="55"/>
      <c r="S233" s="55"/>
      <c r="T233" s="58" t="s">
        <v>2</v>
      </c>
      <c r="U233" s="55"/>
      <c r="V233" s="55"/>
      <c r="W233" s="59"/>
    </row>
    <row r="234" spans="6:24" s="37" customFormat="1" ht="12" outlineLevel="2" x14ac:dyDescent="0.2">
      <c r="F234" s="30">
        <v>2</v>
      </c>
      <c r="G234" s="31" t="s">
        <v>1</v>
      </c>
      <c r="H234" s="32" t="s">
        <v>48</v>
      </c>
      <c r="I234" s="33" t="s">
        <v>300</v>
      </c>
      <c r="J234" s="31" t="s">
        <v>17</v>
      </c>
      <c r="K234" s="34">
        <v>1</v>
      </c>
      <c r="L234" s="35">
        <v>0</v>
      </c>
      <c r="M234" s="34">
        <v>1</v>
      </c>
      <c r="N234" s="191">
        <v>0</v>
      </c>
      <c r="O234" s="36">
        <f>M234*N234</f>
        <v>0</v>
      </c>
      <c r="P234" s="36">
        <v>4.0000000000000001E-3</v>
      </c>
      <c r="Q234" s="36">
        <f>M234*P234</f>
        <v>4.0000000000000001E-3</v>
      </c>
      <c r="R234" s="36"/>
      <c r="S234" s="36">
        <f>M234*R234</f>
        <v>0</v>
      </c>
      <c r="T234" s="36">
        <v>21</v>
      </c>
      <c r="U234" s="36">
        <f>O234*T234/100</f>
        <v>0</v>
      </c>
      <c r="V234" s="36">
        <f>U234+O234</f>
        <v>0</v>
      </c>
      <c r="W234" s="36"/>
      <c r="X234" s="36">
        <v>1</v>
      </c>
    </row>
    <row r="235" spans="6:24" s="37" customFormat="1" ht="12" outlineLevel="2" x14ac:dyDescent="0.2">
      <c r="F235" s="38"/>
      <c r="G235" s="39"/>
      <c r="H235" s="185" t="s">
        <v>143</v>
      </c>
      <c r="I235" s="487" t="s">
        <v>312</v>
      </c>
      <c r="J235" s="487"/>
      <c r="K235" s="487"/>
      <c r="L235" s="487"/>
      <c r="M235" s="487"/>
      <c r="N235" s="487"/>
      <c r="O235" s="487"/>
      <c r="P235" s="41"/>
      <c r="Q235" s="42"/>
      <c r="R235" s="41"/>
      <c r="S235" s="42"/>
      <c r="T235" s="43"/>
      <c r="U235" s="43"/>
      <c r="V235" s="43"/>
      <c r="W235" s="44"/>
    </row>
    <row r="236" spans="6:24" s="37" customFormat="1" ht="6" customHeight="1" outlineLevel="2" x14ac:dyDescent="0.2">
      <c r="F236" s="38"/>
      <c r="G236" s="39"/>
      <c r="H236" s="40"/>
      <c r="I236" s="45"/>
      <c r="J236" s="45"/>
      <c r="K236" s="45"/>
      <c r="L236" s="45"/>
      <c r="M236" s="45"/>
      <c r="N236" s="192"/>
      <c r="O236" s="45"/>
      <c r="P236" s="41"/>
      <c r="Q236" s="42"/>
      <c r="R236" s="41"/>
      <c r="S236" s="42"/>
      <c r="T236" s="43"/>
      <c r="U236" s="43"/>
      <c r="V236" s="43"/>
      <c r="W236" s="44"/>
    </row>
    <row r="237" spans="6:24" s="46" customFormat="1" ht="11.25" outlineLevel="3" x14ac:dyDescent="0.2">
      <c r="F237" s="47"/>
      <c r="G237" s="48"/>
      <c r="H237" s="49" t="str">
        <f>IF(AND(H236&lt;&gt;"Výkaz výměr:",I236=""),"Výkaz výměr:","")</f>
        <v>Výkaz výměr:</v>
      </c>
      <c r="I237" s="50" t="s">
        <v>28</v>
      </c>
      <c r="J237" s="51"/>
      <c r="K237" s="52"/>
      <c r="L237" s="53"/>
      <c r="M237" s="54">
        <v>1</v>
      </c>
      <c r="N237" s="193"/>
      <c r="O237" s="56"/>
      <c r="P237" s="57"/>
      <c r="Q237" s="55"/>
      <c r="R237" s="55"/>
      <c r="S237" s="55"/>
      <c r="T237" s="58" t="s">
        <v>2</v>
      </c>
      <c r="U237" s="55"/>
      <c r="V237" s="55"/>
      <c r="W237" s="59"/>
    </row>
    <row r="238" spans="6:24" s="37" customFormat="1" ht="12" outlineLevel="2" x14ac:dyDescent="0.2">
      <c r="F238" s="30">
        <v>3</v>
      </c>
      <c r="G238" s="31" t="s">
        <v>1</v>
      </c>
      <c r="H238" s="32" t="s">
        <v>49</v>
      </c>
      <c r="I238" s="33" t="s">
        <v>301</v>
      </c>
      <c r="J238" s="31" t="s">
        <v>17</v>
      </c>
      <c r="K238" s="34">
        <v>4</v>
      </c>
      <c r="L238" s="35">
        <v>0</v>
      </c>
      <c r="M238" s="34">
        <v>4</v>
      </c>
      <c r="N238" s="191">
        <v>0</v>
      </c>
      <c r="O238" s="36">
        <f>M238*N238</f>
        <v>0</v>
      </c>
      <c r="P238" s="36">
        <v>4.0000000000000001E-3</v>
      </c>
      <c r="Q238" s="36">
        <f>M238*P238</f>
        <v>1.6E-2</v>
      </c>
      <c r="R238" s="36"/>
      <c r="S238" s="36">
        <f>M238*R238</f>
        <v>0</v>
      </c>
      <c r="T238" s="36">
        <v>21</v>
      </c>
      <c r="U238" s="36">
        <f>O238*T238/100</f>
        <v>0</v>
      </c>
      <c r="V238" s="36">
        <f>U238+O238</f>
        <v>0</v>
      </c>
      <c r="W238" s="36"/>
      <c r="X238" s="36">
        <v>1</v>
      </c>
    </row>
    <row r="239" spans="6:24" s="37" customFormat="1" ht="12" outlineLevel="2" x14ac:dyDescent="0.2">
      <c r="F239" s="38"/>
      <c r="G239" s="39"/>
      <c r="H239" s="185" t="s">
        <v>143</v>
      </c>
      <c r="I239" s="487" t="s">
        <v>313</v>
      </c>
      <c r="J239" s="487"/>
      <c r="K239" s="487"/>
      <c r="L239" s="487"/>
      <c r="M239" s="487"/>
      <c r="N239" s="487"/>
      <c r="O239" s="487"/>
      <c r="P239" s="41"/>
      <c r="Q239" s="42"/>
      <c r="R239" s="41"/>
      <c r="S239" s="42"/>
      <c r="T239" s="43"/>
      <c r="U239" s="43"/>
      <c r="V239" s="43"/>
      <c r="W239" s="44"/>
    </row>
    <row r="240" spans="6:24" s="37" customFormat="1" ht="6" customHeight="1" outlineLevel="2" x14ac:dyDescent="0.2">
      <c r="F240" s="38"/>
      <c r="G240" s="39"/>
      <c r="H240" s="40"/>
      <c r="I240" s="45"/>
      <c r="J240" s="45"/>
      <c r="K240" s="45"/>
      <c r="L240" s="45"/>
      <c r="M240" s="45"/>
      <c r="N240" s="192"/>
      <c r="O240" s="45"/>
      <c r="P240" s="41"/>
      <c r="Q240" s="42"/>
      <c r="R240" s="41"/>
      <c r="S240" s="42"/>
      <c r="T240" s="43"/>
      <c r="U240" s="43"/>
      <c r="V240" s="43"/>
      <c r="W240" s="44"/>
    </row>
    <row r="241" spans="6:24" s="46" customFormat="1" ht="11.25" outlineLevel="3" x14ac:dyDescent="0.2">
      <c r="F241" s="47"/>
      <c r="G241" s="48"/>
      <c r="H241" s="49" t="str">
        <f>IF(AND(H240&lt;&gt;"Výkaz výměr:",I240=""),"Výkaz výměr:","")</f>
        <v>Výkaz výměr:</v>
      </c>
      <c r="I241" s="50" t="s">
        <v>31</v>
      </c>
      <c r="J241" s="51"/>
      <c r="K241" s="52"/>
      <c r="L241" s="53"/>
      <c r="M241" s="54">
        <v>2</v>
      </c>
      <c r="N241" s="193"/>
      <c r="O241" s="56"/>
      <c r="P241" s="57"/>
      <c r="Q241" s="55"/>
      <c r="R241" s="55"/>
      <c r="S241" s="55"/>
      <c r="T241" s="58" t="s">
        <v>2</v>
      </c>
      <c r="U241" s="55"/>
      <c r="V241" s="55"/>
      <c r="W241" s="59"/>
    </row>
    <row r="242" spans="6:24" s="46" customFormat="1" ht="11.25" outlineLevel="3" x14ac:dyDescent="0.2">
      <c r="F242" s="47"/>
      <c r="G242" s="48"/>
      <c r="H242" s="49" t="str">
        <f>IF(AND(H241&lt;&gt;"Výkaz výměr:",I241=""),"Výkaz výměr:","")</f>
        <v/>
      </c>
      <c r="I242" s="50" t="s">
        <v>32</v>
      </c>
      <c r="J242" s="51"/>
      <c r="K242" s="52"/>
      <c r="L242" s="53"/>
      <c r="M242" s="54">
        <v>2</v>
      </c>
      <c r="N242" s="193"/>
      <c r="O242" s="56"/>
      <c r="P242" s="57"/>
      <c r="Q242" s="55"/>
      <c r="R242" s="55"/>
      <c r="S242" s="55"/>
      <c r="T242" s="58" t="s">
        <v>2</v>
      </c>
      <c r="U242" s="55"/>
      <c r="V242" s="55"/>
      <c r="W242" s="59"/>
    </row>
    <row r="243" spans="6:24" s="37" customFormat="1" ht="12" outlineLevel="2" x14ac:dyDescent="0.2">
      <c r="F243" s="30">
        <v>4</v>
      </c>
      <c r="G243" s="31" t="s">
        <v>1</v>
      </c>
      <c r="H243" s="32" t="s">
        <v>50</v>
      </c>
      <c r="I243" s="33" t="s">
        <v>286</v>
      </c>
      <c r="J243" s="31" t="s">
        <v>17</v>
      </c>
      <c r="K243" s="34">
        <v>2</v>
      </c>
      <c r="L243" s="35">
        <v>0</v>
      </c>
      <c r="M243" s="34">
        <v>2</v>
      </c>
      <c r="N243" s="191">
        <v>0</v>
      </c>
      <c r="O243" s="36">
        <f>M243*N243</f>
        <v>0</v>
      </c>
      <c r="P243" s="36">
        <v>6.0000000000000001E-3</v>
      </c>
      <c r="Q243" s="36">
        <f>M243*P243</f>
        <v>1.2E-2</v>
      </c>
      <c r="R243" s="36"/>
      <c r="S243" s="36">
        <f>M243*R243</f>
        <v>0</v>
      </c>
      <c r="T243" s="36">
        <v>21</v>
      </c>
      <c r="U243" s="36">
        <f>O243*T243/100</f>
        <v>0</v>
      </c>
      <c r="V243" s="36">
        <f>U243+O243</f>
        <v>0</v>
      </c>
      <c r="W243" s="36"/>
      <c r="X243" s="36">
        <v>1</v>
      </c>
    </row>
    <row r="244" spans="6:24" s="37" customFormat="1" ht="12" outlineLevel="2" x14ac:dyDescent="0.2">
      <c r="F244" s="38"/>
      <c r="G244" s="39"/>
      <c r="H244" s="185" t="s">
        <v>143</v>
      </c>
      <c r="I244" s="487" t="s">
        <v>307</v>
      </c>
      <c r="J244" s="487"/>
      <c r="K244" s="487"/>
      <c r="L244" s="487"/>
      <c r="M244" s="487"/>
      <c r="N244" s="487"/>
      <c r="O244" s="487"/>
      <c r="P244" s="41"/>
      <c r="Q244" s="42"/>
      <c r="R244" s="41"/>
      <c r="S244" s="42"/>
      <c r="T244" s="43"/>
      <c r="U244" s="43"/>
      <c r="V244" s="43"/>
      <c r="W244" s="44"/>
    </row>
    <row r="245" spans="6:24" s="37" customFormat="1" ht="6" customHeight="1" outlineLevel="2" x14ac:dyDescent="0.2">
      <c r="F245" s="38"/>
      <c r="G245" s="39"/>
      <c r="H245" s="40"/>
      <c r="I245" s="45"/>
      <c r="J245" s="45"/>
      <c r="K245" s="45"/>
      <c r="L245" s="45"/>
      <c r="M245" s="45"/>
      <c r="N245" s="192"/>
      <c r="O245" s="45"/>
      <c r="P245" s="41"/>
      <c r="Q245" s="42"/>
      <c r="R245" s="41"/>
      <c r="S245" s="42"/>
      <c r="T245" s="43"/>
      <c r="U245" s="43"/>
      <c r="V245" s="43"/>
      <c r="W245" s="44"/>
    </row>
    <row r="246" spans="6:24" s="46" customFormat="1" ht="11.25" outlineLevel="3" x14ac:dyDescent="0.2">
      <c r="F246" s="47"/>
      <c r="G246" s="48"/>
      <c r="H246" s="49" t="str">
        <f>IF(AND(H245&lt;&gt;"Výkaz výměr:",I245=""),"Výkaz výměr:","")</f>
        <v>Výkaz výměr:</v>
      </c>
      <c r="I246" s="50" t="s">
        <v>136</v>
      </c>
      <c r="J246" s="51"/>
      <c r="K246" s="52"/>
      <c r="L246" s="53"/>
      <c r="M246" s="54">
        <v>2</v>
      </c>
      <c r="N246" s="193"/>
      <c r="O246" s="56"/>
      <c r="P246" s="57"/>
      <c r="Q246" s="55"/>
      <c r="R246" s="55"/>
      <c r="S246" s="55"/>
      <c r="T246" s="58" t="s">
        <v>2</v>
      </c>
      <c r="U246" s="55"/>
      <c r="V246" s="55"/>
      <c r="W246" s="59"/>
    </row>
    <row r="247" spans="6:24" s="37" customFormat="1" ht="12" outlineLevel="2" x14ac:dyDescent="0.2">
      <c r="F247" s="30">
        <v>5</v>
      </c>
      <c r="G247" s="31" t="s">
        <v>1</v>
      </c>
      <c r="H247" s="32" t="s">
        <v>51</v>
      </c>
      <c r="I247" s="33" t="s">
        <v>287</v>
      </c>
      <c r="J247" s="31" t="s">
        <v>17</v>
      </c>
      <c r="K247" s="34">
        <v>1</v>
      </c>
      <c r="L247" s="35">
        <v>0</v>
      </c>
      <c r="M247" s="34">
        <v>1</v>
      </c>
      <c r="N247" s="191">
        <v>0</v>
      </c>
      <c r="O247" s="36">
        <f>M247*N247</f>
        <v>0</v>
      </c>
      <c r="P247" s="36">
        <v>6.0000000000000001E-3</v>
      </c>
      <c r="Q247" s="36">
        <f>M247*P247</f>
        <v>6.0000000000000001E-3</v>
      </c>
      <c r="R247" s="36"/>
      <c r="S247" s="36">
        <f>M247*R247</f>
        <v>0</v>
      </c>
      <c r="T247" s="36">
        <v>21</v>
      </c>
      <c r="U247" s="36">
        <f>O247*T247/100</f>
        <v>0</v>
      </c>
      <c r="V247" s="36">
        <f>U247+O247</f>
        <v>0</v>
      </c>
      <c r="W247" s="36"/>
      <c r="X247" s="36">
        <v>1</v>
      </c>
    </row>
    <row r="248" spans="6:24" s="37" customFormat="1" ht="12" outlineLevel="2" x14ac:dyDescent="0.2">
      <c r="F248" s="38"/>
      <c r="G248" s="39"/>
      <c r="H248" s="185" t="s">
        <v>143</v>
      </c>
      <c r="I248" s="487" t="s">
        <v>287</v>
      </c>
      <c r="J248" s="487"/>
      <c r="K248" s="487"/>
      <c r="L248" s="487"/>
      <c r="M248" s="487"/>
      <c r="N248" s="487"/>
      <c r="O248" s="487"/>
      <c r="P248" s="41"/>
      <c r="Q248" s="42"/>
      <c r="R248" s="41"/>
      <c r="S248" s="42"/>
      <c r="T248" s="43"/>
      <c r="U248" s="43"/>
      <c r="V248" s="43"/>
      <c r="W248" s="44"/>
    </row>
    <row r="249" spans="6:24" s="37" customFormat="1" ht="6" customHeight="1" outlineLevel="2" x14ac:dyDescent="0.2">
      <c r="F249" s="38"/>
      <c r="G249" s="39"/>
      <c r="H249" s="40"/>
      <c r="I249" s="45"/>
      <c r="J249" s="45"/>
      <c r="K249" s="45"/>
      <c r="L249" s="45"/>
      <c r="M249" s="45"/>
      <c r="N249" s="192"/>
      <c r="O249" s="45"/>
      <c r="P249" s="41"/>
      <c r="Q249" s="42"/>
      <c r="R249" s="41"/>
      <c r="S249" s="42"/>
      <c r="T249" s="43"/>
      <c r="U249" s="43"/>
      <c r="V249" s="43"/>
      <c r="W249" s="44"/>
    </row>
    <row r="250" spans="6:24" s="46" customFormat="1" ht="11.25" outlineLevel="3" x14ac:dyDescent="0.2">
      <c r="F250" s="47"/>
      <c r="G250" s="48"/>
      <c r="H250" s="49" t="str">
        <f>IF(AND(H249&lt;&gt;"Výkaz výměr:",I249=""),"Výkaz výměr:","")</f>
        <v>Výkaz výměr:</v>
      </c>
      <c r="I250" s="50" t="s">
        <v>131</v>
      </c>
      <c r="J250" s="51"/>
      <c r="K250" s="52"/>
      <c r="L250" s="53"/>
      <c r="M250" s="54">
        <v>1</v>
      </c>
      <c r="N250" s="193"/>
      <c r="O250" s="56"/>
      <c r="P250" s="57"/>
      <c r="Q250" s="55"/>
      <c r="R250" s="55"/>
      <c r="S250" s="55"/>
      <c r="T250" s="58" t="s">
        <v>2</v>
      </c>
      <c r="U250" s="55"/>
      <c r="V250" s="55"/>
      <c r="W250" s="59"/>
    </row>
    <row r="251" spans="6:24" s="37" customFormat="1" ht="12" outlineLevel="2" x14ac:dyDescent="0.2">
      <c r="F251" s="30">
        <v>6</v>
      </c>
      <c r="G251" s="31" t="s">
        <v>1</v>
      </c>
      <c r="H251" s="32" t="s">
        <v>52</v>
      </c>
      <c r="I251" s="33" t="s">
        <v>289</v>
      </c>
      <c r="J251" s="31" t="s">
        <v>17</v>
      </c>
      <c r="K251" s="34">
        <v>8</v>
      </c>
      <c r="L251" s="35">
        <v>0</v>
      </c>
      <c r="M251" s="34">
        <v>8</v>
      </c>
      <c r="N251" s="191">
        <v>0</v>
      </c>
      <c r="O251" s="36">
        <f>M251*N251</f>
        <v>0</v>
      </c>
      <c r="P251" s="36">
        <v>6.1000000000000004E-3</v>
      </c>
      <c r="Q251" s="36">
        <f>M251*P251</f>
        <v>4.8800000000000003E-2</v>
      </c>
      <c r="R251" s="36"/>
      <c r="S251" s="36">
        <f>M251*R251</f>
        <v>0</v>
      </c>
      <c r="T251" s="36">
        <v>21</v>
      </c>
      <c r="U251" s="36">
        <f>O251*T251/100</f>
        <v>0</v>
      </c>
      <c r="V251" s="36">
        <f>U251+O251</f>
        <v>0</v>
      </c>
      <c r="W251" s="36"/>
      <c r="X251" s="36">
        <v>1</v>
      </c>
    </row>
    <row r="252" spans="6:24" s="37" customFormat="1" ht="12" outlineLevel="2" x14ac:dyDescent="0.2">
      <c r="F252" s="38"/>
      <c r="G252" s="39"/>
      <c r="H252" s="185" t="s">
        <v>143</v>
      </c>
      <c r="I252" s="487" t="s">
        <v>289</v>
      </c>
      <c r="J252" s="487"/>
      <c r="K252" s="487"/>
      <c r="L252" s="487"/>
      <c r="M252" s="487"/>
      <c r="N252" s="487"/>
      <c r="O252" s="487"/>
      <c r="P252" s="41"/>
      <c r="Q252" s="42"/>
      <c r="R252" s="41"/>
      <c r="S252" s="42"/>
      <c r="T252" s="43"/>
      <c r="U252" s="43"/>
      <c r="V252" s="43"/>
      <c r="W252" s="44"/>
    </row>
    <row r="253" spans="6:24" s="37" customFormat="1" ht="6" customHeight="1" outlineLevel="2" x14ac:dyDescent="0.2">
      <c r="F253" s="38"/>
      <c r="G253" s="39"/>
      <c r="H253" s="40"/>
      <c r="I253" s="45"/>
      <c r="J253" s="45"/>
      <c r="K253" s="45"/>
      <c r="L253" s="45"/>
      <c r="M253" s="45"/>
      <c r="N253" s="192"/>
      <c r="O253" s="45"/>
      <c r="P253" s="41"/>
      <c r="Q253" s="42"/>
      <c r="R253" s="41"/>
      <c r="S253" s="42"/>
      <c r="T253" s="43"/>
      <c r="U253" s="43"/>
      <c r="V253" s="43"/>
      <c r="W253" s="44"/>
    </row>
    <row r="254" spans="6:24" s="46" customFormat="1" ht="11.25" outlineLevel="3" x14ac:dyDescent="0.2">
      <c r="F254" s="47"/>
      <c r="G254" s="48"/>
      <c r="H254" s="49" t="str">
        <f>IF(AND(H253&lt;&gt;"Výkaz výměr:",I253=""),"Výkaz výměr:","")</f>
        <v>Výkaz výměr:</v>
      </c>
      <c r="I254" s="50" t="s">
        <v>205</v>
      </c>
      <c r="J254" s="51"/>
      <c r="K254" s="52"/>
      <c r="L254" s="53"/>
      <c r="M254" s="54">
        <v>8</v>
      </c>
      <c r="N254" s="193"/>
      <c r="O254" s="56"/>
      <c r="P254" s="57"/>
      <c r="Q254" s="55"/>
      <c r="R254" s="55"/>
      <c r="S254" s="55"/>
      <c r="T254" s="58" t="s">
        <v>2</v>
      </c>
      <c r="U254" s="55"/>
      <c r="V254" s="55"/>
      <c r="W254" s="59"/>
    </row>
    <row r="255" spans="6:24" s="37" customFormat="1" ht="12" outlineLevel="2" x14ac:dyDescent="0.2">
      <c r="F255" s="30">
        <v>7</v>
      </c>
      <c r="G255" s="31" t="s">
        <v>1</v>
      </c>
      <c r="H255" s="32" t="s">
        <v>19</v>
      </c>
      <c r="I255" s="33" t="s">
        <v>277</v>
      </c>
      <c r="J255" s="31" t="s">
        <v>9</v>
      </c>
      <c r="K255" s="34">
        <v>549.46</v>
      </c>
      <c r="L255" s="35">
        <v>0</v>
      </c>
      <c r="M255" s="34">
        <v>549.46</v>
      </c>
      <c r="N255" s="191">
        <v>0</v>
      </c>
      <c r="O255" s="36">
        <f>M255*N255</f>
        <v>0</v>
      </c>
      <c r="P255" s="36">
        <v>1E-3</v>
      </c>
      <c r="Q255" s="36">
        <f>M255*P255</f>
        <v>0.54946000000000006</v>
      </c>
      <c r="R255" s="36"/>
      <c r="S255" s="36">
        <f>M255*R255</f>
        <v>0</v>
      </c>
      <c r="T255" s="36">
        <v>21</v>
      </c>
      <c r="U255" s="36">
        <f>O255*T255/100</f>
        <v>0</v>
      </c>
      <c r="V255" s="36">
        <f>U255+O255</f>
        <v>0</v>
      </c>
      <c r="W255" s="36"/>
      <c r="X255" s="36">
        <v>1</v>
      </c>
    </row>
    <row r="256" spans="6:24" s="37" customFormat="1" ht="12" outlineLevel="2" x14ac:dyDescent="0.2">
      <c r="F256" s="38"/>
      <c r="G256" s="39"/>
      <c r="H256" s="185" t="s">
        <v>143</v>
      </c>
      <c r="I256" s="487"/>
      <c r="J256" s="487"/>
      <c r="K256" s="487"/>
      <c r="L256" s="487"/>
      <c r="M256" s="487"/>
      <c r="N256" s="487"/>
      <c r="O256" s="487"/>
      <c r="P256" s="41"/>
      <c r="Q256" s="42"/>
      <c r="R256" s="41"/>
      <c r="S256" s="42"/>
      <c r="T256" s="43"/>
      <c r="U256" s="43"/>
      <c r="V256" s="43"/>
      <c r="W256" s="44"/>
    </row>
    <row r="257" spans="6:24" s="37" customFormat="1" ht="6" customHeight="1" outlineLevel="2" x14ac:dyDescent="0.2">
      <c r="F257" s="38"/>
      <c r="G257" s="39"/>
      <c r="H257" s="40"/>
      <c r="I257" s="45"/>
      <c r="J257" s="45"/>
      <c r="K257" s="45"/>
      <c r="L257" s="45"/>
      <c r="M257" s="45"/>
      <c r="N257" s="192"/>
      <c r="O257" s="45"/>
      <c r="P257" s="41"/>
      <c r="Q257" s="42"/>
      <c r="R257" s="41"/>
      <c r="S257" s="42"/>
      <c r="T257" s="43"/>
      <c r="U257" s="43"/>
      <c r="V257" s="43"/>
      <c r="W257" s="44"/>
    </row>
    <row r="258" spans="6:24" s="46" customFormat="1" ht="11.25" outlineLevel="3" x14ac:dyDescent="0.2">
      <c r="F258" s="47"/>
      <c r="G258" s="48"/>
      <c r="H258" s="49" t="str">
        <f>IF(AND(H257&lt;&gt;"Výkaz výměr:",I257=""),"Výkaz výměr:","")</f>
        <v>Výkaz výměr:</v>
      </c>
      <c r="I258" s="50" t="s">
        <v>176</v>
      </c>
      <c r="J258" s="51"/>
      <c r="K258" s="52"/>
      <c r="L258" s="53"/>
      <c r="M258" s="54">
        <v>549.46</v>
      </c>
      <c r="N258" s="193"/>
      <c r="O258" s="56"/>
      <c r="P258" s="57"/>
      <c r="Q258" s="55"/>
      <c r="R258" s="55"/>
      <c r="S258" s="55"/>
      <c r="T258" s="58" t="s">
        <v>2</v>
      </c>
      <c r="U258" s="55"/>
      <c r="V258" s="55"/>
      <c r="W258" s="59"/>
    </row>
    <row r="259" spans="6:24" s="37" customFormat="1" ht="12" outlineLevel="2" x14ac:dyDescent="0.2">
      <c r="F259" s="30">
        <v>8</v>
      </c>
      <c r="G259" s="31" t="s">
        <v>1</v>
      </c>
      <c r="H259" s="32" t="s">
        <v>53</v>
      </c>
      <c r="I259" s="33" t="s">
        <v>255</v>
      </c>
      <c r="J259" s="31" t="s">
        <v>17</v>
      </c>
      <c r="K259" s="34">
        <v>2.1</v>
      </c>
      <c r="L259" s="35">
        <v>1</v>
      </c>
      <c r="M259" s="34">
        <v>2.121</v>
      </c>
      <c r="N259" s="191">
        <v>0</v>
      </c>
      <c r="O259" s="36">
        <f>M259*N259</f>
        <v>0</v>
      </c>
      <c r="P259" s="36">
        <v>0.108</v>
      </c>
      <c r="Q259" s="36">
        <f>M259*P259</f>
        <v>0.22906799999999999</v>
      </c>
      <c r="R259" s="36"/>
      <c r="S259" s="36">
        <f>M259*R259</f>
        <v>0</v>
      </c>
      <c r="T259" s="36">
        <v>21</v>
      </c>
      <c r="U259" s="36">
        <f>O259*T259/100</f>
        <v>0</v>
      </c>
      <c r="V259" s="36">
        <f>U259+O259</f>
        <v>0</v>
      </c>
      <c r="W259" s="36"/>
      <c r="X259" s="36">
        <v>1</v>
      </c>
    </row>
    <row r="260" spans="6:24" s="37" customFormat="1" ht="12" outlineLevel="2" x14ac:dyDescent="0.2">
      <c r="F260" s="38"/>
      <c r="G260" s="39"/>
      <c r="H260" s="185" t="s">
        <v>143</v>
      </c>
      <c r="I260" s="487" t="s">
        <v>321</v>
      </c>
      <c r="J260" s="487"/>
      <c r="K260" s="487"/>
      <c r="L260" s="487"/>
      <c r="M260" s="487"/>
      <c r="N260" s="487"/>
      <c r="O260" s="487"/>
      <c r="P260" s="41"/>
      <c r="Q260" s="42"/>
      <c r="R260" s="41"/>
      <c r="S260" s="42"/>
      <c r="T260" s="43"/>
      <c r="U260" s="43"/>
      <c r="V260" s="43"/>
      <c r="W260" s="44"/>
    </row>
    <row r="261" spans="6:24" s="37" customFormat="1" ht="6" customHeight="1" outlineLevel="2" x14ac:dyDescent="0.2">
      <c r="F261" s="38"/>
      <c r="G261" s="39"/>
      <c r="H261" s="40"/>
      <c r="I261" s="45"/>
      <c r="J261" s="45"/>
      <c r="K261" s="45"/>
      <c r="L261" s="45"/>
      <c r="M261" s="45"/>
      <c r="N261" s="192"/>
      <c r="O261" s="45"/>
      <c r="P261" s="41"/>
      <c r="Q261" s="42"/>
      <c r="R261" s="41"/>
      <c r="S261" s="42"/>
      <c r="T261" s="43"/>
      <c r="U261" s="43"/>
      <c r="V261" s="43"/>
      <c r="W261" s="44"/>
    </row>
    <row r="262" spans="6:24" s="46" customFormat="1" ht="11.25" outlineLevel="3" x14ac:dyDescent="0.2">
      <c r="F262" s="47"/>
      <c r="G262" s="48"/>
      <c r="H262" s="49" t="str">
        <f>IF(AND(H261&lt;&gt;"Výkaz výměr:",I261=""),"Výkaz výměr:","")</f>
        <v>Výkaz výměr:</v>
      </c>
      <c r="I262" s="50" t="s">
        <v>160</v>
      </c>
      <c r="J262" s="51"/>
      <c r="K262" s="52"/>
      <c r="L262" s="53"/>
      <c r="M262" s="54">
        <v>2.1</v>
      </c>
      <c r="N262" s="193"/>
      <c r="O262" s="56"/>
      <c r="P262" s="57"/>
      <c r="Q262" s="55"/>
      <c r="R262" s="55"/>
      <c r="S262" s="55"/>
      <c r="T262" s="58" t="s">
        <v>2</v>
      </c>
      <c r="U262" s="55"/>
      <c r="V262" s="55"/>
      <c r="W262" s="59"/>
    </row>
    <row r="263" spans="6:24" s="37" customFormat="1" ht="12" outlineLevel="2" x14ac:dyDescent="0.2">
      <c r="F263" s="30">
        <v>9</v>
      </c>
      <c r="G263" s="31" t="s">
        <v>1</v>
      </c>
      <c r="H263" s="32" t="s">
        <v>54</v>
      </c>
      <c r="I263" s="33" t="s">
        <v>275</v>
      </c>
      <c r="J263" s="31" t="s">
        <v>17</v>
      </c>
      <c r="K263" s="34">
        <v>232.5</v>
      </c>
      <c r="L263" s="35">
        <v>1</v>
      </c>
      <c r="M263" s="34">
        <v>234.82499999999999</v>
      </c>
      <c r="N263" s="191">
        <v>0</v>
      </c>
      <c r="O263" s="36">
        <f>M263*N263</f>
        <v>0</v>
      </c>
      <c r="P263" s="36">
        <v>4.3999999999999997E-2</v>
      </c>
      <c r="Q263" s="36">
        <f>M263*P263</f>
        <v>10.332299999999998</v>
      </c>
      <c r="R263" s="36"/>
      <c r="S263" s="36">
        <f>M263*R263</f>
        <v>0</v>
      </c>
      <c r="T263" s="36">
        <v>21</v>
      </c>
      <c r="U263" s="36">
        <f>O263*T263/100</f>
        <v>0</v>
      </c>
      <c r="V263" s="36">
        <f>U263+O263</f>
        <v>0</v>
      </c>
      <c r="W263" s="36"/>
      <c r="X263" s="36">
        <v>1</v>
      </c>
    </row>
    <row r="264" spans="6:24" s="37" customFormat="1" ht="12" outlineLevel="2" x14ac:dyDescent="0.2">
      <c r="F264" s="38"/>
      <c r="G264" s="39"/>
      <c r="H264" s="185" t="s">
        <v>143</v>
      </c>
      <c r="I264" s="487" t="s">
        <v>298</v>
      </c>
      <c r="J264" s="487"/>
      <c r="K264" s="487"/>
      <c r="L264" s="487"/>
      <c r="M264" s="487"/>
      <c r="N264" s="487"/>
      <c r="O264" s="487"/>
      <c r="P264" s="41"/>
      <c r="Q264" s="42"/>
      <c r="R264" s="41"/>
      <c r="S264" s="42"/>
      <c r="T264" s="43"/>
      <c r="U264" s="43"/>
      <c r="V264" s="43"/>
      <c r="W264" s="44"/>
    </row>
    <row r="265" spans="6:24" s="37" customFormat="1" ht="6" customHeight="1" outlineLevel="2" x14ac:dyDescent="0.2">
      <c r="F265" s="38"/>
      <c r="G265" s="39"/>
      <c r="H265" s="40"/>
      <c r="I265" s="45"/>
      <c r="J265" s="45"/>
      <c r="K265" s="45"/>
      <c r="L265" s="45"/>
      <c r="M265" s="45"/>
      <c r="N265" s="192"/>
      <c r="O265" s="45"/>
      <c r="P265" s="41"/>
      <c r="Q265" s="42"/>
      <c r="R265" s="41"/>
      <c r="S265" s="42"/>
      <c r="T265" s="43"/>
      <c r="U265" s="43"/>
      <c r="V265" s="43"/>
      <c r="W265" s="44"/>
    </row>
    <row r="266" spans="6:24" s="46" customFormat="1" ht="11.25" outlineLevel="3" x14ac:dyDescent="0.2">
      <c r="F266" s="47"/>
      <c r="G266" s="48"/>
      <c r="H266" s="49" t="str">
        <f>IF(AND(H265&lt;&gt;"Výkaz výměr:",I265=""),"Výkaz výměr:","")</f>
        <v>Výkaz výměr:</v>
      </c>
      <c r="I266" s="50" t="s">
        <v>202</v>
      </c>
      <c r="J266" s="51"/>
      <c r="K266" s="52"/>
      <c r="L266" s="53"/>
      <c r="M266" s="54">
        <v>232.5</v>
      </c>
      <c r="N266" s="193"/>
      <c r="O266" s="56"/>
      <c r="P266" s="57"/>
      <c r="Q266" s="55"/>
      <c r="R266" s="55"/>
      <c r="S266" s="55"/>
      <c r="T266" s="58" t="s">
        <v>2</v>
      </c>
      <c r="U266" s="55"/>
      <c r="V266" s="55"/>
      <c r="W266" s="59"/>
    </row>
    <row r="267" spans="6:24" s="37" customFormat="1" ht="12" outlineLevel="2" x14ac:dyDescent="0.2">
      <c r="F267" s="30">
        <v>10</v>
      </c>
      <c r="G267" s="31" t="s">
        <v>1</v>
      </c>
      <c r="H267" s="32" t="s">
        <v>20</v>
      </c>
      <c r="I267" s="33" t="s">
        <v>208</v>
      </c>
      <c r="J267" s="31" t="s">
        <v>17</v>
      </c>
      <c r="K267" s="34">
        <v>57.155000000000001</v>
      </c>
      <c r="L267" s="35">
        <v>1</v>
      </c>
      <c r="M267" s="34">
        <v>57.726550000000003</v>
      </c>
      <c r="N267" s="191">
        <v>0</v>
      </c>
      <c r="O267" s="36">
        <f>M267*N267</f>
        <v>0</v>
      </c>
      <c r="P267" s="36">
        <v>4.6699999999999998E-2</v>
      </c>
      <c r="Q267" s="36">
        <f>M267*P267</f>
        <v>2.6958298850000002</v>
      </c>
      <c r="R267" s="36"/>
      <c r="S267" s="36">
        <f>M267*R267</f>
        <v>0</v>
      </c>
      <c r="T267" s="36">
        <v>21</v>
      </c>
      <c r="U267" s="36">
        <f>O267*T267/100</f>
        <v>0</v>
      </c>
      <c r="V267" s="36">
        <f>U267+O267</f>
        <v>0</v>
      </c>
      <c r="W267" s="36"/>
      <c r="X267" s="36">
        <v>1</v>
      </c>
    </row>
    <row r="268" spans="6:24" s="37" customFormat="1" ht="12" outlineLevel="2" x14ac:dyDescent="0.2">
      <c r="F268" s="38"/>
      <c r="G268" s="39"/>
      <c r="H268" s="185" t="s">
        <v>143</v>
      </c>
      <c r="I268" s="487"/>
      <c r="J268" s="487"/>
      <c r="K268" s="487"/>
      <c r="L268" s="487"/>
      <c r="M268" s="487"/>
      <c r="N268" s="487"/>
      <c r="O268" s="487"/>
      <c r="P268" s="41"/>
      <c r="Q268" s="42"/>
      <c r="R268" s="41"/>
      <c r="S268" s="42"/>
      <c r="T268" s="43"/>
      <c r="U268" s="43"/>
      <c r="V268" s="43"/>
      <c r="W268" s="44"/>
    </row>
    <row r="269" spans="6:24" s="37" customFormat="1" ht="6" customHeight="1" outlineLevel="2" x14ac:dyDescent="0.2">
      <c r="F269" s="38"/>
      <c r="G269" s="39"/>
      <c r="H269" s="40"/>
      <c r="I269" s="45"/>
      <c r="J269" s="45"/>
      <c r="K269" s="45"/>
      <c r="L269" s="45"/>
      <c r="M269" s="45"/>
      <c r="N269" s="192"/>
      <c r="O269" s="45"/>
      <c r="P269" s="41"/>
      <c r="Q269" s="42"/>
      <c r="R269" s="41"/>
      <c r="S269" s="42"/>
      <c r="T269" s="43"/>
      <c r="U269" s="43"/>
      <c r="V269" s="43"/>
      <c r="W269" s="44"/>
    </row>
    <row r="270" spans="6:24" s="46" customFormat="1" ht="11.25" outlineLevel="3" x14ac:dyDescent="0.2">
      <c r="F270" s="47"/>
      <c r="G270" s="48"/>
      <c r="H270" s="49" t="str">
        <f>IF(AND(H269&lt;&gt;"Výkaz výměr:",I269=""),"Výkaz výměr:","")</f>
        <v>Výkaz výměr:</v>
      </c>
      <c r="I270" s="50" t="s">
        <v>223</v>
      </c>
      <c r="J270" s="51"/>
      <c r="K270" s="52"/>
      <c r="L270" s="53"/>
      <c r="M270" s="54">
        <v>57.155000000000001</v>
      </c>
      <c r="N270" s="193"/>
      <c r="O270" s="56"/>
      <c r="P270" s="57"/>
      <c r="Q270" s="55"/>
      <c r="R270" s="55"/>
      <c r="S270" s="55"/>
      <c r="T270" s="58" t="s">
        <v>2</v>
      </c>
      <c r="U270" s="55"/>
      <c r="V270" s="55"/>
      <c r="W270" s="59"/>
    </row>
    <row r="271" spans="6:24" s="37" customFormat="1" ht="12" outlineLevel="2" x14ac:dyDescent="0.2">
      <c r="F271" s="30">
        <v>11</v>
      </c>
      <c r="G271" s="31" t="s">
        <v>1</v>
      </c>
      <c r="H271" s="32" t="s">
        <v>21</v>
      </c>
      <c r="I271" s="33" t="s">
        <v>207</v>
      </c>
      <c r="J271" s="31" t="s">
        <v>17</v>
      </c>
      <c r="K271" s="34">
        <v>228.62</v>
      </c>
      <c r="L271" s="35">
        <v>1</v>
      </c>
      <c r="M271" s="34">
        <v>230.90620000000001</v>
      </c>
      <c r="N271" s="191">
        <v>0</v>
      </c>
      <c r="O271" s="36">
        <f>M271*N271</f>
        <v>0</v>
      </c>
      <c r="P271" s="36">
        <v>2.3300000000000001E-2</v>
      </c>
      <c r="Q271" s="36">
        <f>M271*P271</f>
        <v>5.3801144600000006</v>
      </c>
      <c r="R271" s="36"/>
      <c r="S271" s="36">
        <f>M271*R271</f>
        <v>0</v>
      </c>
      <c r="T271" s="36">
        <v>21</v>
      </c>
      <c r="U271" s="36">
        <f>O271*T271/100</f>
        <v>0</v>
      </c>
      <c r="V271" s="36">
        <f>U271+O271</f>
        <v>0</v>
      </c>
      <c r="W271" s="36"/>
      <c r="X271" s="36">
        <v>1</v>
      </c>
    </row>
    <row r="272" spans="6:24" s="37" customFormat="1" ht="12" outlineLevel="2" x14ac:dyDescent="0.2">
      <c r="F272" s="38"/>
      <c r="G272" s="39"/>
      <c r="H272" s="185" t="s">
        <v>143</v>
      </c>
      <c r="I272" s="487"/>
      <c r="J272" s="487"/>
      <c r="K272" s="487"/>
      <c r="L272" s="487"/>
      <c r="M272" s="487"/>
      <c r="N272" s="487"/>
      <c r="O272" s="487"/>
      <c r="P272" s="41"/>
      <c r="Q272" s="42"/>
      <c r="R272" s="41"/>
      <c r="S272" s="42"/>
      <c r="T272" s="43"/>
      <c r="U272" s="43"/>
      <c r="V272" s="43"/>
      <c r="W272" s="44"/>
    </row>
    <row r="273" spans="6:24" s="37" customFormat="1" ht="6" customHeight="1" outlineLevel="2" x14ac:dyDescent="0.2">
      <c r="F273" s="38"/>
      <c r="G273" s="39"/>
      <c r="H273" s="40"/>
      <c r="I273" s="45"/>
      <c r="J273" s="45"/>
      <c r="K273" s="45"/>
      <c r="L273" s="45"/>
      <c r="M273" s="45"/>
      <c r="N273" s="192"/>
      <c r="O273" s="45"/>
      <c r="P273" s="41"/>
      <c r="Q273" s="42"/>
      <c r="R273" s="41"/>
      <c r="S273" s="42"/>
      <c r="T273" s="43"/>
      <c r="U273" s="43"/>
      <c r="V273" s="43"/>
      <c r="W273" s="44"/>
    </row>
    <row r="274" spans="6:24" s="46" customFormat="1" ht="11.25" outlineLevel="3" x14ac:dyDescent="0.2">
      <c r="F274" s="47"/>
      <c r="G274" s="48"/>
      <c r="H274" s="49" t="str">
        <f>IF(AND(H273&lt;&gt;"Výkaz výměr:",I273=""),"Výkaz výměr:","")</f>
        <v>Výkaz výměr:</v>
      </c>
      <c r="I274" s="50" t="s">
        <v>241</v>
      </c>
      <c r="J274" s="51"/>
      <c r="K274" s="52"/>
      <c r="L274" s="53"/>
      <c r="M274" s="54">
        <v>228.62</v>
      </c>
      <c r="N274" s="193"/>
      <c r="O274" s="56"/>
      <c r="P274" s="57"/>
      <c r="Q274" s="55"/>
      <c r="R274" s="55"/>
      <c r="S274" s="55"/>
      <c r="T274" s="58" t="s">
        <v>2</v>
      </c>
      <c r="U274" s="55"/>
      <c r="V274" s="55"/>
      <c r="W274" s="59"/>
    </row>
    <row r="275" spans="6:24" s="37" customFormat="1" ht="12" outlineLevel="2" x14ac:dyDescent="0.2">
      <c r="F275" s="30">
        <v>12</v>
      </c>
      <c r="G275" s="31" t="s">
        <v>1</v>
      </c>
      <c r="H275" s="32" t="s">
        <v>55</v>
      </c>
      <c r="I275" s="33" t="s">
        <v>348</v>
      </c>
      <c r="J275" s="31" t="s">
        <v>17</v>
      </c>
      <c r="K275" s="34">
        <v>6</v>
      </c>
      <c r="L275" s="35">
        <v>0</v>
      </c>
      <c r="M275" s="34">
        <v>6</v>
      </c>
      <c r="N275" s="191">
        <v>0</v>
      </c>
      <c r="O275" s="36">
        <f>M275*N275</f>
        <v>0</v>
      </c>
      <c r="P275" s="36">
        <v>6.0000000000000001E-3</v>
      </c>
      <c r="Q275" s="36">
        <f>M275*P275</f>
        <v>3.6000000000000004E-2</v>
      </c>
      <c r="R275" s="36"/>
      <c r="S275" s="36">
        <f>M275*R275</f>
        <v>0</v>
      </c>
      <c r="T275" s="36">
        <v>21</v>
      </c>
      <c r="U275" s="36">
        <f>O275*T275/100</f>
        <v>0</v>
      </c>
      <c r="V275" s="36">
        <f>U275+O275</f>
        <v>0</v>
      </c>
      <c r="W275" s="36"/>
      <c r="X275" s="36">
        <v>1</v>
      </c>
    </row>
    <row r="276" spans="6:24" s="37" customFormat="1" ht="12" outlineLevel="2" x14ac:dyDescent="0.2">
      <c r="F276" s="38"/>
      <c r="G276" s="39"/>
      <c r="H276" s="185" t="s">
        <v>143</v>
      </c>
      <c r="I276" s="487" t="s">
        <v>348</v>
      </c>
      <c r="J276" s="487"/>
      <c r="K276" s="487"/>
      <c r="L276" s="487"/>
      <c r="M276" s="487"/>
      <c r="N276" s="487"/>
      <c r="O276" s="487"/>
      <c r="P276" s="41"/>
      <c r="Q276" s="42"/>
      <c r="R276" s="41"/>
      <c r="S276" s="42"/>
      <c r="T276" s="43"/>
      <c r="U276" s="43"/>
      <c r="V276" s="43"/>
      <c r="W276" s="44"/>
    </row>
    <row r="277" spans="6:24" s="37" customFormat="1" ht="6" customHeight="1" outlineLevel="2" x14ac:dyDescent="0.2">
      <c r="F277" s="38"/>
      <c r="G277" s="39"/>
      <c r="H277" s="40"/>
      <c r="I277" s="45"/>
      <c r="J277" s="45"/>
      <c r="K277" s="45"/>
      <c r="L277" s="45"/>
      <c r="M277" s="45"/>
      <c r="N277" s="192"/>
      <c r="O277" s="45"/>
      <c r="P277" s="41"/>
      <c r="Q277" s="42"/>
      <c r="R277" s="41"/>
      <c r="S277" s="42"/>
      <c r="T277" s="43"/>
      <c r="U277" s="43"/>
      <c r="V277" s="43"/>
      <c r="W277" s="44"/>
    </row>
    <row r="278" spans="6:24" s="46" customFormat="1" ht="11.25" outlineLevel="3" x14ac:dyDescent="0.2">
      <c r="F278" s="47"/>
      <c r="G278" s="48"/>
      <c r="H278" s="49" t="str">
        <f>IF(AND(H277&lt;&gt;"Výkaz výměr:",I277=""),"Výkaz výměr:","")</f>
        <v>Výkaz výměr:</v>
      </c>
      <c r="I278" s="50" t="s">
        <v>204</v>
      </c>
      <c r="J278" s="51"/>
      <c r="K278" s="52"/>
      <c r="L278" s="53"/>
      <c r="M278" s="54">
        <v>6</v>
      </c>
      <c r="N278" s="193"/>
      <c r="O278" s="56"/>
      <c r="P278" s="57"/>
      <c r="Q278" s="55"/>
      <c r="R278" s="55"/>
      <c r="S278" s="55"/>
      <c r="T278" s="58" t="s">
        <v>2</v>
      </c>
      <c r="U278" s="55"/>
      <c r="V278" s="55"/>
      <c r="W278" s="59"/>
    </row>
    <row r="279" spans="6:24" s="37" customFormat="1" ht="12" outlineLevel="2" x14ac:dyDescent="0.2">
      <c r="F279" s="30">
        <v>13</v>
      </c>
      <c r="G279" s="31" t="s">
        <v>8</v>
      </c>
      <c r="H279" s="32" t="s">
        <v>109</v>
      </c>
      <c r="I279" s="33" t="s">
        <v>279</v>
      </c>
      <c r="J279" s="31" t="s">
        <v>3</v>
      </c>
      <c r="K279" s="34">
        <v>37.32</v>
      </c>
      <c r="L279" s="35">
        <v>0</v>
      </c>
      <c r="M279" s="34">
        <v>37.32</v>
      </c>
      <c r="N279" s="191">
        <v>0</v>
      </c>
      <c r="O279" s="36">
        <f>M279*N279</f>
        <v>0</v>
      </c>
      <c r="P279" s="36">
        <v>4.0079999999999998E-2</v>
      </c>
      <c r="Q279" s="36">
        <f>M279*P279</f>
        <v>1.4957855999999998</v>
      </c>
      <c r="R279" s="36"/>
      <c r="S279" s="36">
        <f>M279*R279</f>
        <v>0</v>
      </c>
      <c r="T279" s="36">
        <v>21</v>
      </c>
      <c r="U279" s="36">
        <f>O279*T279/100</f>
        <v>0</v>
      </c>
      <c r="V279" s="36">
        <f>U279+O279</f>
        <v>0</v>
      </c>
      <c r="W279" s="36"/>
      <c r="X279" s="36">
        <v>1</v>
      </c>
    </row>
    <row r="280" spans="6:24" s="37" customFormat="1" ht="12" outlineLevel="2" x14ac:dyDescent="0.2">
      <c r="F280" s="38"/>
      <c r="G280" s="39"/>
      <c r="H280" s="185" t="s">
        <v>143</v>
      </c>
      <c r="I280" s="487" t="s">
        <v>283</v>
      </c>
      <c r="J280" s="487"/>
      <c r="K280" s="487"/>
      <c r="L280" s="487"/>
      <c r="M280" s="487"/>
      <c r="N280" s="487"/>
      <c r="O280" s="487"/>
      <c r="P280" s="41"/>
      <c r="Q280" s="42"/>
      <c r="R280" s="41"/>
      <c r="S280" s="42"/>
      <c r="T280" s="43"/>
      <c r="U280" s="43"/>
      <c r="V280" s="43"/>
      <c r="W280" s="44"/>
    </row>
    <row r="281" spans="6:24" s="37" customFormat="1" ht="6" customHeight="1" outlineLevel="2" x14ac:dyDescent="0.2">
      <c r="F281" s="38"/>
      <c r="G281" s="39"/>
      <c r="H281" s="40"/>
      <c r="I281" s="45"/>
      <c r="J281" s="45"/>
      <c r="K281" s="45"/>
      <c r="L281" s="45"/>
      <c r="M281" s="45"/>
      <c r="N281" s="192"/>
      <c r="O281" s="45"/>
      <c r="P281" s="41"/>
      <c r="Q281" s="42"/>
      <c r="R281" s="41"/>
      <c r="S281" s="42"/>
      <c r="T281" s="43"/>
      <c r="U281" s="43"/>
      <c r="V281" s="43"/>
      <c r="W281" s="44"/>
    </row>
    <row r="282" spans="6:24" s="46" customFormat="1" ht="11.25" outlineLevel="3" x14ac:dyDescent="0.2">
      <c r="F282" s="47"/>
      <c r="G282" s="48"/>
      <c r="H282" s="49" t="str">
        <f>IF(AND(H281&lt;&gt;"Výkaz výměr:",I281=""),"Výkaz výměr:","")</f>
        <v>Výkaz výměr:</v>
      </c>
      <c r="I282" s="50" t="s">
        <v>290</v>
      </c>
      <c r="J282" s="51"/>
      <c r="K282" s="52"/>
      <c r="L282" s="53"/>
      <c r="M282" s="54">
        <v>37.32</v>
      </c>
      <c r="N282" s="193"/>
      <c r="O282" s="56"/>
      <c r="P282" s="57"/>
      <c r="Q282" s="55"/>
      <c r="R282" s="55"/>
      <c r="S282" s="55"/>
      <c r="T282" s="58" t="s">
        <v>2</v>
      </c>
      <c r="U282" s="55"/>
      <c r="V282" s="55"/>
      <c r="W282" s="59"/>
    </row>
    <row r="283" spans="6:24" s="37" customFormat="1" ht="12" outlineLevel="2" x14ac:dyDescent="0.2">
      <c r="F283" s="30">
        <v>14</v>
      </c>
      <c r="G283" s="31" t="s">
        <v>8</v>
      </c>
      <c r="H283" s="32" t="s">
        <v>110</v>
      </c>
      <c r="I283" s="33" t="s">
        <v>334</v>
      </c>
      <c r="J283" s="31" t="s">
        <v>17</v>
      </c>
      <c r="K283" s="34">
        <v>6</v>
      </c>
      <c r="L283" s="35">
        <v>0</v>
      </c>
      <c r="M283" s="34">
        <v>6</v>
      </c>
      <c r="N283" s="191">
        <v>0</v>
      </c>
      <c r="O283" s="36">
        <f>M283*N283</f>
        <v>0</v>
      </c>
      <c r="P283" s="36">
        <v>0.11171</v>
      </c>
      <c r="Q283" s="36">
        <f>M283*P283</f>
        <v>0.67026000000000008</v>
      </c>
      <c r="R283" s="36"/>
      <c r="S283" s="36">
        <f>M283*R283</f>
        <v>0</v>
      </c>
      <c r="T283" s="36">
        <v>21</v>
      </c>
      <c r="U283" s="36">
        <f>O283*T283/100</f>
        <v>0</v>
      </c>
      <c r="V283" s="36">
        <f>U283+O283</f>
        <v>0</v>
      </c>
      <c r="W283" s="36"/>
      <c r="X283" s="36">
        <v>1</v>
      </c>
    </row>
    <row r="284" spans="6:24" s="37" customFormat="1" ht="12" outlineLevel="2" x14ac:dyDescent="0.2">
      <c r="F284" s="38"/>
      <c r="G284" s="39"/>
      <c r="H284" s="185" t="s">
        <v>143</v>
      </c>
      <c r="I284" s="487" t="s">
        <v>364</v>
      </c>
      <c r="J284" s="487"/>
      <c r="K284" s="487"/>
      <c r="L284" s="487"/>
      <c r="M284" s="487"/>
      <c r="N284" s="487"/>
      <c r="O284" s="487"/>
      <c r="P284" s="41"/>
      <c r="Q284" s="42"/>
      <c r="R284" s="41"/>
      <c r="S284" s="42"/>
      <c r="T284" s="43"/>
      <c r="U284" s="43"/>
      <c r="V284" s="43"/>
      <c r="W284" s="44"/>
    </row>
    <row r="285" spans="6:24" s="37" customFormat="1" ht="6" customHeight="1" outlineLevel="2" x14ac:dyDescent="0.2">
      <c r="F285" s="38"/>
      <c r="G285" s="39"/>
      <c r="H285" s="40"/>
      <c r="I285" s="45"/>
      <c r="J285" s="45"/>
      <c r="K285" s="45"/>
      <c r="L285" s="45"/>
      <c r="M285" s="45"/>
      <c r="N285" s="192"/>
      <c r="O285" s="45"/>
      <c r="P285" s="41"/>
      <c r="Q285" s="42"/>
      <c r="R285" s="41"/>
      <c r="S285" s="42"/>
      <c r="T285" s="43"/>
      <c r="U285" s="43"/>
      <c r="V285" s="43"/>
      <c r="W285" s="44"/>
    </row>
    <row r="286" spans="6:24" s="46" customFormat="1" ht="11.25" outlineLevel="3" x14ac:dyDescent="0.2">
      <c r="F286" s="47"/>
      <c r="G286" s="48"/>
      <c r="H286" s="49" t="str">
        <f>IF(AND(H285&lt;&gt;"Výkaz výměr:",I285=""),"Výkaz výměr:","")</f>
        <v>Výkaz výměr:</v>
      </c>
      <c r="I286" s="50" t="s">
        <v>175</v>
      </c>
      <c r="J286" s="51"/>
      <c r="K286" s="52"/>
      <c r="L286" s="53"/>
      <c r="M286" s="54">
        <v>6</v>
      </c>
      <c r="N286" s="193"/>
      <c r="O286" s="56"/>
      <c r="P286" s="57"/>
      <c r="Q286" s="55"/>
      <c r="R286" s="55"/>
      <c r="S286" s="55"/>
      <c r="T286" s="58" t="s">
        <v>2</v>
      </c>
      <c r="U286" s="55"/>
      <c r="V286" s="55"/>
      <c r="W286" s="59"/>
    </row>
    <row r="287" spans="6:24" s="37" customFormat="1" ht="12" outlineLevel="2" x14ac:dyDescent="0.2">
      <c r="F287" s="30">
        <v>15</v>
      </c>
      <c r="G287" s="31" t="s">
        <v>8</v>
      </c>
      <c r="H287" s="32" t="s">
        <v>111</v>
      </c>
      <c r="I287" s="33" t="s">
        <v>319</v>
      </c>
      <c r="J287" s="31" t="s">
        <v>17</v>
      </c>
      <c r="K287" s="34">
        <v>1</v>
      </c>
      <c r="L287" s="35">
        <v>0</v>
      </c>
      <c r="M287" s="34">
        <v>1</v>
      </c>
      <c r="N287" s="191">
        <v>0</v>
      </c>
      <c r="O287" s="36">
        <f>M287*N287</f>
        <v>0</v>
      </c>
      <c r="P287" s="36"/>
      <c r="Q287" s="36">
        <f>M287*P287</f>
        <v>0</v>
      </c>
      <c r="R287" s="36"/>
      <c r="S287" s="36">
        <f>M287*R287</f>
        <v>0</v>
      </c>
      <c r="T287" s="36">
        <v>21</v>
      </c>
      <c r="U287" s="36">
        <f>O287*T287/100</f>
        <v>0</v>
      </c>
      <c r="V287" s="36">
        <f>U287+O287</f>
        <v>0</v>
      </c>
      <c r="W287" s="36"/>
      <c r="X287" s="36">
        <v>1</v>
      </c>
    </row>
    <row r="288" spans="6:24" s="37" customFormat="1" ht="12" outlineLevel="2" x14ac:dyDescent="0.2">
      <c r="F288" s="38"/>
      <c r="G288" s="39"/>
      <c r="H288" s="185" t="s">
        <v>143</v>
      </c>
      <c r="I288" s="487" t="s">
        <v>345</v>
      </c>
      <c r="J288" s="487"/>
      <c r="K288" s="487"/>
      <c r="L288" s="487"/>
      <c r="M288" s="487"/>
      <c r="N288" s="487"/>
      <c r="O288" s="487"/>
      <c r="P288" s="41"/>
      <c r="Q288" s="42"/>
      <c r="R288" s="41"/>
      <c r="S288" s="42"/>
      <c r="T288" s="43"/>
      <c r="U288" s="43"/>
      <c r="V288" s="43"/>
      <c r="W288" s="44"/>
    </row>
    <row r="289" spans="6:24" s="37" customFormat="1" ht="6" customHeight="1" outlineLevel="2" x14ac:dyDescent="0.2">
      <c r="F289" s="38"/>
      <c r="G289" s="39"/>
      <c r="H289" s="40"/>
      <c r="I289" s="45"/>
      <c r="J289" s="45"/>
      <c r="K289" s="45"/>
      <c r="L289" s="45"/>
      <c r="M289" s="45"/>
      <c r="N289" s="192"/>
      <c r="O289" s="45"/>
      <c r="P289" s="41"/>
      <c r="Q289" s="42"/>
      <c r="R289" s="41"/>
      <c r="S289" s="42"/>
      <c r="T289" s="43"/>
      <c r="U289" s="43"/>
      <c r="V289" s="43"/>
      <c r="W289" s="44"/>
    </row>
    <row r="290" spans="6:24" s="46" customFormat="1" ht="11.25" outlineLevel="3" x14ac:dyDescent="0.2">
      <c r="F290" s="47"/>
      <c r="G290" s="48"/>
      <c r="H290" s="49" t="str">
        <f>IF(AND(H289&lt;&gt;"Výkaz výměr:",I289=""),"Výkaz výměr:","")</f>
        <v>Výkaz výměr:</v>
      </c>
      <c r="I290" s="50" t="s">
        <v>247</v>
      </c>
      <c r="J290" s="51"/>
      <c r="K290" s="52"/>
      <c r="L290" s="53"/>
      <c r="M290" s="54">
        <v>1</v>
      </c>
      <c r="N290" s="193"/>
      <c r="O290" s="56"/>
      <c r="P290" s="57"/>
      <c r="Q290" s="55"/>
      <c r="R290" s="55"/>
      <c r="S290" s="55"/>
      <c r="T290" s="58" t="s">
        <v>2</v>
      </c>
      <c r="U290" s="55"/>
      <c r="V290" s="55"/>
      <c r="W290" s="59"/>
    </row>
    <row r="291" spans="6:24" s="37" customFormat="1" ht="12" outlineLevel="2" x14ac:dyDescent="0.2">
      <c r="F291" s="30">
        <v>16</v>
      </c>
      <c r="G291" s="31" t="s">
        <v>8</v>
      </c>
      <c r="H291" s="32" t="s">
        <v>112</v>
      </c>
      <c r="I291" s="33" t="s">
        <v>352</v>
      </c>
      <c r="J291" s="31" t="s">
        <v>17</v>
      </c>
      <c r="K291" s="34">
        <v>360</v>
      </c>
      <c r="L291" s="35">
        <v>0</v>
      </c>
      <c r="M291" s="34">
        <v>360</v>
      </c>
      <c r="N291" s="191">
        <v>0</v>
      </c>
      <c r="O291" s="36">
        <f>M291*N291</f>
        <v>0</v>
      </c>
      <c r="P291" s="36"/>
      <c r="Q291" s="36">
        <f>M291*P291</f>
        <v>0</v>
      </c>
      <c r="R291" s="36"/>
      <c r="S291" s="36">
        <f>M291*R291</f>
        <v>0</v>
      </c>
      <c r="T291" s="36">
        <v>21</v>
      </c>
      <c r="U291" s="36">
        <f>O291*T291/100</f>
        <v>0</v>
      </c>
      <c r="V291" s="36">
        <f>U291+O291</f>
        <v>0</v>
      </c>
      <c r="W291" s="36"/>
      <c r="X291" s="36">
        <v>1</v>
      </c>
    </row>
    <row r="292" spans="6:24" s="37" customFormat="1" ht="12" outlineLevel="2" x14ac:dyDescent="0.2">
      <c r="F292" s="38"/>
      <c r="G292" s="39"/>
      <c r="H292" s="185" t="s">
        <v>143</v>
      </c>
      <c r="I292" s="487" t="s">
        <v>403</v>
      </c>
      <c r="J292" s="487"/>
      <c r="K292" s="487"/>
      <c r="L292" s="487"/>
      <c r="M292" s="487"/>
      <c r="N292" s="487"/>
      <c r="O292" s="487"/>
      <c r="P292" s="41"/>
      <c r="Q292" s="42"/>
      <c r="R292" s="41"/>
      <c r="S292" s="42"/>
      <c r="T292" s="43"/>
      <c r="U292" s="43"/>
      <c r="V292" s="43"/>
      <c r="W292" s="44"/>
    </row>
    <row r="293" spans="6:24" s="37" customFormat="1" ht="6" customHeight="1" outlineLevel="2" x14ac:dyDescent="0.2">
      <c r="F293" s="38"/>
      <c r="G293" s="39"/>
      <c r="H293" s="40"/>
      <c r="I293" s="45"/>
      <c r="J293" s="45"/>
      <c r="K293" s="45"/>
      <c r="L293" s="45"/>
      <c r="M293" s="45"/>
      <c r="N293" s="192"/>
      <c r="O293" s="45"/>
      <c r="P293" s="41"/>
      <c r="Q293" s="42"/>
      <c r="R293" s="41"/>
      <c r="S293" s="42"/>
      <c r="T293" s="43"/>
      <c r="U293" s="43"/>
      <c r="V293" s="43"/>
      <c r="W293" s="44"/>
    </row>
    <row r="294" spans="6:24" s="46" customFormat="1" ht="11.25" outlineLevel="3" x14ac:dyDescent="0.2">
      <c r="F294" s="47"/>
      <c r="G294" s="48"/>
      <c r="H294" s="49" t="str">
        <f>IF(AND(H293&lt;&gt;"Výkaz výměr:",I293=""),"Výkaz výměr:","")</f>
        <v>Výkaz výměr:</v>
      </c>
      <c r="I294" s="50" t="s">
        <v>246</v>
      </c>
      <c r="J294" s="51"/>
      <c r="K294" s="52"/>
      <c r="L294" s="53"/>
      <c r="M294" s="54">
        <v>360</v>
      </c>
      <c r="N294" s="193"/>
      <c r="O294" s="56"/>
      <c r="P294" s="57"/>
      <c r="Q294" s="55"/>
      <c r="R294" s="55"/>
      <c r="S294" s="55"/>
      <c r="T294" s="58" t="s">
        <v>2</v>
      </c>
      <c r="U294" s="55"/>
      <c r="V294" s="55"/>
      <c r="W294" s="59"/>
    </row>
    <row r="295" spans="6:24" s="37" customFormat="1" ht="12" outlineLevel="2" x14ac:dyDescent="0.2">
      <c r="F295" s="30">
        <v>17</v>
      </c>
      <c r="G295" s="31" t="s">
        <v>8</v>
      </c>
      <c r="H295" s="32" t="s">
        <v>113</v>
      </c>
      <c r="I295" s="33" t="s">
        <v>356</v>
      </c>
      <c r="J295" s="31" t="s">
        <v>17</v>
      </c>
      <c r="K295" s="34">
        <v>11</v>
      </c>
      <c r="L295" s="35">
        <v>0</v>
      </c>
      <c r="M295" s="34">
        <v>11</v>
      </c>
      <c r="N295" s="191">
        <v>0</v>
      </c>
      <c r="O295" s="36">
        <f>M295*N295</f>
        <v>0</v>
      </c>
      <c r="P295" s="36">
        <v>6.9999999999999999E-4</v>
      </c>
      <c r="Q295" s="36">
        <f>M295*P295</f>
        <v>7.7000000000000002E-3</v>
      </c>
      <c r="R295" s="36"/>
      <c r="S295" s="36">
        <f>M295*R295</f>
        <v>0</v>
      </c>
      <c r="T295" s="36">
        <v>21</v>
      </c>
      <c r="U295" s="36">
        <f>O295*T295/100</f>
        <v>0</v>
      </c>
      <c r="V295" s="36">
        <f>U295+O295</f>
        <v>0</v>
      </c>
      <c r="W295" s="36"/>
      <c r="X295" s="36">
        <v>1</v>
      </c>
    </row>
    <row r="296" spans="6:24" s="37" customFormat="1" ht="12" outlineLevel="2" x14ac:dyDescent="0.2">
      <c r="F296" s="38"/>
      <c r="G296" s="39"/>
      <c r="H296" s="185" t="s">
        <v>143</v>
      </c>
      <c r="I296" s="487" t="s">
        <v>388</v>
      </c>
      <c r="J296" s="487"/>
      <c r="K296" s="487"/>
      <c r="L296" s="487"/>
      <c r="M296" s="487"/>
      <c r="N296" s="487"/>
      <c r="O296" s="487"/>
      <c r="P296" s="41"/>
      <c r="Q296" s="42"/>
      <c r="R296" s="41"/>
      <c r="S296" s="42"/>
      <c r="T296" s="43"/>
      <c r="U296" s="43"/>
      <c r="V296" s="43"/>
      <c r="W296" s="44"/>
    </row>
    <row r="297" spans="6:24" s="37" customFormat="1" ht="6" customHeight="1" outlineLevel="2" x14ac:dyDescent="0.2">
      <c r="F297" s="38"/>
      <c r="G297" s="39"/>
      <c r="H297" s="40"/>
      <c r="I297" s="45"/>
      <c r="J297" s="45"/>
      <c r="K297" s="45"/>
      <c r="L297" s="45"/>
      <c r="M297" s="45"/>
      <c r="N297" s="192"/>
      <c r="O297" s="45"/>
      <c r="P297" s="41"/>
      <c r="Q297" s="42"/>
      <c r="R297" s="41"/>
      <c r="S297" s="42"/>
      <c r="T297" s="43"/>
      <c r="U297" s="43"/>
      <c r="V297" s="43"/>
      <c r="W297" s="44"/>
    </row>
    <row r="298" spans="6:24" s="46" customFormat="1" ht="11.25" outlineLevel="3" x14ac:dyDescent="0.2">
      <c r="F298" s="47"/>
      <c r="G298" s="48"/>
      <c r="H298" s="49" t="str">
        <f>IF(AND(H297&lt;&gt;"Výkaz výměr:",I297=""),"Výkaz výměr:","")</f>
        <v>Výkaz výměr:</v>
      </c>
      <c r="I298" s="50" t="s">
        <v>253</v>
      </c>
      <c r="J298" s="51"/>
      <c r="K298" s="52"/>
      <c r="L298" s="53"/>
      <c r="M298" s="54">
        <v>11</v>
      </c>
      <c r="N298" s="193"/>
      <c r="O298" s="56"/>
      <c r="P298" s="57"/>
      <c r="Q298" s="55"/>
      <c r="R298" s="55"/>
      <c r="S298" s="55"/>
      <c r="T298" s="58" t="s">
        <v>2</v>
      </c>
      <c r="U298" s="55"/>
      <c r="V298" s="55"/>
      <c r="W298" s="59"/>
    </row>
    <row r="299" spans="6:24" s="37" customFormat="1" ht="12" outlineLevel="2" x14ac:dyDescent="0.2">
      <c r="F299" s="30">
        <v>18</v>
      </c>
      <c r="G299" s="31" t="s">
        <v>8</v>
      </c>
      <c r="H299" s="32" t="s">
        <v>114</v>
      </c>
      <c r="I299" s="33" t="s">
        <v>333</v>
      </c>
      <c r="J299" s="31" t="s">
        <v>17</v>
      </c>
      <c r="K299" s="34">
        <v>8</v>
      </c>
      <c r="L299" s="35">
        <v>0</v>
      </c>
      <c r="M299" s="34">
        <v>8</v>
      </c>
      <c r="N299" s="191">
        <v>0</v>
      </c>
      <c r="O299" s="36">
        <f>M299*N299</f>
        <v>0</v>
      </c>
      <c r="P299" s="36">
        <v>0.10940999999999999</v>
      </c>
      <c r="Q299" s="36">
        <f>M299*P299</f>
        <v>0.87527999999999995</v>
      </c>
      <c r="R299" s="36"/>
      <c r="S299" s="36">
        <f>M299*R299</f>
        <v>0</v>
      </c>
      <c r="T299" s="36">
        <v>21</v>
      </c>
      <c r="U299" s="36">
        <f>O299*T299/100</f>
        <v>0</v>
      </c>
      <c r="V299" s="36">
        <f>U299+O299</f>
        <v>0</v>
      </c>
      <c r="W299" s="36"/>
      <c r="X299" s="36">
        <v>1</v>
      </c>
    </row>
    <row r="300" spans="6:24" s="37" customFormat="1" ht="12" outlineLevel="2" x14ac:dyDescent="0.2">
      <c r="F300" s="38"/>
      <c r="G300" s="39"/>
      <c r="H300" s="185" t="s">
        <v>143</v>
      </c>
      <c r="I300" s="487" t="s">
        <v>350</v>
      </c>
      <c r="J300" s="487"/>
      <c r="K300" s="487"/>
      <c r="L300" s="487"/>
      <c r="M300" s="487"/>
      <c r="N300" s="487"/>
      <c r="O300" s="487"/>
      <c r="P300" s="41"/>
      <c r="Q300" s="42"/>
      <c r="R300" s="41"/>
      <c r="S300" s="42"/>
      <c r="T300" s="43"/>
      <c r="U300" s="43"/>
      <c r="V300" s="43"/>
      <c r="W300" s="44"/>
    </row>
    <row r="301" spans="6:24" s="37" customFormat="1" ht="6" customHeight="1" outlineLevel="2" x14ac:dyDescent="0.2">
      <c r="F301" s="38"/>
      <c r="G301" s="39"/>
      <c r="H301" s="40"/>
      <c r="I301" s="45"/>
      <c r="J301" s="45"/>
      <c r="K301" s="45"/>
      <c r="L301" s="45"/>
      <c r="M301" s="45"/>
      <c r="N301" s="192"/>
      <c r="O301" s="45"/>
      <c r="P301" s="41"/>
      <c r="Q301" s="42"/>
      <c r="R301" s="41"/>
      <c r="S301" s="42"/>
      <c r="T301" s="43"/>
      <c r="U301" s="43"/>
      <c r="V301" s="43"/>
      <c r="W301" s="44"/>
    </row>
    <row r="302" spans="6:24" s="46" customFormat="1" ht="11.25" outlineLevel="3" x14ac:dyDescent="0.2">
      <c r="F302" s="47"/>
      <c r="G302" s="48"/>
      <c r="H302" s="49" t="str">
        <f>IF(AND(H301&lt;&gt;"Výkaz výměr:",I301=""),"Výkaz výměr:","")</f>
        <v>Výkaz výměr:</v>
      </c>
      <c r="I302" s="50" t="s">
        <v>248</v>
      </c>
      <c r="J302" s="51"/>
      <c r="K302" s="52"/>
      <c r="L302" s="53"/>
      <c r="M302" s="54">
        <v>8</v>
      </c>
      <c r="N302" s="193"/>
      <c r="O302" s="56"/>
      <c r="P302" s="57"/>
      <c r="Q302" s="55"/>
      <c r="R302" s="55"/>
      <c r="S302" s="55"/>
      <c r="T302" s="58" t="s">
        <v>2</v>
      </c>
      <c r="U302" s="55"/>
      <c r="V302" s="55"/>
      <c r="W302" s="59"/>
    </row>
    <row r="303" spans="6:24" s="37" customFormat="1" ht="12" outlineLevel="2" x14ac:dyDescent="0.2">
      <c r="F303" s="30">
        <v>19</v>
      </c>
      <c r="G303" s="31" t="s">
        <v>8</v>
      </c>
      <c r="H303" s="32" t="s">
        <v>115</v>
      </c>
      <c r="I303" s="33" t="s">
        <v>329</v>
      </c>
      <c r="J303" s="31" t="s">
        <v>17</v>
      </c>
      <c r="K303" s="34">
        <v>4</v>
      </c>
      <c r="L303" s="35">
        <v>0</v>
      </c>
      <c r="M303" s="34">
        <v>4</v>
      </c>
      <c r="N303" s="191">
        <v>0</v>
      </c>
      <c r="O303" s="36">
        <f>M303*N303</f>
        <v>0</v>
      </c>
      <c r="P303" s="36">
        <v>5.4000000000000001E-4</v>
      </c>
      <c r="Q303" s="36">
        <f>M303*P303</f>
        <v>2.16E-3</v>
      </c>
      <c r="R303" s="36"/>
      <c r="S303" s="36">
        <f>M303*R303</f>
        <v>0</v>
      </c>
      <c r="T303" s="36">
        <v>21</v>
      </c>
      <c r="U303" s="36">
        <f>O303*T303/100</f>
        <v>0</v>
      </c>
      <c r="V303" s="36">
        <f>U303+O303</f>
        <v>0</v>
      </c>
      <c r="W303" s="36"/>
      <c r="X303" s="36">
        <v>1</v>
      </c>
    </row>
    <row r="304" spans="6:24" s="37" customFormat="1" ht="12" outlineLevel="2" x14ac:dyDescent="0.2">
      <c r="F304" s="38"/>
      <c r="G304" s="39"/>
      <c r="H304" s="185" t="s">
        <v>143</v>
      </c>
      <c r="I304" s="487" t="s">
        <v>375</v>
      </c>
      <c r="J304" s="487"/>
      <c r="K304" s="487"/>
      <c r="L304" s="487"/>
      <c r="M304" s="487"/>
      <c r="N304" s="487"/>
      <c r="O304" s="487"/>
      <c r="P304" s="41"/>
      <c r="Q304" s="42"/>
      <c r="R304" s="41"/>
      <c r="S304" s="42"/>
      <c r="T304" s="43"/>
      <c r="U304" s="43"/>
      <c r="V304" s="43"/>
      <c r="W304" s="44"/>
    </row>
    <row r="305" spans="6:24" s="37" customFormat="1" ht="6" customHeight="1" outlineLevel="2" x14ac:dyDescent="0.2">
      <c r="F305" s="38"/>
      <c r="G305" s="39"/>
      <c r="H305" s="40"/>
      <c r="I305" s="45"/>
      <c r="J305" s="45"/>
      <c r="K305" s="45"/>
      <c r="L305" s="45"/>
      <c r="M305" s="45"/>
      <c r="N305" s="192"/>
      <c r="O305" s="45"/>
      <c r="P305" s="41"/>
      <c r="Q305" s="42"/>
      <c r="R305" s="41"/>
      <c r="S305" s="42"/>
      <c r="T305" s="43"/>
      <c r="U305" s="43"/>
      <c r="V305" s="43"/>
      <c r="W305" s="44"/>
    </row>
    <row r="306" spans="6:24" s="46" customFormat="1" ht="11.25" outlineLevel="3" x14ac:dyDescent="0.2">
      <c r="F306" s="47"/>
      <c r="G306" s="48"/>
      <c r="H306" s="49" t="str">
        <f>IF(AND(H305&lt;&gt;"Výkaz výměr:",I305=""),"Výkaz výměr:","")</f>
        <v>Výkaz výměr:</v>
      </c>
      <c r="I306" s="50" t="s">
        <v>180</v>
      </c>
      <c r="J306" s="51"/>
      <c r="K306" s="52"/>
      <c r="L306" s="53"/>
      <c r="M306" s="54">
        <v>2</v>
      </c>
      <c r="N306" s="193"/>
      <c r="O306" s="56"/>
      <c r="P306" s="57"/>
      <c r="Q306" s="55"/>
      <c r="R306" s="55"/>
      <c r="S306" s="55"/>
      <c r="T306" s="58" t="s">
        <v>2</v>
      </c>
      <c r="U306" s="55"/>
      <c r="V306" s="55"/>
      <c r="W306" s="59"/>
    </row>
    <row r="307" spans="6:24" s="46" customFormat="1" ht="11.25" outlineLevel="3" x14ac:dyDescent="0.2">
      <c r="F307" s="47"/>
      <c r="G307" s="48"/>
      <c r="H307" s="49" t="str">
        <f>IF(AND(H306&lt;&gt;"Výkaz výměr:",I306=""),"Výkaz výměr:","")</f>
        <v/>
      </c>
      <c r="I307" s="50" t="s">
        <v>174</v>
      </c>
      <c r="J307" s="51"/>
      <c r="K307" s="52"/>
      <c r="L307" s="53"/>
      <c r="M307" s="54">
        <v>2</v>
      </c>
      <c r="N307" s="193"/>
      <c r="O307" s="56"/>
      <c r="P307" s="57"/>
      <c r="Q307" s="55"/>
      <c r="R307" s="55"/>
      <c r="S307" s="55"/>
      <c r="T307" s="58" t="s">
        <v>2</v>
      </c>
      <c r="U307" s="55"/>
      <c r="V307" s="55"/>
      <c r="W307" s="59"/>
    </row>
    <row r="308" spans="6:24" s="37" customFormat="1" ht="12" outlineLevel="2" x14ac:dyDescent="0.2">
      <c r="F308" s="30">
        <v>20</v>
      </c>
      <c r="G308" s="31" t="s">
        <v>8</v>
      </c>
      <c r="H308" s="32" t="s">
        <v>116</v>
      </c>
      <c r="I308" s="33" t="s">
        <v>330</v>
      </c>
      <c r="J308" s="31" t="s">
        <v>17</v>
      </c>
      <c r="K308" s="34">
        <v>1</v>
      </c>
      <c r="L308" s="35">
        <v>0</v>
      </c>
      <c r="M308" s="34">
        <v>1</v>
      </c>
      <c r="N308" s="191">
        <v>0</v>
      </c>
      <c r="O308" s="36">
        <f>M308*N308</f>
        <v>0</v>
      </c>
      <c r="P308" s="36">
        <v>1.58E-3</v>
      </c>
      <c r="Q308" s="36">
        <f>M308*P308</f>
        <v>1.58E-3</v>
      </c>
      <c r="R308" s="36"/>
      <c r="S308" s="36">
        <f>M308*R308</f>
        <v>0</v>
      </c>
      <c r="T308" s="36">
        <v>21</v>
      </c>
      <c r="U308" s="36">
        <f>O308*T308/100</f>
        <v>0</v>
      </c>
      <c r="V308" s="36">
        <f>U308+O308</f>
        <v>0</v>
      </c>
      <c r="W308" s="36"/>
      <c r="X308" s="36">
        <v>1</v>
      </c>
    </row>
    <row r="309" spans="6:24" s="37" customFormat="1" ht="12" outlineLevel="2" x14ac:dyDescent="0.2">
      <c r="F309" s="38"/>
      <c r="G309" s="39"/>
      <c r="H309" s="185" t="s">
        <v>143</v>
      </c>
      <c r="I309" s="487" t="s">
        <v>376</v>
      </c>
      <c r="J309" s="487"/>
      <c r="K309" s="487"/>
      <c r="L309" s="487"/>
      <c r="M309" s="487"/>
      <c r="N309" s="487"/>
      <c r="O309" s="487"/>
      <c r="P309" s="41"/>
      <c r="Q309" s="42"/>
      <c r="R309" s="41"/>
      <c r="S309" s="42"/>
      <c r="T309" s="43"/>
      <c r="U309" s="43"/>
      <c r="V309" s="43"/>
      <c r="W309" s="44"/>
    </row>
    <row r="310" spans="6:24" s="37" customFormat="1" ht="6" customHeight="1" outlineLevel="2" x14ac:dyDescent="0.2">
      <c r="F310" s="38"/>
      <c r="G310" s="39"/>
      <c r="H310" s="40"/>
      <c r="I310" s="45"/>
      <c r="J310" s="45"/>
      <c r="K310" s="45"/>
      <c r="L310" s="45"/>
      <c r="M310" s="45"/>
      <c r="N310" s="192"/>
      <c r="O310" s="45"/>
      <c r="P310" s="41"/>
      <c r="Q310" s="42"/>
      <c r="R310" s="41"/>
      <c r="S310" s="42"/>
      <c r="T310" s="43"/>
      <c r="U310" s="43"/>
      <c r="V310" s="43"/>
      <c r="W310" s="44"/>
    </row>
    <row r="311" spans="6:24" s="46" customFormat="1" ht="11.25" outlineLevel="3" x14ac:dyDescent="0.2">
      <c r="F311" s="47"/>
      <c r="G311" s="48"/>
      <c r="H311" s="49" t="str">
        <f>IF(AND(H310&lt;&gt;"Výkaz výměr:",I310=""),"Výkaz výměr:","")</f>
        <v>Výkaz výměr:</v>
      </c>
      <c r="I311" s="50" t="s">
        <v>179</v>
      </c>
      <c r="J311" s="51"/>
      <c r="K311" s="52"/>
      <c r="L311" s="53"/>
      <c r="M311" s="54">
        <v>1</v>
      </c>
      <c r="N311" s="193"/>
      <c r="O311" s="56"/>
      <c r="P311" s="57"/>
      <c r="Q311" s="55"/>
      <c r="R311" s="55"/>
      <c r="S311" s="55"/>
      <c r="T311" s="58" t="s">
        <v>2</v>
      </c>
      <c r="U311" s="55"/>
      <c r="V311" s="55"/>
      <c r="W311" s="59"/>
    </row>
    <row r="312" spans="6:24" s="37" customFormat="1" ht="12" outlineLevel="2" x14ac:dyDescent="0.2">
      <c r="F312" s="30">
        <v>21</v>
      </c>
      <c r="G312" s="31" t="s">
        <v>8</v>
      </c>
      <c r="H312" s="32" t="s">
        <v>117</v>
      </c>
      <c r="I312" s="33" t="s">
        <v>280</v>
      </c>
      <c r="J312" s="31" t="s">
        <v>10</v>
      </c>
      <c r="K312" s="34">
        <v>6</v>
      </c>
      <c r="L312" s="35">
        <v>0</v>
      </c>
      <c r="M312" s="34">
        <v>6</v>
      </c>
      <c r="N312" s="191">
        <v>0</v>
      </c>
      <c r="O312" s="36">
        <f>M312*N312</f>
        <v>0</v>
      </c>
      <c r="P312" s="36">
        <v>1.0000000000000001E-5</v>
      </c>
      <c r="Q312" s="36">
        <f>M312*P312</f>
        <v>6.0000000000000008E-5</v>
      </c>
      <c r="R312" s="36"/>
      <c r="S312" s="36">
        <f>M312*R312</f>
        <v>0</v>
      </c>
      <c r="T312" s="36">
        <v>21</v>
      </c>
      <c r="U312" s="36">
        <f>O312*T312/100</f>
        <v>0</v>
      </c>
      <c r="V312" s="36">
        <f>U312+O312</f>
        <v>0</v>
      </c>
      <c r="W312" s="36"/>
      <c r="X312" s="36">
        <v>1</v>
      </c>
    </row>
    <row r="313" spans="6:24" s="37" customFormat="1" ht="12" outlineLevel="2" x14ac:dyDescent="0.2">
      <c r="F313" s="38"/>
      <c r="G313" s="39"/>
      <c r="H313" s="185" t="s">
        <v>143</v>
      </c>
      <c r="I313" s="487" t="s">
        <v>391</v>
      </c>
      <c r="J313" s="487"/>
      <c r="K313" s="487"/>
      <c r="L313" s="487"/>
      <c r="M313" s="487"/>
      <c r="N313" s="487"/>
      <c r="O313" s="487"/>
      <c r="P313" s="41"/>
      <c r="Q313" s="42"/>
      <c r="R313" s="41"/>
      <c r="S313" s="42"/>
      <c r="T313" s="43"/>
      <c r="U313" s="43"/>
      <c r="V313" s="43"/>
      <c r="W313" s="44"/>
    </row>
    <row r="314" spans="6:24" s="37" customFormat="1" ht="6" customHeight="1" outlineLevel="2" x14ac:dyDescent="0.2">
      <c r="F314" s="38"/>
      <c r="G314" s="39"/>
      <c r="H314" s="40"/>
      <c r="I314" s="45"/>
      <c r="J314" s="45"/>
      <c r="K314" s="45"/>
      <c r="L314" s="45"/>
      <c r="M314" s="45"/>
      <c r="N314" s="192"/>
      <c r="O314" s="45"/>
      <c r="P314" s="41"/>
      <c r="Q314" s="42"/>
      <c r="R314" s="41"/>
      <c r="S314" s="42"/>
      <c r="T314" s="43"/>
      <c r="U314" s="43"/>
      <c r="V314" s="43"/>
      <c r="W314" s="44"/>
    </row>
    <row r="315" spans="6:24" s="46" customFormat="1" ht="11.25" outlineLevel="3" x14ac:dyDescent="0.2">
      <c r="F315" s="47"/>
      <c r="G315" s="48"/>
      <c r="H315" s="49" t="str">
        <f>IF(AND(H314&lt;&gt;"Výkaz výměr:",I314=""),"Výkaz výměr:","")</f>
        <v>Výkaz výměr:</v>
      </c>
      <c r="I315" s="50" t="s">
        <v>166</v>
      </c>
      <c r="J315" s="51"/>
      <c r="K315" s="52"/>
      <c r="L315" s="53"/>
      <c r="M315" s="54">
        <v>2</v>
      </c>
      <c r="N315" s="193"/>
      <c r="O315" s="56"/>
      <c r="P315" s="57"/>
      <c r="Q315" s="55"/>
      <c r="R315" s="55"/>
      <c r="S315" s="55"/>
      <c r="T315" s="58" t="s">
        <v>2</v>
      </c>
      <c r="U315" s="55"/>
      <c r="V315" s="55"/>
      <c r="W315" s="59"/>
    </row>
    <row r="316" spans="6:24" s="46" customFormat="1" ht="11.25" outlineLevel="3" x14ac:dyDescent="0.2">
      <c r="F316" s="47"/>
      <c r="G316" s="48"/>
      <c r="H316" s="49" t="str">
        <f>IF(AND(H315&lt;&gt;"Výkaz výměr:",I315=""),"Výkaz výměr:","")</f>
        <v/>
      </c>
      <c r="I316" s="50" t="s">
        <v>213</v>
      </c>
      <c r="J316" s="51"/>
      <c r="K316" s="52"/>
      <c r="L316" s="53"/>
      <c r="M316" s="54">
        <v>4</v>
      </c>
      <c r="N316" s="193"/>
      <c r="O316" s="56"/>
      <c r="P316" s="57"/>
      <c r="Q316" s="55"/>
      <c r="R316" s="55"/>
      <c r="S316" s="55"/>
      <c r="T316" s="58" t="s">
        <v>2</v>
      </c>
      <c r="U316" s="55"/>
      <c r="V316" s="55"/>
      <c r="W316" s="59"/>
    </row>
    <row r="317" spans="6:24" s="37" customFormat="1" ht="24" outlineLevel="2" x14ac:dyDescent="0.2">
      <c r="F317" s="30">
        <v>22</v>
      </c>
      <c r="G317" s="31" t="s">
        <v>1</v>
      </c>
      <c r="H317" s="32" t="s">
        <v>22</v>
      </c>
      <c r="I317" s="33" t="s">
        <v>398</v>
      </c>
      <c r="J317" s="31" t="s">
        <v>10</v>
      </c>
      <c r="K317" s="34">
        <v>6.7</v>
      </c>
      <c r="L317" s="35">
        <v>0</v>
      </c>
      <c r="M317" s="34">
        <v>6.7</v>
      </c>
      <c r="N317" s="191">
        <v>0</v>
      </c>
      <c r="O317" s="36">
        <f>M317*N317</f>
        <v>0</v>
      </c>
      <c r="P317" s="36"/>
      <c r="Q317" s="36">
        <f>M317*P317</f>
        <v>0</v>
      </c>
      <c r="R317" s="36"/>
      <c r="S317" s="36">
        <f>M317*R317</f>
        <v>0</v>
      </c>
      <c r="T317" s="36">
        <v>21</v>
      </c>
      <c r="U317" s="36">
        <f>O317*T317/100</f>
        <v>0</v>
      </c>
      <c r="V317" s="36">
        <f>U317+O317</f>
        <v>0</v>
      </c>
      <c r="W317" s="36"/>
      <c r="X317" s="36">
        <v>1</v>
      </c>
    </row>
    <row r="318" spans="6:24" s="37" customFormat="1" ht="12" outlineLevel="2" x14ac:dyDescent="0.2">
      <c r="F318" s="38"/>
      <c r="G318" s="39"/>
      <c r="H318" s="185" t="s">
        <v>143</v>
      </c>
      <c r="I318" s="487"/>
      <c r="J318" s="487"/>
      <c r="K318" s="487"/>
      <c r="L318" s="487"/>
      <c r="M318" s="487"/>
      <c r="N318" s="487"/>
      <c r="O318" s="487"/>
      <c r="P318" s="41"/>
      <c r="Q318" s="42"/>
      <c r="R318" s="41"/>
      <c r="S318" s="42"/>
      <c r="T318" s="43"/>
      <c r="U318" s="43"/>
      <c r="V318" s="43"/>
      <c r="W318" s="44"/>
    </row>
    <row r="319" spans="6:24" s="37" customFormat="1" ht="6" customHeight="1" outlineLevel="2" x14ac:dyDescent="0.2">
      <c r="F319" s="38"/>
      <c r="G319" s="39"/>
      <c r="H319" s="40"/>
      <c r="I319" s="45"/>
      <c r="J319" s="45"/>
      <c r="K319" s="45"/>
      <c r="L319" s="45"/>
      <c r="M319" s="45"/>
      <c r="N319" s="192"/>
      <c r="O319" s="45"/>
      <c r="P319" s="41"/>
      <c r="Q319" s="42"/>
      <c r="R319" s="41"/>
      <c r="S319" s="42"/>
      <c r="T319" s="43"/>
      <c r="U319" s="43"/>
      <c r="V319" s="43"/>
      <c r="W319" s="44"/>
    </row>
    <row r="320" spans="6:24" s="46" customFormat="1" ht="11.25" outlineLevel="3" x14ac:dyDescent="0.2">
      <c r="F320" s="47"/>
      <c r="G320" s="48"/>
      <c r="H320" s="49" t="str">
        <f>IF(AND(H319&lt;&gt;"Výkaz výměr:",I319=""),"Výkaz výměr:","")</f>
        <v>Výkaz výměr:</v>
      </c>
      <c r="I320" s="50" t="s">
        <v>232</v>
      </c>
      <c r="J320" s="51"/>
      <c r="K320" s="52"/>
      <c r="L320" s="53"/>
      <c r="M320" s="54">
        <v>6.7</v>
      </c>
      <c r="N320" s="193"/>
      <c r="O320" s="56"/>
      <c r="P320" s="57"/>
      <c r="Q320" s="55"/>
      <c r="R320" s="55"/>
      <c r="S320" s="55"/>
      <c r="T320" s="58" t="s">
        <v>2</v>
      </c>
      <c r="U320" s="55"/>
      <c r="V320" s="55"/>
      <c r="W320" s="59"/>
    </row>
    <row r="321" spans="6:24" s="37" customFormat="1" ht="24" outlineLevel="2" x14ac:dyDescent="0.2">
      <c r="F321" s="30">
        <v>23</v>
      </c>
      <c r="G321" s="31" t="s">
        <v>8</v>
      </c>
      <c r="H321" s="32" t="s">
        <v>118</v>
      </c>
      <c r="I321" s="33" t="s">
        <v>369</v>
      </c>
      <c r="J321" s="31" t="s">
        <v>3</v>
      </c>
      <c r="K321" s="34">
        <v>2.1</v>
      </c>
      <c r="L321" s="35">
        <v>0</v>
      </c>
      <c r="M321" s="34">
        <v>2.1</v>
      </c>
      <c r="N321" s="191">
        <v>0</v>
      </c>
      <c r="O321" s="36">
        <f>M321*N321</f>
        <v>0</v>
      </c>
      <c r="P321" s="36">
        <v>0.15540000000000001</v>
      </c>
      <c r="Q321" s="36">
        <f>M321*P321</f>
        <v>0.32634000000000002</v>
      </c>
      <c r="R321" s="36"/>
      <c r="S321" s="36">
        <f>M321*R321</f>
        <v>0</v>
      </c>
      <c r="T321" s="36">
        <v>21</v>
      </c>
      <c r="U321" s="36">
        <f>O321*T321/100</f>
        <v>0</v>
      </c>
      <c r="V321" s="36">
        <f>U321+O321</f>
        <v>0</v>
      </c>
      <c r="W321" s="36"/>
      <c r="X321" s="36">
        <v>1</v>
      </c>
    </row>
    <row r="322" spans="6:24" s="37" customFormat="1" ht="12" outlineLevel="2" x14ac:dyDescent="0.2">
      <c r="F322" s="38"/>
      <c r="G322" s="39"/>
      <c r="H322" s="185" t="s">
        <v>143</v>
      </c>
      <c r="I322" s="487" t="s">
        <v>423</v>
      </c>
      <c r="J322" s="487"/>
      <c r="K322" s="487"/>
      <c r="L322" s="487"/>
      <c r="M322" s="487"/>
      <c r="N322" s="487"/>
      <c r="O322" s="487"/>
      <c r="P322" s="41"/>
      <c r="Q322" s="42"/>
      <c r="R322" s="41"/>
      <c r="S322" s="42"/>
      <c r="T322" s="43"/>
      <c r="U322" s="43"/>
      <c r="V322" s="43"/>
      <c r="W322" s="44"/>
    </row>
    <row r="323" spans="6:24" s="37" customFormat="1" ht="6" customHeight="1" outlineLevel="2" x14ac:dyDescent="0.2">
      <c r="F323" s="38"/>
      <c r="G323" s="39"/>
      <c r="H323" s="40"/>
      <c r="I323" s="45"/>
      <c r="J323" s="45"/>
      <c r="K323" s="45"/>
      <c r="L323" s="45"/>
      <c r="M323" s="45"/>
      <c r="N323" s="192"/>
      <c r="O323" s="45"/>
      <c r="P323" s="41"/>
      <c r="Q323" s="42"/>
      <c r="R323" s="41"/>
      <c r="S323" s="42"/>
      <c r="T323" s="43"/>
      <c r="U323" s="43"/>
      <c r="V323" s="43"/>
      <c r="W323" s="44"/>
    </row>
    <row r="324" spans="6:24" s="46" customFormat="1" ht="11.25" outlineLevel="3" x14ac:dyDescent="0.2">
      <c r="F324" s="47"/>
      <c r="G324" s="48"/>
      <c r="H324" s="49" t="str">
        <f>IF(AND(H323&lt;&gt;"Výkaz výměr:",I323=""),"Výkaz výměr:","")</f>
        <v>Výkaz výměr:</v>
      </c>
      <c r="I324" s="50" t="s">
        <v>230</v>
      </c>
      <c r="J324" s="51"/>
      <c r="K324" s="52"/>
      <c r="L324" s="53"/>
      <c r="M324" s="54">
        <v>2.1</v>
      </c>
      <c r="N324" s="193"/>
      <c r="O324" s="56"/>
      <c r="P324" s="57"/>
      <c r="Q324" s="55"/>
      <c r="R324" s="55"/>
      <c r="S324" s="55"/>
      <c r="T324" s="58" t="s">
        <v>2</v>
      </c>
      <c r="U324" s="55"/>
      <c r="V324" s="55"/>
      <c r="W324" s="59"/>
    </row>
    <row r="325" spans="6:24" s="37" customFormat="1" ht="24" outlineLevel="2" x14ac:dyDescent="0.2">
      <c r="F325" s="30">
        <v>24</v>
      </c>
      <c r="G325" s="31" t="s">
        <v>8</v>
      </c>
      <c r="H325" s="32" t="s">
        <v>119</v>
      </c>
      <c r="I325" s="33" t="s">
        <v>373</v>
      </c>
      <c r="J325" s="31" t="s">
        <v>3</v>
      </c>
      <c r="K325" s="34">
        <v>163.30000000000001</v>
      </c>
      <c r="L325" s="35">
        <v>0</v>
      </c>
      <c r="M325" s="34">
        <v>163.30000000000001</v>
      </c>
      <c r="N325" s="191">
        <v>0</v>
      </c>
      <c r="O325" s="36">
        <f>M325*N325</f>
        <v>0</v>
      </c>
      <c r="P325" s="36">
        <v>0.1295</v>
      </c>
      <c r="Q325" s="36">
        <f>M325*P325</f>
        <v>21.147350000000003</v>
      </c>
      <c r="R325" s="36"/>
      <c r="S325" s="36">
        <f>M325*R325</f>
        <v>0</v>
      </c>
      <c r="T325" s="36">
        <v>21</v>
      </c>
      <c r="U325" s="36">
        <f>O325*T325/100</f>
        <v>0</v>
      </c>
      <c r="V325" s="36">
        <f>U325+O325</f>
        <v>0</v>
      </c>
      <c r="W325" s="36"/>
      <c r="X325" s="36">
        <v>1</v>
      </c>
    </row>
    <row r="326" spans="6:24" s="37" customFormat="1" ht="12" outlineLevel="2" x14ac:dyDescent="0.2">
      <c r="F326" s="38"/>
      <c r="G326" s="39"/>
      <c r="H326" s="185" t="s">
        <v>143</v>
      </c>
      <c r="I326" s="487" t="s">
        <v>424</v>
      </c>
      <c r="J326" s="487"/>
      <c r="K326" s="487"/>
      <c r="L326" s="487"/>
      <c r="M326" s="487"/>
      <c r="N326" s="487"/>
      <c r="O326" s="487"/>
      <c r="P326" s="41"/>
      <c r="Q326" s="42"/>
      <c r="R326" s="41"/>
      <c r="S326" s="42"/>
      <c r="T326" s="43"/>
      <c r="U326" s="43"/>
      <c r="V326" s="43"/>
      <c r="W326" s="44"/>
    </row>
    <row r="327" spans="6:24" s="37" customFormat="1" ht="6" customHeight="1" outlineLevel="2" x14ac:dyDescent="0.2">
      <c r="F327" s="38"/>
      <c r="G327" s="39"/>
      <c r="H327" s="40"/>
      <c r="I327" s="45"/>
      <c r="J327" s="45"/>
      <c r="K327" s="45"/>
      <c r="L327" s="45"/>
      <c r="M327" s="45"/>
      <c r="N327" s="192"/>
      <c r="O327" s="45"/>
      <c r="P327" s="41"/>
      <c r="Q327" s="42"/>
      <c r="R327" s="41"/>
      <c r="S327" s="42"/>
      <c r="T327" s="43"/>
      <c r="U327" s="43"/>
      <c r="V327" s="43"/>
      <c r="W327" s="44"/>
    </row>
    <row r="328" spans="6:24" s="46" customFormat="1" ht="11.25" outlineLevel="3" x14ac:dyDescent="0.2">
      <c r="F328" s="47"/>
      <c r="G328" s="48"/>
      <c r="H328" s="49" t="str">
        <f>IF(AND(H327&lt;&gt;"Výkaz výměr:",I327=""),"Výkaz výměr:","")</f>
        <v>Výkaz výměr:</v>
      </c>
      <c r="I328" s="50" t="s">
        <v>256</v>
      </c>
      <c r="J328" s="51"/>
      <c r="K328" s="52"/>
      <c r="L328" s="53"/>
      <c r="M328" s="54">
        <v>163.30000000000001</v>
      </c>
      <c r="N328" s="193"/>
      <c r="O328" s="56"/>
      <c r="P328" s="57"/>
      <c r="Q328" s="55"/>
      <c r="R328" s="55"/>
      <c r="S328" s="55"/>
      <c r="T328" s="58" t="s">
        <v>2</v>
      </c>
      <c r="U328" s="55"/>
      <c r="V328" s="55"/>
      <c r="W328" s="59"/>
    </row>
    <row r="329" spans="6:24" s="37" customFormat="1" ht="12" outlineLevel="2" x14ac:dyDescent="0.2">
      <c r="F329" s="30">
        <v>25</v>
      </c>
      <c r="G329" s="31" t="s">
        <v>8</v>
      </c>
      <c r="H329" s="32" t="s">
        <v>120</v>
      </c>
      <c r="I329" s="33" t="s">
        <v>361</v>
      </c>
      <c r="J329" s="31" t="s">
        <v>3</v>
      </c>
      <c r="K329" s="34">
        <v>10</v>
      </c>
      <c r="L329" s="35">
        <v>0</v>
      </c>
      <c r="M329" s="34">
        <v>10</v>
      </c>
      <c r="N329" s="191">
        <v>0</v>
      </c>
      <c r="O329" s="36">
        <f>M329*N329</f>
        <v>0</v>
      </c>
      <c r="P329" s="36">
        <v>3.3E-4</v>
      </c>
      <c r="Q329" s="36">
        <f>M329*P329</f>
        <v>3.3E-3</v>
      </c>
      <c r="R329" s="36"/>
      <c r="S329" s="36">
        <f>M329*R329</f>
        <v>0</v>
      </c>
      <c r="T329" s="36">
        <v>21</v>
      </c>
      <c r="U329" s="36">
        <f>O329*T329/100</f>
        <v>0</v>
      </c>
      <c r="V329" s="36">
        <f>U329+O329</f>
        <v>0</v>
      </c>
      <c r="W329" s="36"/>
      <c r="X329" s="36">
        <v>1</v>
      </c>
    </row>
    <row r="330" spans="6:24" s="37" customFormat="1" ht="12" outlineLevel="2" x14ac:dyDescent="0.2">
      <c r="F330" s="38"/>
      <c r="G330" s="39"/>
      <c r="H330" s="185" t="s">
        <v>143</v>
      </c>
      <c r="I330" s="487" t="s">
        <v>426</v>
      </c>
      <c r="J330" s="487"/>
      <c r="K330" s="487"/>
      <c r="L330" s="487"/>
      <c r="M330" s="487"/>
      <c r="N330" s="487"/>
      <c r="O330" s="487"/>
      <c r="P330" s="41"/>
      <c r="Q330" s="42"/>
      <c r="R330" s="41"/>
      <c r="S330" s="42"/>
      <c r="T330" s="43"/>
      <c r="U330" s="43"/>
      <c r="V330" s="43"/>
      <c r="W330" s="44"/>
    </row>
    <row r="331" spans="6:24" s="37" customFormat="1" ht="6" customHeight="1" outlineLevel="2" x14ac:dyDescent="0.2">
      <c r="F331" s="38"/>
      <c r="G331" s="39"/>
      <c r="H331" s="40"/>
      <c r="I331" s="45"/>
      <c r="J331" s="45"/>
      <c r="K331" s="45"/>
      <c r="L331" s="45"/>
      <c r="M331" s="45"/>
      <c r="N331" s="192"/>
      <c r="O331" s="45"/>
      <c r="P331" s="41"/>
      <c r="Q331" s="42"/>
      <c r="R331" s="41"/>
      <c r="S331" s="42"/>
      <c r="T331" s="43"/>
      <c r="U331" s="43"/>
      <c r="V331" s="43"/>
      <c r="W331" s="44"/>
    </row>
    <row r="332" spans="6:24" s="46" customFormat="1" ht="11.25" outlineLevel="3" x14ac:dyDescent="0.2">
      <c r="F332" s="47"/>
      <c r="G332" s="48"/>
      <c r="H332" s="49" t="str">
        <f>IF(AND(H331&lt;&gt;"Výkaz výměr:",I331=""),"Výkaz výměr:","")</f>
        <v>Výkaz výměr:</v>
      </c>
      <c r="I332" s="50" t="s">
        <v>354</v>
      </c>
      <c r="J332" s="51"/>
      <c r="K332" s="52"/>
      <c r="L332" s="53"/>
      <c r="M332" s="54">
        <v>10</v>
      </c>
      <c r="N332" s="193"/>
      <c r="O332" s="56"/>
      <c r="P332" s="57"/>
      <c r="Q332" s="55"/>
      <c r="R332" s="55"/>
      <c r="S332" s="55"/>
      <c r="T332" s="58" t="s">
        <v>2</v>
      </c>
      <c r="U332" s="55"/>
      <c r="V332" s="55"/>
      <c r="W332" s="59"/>
    </row>
    <row r="333" spans="6:24" s="37" customFormat="1" ht="12" outlineLevel="2" x14ac:dyDescent="0.2">
      <c r="F333" s="30">
        <v>26</v>
      </c>
      <c r="G333" s="31" t="s">
        <v>8</v>
      </c>
      <c r="H333" s="32" t="s">
        <v>121</v>
      </c>
      <c r="I333" s="33" t="s">
        <v>346</v>
      </c>
      <c r="J333" s="31" t="s">
        <v>3</v>
      </c>
      <c r="K333" s="34">
        <v>77.5</v>
      </c>
      <c r="L333" s="35">
        <v>0</v>
      </c>
      <c r="M333" s="34">
        <v>77.5</v>
      </c>
      <c r="N333" s="191">
        <v>0</v>
      </c>
      <c r="O333" s="36">
        <f>M333*N333</f>
        <v>0</v>
      </c>
      <c r="P333" s="36">
        <v>0.16370999999999999</v>
      </c>
      <c r="Q333" s="36">
        <f>M333*P333</f>
        <v>12.687524999999999</v>
      </c>
      <c r="R333" s="36"/>
      <c r="S333" s="36">
        <f>M333*R333</f>
        <v>0</v>
      </c>
      <c r="T333" s="36">
        <v>21</v>
      </c>
      <c r="U333" s="36">
        <f>O333*T333/100</f>
        <v>0</v>
      </c>
      <c r="V333" s="36">
        <f>U333+O333</f>
        <v>0</v>
      </c>
      <c r="W333" s="36"/>
      <c r="X333" s="36">
        <v>1</v>
      </c>
    </row>
    <row r="334" spans="6:24" s="37" customFormat="1" ht="12" outlineLevel="2" x14ac:dyDescent="0.2">
      <c r="F334" s="38"/>
      <c r="G334" s="39"/>
      <c r="H334" s="185" t="s">
        <v>143</v>
      </c>
      <c r="I334" s="487" t="s">
        <v>425</v>
      </c>
      <c r="J334" s="487"/>
      <c r="K334" s="487"/>
      <c r="L334" s="487"/>
      <c r="M334" s="487"/>
      <c r="N334" s="487"/>
      <c r="O334" s="487"/>
      <c r="P334" s="41"/>
      <c r="Q334" s="42"/>
      <c r="R334" s="41"/>
      <c r="S334" s="42"/>
      <c r="T334" s="43"/>
      <c r="U334" s="43"/>
      <c r="V334" s="43"/>
      <c r="W334" s="44"/>
    </row>
    <row r="335" spans="6:24" s="37" customFormat="1" ht="6" customHeight="1" outlineLevel="2" x14ac:dyDescent="0.2">
      <c r="F335" s="38"/>
      <c r="G335" s="39"/>
      <c r="H335" s="40"/>
      <c r="I335" s="45"/>
      <c r="J335" s="45"/>
      <c r="K335" s="45"/>
      <c r="L335" s="45"/>
      <c r="M335" s="45"/>
      <c r="N335" s="192"/>
      <c r="O335" s="45"/>
      <c r="P335" s="41"/>
      <c r="Q335" s="42"/>
      <c r="R335" s="41"/>
      <c r="S335" s="42"/>
      <c r="T335" s="43"/>
      <c r="U335" s="43"/>
      <c r="V335" s="43"/>
      <c r="W335" s="44"/>
    </row>
    <row r="336" spans="6:24" s="46" customFormat="1" ht="11.25" outlineLevel="3" x14ac:dyDescent="0.2">
      <c r="F336" s="47"/>
      <c r="G336" s="48"/>
      <c r="H336" s="49" t="str">
        <f>IF(AND(H335&lt;&gt;"Výkaz výměr:",I335=""),"Výkaz výměr:","")</f>
        <v>Výkaz výměr:</v>
      </c>
      <c r="I336" s="50" t="s">
        <v>233</v>
      </c>
      <c r="J336" s="51"/>
      <c r="K336" s="52"/>
      <c r="L336" s="53"/>
      <c r="M336" s="54">
        <v>77.5</v>
      </c>
      <c r="N336" s="193"/>
      <c r="O336" s="56"/>
      <c r="P336" s="57"/>
      <c r="Q336" s="55"/>
      <c r="R336" s="55"/>
      <c r="S336" s="55"/>
      <c r="T336" s="58" t="s">
        <v>2</v>
      </c>
      <c r="U336" s="55"/>
      <c r="V336" s="55"/>
      <c r="W336" s="59"/>
    </row>
    <row r="337" spans="6:24" s="37" customFormat="1" ht="12" outlineLevel="2" x14ac:dyDescent="0.2">
      <c r="F337" s="30">
        <v>27</v>
      </c>
      <c r="G337" s="31" t="s">
        <v>8</v>
      </c>
      <c r="H337" s="32" t="s">
        <v>122</v>
      </c>
      <c r="I337" s="33" t="s">
        <v>343</v>
      </c>
      <c r="J337" s="31" t="s">
        <v>4</v>
      </c>
      <c r="K337" s="34">
        <v>1.0663199999999999</v>
      </c>
      <c r="L337" s="35">
        <v>0</v>
      </c>
      <c r="M337" s="34">
        <v>1.0663199999999999</v>
      </c>
      <c r="N337" s="191">
        <v>0</v>
      </c>
      <c r="O337" s="36">
        <f>M337*N337</f>
        <v>0</v>
      </c>
      <c r="P337" s="36"/>
      <c r="Q337" s="36">
        <f>M337*P337</f>
        <v>0</v>
      </c>
      <c r="R337" s="36"/>
      <c r="S337" s="36">
        <f>M337*R337</f>
        <v>0</v>
      </c>
      <c r="T337" s="36">
        <v>21</v>
      </c>
      <c r="U337" s="36">
        <f>O337*T337/100</f>
        <v>0</v>
      </c>
      <c r="V337" s="36">
        <f>U337+O337</f>
        <v>0</v>
      </c>
      <c r="W337" s="36"/>
      <c r="X337" s="36">
        <v>1</v>
      </c>
    </row>
    <row r="338" spans="6:24" s="37" customFormat="1" ht="12" outlineLevel="2" x14ac:dyDescent="0.2">
      <c r="F338" s="38"/>
      <c r="G338" s="39"/>
      <c r="H338" s="185" t="s">
        <v>143</v>
      </c>
      <c r="I338" s="487" t="s">
        <v>347</v>
      </c>
      <c r="J338" s="487"/>
      <c r="K338" s="487"/>
      <c r="L338" s="487"/>
      <c r="M338" s="487"/>
      <c r="N338" s="487"/>
      <c r="O338" s="487"/>
      <c r="P338" s="41"/>
      <c r="Q338" s="42"/>
      <c r="R338" s="41"/>
      <c r="S338" s="42"/>
      <c r="T338" s="43"/>
      <c r="U338" s="43"/>
      <c r="V338" s="43"/>
      <c r="W338" s="44"/>
    </row>
    <row r="339" spans="6:24" s="37" customFormat="1" ht="6" customHeight="1" outlineLevel="2" x14ac:dyDescent="0.2">
      <c r="F339" s="38"/>
      <c r="G339" s="39"/>
      <c r="H339" s="40"/>
      <c r="I339" s="45"/>
      <c r="J339" s="45"/>
      <c r="K339" s="45"/>
      <c r="L339" s="45"/>
      <c r="M339" s="45"/>
      <c r="N339" s="192"/>
      <c r="O339" s="45"/>
      <c r="P339" s="41"/>
      <c r="Q339" s="42"/>
      <c r="R339" s="41"/>
      <c r="S339" s="42"/>
      <c r="T339" s="43"/>
      <c r="U339" s="43"/>
      <c r="V339" s="43"/>
      <c r="W339" s="44"/>
    </row>
    <row r="340" spans="6:24" s="46" customFormat="1" ht="11.25" outlineLevel="3" x14ac:dyDescent="0.2">
      <c r="F340" s="47"/>
      <c r="G340" s="48"/>
      <c r="H340" s="49" t="str">
        <f>IF(AND(H339&lt;&gt;"Výkaz výměr:",I339=""),"Výkaz výměr:","")</f>
        <v>Výkaz výměr:</v>
      </c>
      <c r="I340" s="50" t="s">
        <v>344</v>
      </c>
      <c r="J340" s="51"/>
      <c r="K340" s="52"/>
      <c r="L340" s="53"/>
      <c r="M340" s="54">
        <v>0.90432000000000001</v>
      </c>
      <c r="N340" s="193"/>
      <c r="O340" s="56"/>
      <c r="P340" s="57"/>
      <c r="Q340" s="55"/>
      <c r="R340" s="55"/>
      <c r="S340" s="55"/>
      <c r="T340" s="58" t="s">
        <v>2</v>
      </c>
      <c r="U340" s="55"/>
      <c r="V340" s="55"/>
      <c r="W340" s="59"/>
    </row>
    <row r="341" spans="6:24" s="46" customFormat="1" ht="11.25" outlineLevel="3" x14ac:dyDescent="0.2">
      <c r="F341" s="47"/>
      <c r="G341" s="48"/>
      <c r="H341" s="49" t="str">
        <f>IF(AND(H340&lt;&gt;"Výkaz výměr:",I340=""),"Výkaz výměr:","")</f>
        <v/>
      </c>
      <c r="I341" s="50" t="s">
        <v>292</v>
      </c>
      <c r="J341" s="51"/>
      <c r="K341" s="52"/>
      <c r="L341" s="53"/>
      <c r="M341" s="54">
        <v>0.16200000000000001</v>
      </c>
      <c r="N341" s="193"/>
      <c r="O341" s="56"/>
      <c r="P341" s="57"/>
      <c r="Q341" s="55"/>
      <c r="R341" s="55"/>
      <c r="S341" s="55"/>
      <c r="T341" s="58" t="s">
        <v>2</v>
      </c>
      <c r="U341" s="55"/>
      <c r="V341" s="55"/>
      <c r="W341" s="59"/>
    </row>
    <row r="342" spans="6:24" s="3" customFormat="1" ht="12.75" customHeight="1" outlineLevel="2" x14ac:dyDescent="0.2">
      <c r="F342" s="9"/>
      <c r="G342" s="10"/>
      <c r="H342" s="10"/>
      <c r="I342" s="11"/>
      <c r="J342" s="10"/>
      <c r="K342" s="12"/>
      <c r="L342" s="13"/>
      <c r="M342" s="12"/>
      <c r="N342" s="194"/>
      <c r="O342" s="14"/>
      <c r="P342" s="15"/>
      <c r="Q342" s="13"/>
      <c r="R342" s="13"/>
      <c r="S342" s="13"/>
      <c r="T342" s="16" t="s">
        <v>2</v>
      </c>
      <c r="U342" s="13"/>
      <c r="V342" s="13"/>
      <c r="W342" s="13"/>
    </row>
    <row r="343" spans="6:24" s="68" customFormat="1" ht="16.5" customHeight="1" outlineLevel="1" x14ac:dyDescent="0.2">
      <c r="F343" s="69"/>
      <c r="G343" s="70"/>
      <c r="H343" s="71"/>
      <c r="I343" s="71" t="s">
        <v>231</v>
      </c>
      <c r="J343" s="70"/>
      <c r="K343" s="72"/>
      <c r="L343" s="73"/>
      <c r="M343" s="72"/>
      <c r="N343" s="190"/>
      <c r="O343" s="74">
        <f>SUBTOTAL(9,O344:O383)</f>
        <v>0</v>
      </c>
      <c r="P343" s="75"/>
      <c r="Q343" s="74">
        <f>SUBTOTAL(9,Q344:Q383)</f>
        <v>0</v>
      </c>
      <c r="R343" s="73"/>
      <c r="S343" s="74">
        <f>SUBTOTAL(9,S344:S383)</f>
        <v>0</v>
      </c>
      <c r="T343" s="76"/>
      <c r="U343" s="74">
        <f>SUBTOTAL(9,U344:U383)</f>
        <v>0</v>
      </c>
      <c r="V343" s="74">
        <f>SUBTOTAL(9,V344:V383)</f>
        <v>0</v>
      </c>
      <c r="W343" s="77"/>
      <c r="X343" s="74">
        <f>SUBTOTAL(9,X344:X383)</f>
        <v>8</v>
      </c>
    </row>
    <row r="344" spans="6:24" s="37" customFormat="1" ht="12" outlineLevel="2" x14ac:dyDescent="0.2">
      <c r="F344" s="30">
        <v>1</v>
      </c>
      <c r="G344" s="31" t="s">
        <v>8</v>
      </c>
      <c r="H344" s="32" t="s">
        <v>123</v>
      </c>
      <c r="I344" s="33" t="s">
        <v>305</v>
      </c>
      <c r="J344" s="31" t="s">
        <v>4</v>
      </c>
      <c r="K344" s="34">
        <v>5.8810000000000002</v>
      </c>
      <c r="L344" s="35">
        <v>0</v>
      </c>
      <c r="M344" s="34">
        <v>5.8810000000000002</v>
      </c>
      <c r="N344" s="191">
        <v>0</v>
      </c>
      <c r="O344" s="36">
        <f>M344*N344</f>
        <v>0</v>
      </c>
      <c r="P344" s="36"/>
      <c r="Q344" s="36">
        <f>M344*P344</f>
        <v>0</v>
      </c>
      <c r="R344" s="36"/>
      <c r="S344" s="36">
        <f>M344*R344</f>
        <v>0</v>
      </c>
      <c r="T344" s="36">
        <v>21</v>
      </c>
      <c r="U344" s="36">
        <f>O344*T344/100</f>
        <v>0</v>
      </c>
      <c r="V344" s="36">
        <f>U344+O344</f>
        <v>0</v>
      </c>
      <c r="W344" s="36"/>
      <c r="X344" s="36">
        <v>1</v>
      </c>
    </row>
    <row r="345" spans="6:24" s="37" customFormat="1" ht="12" outlineLevel="2" x14ac:dyDescent="0.2">
      <c r="F345" s="38"/>
      <c r="G345" s="39"/>
      <c r="H345" s="185" t="s">
        <v>143</v>
      </c>
      <c r="I345" s="487" t="s">
        <v>397</v>
      </c>
      <c r="J345" s="487"/>
      <c r="K345" s="487"/>
      <c r="L345" s="487"/>
      <c r="M345" s="487"/>
      <c r="N345" s="487"/>
      <c r="O345" s="487"/>
      <c r="P345" s="41"/>
      <c r="Q345" s="42"/>
      <c r="R345" s="41"/>
      <c r="S345" s="42"/>
      <c r="T345" s="43"/>
      <c r="U345" s="43"/>
      <c r="V345" s="43"/>
      <c r="W345" s="44"/>
    </row>
    <row r="346" spans="6:24" s="37" customFormat="1" ht="6" customHeight="1" outlineLevel="2" x14ac:dyDescent="0.2">
      <c r="F346" s="38"/>
      <c r="G346" s="39"/>
      <c r="H346" s="40"/>
      <c r="I346" s="45"/>
      <c r="J346" s="45"/>
      <c r="K346" s="45"/>
      <c r="L346" s="45"/>
      <c r="M346" s="45"/>
      <c r="N346" s="192"/>
      <c r="O346" s="45"/>
      <c r="P346" s="41"/>
      <c r="Q346" s="42"/>
      <c r="R346" s="41"/>
      <c r="S346" s="42"/>
      <c r="T346" s="43"/>
      <c r="U346" s="43"/>
      <c r="V346" s="43"/>
      <c r="W346" s="44"/>
    </row>
    <row r="347" spans="6:24" s="46" customFormat="1" ht="11.25" outlineLevel="3" x14ac:dyDescent="0.2">
      <c r="F347" s="47"/>
      <c r="G347" s="48"/>
      <c r="H347" s="49" t="str">
        <f>IF(AND(H346&lt;&gt;"Výkaz výměr:",I346=""),"Výkaz výměr:","")</f>
        <v>Výkaz výměr:</v>
      </c>
      <c r="I347" s="50" t="s">
        <v>181</v>
      </c>
      <c r="J347" s="51"/>
      <c r="K347" s="52"/>
      <c r="L347" s="53"/>
      <c r="M347" s="54">
        <v>1.7050000000000001</v>
      </c>
      <c r="N347" s="193"/>
      <c r="O347" s="56"/>
      <c r="P347" s="57"/>
      <c r="Q347" s="55"/>
      <c r="R347" s="55"/>
      <c r="S347" s="55"/>
      <c r="T347" s="58" t="s">
        <v>2</v>
      </c>
      <c r="U347" s="55"/>
      <c r="V347" s="55"/>
      <c r="W347" s="59"/>
    </row>
    <row r="348" spans="6:24" s="46" customFormat="1" ht="11.25" outlineLevel="3" x14ac:dyDescent="0.2">
      <c r="F348" s="47"/>
      <c r="G348" s="48"/>
      <c r="H348" s="49" t="str">
        <f>IF(AND(H347&lt;&gt;"Výkaz výměr:",I347=""),"Výkaz výměr:","")</f>
        <v/>
      </c>
      <c r="I348" s="50" t="s">
        <v>188</v>
      </c>
      <c r="J348" s="51"/>
      <c r="K348" s="52"/>
      <c r="L348" s="53"/>
      <c r="M348" s="54">
        <v>4.1760000000000002</v>
      </c>
      <c r="N348" s="193"/>
      <c r="O348" s="56"/>
      <c r="P348" s="57"/>
      <c r="Q348" s="55"/>
      <c r="R348" s="55"/>
      <c r="S348" s="55"/>
      <c r="T348" s="58" t="s">
        <v>2</v>
      </c>
      <c r="U348" s="55"/>
      <c r="V348" s="55"/>
      <c r="W348" s="59"/>
    </row>
    <row r="349" spans="6:24" s="37" customFormat="1" ht="12" outlineLevel="2" x14ac:dyDescent="0.2">
      <c r="F349" s="30">
        <v>2</v>
      </c>
      <c r="G349" s="31" t="s">
        <v>8</v>
      </c>
      <c r="H349" s="32" t="s">
        <v>124</v>
      </c>
      <c r="I349" s="33" t="s">
        <v>323</v>
      </c>
      <c r="J349" s="31" t="s">
        <v>4</v>
      </c>
      <c r="K349" s="34">
        <v>22.758000000000003</v>
      </c>
      <c r="L349" s="35">
        <v>0</v>
      </c>
      <c r="M349" s="34">
        <v>22.758000000000003</v>
      </c>
      <c r="N349" s="191">
        <v>0</v>
      </c>
      <c r="O349" s="36">
        <f>M349*N349</f>
        <v>0</v>
      </c>
      <c r="P349" s="36"/>
      <c r="Q349" s="36">
        <f>M349*P349</f>
        <v>0</v>
      </c>
      <c r="R349" s="36"/>
      <c r="S349" s="36">
        <f>M349*R349</f>
        <v>0</v>
      </c>
      <c r="T349" s="36">
        <v>21</v>
      </c>
      <c r="U349" s="36">
        <f>O349*T349/100</f>
        <v>0</v>
      </c>
      <c r="V349" s="36">
        <f>U349+O349</f>
        <v>0</v>
      </c>
      <c r="W349" s="36"/>
      <c r="X349" s="36">
        <v>1</v>
      </c>
    </row>
    <row r="350" spans="6:24" s="37" customFormat="1" ht="12" outlineLevel="2" x14ac:dyDescent="0.2">
      <c r="F350" s="38"/>
      <c r="G350" s="39"/>
      <c r="H350" s="185" t="s">
        <v>143</v>
      </c>
      <c r="I350" s="487" t="s">
        <v>409</v>
      </c>
      <c r="J350" s="487"/>
      <c r="K350" s="487"/>
      <c r="L350" s="487"/>
      <c r="M350" s="487"/>
      <c r="N350" s="487"/>
      <c r="O350" s="487"/>
      <c r="P350" s="41"/>
      <c r="Q350" s="42"/>
      <c r="R350" s="41"/>
      <c r="S350" s="42"/>
      <c r="T350" s="43"/>
      <c r="U350" s="43"/>
      <c r="V350" s="43"/>
      <c r="W350" s="44"/>
    </row>
    <row r="351" spans="6:24" s="37" customFormat="1" ht="6" customHeight="1" outlineLevel="2" x14ac:dyDescent="0.2">
      <c r="F351" s="38"/>
      <c r="G351" s="39"/>
      <c r="H351" s="40"/>
      <c r="I351" s="45"/>
      <c r="J351" s="45"/>
      <c r="K351" s="45"/>
      <c r="L351" s="45"/>
      <c r="M351" s="45"/>
      <c r="N351" s="192"/>
      <c r="O351" s="45"/>
      <c r="P351" s="41"/>
      <c r="Q351" s="42"/>
      <c r="R351" s="41"/>
      <c r="S351" s="42"/>
      <c r="T351" s="43"/>
      <c r="U351" s="43"/>
      <c r="V351" s="43"/>
      <c r="W351" s="44"/>
    </row>
    <row r="352" spans="6:24" s="46" customFormat="1" ht="11.25" outlineLevel="3" x14ac:dyDescent="0.2">
      <c r="F352" s="47"/>
      <c r="G352" s="48"/>
      <c r="H352" s="49" t="str">
        <f>IF(AND(H351&lt;&gt;"Výkaz výměr:",I351=""),"Výkaz výměr:","")</f>
        <v>Výkaz výměr:</v>
      </c>
      <c r="I352" s="50" t="s">
        <v>291</v>
      </c>
      <c r="J352" s="51"/>
      <c r="K352" s="52"/>
      <c r="L352" s="53"/>
      <c r="M352" s="54">
        <v>10.23</v>
      </c>
      <c r="N352" s="193"/>
      <c r="O352" s="56"/>
      <c r="P352" s="57"/>
      <c r="Q352" s="55"/>
      <c r="R352" s="55"/>
      <c r="S352" s="55"/>
      <c r="T352" s="58" t="s">
        <v>2</v>
      </c>
      <c r="U352" s="55"/>
      <c r="V352" s="55"/>
      <c r="W352" s="59"/>
    </row>
    <row r="353" spans="6:24" s="46" customFormat="1" ht="11.25" outlineLevel="3" x14ac:dyDescent="0.2">
      <c r="F353" s="47"/>
      <c r="G353" s="48"/>
      <c r="H353" s="49" t="str">
        <f>IF(AND(H352&lt;&gt;"Výkaz výměr:",I352=""),"Výkaz výměr:","")</f>
        <v/>
      </c>
      <c r="I353" s="50" t="s">
        <v>297</v>
      </c>
      <c r="J353" s="51"/>
      <c r="K353" s="52"/>
      <c r="L353" s="53"/>
      <c r="M353" s="54">
        <v>12.528</v>
      </c>
      <c r="N353" s="193"/>
      <c r="O353" s="56"/>
      <c r="P353" s="57"/>
      <c r="Q353" s="55"/>
      <c r="R353" s="55"/>
      <c r="S353" s="55"/>
      <c r="T353" s="58" t="s">
        <v>2</v>
      </c>
      <c r="U353" s="55"/>
      <c r="V353" s="55"/>
      <c r="W353" s="59"/>
    </row>
    <row r="354" spans="6:24" s="37" customFormat="1" ht="12" outlineLevel="2" x14ac:dyDescent="0.2">
      <c r="F354" s="30">
        <v>3</v>
      </c>
      <c r="G354" s="31" t="s">
        <v>8</v>
      </c>
      <c r="H354" s="32" t="s">
        <v>125</v>
      </c>
      <c r="I354" s="33" t="s">
        <v>304</v>
      </c>
      <c r="J354" s="31" t="s">
        <v>4</v>
      </c>
      <c r="K354" s="34">
        <v>33.625</v>
      </c>
      <c r="L354" s="35">
        <v>0</v>
      </c>
      <c r="M354" s="34">
        <v>33.625</v>
      </c>
      <c r="N354" s="191">
        <v>0</v>
      </c>
      <c r="O354" s="36">
        <f>M354*N354</f>
        <v>0</v>
      </c>
      <c r="P354" s="36"/>
      <c r="Q354" s="36">
        <f>M354*P354</f>
        <v>0</v>
      </c>
      <c r="R354" s="36"/>
      <c r="S354" s="36">
        <f>M354*R354</f>
        <v>0</v>
      </c>
      <c r="T354" s="36">
        <v>21</v>
      </c>
      <c r="U354" s="36">
        <f>O354*T354/100</f>
        <v>0</v>
      </c>
      <c r="V354" s="36">
        <f>U354+O354</f>
        <v>0</v>
      </c>
      <c r="W354" s="36"/>
      <c r="X354" s="36">
        <v>1</v>
      </c>
    </row>
    <row r="355" spans="6:24" s="37" customFormat="1" ht="12" outlineLevel="2" x14ac:dyDescent="0.2">
      <c r="F355" s="38"/>
      <c r="G355" s="39"/>
      <c r="H355" s="185" t="s">
        <v>143</v>
      </c>
      <c r="I355" s="487" t="s">
        <v>396</v>
      </c>
      <c r="J355" s="487"/>
      <c r="K355" s="487"/>
      <c r="L355" s="487"/>
      <c r="M355" s="487"/>
      <c r="N355" s="487"/>
      <c r="O355" s="487"/>
      <c r="P355" s="41"/>
      <c r="Q355" s="42"/>
      <c r="R355" s="41"/>
      <c r="S355" s="42"/>
      <c r="T355" s="43"/>
      <c r="U355" s="43"/>
      <c r="V355" s="43"/>
      <c r="W355" s="44"/>
    </row>
    <row r="356" spans="6:24" s="37" customFormat="1" ht="6" customHeight="1" outlineLevel="2" x14ac:dyDescent="0.2">
      <c r="F356" s="38"/>
      <c r="G356" s="39"/>
      <c r="H356" s="40"/>
      <c r="I356" s="45"/>
      <c r="J356" s="45"/>
      <c r="K356" s="45"/>
      <c r="L356" s="45"/>
      <c r="M356" s="45"/>
      <c r="N356" s="192"/>
      <c r="O356" s="45"/>
      <c r="P356" s="41"/>
      <c r="Q356" s="42"/>
      <c r="R356" s="41"/>
      <c r="S356" s="42"/>
      <c r="T356" s="43"/>
      <c r="U356" s="43"/>
      <c r="V356" s="43"/>
      <c r="W356" s="44"/>
    </row>
    <row r="357" spans="6:24" s="46" customFormat="1" ht="11.25" outlineLevel="3" x14ac:dyDescent="0.2">
      <c r="F357" s="47"/>
      <c r="G357" s="48"/>
      <c r="H357" s="49" t="str">
        <f>IF(AND(H356&lt;&gt;"Výkaz výměr:",I356=""),"Výkaz výměr:","")</f>
        <v>Výkaz výměr:</v>
      </c>
      <c r="I357" s="50" t="s">
        <v>238</v>
      </c>
      <c r="J357" s="51"/>
      <c r="K357" s="52"/>
      <c r="L357" s="53"/>
      <c r="M357" s="54">
        <v>31.170999999999999</v>
      </c>
      <c r="N357" s="193"/>
      <c r="O357" s="56"/>
      <c r="P357" s="57"/>
      <c r="Q357" s="55"/>
      <c r="R357" s="55"/>
      <c r="S357" s="55"/>
      <c r="T357" s="58" t="s">
        <v>2</v>
      </c>
      <c r="U357" s="55"/>
      <c r="V357" s="55"/>
      <c r="W357" s="59"/>
    </row>
    <row r="358" spans="6:24" s="46" customFormat="1" ht="11.25" outlineLevel="3" x14ac:dyDescent="0.2">
      <c r="F358" s="47"/>
      <c r="G358" s="48"/>
      <c r="H358" s="49" t="str">
        <f>IF(AND(H357&lt;&gt;"Výkaz výměr:",I357=""),"Výkaz výměr:","")</f>
        <v/>
      </c>
      <c r="I358" s="50" t="s">
        <v>245</v>
      </c>
      <c r="J358" s="51"/>
      <c r="K358" s="52"/>
      <c r="L358" s="53"/>
      <c r="M358" s="54">
        <v>2.0299999999999998</v>
      </c>
      <c r="N358" s="193"/>
      <c r="O358" s="56"/>
      <c r="P358" s="57"/>
      <c r="Q358" s="55"/>
      <c r="R358" s="55"/>
      <c r="S358" s="55"/>
      <c r="T358" s="58" t="s">
        <v>2</v>
      </c>
      <c r="U358" s="55"/>
      <c r="V358" s="55"/>
      <c r="W358" s="59"/>
    </row>
    <row r="359" spans="6:24" s="46" customFormat="1" ht="11.25" outlineLevel="3" x14ac:dyDescent="0.2">
      <c r="F359" s="47"/>
      <c r="G359" s="48"/>
      <c r="H359" s="49" t="str">
        <f>IF(AND(H358&lt;&gt;"Výkaz výměr:",I358=""),"Výkaz výměr:","")</f>
        <v/>
      </c>
      <c r="I359" s="50" t="s">
        <v>190</v>
      </c>
      <c r="J359" s="51"/>
      <c r="K359" s="52"/>
      <c r="L359" s="53"/>
      <c r="M359" s="54">
        <v>0.42399999999999999</v>
      </c>
      <c r="N359" s="193"/>
      <c r="O359" s="56"/>
      <c r="P359" s="57"/>
      <c r="Q359" s="55"/>
      <c r="R359" s="55"/>
      <c r="S359" s="55"/>
      <c r="T359" s="58" t="s">
        <v>2</v>
      </c>
      <c r="U359" s="55"/>
      <c r="V359" s="55"/>
      <c r="W359" s="59"/>
    </row>
    <row r="360" spans="6:24" s="37" customFormat="1" ht="12" outlineLevel="2" x14ac:dyDescent="0.2">
      <c r="F360" s="30">
        <v>4</v>
      </c>
      <c r="G360" s="31" t="s">
        <v>8</v>
      </c>
      <c r="H360" s="32" t="s">
        <v>126</v>
      </c>
      <c r="I360" s="33" t="s">
        <v>322</v>
      </c>
      <c r="J360" s="31" t="s">
        <v>4</v>
      </c>
      <c r="K360" s="34">
        <v>100.87500000000001</v>
      </c>
      <c r="L360" s="35">
        <v>0</v>
      </c>
      <c r="M360" s="34">
        <v>100.87500000000001</v>
      </c>
      <c r="N360" s="191">
        <v>0</v>
      </c>
      <c r="O360" s="36">
        <f>M360*N360</f>
        <v>0</v>
      </c>
      <c r="P360" s="36"/>
      <c r="Q360" s="36">
        <f>M360*P360</f>
        <v>0</v>
      </c>
      <c r="R360" s="36"/>
      <c r="S360" s="36">
        <f>M360*R360</f>
        <v>0</v>
      </c>
      <c r="T360" s="36">
        <v>21</v>
      </c>
      <c r="U360" s="36">
        <f>O360*T360/100</f>
        <v>0</v>
      </c>
      <c r="V360" s="36">
        <f>U360+O360</f>
        <v>0</v>
      </c>
      <c r="W360" s="36"/>
      <c r="X360" s="36">
        <v>1</v>
      </c>
    </row>
    <row r="361" spans="6:24" s="37" customFormat="1" ht="12" outlineLevel="2" x14ac:dyDescent="0.2">
      <c r="F361" s="38"/>
      <c r="G361" s="39"/>
      <c r="H361" s="185" t="s">
        <v>143</v>
      </c>
      <c r="I361" s="487" t="s">
        <v>409</v>
      </c>
      <c r="J361" s="487"/>
      <c r="K361" s="487"/>
      <c r="L361" s="487"/>
      <c r="M361" s="487"/>
      <c r="N361" s="487"/>
      <c r="O361" s="487"/>
      <c r="P361" s="41"/>
      <c r="Q361" s="42"/>
      <c r="R361" s="41"/>
      <c r="S361" s="42"/>
      <c r="T361" s="43"/>
      <c r="U361" s="43"/>
      <c r="V361" s="43"/>
      <c r="W361" s="44"/>
    </row>
    <row r="362" spans="6:24" s="37" customFormat="1" ht="6" customHeight="1" outlineLevel="2" x14ac:dyDescent="0.2">
      <c r="F362" s="38"/>
      <c r="G362" s="39"/>
      <c r="H362" s="40"/>
      <c r="I362" s="45"/>
      <c r="J362" s="45"/>
      <c r="K362" s="45"/>
      <c r="L362" s="45"/>
      <c r="M362" s="45"/>
      <c r="N362" s="192"/>
      <c r="O362" s="45"/>
      <c r="P362" s="41"/>
      <c r="Q362" s="42"/>
      <c r="R362" s="41"/>
      <c r="S362" s="42"/>
      <c r="T362" s="43"/>
      <c r="U362" s="43"/>
      <c r="V362" s="43"/>
      <c r="W362" s="44"/>
    </row>
    <row r="363" spans="6:24" s="46" customFormat="1" ht="11.25" outlineLevel="3" x14ac:dyDescent="0.2">
      <c r="F363" s="47"/>
      <c r="G363" s="48"/>
      <c r="H363" s="49" t="str">
        <f>IF(AND(H362&lt;&gt;"Výkaz výměr:",I362=""),"Výkaz výměr:","")</f>
        <v>Výkaz výměr:</v>
      </c>
      <c r="I363" s="50" t="s">
        <v>318</v>
      </c>
      <c r="J363" s="51"/>
      <c r="K363" s="52"/>
      <c r="L363" s="53"/>
      <c r="M363" s="54">
        <v>93.513000000000005</v>
      </c>
      <c r="N363" s="193"/>
      <c r="O363" s="56"/>
      <c r="P363" s="57"/>
      <c r="Q363" s="55"/>
      <c r="R363" s="55"/>
      <c r="S363" s="55"/>
      <c r="T363" s="58" t="s">
        <v>2</v>
      </c>
      <c r="U363" s="55"/>
      <c r="V363" s="55"/>
      <c r="W363" s="59"/>
    </row>
    <row r="364" spans="6:24" s="46" customFormat="1" ht="11.25" outlineLevel="3" x14ac:dyDescent="0.2">
      <c r="F364" s="47"/>
      <c r="G364" s="48"/>
      <c r="H364" s="49" t="str">
        <f>IF(AND(H363&lt;&gt;"Výkaz výměr:",I363=""),"Výkaz výměr:","")</f>
        <v/>
      </c>
      <c r="I364" s="50" t="s">
        <v>326</v>
      </c>
      <c r="J364" s="51"/>
      <c r="K364" s="52"/>
      <c r="L364" s="53"/>
      <c r="M364" s="54">
        <v>6.09</v>
      </c>
      <c r="N364" s="193"/>
      <c r="O364" s="56"/>
      <c r="P364" s="57"/>
      <c r="Q364" s="55"/>
      <c r="R364" s="55"/>
      <c r="S364" s="55"/>
      <c r="T364" s="58" t="s">
        <v>2</v>
      </c>
      <c r="U364" s="55"/>
      <c r="V364" s="55"/>
      <c r="W364" s="59"/>
    </row>
    <row r="365" spans="6:24" s="46" customFormat="1" ht="11.25" outlineLevel="3" x14ac:dyDescent="0.2">
      <c r="F365" s="47"/>
      <c r="G365" s="48"/>
      <c r="H365" s="49" t="str">
        <f>IF(AND(H364&lt;&gt;"Výkaz výměr:",I364=""),"Výkaz výměr:","")</f>
        <v/>
      </c>
      <c r="I365" s="50" t="s">
        <v>327</v>
      </c>
      <c r="J365" s="51"/>
      <c r="K365" s="52"/>
      <c r="L365" s="53"/>
      <c r="M365" s="54">
        <v>1.272</v>
      </c>
      <c r="N365" s="193"/>
      <c r="O365" s="56"/>
      <c r="P365" s="57"/>
      <c r="Q365" s="55"/>
      <c r="R365" s="55"/>
      <c r="S365" s="55"/>
      <c r="T365" s="58" t="s">
        <v>2</v>
      </c>
      <c r="U365" s="55"/>
      <c r="V365" s="55"/>
      <c r="W365" s="59"/>
    </row>
    <row r="366" spans="6:24" s="37" customFormat="1" ht="24" outlineLevel="2" x14ac:dyDescent="0.2">
      <c r="F366" s="30">
        <v>5</v>
      </c>
      <c r="G366" s="31" t="s">
        <v>8</v>
      </c>
      <c r="H366" s="32" t="s">
        <v>127</v>
      </c>
      <c r="I366" s="33" t="s">
        <v>372</v>
      </c>
      <c r="J366" s="31" t="s">
        <v>4</v>
      </c>
      <c r="K366" s="34">
        <v>6.63</v>
      </c>
      <c r="L366" s="35">
        <v>0</v>
      </c>
      <c r="M366" s="34">
        <v>6.63</v>
      </c>
      <c r="N366" s="191">
        <v>0</v>
      </c>
      <c r="O366" s="36">
        <f>M366*N366</f>
        <v>0</v>
      </c>
      <c r="P366" s="36"/>
      <c r="Q366" s="36">
        <f>M366*P366</f>
        <v>0</v>
      </c>
      <c r="R366" s="36"/>
      <c r="S366" s="36">
        <f>M366*R366</f>
        <v>0</v>
      </c>
      <c r="T366" s="36">
        <v>21</v>
      </c>
      <c r="U366" s="36">
        <f>O366*T366/100</f>
        <v>0</v>
      </c>
      <c r="V366" s="36">
        <f>U366+O366</f>
        <v>0</v>
      </c>
      <c r="W366" s="36"/>
      <c r="X366" s="36">
        <v>1</v>
      </c>
    </row>
    <row r="367" spans="6:24" s="37" customFormat="1" ht="12" outlineLevel="2" x14ac:dyDescent="0.2">
      <c r="F367" s="38"/>
      <c r="G367" s="39"/>
      <c r="H367" s="185" t="s">
        <v>143</v>
      </c>
      <c r="I367" s="487" t="s">
        <v>395</v>
      </c>
      <c r="J367" s="487"/>
      <c r="K367" s="487"/>
      <c r="L367" s="487"/>
      <c r="M367" s="487"/>
      <c r="N367" s="487"/>
      <c r="O367" s="487"/>
      <c r="P367" s="41"/>
      <c r="Q367" s="42"/>
      <c r="R367" s="41"/>
      <c r="S367" s="42"/>
      <c r="T367" s="43"/>
      <c r="U367" s="43"/>
      <c r="V367" s="43"/>
      <c r="W367" s="44"/>
    </row>
    <row r="368" spans="6:24" s="37" customFormat="1" ht="6" customHeight="1" outlineLevel="2" x14ac:dyDescent="0.2">
      <c r="F368" s="38"/>
      <c r="G368" s="39"/>
      <c r="H368" s="40"/>
      <c r="I368" s="45"/>
      <c r="J368" s="45"/>
      <c r="K368" s="45"/>
      <c r="L368" s="45"/>
      <c r="M368" s="45"/>
      <c r="N368" s="192"/>
      <c r="O368" s="45"/>
      <c r="P368" s="41"/>
      <c r="Q368" s="42"/>
      <c r="R368" s="41"/>
      <c r="S368" s="42"/>
      <c r="T368" s="43"/>
      <c r="U368" s="43"/>
      <c r="V368" s="43"/>
      <c r="W368" s="44"/>
    </row>
    <row r="369" spans="6:24" s="46" customFormat="1" ht="11.25" outlineLevel="3" x14ac:dyDescent="0.2">
      <c r="F369" s="47"/>
      <c r="G369" s="48"/>
      <c r="H369" s="49" t="str">
        <f>IF(AND(H368&lt;&gt;"Výkaz výměr:",I368=""),"Výkaz výměr:","")</f>
        <v>Výkaz výměr:</v>
      </c>
      <c r="I369" s="50" t="s">
        <v>171</v>
      </c>
      <c r="J369" s="51"/>
      <c r="K369" s="52"/>
      <c r="L369" s="53"/>
      <c r="M369" s="54">
        <v>4.1760000000000002</v>
      </c>
      <c r="N369" s="193"/>
      <c r="O369" s="56"/>
      <c r="P369" s="57"/>
      <c r="Q369" s="55"/>
      <c r="R369" s="55"/>
      <c r="S369" s="55"/>
      <c r="T369" s="58" t="s">
        <v>2</v>
      </c>
      <c r="U369" s="55"/>
      <c r="V369" s="55"/>
      <c r="W369" s="59"/>
    </row>
    <row r="370" spans="6:24" s="46" customFormat="1" ht="11.25" outlineLevel="3" x14ac:dyDescent="0.2">
      <c r="F370" s="47"/>
      <c r="G370" s="48"/>
      <c r="H370" s="49" t="str">
        <f>IF(AND(H369&lt;&gt;"Výkaz výměr:",I369=""),"Výkaz výměr:","")</f>
        <v/>
      </c>
      <c r="I370" s="50" t="s">
        <v>245</v>
      </c>
      <c r="J370" s="51"/>
      <c r="K370" s="52"/>
      <c r="L370" s="53"/>
      <c r="M370" s="54">
        <v>2.0299999999999998</v>
      </c>
      <c r="N370" s="193"/>
      <c r="O370" s="56"/>
      <c r="P370" s="57"/>
      <c r="Q370" s="55"/>
      <c r="R370" s="55"/>
      <c r="S370" s="55"/>
      <c r="T370" s="58" t="s">
        <v>2</v>
      </c>
      <c r="U370" s="55"/>
      <c r="V370" s="55"/>
      <c r="W370" s="59"/>
    </row>
    <row r="371" spans="6:24" s="46" customFormat="1" ht="11.25" outlineLevel="3" x14ac:dyDescent="0.2">
      <c r="F371" s="47"/>
      <c r="G371" s="48"/>
      <c r="H371" s="49" t="str">
        <f>IF(AND(H370&lt;&gt;"Výkaz výměr:",I370=""),"Výkaz výměr:","")</f>
        <v/>
      </c>
      <c r="I371" s="50" t="s">
        <v>190</v>
      </c>
      <c r="J371" s="51"/>
      <c r="K371" s="52"/>
      <c r="L371" s="53"/>
      <c r="M371" s="54">
        <v>0.42399999999999999</v>
      </c>
      <c r="N371" s="193"/>
      <c r="O371" s="56"/>
      <c r="P371" s="57"/>
      <c r="Q371" s="55"/>
      <c r="R371" s="55"/>
      <c r="S371" s="55"/>
      <c r="T371" s="58" t="s">
        <v>2</v>
      </c>
      <c r="U371" s="55"/>
      <c r="V371" s="55"/>
      <c r="W371" s="59"/>
    </row>
    <row r="372" spans="6:24" s="37" customFormat="1" ht="24" outlineLevel="2" x14ac:dyDescent="0.2">
      <c r="F372" s="30">
        <v>6</v>
      </c>
      <c r="G372" s="31" t="s">
        <v>8</v>
      </c>
      <c r="H372" s="32" t="s">
        <v>128</v>
      </c>
      <c r="I372" s="33" t="s">
        <v>379</v>
      </c>
      <c r="J372" s="31" t="s">
        <v>4</v>
      </c>
      <c r="K372" s="34">
        <v>31.170999999999999</v>
      </c>
      <c r="L372" s="35">
        <v>0</v>
      </c>
      <c r="M372" s="34">
        <v>31.170999999999999</v>
      </c>
      <c r="N372" s="191">
        <v>0</v>
      </c>
      <c r="O372" s="36">
        <f>M372*N372</f>
        <v>0</v>
      </c>
      <c r="P372" s="36"/>
      <c r="Q372" s="36">
        <f>M372*P372</f>
        <v>0</v>
      </c>
      <c r="R372" s="36"/>
      <c r="S372" s="36">
        <f>M372*R372</f>
        <v>0</v>
      </c>
      <c r="T372" s="36">
        <v>21</v>
      </c>
      <c r="U372" s="36">
        <f>O372*T372/100</f>
        <v>0</v>
      </c>
      <c r="V372" s="36">
        <f>U372+O372</f>
        <v>0</v>
      </c>
      <c r="W372" s="36"/>
      <c r="X372" s="36">
        <v>1</v>
      </c>
    </row>
    <row r="373" spans="6:24" s="37" customFormat="1" ht="12" outlineLevel="2" x14ac:dyDescent="0.2">
      <c r="F373" s="38"/>
      <c r="G373" s="39"/>
      <c r="H373" s="185" t="s">
        <v>143</v>
      </c>
      <c r="I373" s="487" t="s">
        <v>400</v>
      </c>
      <c r="J373" s="487"/>
      <c r="K373" s="487"/>
      <c r="L373" s="487"/>
      <c r="M373" s="487"/>
      <c r="N373" s="487"/>
      <c r="O373" s="487"/>
      <c r="P373" s="41"/>
      <c r="Q373" s="42"/>
      <c r="R373" s="41"/>
      <c r="S373" s="42"/>
      <c r="T373" s="43"/>
      <c r="U373" s="43"/>
      <c r="V373" s="43"/>
      <c r="W373" s="44"/>
    </row>
    <row r="374" spans="6:24" s="37" customFormat="1" ht="6" customHeight="1" outlineLevel="2" x14ac:dyDescent="0.2">
      <c r="F374" s="38"/>
      <c r="G374" s="39"/>
      <c r="H374" s="40"/>
      <c r="I374" s="45"/>
      <c r="J374" s="45"/>
      <c r="K374" s="45"/>
      <c r="L374" s="45"/>
      <c r="M374" s="45"/>
      <c r="N374" s="192"/>
      <c r="O374" s="45"/>
      <c r="P374" s="41"/>
      <c r="Q374" s="42"/>
      <c r="R374" s="41"/>
      <c r="S374" s="42"/>
      <c r="T374" s="43"/>
      <c r="U374" s="43"/>
      <c r="V374" s="43"/>
      <c r="W374" s="44"/>
    </row>
    <row r="375" spans="6:24" s="46" customFormat="1" ht="11.25" outlineLevel="3" x14ac:dyDescent="0.2">
      <c r="F375" s="47"/>
      <c r="G375" s="48"/>
      <c r="H375" s="49" t="str">
        <f>IF(AND(H374&lt;&gt;"Výkaz výměr:",I374=""),"Výkaz výměr:","")</f>
        <v>Výkaz výměr:</v>
      </c>
      <c r="I375" s="50" t="s">
        <v>238</v>
      </c>
      <c r="J375" s="51"/>
      <c r="K375" s="52"/>
      <c r="L375" s="53"/>
      <c r="M375" s="54">
        <v>31.170999999999999</v>
      </c>
      <c r="N375" s="193"/>
      <c r="O375" s="56"/>
      <c r="P375" s="57"/>
      <c r="Q375" s="55"/>
      <c r="R375" s="55"/>
      <c r="S375" s="55"/>
      <c r="T375" s="58" t="s">
        <v>2</v>
      </c>
      <c r="U375" s="55"/>
      <c r="V375" s="55"/>
      <c r="W375" s="59"/>
    </row>
    <row r="376" spans="6:24" s="37" customFormat="1" ht="24" outlineLevel="2" x14ac:dyDescent="0.2">
      <c r="F376" s="30">
        <v>7</v>
      </c>
      <c r="G376" s="31" t="s">
        <v>8</v>
      </c>
      <c r="H376" s="32" t="s">
        <v>129</v>
      </c>
      <c r="I376" s="33" t="s">
        <v>371</v>
      </c>
      <c r="J376" s="31" t="s">
        <v>4</v>
      </c>
      <c r="K376" s="34">
        <v>1.7050000000000001</v>
      </c>
      <c r="L376" s="35">
        <v>0</v>
      </c>
      <c r="M376" s="34">
        <v>1.7050000000000001</v>
      </c>
      <c r="N376" s="191">
        <v>0</v>
      </c>
      <c r="O376" s="36">
        <f>M376*N376</f>
        <v>0</v>
      </c>
      <c r="P376" s="36"/>
      <c r="Q376" s="36">
        <f>M376*P376</f>
        <v>0</v>
      </c>
      <c r="R376" s="36"/>
      <c r="S376" s="36">
        <f>M376*R376</f>
        <v>0</v>
      </c>
      <c r="T376" s="36">
        <v>21</v>
      </c>
      <c r="U376" s="36">
        <f>O376*T376/100</f>
        <v>0</v>
      </c>
      <c r="V376" s="36">
        <f>U376+O376</f>
        <v>0</v>
      </c>
      <c r="W376" s="36"/>
      <c r="X376" s="36">
        <v>1</v>
      </c>
    </row>
    <row r="377" spans="6:24" s="37" customFormat="1" ht="12" outlineLevel="2" x14ac:dyDescent="0.2">
      <c r="F377" s="38"/>
      <c r="G377" s="39"/>
      <c r="H377" s="185" t="s">
        <v>143</v>
      </c>
      <c r="I377" s="487" t="s">
        <v>406</v>
      </c>
      <c r="J377" s="487"/>
      <c r="K377" s="487"/>
      <c r="L377" s="487"/>
      <c r="M377" s="487"/>
      <c r="N377" s="487"/>
      <c r="O377" s="487"/>
      <c r="P377" s="41"/>
      <c r="Q377" s="42"/>
      <c r="R377" s="41"/>
      <c r="S377" s="42"/>
      <c r="T377" s="43"/>
      <c r="U377" s="43"/>
      <c r="V377" s="43"/>
      <c r="W377" s="44"/>
    </row>
    <row r="378" spans="6:24" s="37" customFormat="1" ht="6" customHeight="1" outlineLevel="2" x14ac:dyDescent="0.2">
      <c r="F378" s="38"/>
      <c r="G378" s="39"/>
      <c r="H378" s="40"/>
      <c r="I378" s="45"/>
      <c r="J378" s="45"/>
      <c r="K378" s="45"/>
      <c r="L378" s="45"/>
      <c r="M378" s="45"/>
      <c r="N378" s="192"/>
      <c r="O378" s="45"/>
      <c r="P378" s="41"/>
      <c r="Q378" s="42"/>
      <c r="R378" s="41"/>
      <c r="S378" s="42"/>
      <c r="T378" s="43"/>
      <c r="U378" s="43"/>
      <c r="V378" s="43"/>
      <c r="W378" s="44"/>
    </row>
    <row r="379" spans="6:24" s="46" customFormat="1" ht="11.25" outlineLevel="3" x14ac:dyDescent="0.2">
      <c r="F379" s="47"/>
      <c r="G379" s="48"/>
      <c r="H379" s="49" t="str">
        <f>IF(AND(H378&lt;&gt;"Výkaz výměr:",I378=""),"Výkaz výměr:","")</f>
        <v>Výkaz výměr:</v>
      </c>
      <c r="I379" s="50" t="s">
        <v>167</v>
      </c>
      <c r="J379" s="51"/>
      <c r="K379" s="52"/>
      <c r="L379" s="53"/>
      <c r="M379" s="54">
        <v>1.7050000000000001</v>
      </c>
      <c r="N379" s="193"/>
      <c r="O379" s="56"/>
      <c r="P379" s="57"/>
      <c r="Q379" s="55"/>
      <c r="R379" s="55"/>
      <c r="S379" s="55"/>
      <c r="T379" s="58" t="s">
        <v>2</v>
      </c>
      <c r="U379" s="55"/>
      <c r="V379" s="55"/>
      <c r="W379" s="59"/>
    </row>
    <row r="380" spans="6:24" s="37" customFormat="1" ht="24" outlineLevel="2" x14ac:dyDescent="0.2">
      <c r="F380" s="30">
        <v>8</v>
      </c>
      <c r="G380" s="31" t="s">
        <v>8</v>
      </c>
      <c r="H380" s="32" t="s">
        <v>130</v>
      </c>
      <c r="I380" s="33" t="s">
        <v>370</v>
      </c>
      <c r="J380" s="31" t="s">
        <v>4</v>
      </c>
      <c r="K380" s="34">
        <v>445.73349572333325</v>
      </c>
      <c r="L380" s="35">
        <v>0</v>
      </c>
      <c r="M380" s="34">
        <v>445.73349572333325</v>
      </c>
      <c r="N380" s="191">
        <v>0</v>
      </c>
      <c r="O380" s="36">
        <f>M380*N380</f>
        <v>0</v>
      </c>
      <c r="P380" s="36"/>
      <c r="Q380" s="36">
        <f>M380*P380</f>
        <v>0</v>
      </c>
      <c r="R380" s="36"/>
      <c r="S380" s="36">
        <f>M380*R380</f>
        <v>0</v>
      </c>
      <c r="T380" s="36">
        <v>21</v>
      </c>
      <c r="U380" s="36">
        <f>O380*T380/100</f>
        <v>0</v>
      </c>
      <c r="V380" s="36">
        <f>U380+O380</f>
        <v>0</v>
      </c>
      <c r="W380" s="36"/>
      <c r="X380" s="36">
        <v>1</v>
      </c>
    </row>
    <row r="381" spans="6:24" s="37" customFormat="1" ht="12" outlineLevel="2" x14ac:dyDescent="0.2">
      <c r="F381" s="38"/>
      <c r="G381" s="39"/>
      <c r="H381" s="185" t="s">
        <v>143</v>
      </c>
      <c r="I381" s="487" t="s">
        <v>408</v>
      </c>
      <c r="J381" s="487"/>
      <c r="K381" s="487"/>
      <c r="L381" s="487"/>
      <c r="M381" s="487"/>
      <c r="N381" s="487"/>
      <c r="O381" s="487"/>
      <c r="P381" s="41"/>
      <c r="Q381" s="42"/>
      <c r="R381" s="41"/>
      <c r="S381" s="42"/>
      <c r="T381" s="43"/>
      <c r="U381" s="43"/>
      <c r="V381" s="43"/>
      <c r="W381" s="44"/>
    </row>
    <row r="382" spans="6:24" s="37" customFormat="1" ht="6" customHeight="1" outlineLevel="2" x14ac:dyDescent="0.2">
      <c r="F382" s="38"/>
      <c r="G382" s="39"/>
      <c r="H382" s="40"/>
      <c r="I382" s="45"/>
      <c r="J382" s="45"/>
      <c r="K382" s="45"/>
      <c r="L382" s="45"/>
      <c r="M382" s="45"/>
      <c r="N382" s="192"/>
      <c r="O382" s="45"/>
      <c r="P382" s="41"/>
      <c r="Q382" s="42"/>
      <c r="R382" s="41"/>
      <c r="S382" s="42"/>
      <c r="T382" s="43"/>
      <c r="U382" s="43"/>
      <c r="V382" s="43"/>
      <c r="W382" s="44"/>
    </row>
    <row r="383" spans="6:24" s="3" customFormat="1" ht="12.75" customHeight="1" outlineLevel="2" x14ac:dyDescent="0.2">
      <c r="F383" s="9"/>
      <c r="G383" s="10"/>
      <c r="H383" s="10"/>
      <c r="I383" s="11"/>
      <c r="J383" s="10"/>
      <c r="K383" s="12"/>
      <c r="L383" s="13"/>
      <c r="M383" s="12"/>
      <c r="N383" s="194"/>
      <c r="O383" s="14"/>
      <c r="P383" s="15"/>
      <c r="Q383" s="13"/>
      <c r="R383" s="13"/>
      <c r="S383" s="13"/>
      <c r="T383" s="16" t="s">
        <v>2</v>
      </c>
      <c r="U383" s="13"/>
      <c r="V383" s="13"/>
      <c r="W383" s="13"/>
    </row>
    <row r="384" spans="6:24" s="68" customFormat="1" ht="16.5" customHeight="1" outlineLevel="1" x14ac:dyDescent="0.2">
      <c r="F384" s="69"/>
      <c r="G384" s="70"/>
      <c r="H384" s="71"/>
      <c r="I384" s="71" t="s">
        <v>183</v>
      </c>
      <c r="J384" s="70"/>
      <c r="K384" s="72"/>
      <c r="L384" s="73"/>
      <c r="M384" s="72"/>
      <c r="N384" s="190"/>
      <c r="O384" s="74">
        <f>SUBTOTAL(9,O385:O389)</f>
        <v>0</v>
      </c>
      <c r="P384" s="75"/>
      <c r="Q384" s="74">
        <f>SUBTOTAL(9,Q385:Q389)</f>
        <v>3.7480800000000002E-2</v>
      </c>
      <c r="R384" s="73"/>
      <c r="S384" s="74">
        <f>SUBTOTAL(9,S385:S389)</f>
        <v>0</v>
      </c>
      <c r="T384" s="76"/>
      <c r="U384" s="74">
        <f>SUBTOTAL(9,U385:U389)</f>
        <v>0</v>
      </c>
      <c r="V384" s="74">
        <f>SUBTOTAL(9,V385:V389)</f>
        <v>0</v>
      </c>
      <c r="W384" s="77"/>
      <c r="X384" s="74">
        <f>SUBTOTAL(9,X385:X389)</f>
        <v>1</v>
      </c>
    </row>
    <row r="385" spans="6:24" s="37" customFormat="1" ht="24" outlineLevel="2" x14ac:dyDescent="0.2">
      <c r="F385" s="30">
        <v>1</v>
      </c>
      <c r="G385" s="31" t="s">
        <v>8</v>
      </c>
      <c r="H385" s="32" t="s">
        <v>108</v>
      </c>
      <c r="I385" s="33" t="s">
        <v>382</v>
      </c>
      <c r="J385" s="31" t="s">
        <v>3</v>
      </c>
      <c r="K385" s="34">
        <v>162.96</v>
      </c>
      <c r="L385" s="35">
        <v>0</v>
      </c>
      <c r="M385" s="34">
        <v>162.96</v>
      </c>
      <c r="N385" s="191">
        <v>0</v>
      </c>
      <c r="O385" s="36">
        <f>M385*N385</f>
        <v>0</v>
      </c>
      <c r="P385" s="36">
        <v>2.3000000000000001E-4</v>
      </c>
      <c r="Q385" s="36">
        <f>M385*P385</f>
        <v>3.7480800000000002E-2</v>
      </c>
      <c r="R385" s="36"/>
      <c r="S385" s="36">
        <f>M385*R385</f>
        <v>0</v>
      </c>
      <c r="T385" s="36">
        <v>21</v>
      </c>
      <c r="U385" s="36">
        <f>O385*T385/100</f>
        <v>0</v>
      </c>
      <c r="V385" s="36">
        <f>U385+O385</f>
        <v>0</v>
      </c>
      <c r="W385" s="36"/>
      <c r="X385" s="36">
        <v>1</v>
      </c>
    </row>
    <row r="386" spans="6:24" s="37" customFormat="1" ht="12" outlineLevel="2" x14ac:dyDescent="0.2">
      <c r="F386" s="38"/>
      <c r="G386" s="39"/>
      <c r="H386" s="185" t="s">
        <v>143</v>
      </c>
      <c r="I386" s="487" t="s">
        <v>429</v>
      </c>
      <c r="J386" s="487"/>
      <c r="K386" s="487"/>
      <c r="L386" s="487"/>
      <c r="M386" s="487"/>
      <c r="N386" s="487"/>
      <c r="O386" s="487"/>
      <c r="P386" s="41"/>
      <c r="Q386" s="42"/>
      <c r="R386" s="41"/>
      <c r="S386" s="42"/>
      <c r="T386" s="43"/>
      <c r="U386" s="43"/>
      <c r="V386" s="43"/>
      <c r="W386" s="44"/>
    </row>
    <row r="387" spans="6:24" s="37" customFormat="1" ht="6" customHeight="1" outlineLevel="2" x14ac:dyDescent="0.2">
      <c r="F387" s="38"/>
      <c r="G387" s="39"/>
      <c r="H387" s="40"/>
      <c r="I387" s="45"/>
      <c r="J387" s="45"/>
      <c r="K387" s="45"/>
      <c r="L387" s="45"/>
      <c r="M387" s="45"/>
      <c r="N387" s="192"/>
      <c r="O387" s="45"/>
      <c r="P387" s="41"/>
      <c r="Q387" s="42"/>
      <c r="R387" s="41"/>
      <c r="S387" s="42"/>
      <c r="T387" s="43"/>
      <c r="U387" s="43"/>
      <c r="V387" s="43"/>
      <c r="W387" s="44"/>
    </row>
    <row r="388" spans="6:24" s="46" customFormat="1" ht="11.25" outlineLevel="3" x14ac:dyDescent="0.2">
      <c r="F388" s="47"/>
      <c r="G388" s="48"/>
      <c r="H388" s="49" t="str">
        <f>IF(AND(H387&lt;&gt;"Výkaz výměr:",I387=""),"Výkaz výměr:","")</f>
        <v>Výkaz výměr:</v>
      </c>
      <c r="I388" s="50" t="s">
        <v>191</v>
      </c>
      <c r="J388" s="51"/>
      <c r="K388" s="52"/>
      <c r="L388" s="53"/>
      <c r="M388" s="54">
        <v>162.96</v>
      </c>
      <c r="N388" s="193"/>
      <c r="O388" s="56"/>
      <c r="P388" s="57"/>
      <c r="Q388" s="55"/>
      <c r="R388" s="55"/>
      <c r="S388" s="55"/>
      <c r="T388" s="58" t="s">
        <v>2</v>
      </c>
      <c r="U388" s="55"/>
      <c r="V388" s="55"/>
      <c r="W388" s="59"/>
    </row>
    <row r="389" spans="6:24" s="3" customFormat="1" ht="12.75" customHeight="1" outlineLevel="2" x14ac:dyDescent="0.2">
      <c r="F389" s="9"/>
      <c r="G389" s="10"/>
      <c r="H389" s="10"/>
      <c r="I389" s="11"/>
      <c r="J389" s="10"/>
      <c r="K389" s="12"/>
      <c r="L389" s="13"/>
      <c r="M389" s="12"/>
      <c r="N389" s="194"/>
      <c r="O389" s="14"/>
      <c r="P389" s="15"/>
      <c r="Q389" s="13"/>
      <c r="R389" s="13"/>
      <c r="S389" s="13"/>
      <c r="T389" s="16" t="s">
        <v>2</v>
      </c>
      <c r="U389" s="13"/>
      <c r="V389" s="13"/>
      <c r="W389" s="13"/>
    </row>
    <row r="390" spans="6:24" s="68" customFormat="1" ht="16.5" customHeight="1" outlineLevel="1" x14ac:dyDescent="0.2">
      <c r="F390" s="69"/>
      <c r="G390" s="70"/>
      <c r="H390" s="71"/>
      <c r="I390" s="71" t="s">
        <v>268</v>
      </c>
      <c r="J390" s="70"/>
      <c r="K390" s="72"/>
      <c r="L390" s="73"/>
      <c r="M390" s="72"/>
      <c r="N390" s="190"/>
      <c r="O390" s="74">
        <f>SUBTOTAL(9,O391:O394)</f>
        <v>0</v>
      </c>
      <c r="P390" s="75"/>
      <c r="Q390" s="74">
        <f>SUBTOTAL(9,Q391:Q394)</f>
        <v>0</v>
      </c>
      <c r="R390" s="73"/>
      <c r="S390" s="74">
        <f>SUBTOTAL(9,S391:S394)</f>
        <v>0</v>
      </c>
      <c r="T390" s="76"/>
      <c r="U390" s="74">
        <f>SUBTOTAL(9,U391:U394)</f>
        <v>0</v>
      </c>
      <c r="V390" s="74">
        <f>SUBTOTAL(9,V391:V394)</f>
        <v>0</v>
      </c>
      <c r="W390" s="77"/>
      <c r="X390" s="74">
        <f>SUBTOTAL(9,X391:X394)</f>
        <v>1</v>
      </c>
    </row>
    <row r="391" spans="6:24" s="37" customFormat="1" ht="12" outlineLevel="2" x14ac:dyDescent="0.2">
      <c r="F391" s="30">
        <v>1</v>
      </c>
      <c r="G391" s="31" t="s">
        <v>7</v>
      </c>
      <c r="H391" s="32" t="s">
        <v>5</v>
      </c>
      <c r="I391" s="33" t="s">
        <v>229</v>
      </c>
      <c r="J391" s="31" t="s">
        <v>0</v>
      </c>
      <c r="K391" s="34">
        <v>3</v>
      </c>
      <c r="L391" s="35">
        <v>0</v>
      </c>
      <c r="M391" s="34">
        <v>3</v>
      </c>
      <c r="N391" s="191">
        <v>0</v>
      </c>
      <c r="O391" s="36">
        <f>M391*N391</f>
        <v>0</v>
      </c>
      <c r="P391" s="36"/>
      <c r="Q391" s="36">
        <f>M391*P391</f>
        <v>0</v>
      </c>
      <c r="R391" s="36"/>
      <c r="S391" s="36">
        <f>M391*R391</f>
        <v>0</v>
      </c>
      <c r="T391" s="36">
        <v>21</v>
      </c>
      <c r="U391" s="36">
        <f>O391*T391/100</f>
        <v>0</v>
      </c>
      <c r="V391" s="36">
        <f>U391+O391</f>
        <v>0</v>
      </c>
      <c r="W391" s="36"/>
      <c r="X391" s="36">
        <v>1</v>
      </c>
    </row>
    <row r="392" spans="6:24" s="37" customFormat="1" ht="12" outlineLevel="2" x14ac:dyDescent="0.2">
      <c r="F392" s="38"/>
      <c r="G392" s="39"/>
      <c r="H392" s="185" t="s">
        <v>143</v>
      </c>
      <c r="I392" s="487"/>
      <c r="J392" s="487"/>
      <c r="K392" s="487"/>
      <c r="L392" s="487"/>
      <c r="M392" s="487"/>
      <c r="N392" s="487"/>
      <c r="O392" s="487"/>
      <c r="P392" s="41"/>
      <c r="Q392" s="42"/>
      <c r="R392" s="41"/>
      <c r="S392" s="42"/>
      <c r="T392" s="43"/>
      <c r="U392" s="43"/>
      <c r="V392" s="43"/>
      <c r="W392" s="44"/>
    </row>
    <row r="393" spans="6:24" s="37" customFormat="1" ht="6" customHeight="1" outlineLevel="2" x14ac:dyDescent="0.2">
      <c r="F393" s="38"/>
      <c r="G393" s="39"/>
      <c r="H393" s="40"/>
      <c r="I393" s="45"/>
      <c r="J393" s="45"/>
      <c r="K393" s="45"/>
      <c r="L393" s="45"/>
      <c r="M393" s="45"/>
      <c r="N393" s="192"/>
      <c r="O393" s="45"/>
      <c r="P393" s="41"/>
      <c r="Q393" s="42"/>
      <c r="R393" s="41"/>
      <c r="S393" s="42"/>
      <c r="T393" s="43"/>
      <c r="U393" s="43"/>
      <c r="V393" s="43"/>
      <c r="W393" s="44"/>
    </row>
    <row r="394" spans="6:24" s="3" customFormat="1" ht="12.75" customHeight="1" outlineLevel="2" x14ac:dyDescent="0.2">
      <c r="F394" s="9"/>
      <c r="G394" s="10"/>
      <c r="H394" s="10"/>
      <c r="I394" s="11"/>
      <c r="J394" s="10"/>
      <c r="K394" s="12"/>
      <c r="L394" s="13"/>
      <c r="M394" s="12"/>
      <c r="N394" s="194"/>
      <c r="O394" s="14"/>
      <c r="P394" s="15"/>
      <c r="Q394" s="13"/>
      <c r="R394" s="13"/>
      <c r="S394" s="13"/>
      <c r="T394" s="16" t="s">
        <v>2</v>
      </c>
      <c r="U394" s="13"/>
      <c r="V394" s="13"/>
      <c r="W394" s="13"/>
    </row>
    <row r="395" spans="6:24" s="3" customFormat="1" ht="12.75" customHeight="1" outlineLevel="1" x14ac:dyDescent="0.2">
      <c r="F395" s="9"/>
      <c r="G395" s="10"/>
      <c r="H395" s="10"/>
      <c r="I395" s="11"/>
      <c r="J395" s="10"/>
      <c r="K395" s="12"/>
      <c r="L395" s="13"/>
      <c r="M395" s="12"/>
      <c r="N395" s="194"/>
      <c r="O395" s="14"/>
      <c r="P395" s="15"/>
      <c r="Q395" s="13"/>
      <c r="R395" s="13"/>
      <c r="S395" s="13"/>
      <c r="T395" s="16" t="s">
        <v>2</v>
      </c>
      <c r="U395" s="13"/>
      <c r="V395" s="13"/>
      <c r="W395" s="13"/>
    </row>
    <row r="396" spans="6:24" s="3" customFormat="1" ht="12.75" customHeight="1" x14ac:dyDescent="0.2">
      <c r="F396" s="9"/>
      <c r="G396" s="10"/>
      <c r="H396" s="10"/>
      <c r="I396" s="11"/>
      <c r="J396" s="10"/>
      <c r="K396" s="12"/>
      <c r="L396" s="13"/>
      <c r="M396" s="12"/>
      <c r="N396" s="194"/>
      <c r="O396" s="14"/>
      <c r="P396" s="15"/>
      <c r="Q396" s="13"/>
      <c r="R396" s="13"/>
      <c r="S396" s="13"/>
      <c r="T396" s="16" t="s">
        <v>2</v>
      </c>
      <c r="U396" s="13"/>
      <c r="V396" s="13"/>
      <c r="W396" s="13"/>
    </row>
  </sheetData>
  <mergeCells count="89">
    <mergeCell ref="I373:O373"/>
    <mergeCell ref="I377:O377"/>
    <mergeCell ref="I381:O381"/>
    <mergeCell ref="I334:O334"/>
    <mergeCell ref="I338:O338"/>
    <mergeCell ref="I350:O350"/>
    <mergeCell ref="I355:O355"/>
    <mergeCell ref="I361:O361"/>
    <mergeCell ref="I367:O367"/>
    <mergeCell ref="I330:O330"/>
    <mergeCell ref="I284:O284"/>
    <mergeCell ref="I288:O288"/>
    <mergeCell ref="I292:O292"/>
    <mergeCell ref="I296:O296"/>
    <mergeCell ref="I300:O300"/>
    <mergeCell ref="I304:O304"/>
    <mergeCell ref="I309:O309"/>
    <mergeCell ref="I313:O313"/>
    <mergeCell ref="I318:O318"/>
    <mergeCell ref="I322:O322"/>
    <mergeCell ref="I326:O326"/>
    <mergeCell ref="I280:O280"/>
    <mergeCell ref="I235:O235"/>
    <mergeCell ref="I239:O239"/>
    <mergeCell ref="I244:O244"/>
    <mergeCell ref="I248:O248"/>
    <mergeCell ref="I252:O252"/>
    <mergeCell ref="I256:O256"/>
    <mergeCell ref="I260:O260"/>
    <mergeCell ref="I264:O264"/>
    <mergeCell ref="I268:O268"/>
    <mergeCell ref="I272:O272"/>
    <mergeCell ref="I276:O276"/>
    <mergeCell ref="I224:O224"/>
    <mergeCell ref="I167:O167"/>
    <mergeCell ref="I171:O171"/>
    <mergeCell ref="I175:O175"/>
    <mergeCell ref="I179:O179"/>
    <mergeCell ref="I183:O183"/>
    <mergeCell ref="I187:O187"/>
    <mergeCell ref="I191:O191"/>
    <mergeCell ref="I207:O207"/>
    <mergeCell ref="I212:O212"/>
    <mergeCell ref="I216:O216"/>
    <mergeCell ref="I220:O220"/>
    <mergeCell ref="I163:O163"/>
    <mergeCell ref="I119:O119"/>
    <mergeCell ref="I123:O123"/>
    <mergeCell ref="I127:O127"/>
    <mergeCell ref="I131:O131"/>
    <mergeCell ref="I135:O135"/>
    <mergeCell ref="I139:O139"/>
    <mergeCell ref="I143:O143"/>
    <mergeCell ref="I147:O147"/>
    <mergeCell ref="I151:O151"/>
    <mergeCell ref="I155:O155"/>
    <mergeCell ref="I159:O159"/>
    <mergeCell ref="I392:O392"/>
    <mergeCell ref="I12:O12"/>
    <mergeCell ref="I16:O16"/>
    <mergeCell ref="I20:O20"/>
    <mergeCell ref="I24:O24"/>
    <mergeCell ref="I28:O28"/>
    <mergeCell ref="I32:O32"/>
    <mergeCell ref="I36:O36"/>
    <mergeCell ref="I40:O40"/>
    <mergeCell ref="I44:O44"/>
    <mergeCell ref="I386:O386"/>
    <mergeCell ref="I115:O115"/>
    <mergeCell ref="I66:O66"/>
    <mergeCell ref="I73:O73"/>
    <mergeCell ref="I77:O77"/>
    <mergeCell ref="I81:O81"/>
    <mergeCell ref="I8:O8"/>
    <mergeCell ref="I197:O197"/>
    <mergeCell ref="I203:O203"/>
    <mergeCell ref="I230:O230"/>
    <mergeCell ref="I345:O345"/>
    <mergeCell ref="I48:O48"/>
    <mergeCell ref="I52:O52"/>
    <mergeCell ref="I56:O56"/>
    <mergeCell ref="I60:O60"/>
    <mergeCell ref="I85:O85"/>
    <mergeCell ref="I89:O89"/>
    <mergeCell ref="I94:O94"/>
    <mergeCell ref="I98:O98"/>
    <mergeCell ref="I103:O103"/>
    <mergeCell ref="I107:O107"/>
    <mergeCell ref="I111:O111"/>
  </mergeCells>
  <phoneticPr fontId="0" type="noConversion"/>
  <printOptions horizontalCentered="1" verticalCentered="1"/>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54"/>
  <sheetViews>
    <sheetView topLeftCell="A18" workbookViewId="0">
      <selection activeCell="K61" sqref="K61"/>
    </sheetView>
  </sheetViews>
  <sheetFormatPr defaultRowHeight="12.75" x14ac:dyDescent="0.2"/>
  <cols>
    <col min="1" max="1" width="2.7109375" customWidth="1"/>
    <col min="2" max="2" width="1.42578125" customWidth="1"/>
    <col min="3" max="3" width="3.5703125" customWidth="1"/>
    <col min="4" max="33" width="2.28515625" customWidth="1"/>
    <col min="34" max="34" width="2.85546875" customWidth="1"/>
    <col min="35" max="35" width="27.140625" customWidth="1"/>
    <col min="36" max="37" width="2.140625" customWidth="1"/>
    <col min="38" max="38" width="7.140625" style="243" customWidth="1"/>
    <col min="39" max="39" width="2.85546875" customWidth="1"/>
    <col min="40" max="40" width="11.42578125" customWidth="1"/>
    <col min="41" max="41" width="6.42578125" customWidth="1"/>
    <col min="42" max="42" width="0.28515625" customWidth="1"/>
    <col min="43" max="43" width="0.140625" hidden="1" customWidth="1"/>
    <col min="44" max="44" width="3.85546875" customWidth="1"/>
    <col min="45" max="56" width="0" hidden="1" customWidth="1"/>
    <col min="57" max="57" width="57" customWidth="1"/>
  </cols>
  <sheetData>
    <row r="1" spans="1:74" ht="21.4" customHeight="1" x14ac:dyDescent="0.25">
      <c r="A1" s="356" t="s">
        <v>902</v>
      </c>
      <c r="B1" s="254"/>
      <c r="C1" s="254"/>
      <c r="D1" s="255" t="s">
        <v>815</v>
      </c>
      <c r="E1" s="254"/>
      <c r="F1" s="254"/>
      <c r="G1" s="254"/>
      <c r="H1" s="254"/>
      <c r="I1" s="254"/>
      <c r="J1" s="254"/>
      <c r="K1" s="357" t="s">
        <v>903</v>
      </c>
      <c r="L1" s="357"/>
      <c r="M1" s="357"/>
      <c r="N1" s="357"/>
      <c r="O1" s="357"/>
      <c r="P1" s="357"/>
      <c r="Q1" s="357"/>
      <c r="R1" s="357"/>
      <c r="S1" s="357"/>
      <c r="T1" s="254"/>
      <c r="U1" s="254"/>
      <c r="V1" s="254"/>
      <c r="W1" s="357" t="s">
        <v>904</v>
      </c>
      <c r="X1" s="357"/>
      <c r="Y1" s="357"/>
      <c r="Z1" s="357"/>
      <c r="AA1" s="357"/>
      <c r="AB1" s="357"/>
      <c r="AC1" s="357"/>
      <c r="AD1" s="357"/>
      <c r="AE1" s="357"/>
      <c r="AF1" s="357"/>
      <c r="AG1" s="357"/>
      <c r="AH1" s="357"/>
      <c r="AI1" s="358"/>
      <c r="AJ1" s="258"/>
      <c r="AK1" s="258"/>
      <c r="AL1" s="414"/>
      <c r="AM1" s="258"/>
      <c r="AN1" s="258"/>
      <c r="AO1" s="258"/>
      <c r="AP1" s="258"/>
      <c r="AQ1" s="258"/>
      <c r="AR1" s="258"/>
      <c r="AS1" s="258"/>
      <c r="AT1" s="258"/>
      <c r="AU1" s="258"/>
      <c r="AV1" s="258"/>
      <c r="AW1" s="258"/>
      <c r="AX1" s="258"/>
      <c r="AY1" s="258"/>
      <c r="AZ1" s="258"/>
      <c r="BA1" s="359" t="s">
        <v>905</v>
      </c>
      <c r="BB1" s="359" t="s">
        <v>451</v>
      </c>
      <c r="BC1" s="258"/>
      <c r="BD1" s="258"/>
      <c r="BE1" s="258"/>
      <c r="BF1" s="258"/>
      <c r="BG1" s="258"/>
      <c r="BH1" s="258"/>
      <c r="BI1" s="258"/>
      <c r="BJ1" s="258"/>
      <c r="BK1" s="258"/>
      <c r="BL1" s="258"/>
      <c r="BM1" s="258"/>
      <c r="BN1" s="258"/>
      <c r="BO1" s="258"/>
      <c r="BP1" s="258"/>
      <c r="BQ1" s="258"/>
      <c r="BR1" s="258"/>
      <c r="BT1" s="360" t="s">
        <v>824</v>
      </c>
      <c r="BU1" s="360" t="s">
        <v>824</v>
      </c>
      <c r="BV1" s="360" t="s">
        <v>906</v>
      </c>
    </row>
    <row r="2" spans="1:74" ht="36.950000000000003" customHeight="1" x14ac:dyDescent="0.2">
      <c r="AR2" s="489" t="s">
        <v>821</v>
      </c>
      <c r="AS2" s="490"/>
      <c r="AT2" s="490"/>
      <c r="AU2" s="490"/>
      <c r="AV2" s="490"/>
      <c r="AW2" s="490"/>
      <c r="AX2" s="490"/>
      <c r="AY2" s="490"/>
      <c r="AZ2" s="490"/>
      <c r="BA2" s="490"/>
      <c r="BB2" s="490"/>
      <c r="BC2" s="490"/>
      <c r="BD2" s="490"/>
      <c r="BE2" s="490"/>
      <c r="BS2" s="259" t="s">
        <v>907</v>
      </c>
      <c r="BT2" s="259" t="s">
        <v>617</v>
      </c>
    </row>
    <row r="3" spans="1:74" ht="6.95" customHeight="1" x14ac:dyDescent="0.2">
      <c r="B3" s="203"/>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44"/>
      <c r="AM3" s="204"/>
      <c r="AN3" s="204"/>
      <c r="AO3" s="204"/>
      <c r="AP3" s="204"/>
      <c r="AQ3" s="205"/>
      <c r="BS3" s="259" t="s">
        <v>907</v>
      </c>
      <c r="BT3" s="259" t="s">
        <v>586</v>
      </c>
    </row>
    <row r="4" spans="1:74" ht="36.950000000000003" customHeight="1" x14ac:dyDescent="0.2">
      <c r="B4" s="206"/>
      <c r="C4" s="207"/>
      <c r="D4" s="260" t="s">
        <v>445</v>
      </c>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45"/>
      <c r="AM4" s="207"/>
      <c r="AN4" s="207"/>
      <c r="AO4" s="207"/>
      <c r="AP4" s="207"/>
      <c r="AQ4" s="208"/>
      <c r="AS4" s="261" t="s">
        <v>823</v>
      </c>
      <c r="BS4" s="259" t="s">
        <v>908</v>
      </c>
    </row>
    <row r="5" spans="1:74" ht="14.45" customHeight="1" x14ac:dyDescent="0.2">
      <c r="B5" s="206"/>
      <c r="C5" s="207"/>
      <c r="D5" s="361" t="s">
        <v>446</v>
      </c>
      <c r="E5" s="207"/>
      <c r="F5" s="207"/>
      <c r="G5" s="207"/>
      <c r="H5" s="207"/>
      <c r="I5" s="207"/>
      <c r="J5" s="207"/>
      <c r="K5" s="491" t="s">
        <v>447</v>
      </c>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207"/>
      <c r="AQ5" s="208"/>
      <c r="BS5" s="259" t="s">
        <v>907</v>
      </c>
    </row>
    <row r="6" spans="1:74" ht="36.950000000000003" customHeight="1" x14ac:dyDescent="0.2">
      <c r="B6" s="206"/>
      <c r="C6" s="207"/>
      <c r="D6" s="362" t="s">
        <v>448</v>
      </c>
      <c r="E6" s="207"/>
      <c r="F6" s="207"/>
      <c r="G6" s="207"/>
      <c r="H6" s="207"/>
      <c r="I6" s="207"/>
      <c r="J6" s="207"/>
      <c r="K6" s="493" t="s">
        <v>449</v>
      </c>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207"/>
      <c r="AQ6" s="208"/>
      <c r="BS6" s="259" t="s">
        <v>907</v>
      </c>
    </row>
    <row r="7" spans="1:74" ht="14.45" customHeight="1" x14ac:dyDescent="0.2">
      <c r="B7" s="206"/>
      <c r="C7" s="207"/>
      <c r="D7" s="262" t="s">
        <v>450</v>
      </c>
      <c r="E7" s="207"/>
      <c r="F7" s="207"/>
      <c r="G7" s="207"/>
      <c r="H7" s="207"/>
      <c r="I7" s="207"/>
      <c r="J7" s="207"/>
      <c r="K7" s="263" t="s">
        <v>451</v>
      </c>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62" t="s">
        <v>452</v>
      </c>
      <c r="AL7" s="245"/>
      <c r="AM7" s="207"/>
      <c r="AN7" s="263" t="s">
        <v>451</v>
      </c>
      <c r="AO7" s="207"/>
      <c r="AP7" s="207"/>
      <c r="AQ7" s="208"/>
      <c r="BS7" s="259" t="s">
        <v>907</v>
      </c>
    </row>
    <row r="8" spans="1:74" ht="14.45" customHeight="1" x14ac:dyDescent="0.2">
      <c r="B8" s="206"/>
      <c r="C8" s="207"/>
      <c r="D8" s="262" t="s">
        <v>453</v>
      </c>
      <c r="E8" s="207"/>
      <c r="F8" s="207"/>
      <c r="G8" s="207"/>
      <c r="H8" s="207"/>
      <c r="I8" s="207"/>
      <c r="J8" s="207"/>
      <c r="K8" s="263" t="s">
        <v>454</v>
      </c>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62" t="s">
        <v>455</v>
      </c>
      <c r="AL8" s="245"/>
      <c r="AM8" s="207"/>
      <c r="AN8" s="263" t="s">
        <v>456</v>
      </c>
      <c r="AO8" s="207"/>
      <c r="AP8" s="207"/>
      <c r="AQ8" s="208"/>
      <c r="BS8" s="259" t="s">
        <v>907</v>
      </c>
    </row>
    <row r="9" spans="1:74" ht="14.45" customHeight="1" x14ac:dyDescent="0.2">
      <c r="B9" s="206"/>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45"/>
      <c r="AM9" s="207"/>
      <c r="AN9" s="207"/>
      <c r="AO9" s="207"/>
      <c r="AP9" s="207"/>
      <c r="AQ9" s="208"/>
      <c r="BS9" s="259" t="s">
        <v>907</v>
      </c>
    </row>
    <row r="10" spans="1:74" ht="14.45" customHeight="1" x14ac:dyDescent="0.2">
      <c r="B10" s="206"/>
      <c r="C10" s="207"/>
      <c r="D10" s="262" t="s">
        <v>457</v>
      </c>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62" t="s">
        <v>458</v>
      </c>
      <c r="AL10" s="245"/>
      <c r="AM10" s="207"/>
      <c r="AN10" s="263" t="s">
        <v>451</v>
      </c>
      <c r="AO10" s="207"/>
      <c r="AP10" s="207"/>
      <c r="AQ10" s="208"/>
      <c r="BS10" s="259" t="s">
        <v>909</v>
      </c>
    </row>
    <row r="11" spans="1:74" ht="18.399999999999999" customHeight="1" x14ac:dyDescent="0.2">
      <c r="B11" s="206"/>
      <c r="C11" s="207"/>
      <c r="D11" s="207"/>
      <c r="E11" s="263" t="s">
        <v>454</v>
      </c>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62" t="s">
        <v>459</v>
      </c>
      <c r="AL11" s="245"/>
      <c r="AM11" s="207"/>
      <c r="AN11" s="263" t="s">
        <v>451</v>
      </c>
      <c r="AO11" s="207"/>
      <c r="AP11" s="207"/>
      <c r="AQ11" s="208"/>
      <c r="BS11" s="259" t="s">
        <v>909</v>
      </c>
    </row>
    <row r="12" spans="1:74" ht="6.95" customHeight="1" x14ac:dyDescent="0.2">
      <c r="B12" s="206"/>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45"/>
      <c r="AM12" s="207"/>
      <c r="AN12" s="207"/>
      <c r="AO12" s="207"/>
      <c r="AP12" s="207"/>
      <c r="AQ12" s="208"/>
      <c r="BS12" s="259" t="s">
        <v>909</v>
      </c>
    </row>
    <row r="13" spans="1:74" ht="14.45" customHeight="1" x14ac:dyDescent="0.2">
      <c r="B13" s="206"/>
      <c r="C13" s="207"/>
      <c r="D13" s="262" t="s">
        <v>460</v>
      </c>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62" t="s">
        <v>458</v>
      </c>
      <c r="AL13" s="245"/>
      <c r="AM13" s="207"/>
      <c r="AN13" s="263" t="s">
        <v>451</v>
      </c>
      <c r="AO13" s="207"/>
      <c r="AP13" s="207"/>
      <c r="AQ13" s="208"/>
      <c r="BS13" s="259" t="s">
        <v>909</v>
      </c>
    </row>
    <row r="14" spans="1:74" ht="15" x14ac:dyDescent="0.2">
      <c r="B14" s="206"/>
      <c r="C14" s="207"/>
      <c r="D14" s="207"/>
      <c r="E14" s="263" t="s">
        <v>454</v>
      </c>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62" t="s">
        <v>459</v>
      </c>
      <c r="AL14" s="245"/>
      <c r="AM14" s="207"/>
      <c r="AN14" s="263" t="s">
        <v>451</v>
      </c>
      <c r="AO14" s="207"/>
      <c r="AP14" s="207"/>
      <c r="AQ14" s="208"/>
      <c r="BS14" s="259" t="s">
        <v>909</v>
      </c>
    </row>
    <row r="15" spans="1:74" ht="6.95" customHeight="1" x14ac:dyDescent="0.2">
      <c r="B15" s="206"/>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45"/>
      <c r="AM15" s="207"/>
      <c r="AN15" s="207"/>
      <c r="AO15" s="207"/>
      <c r="AP15" s="207"/>
      <c r="AQ15" s="208"/>
      <c r="BS15" s="259" t="s">
        <v>824</v>
      </c>
    </row>
    <row r="16" spans="1:74" ht="14.45" customHeight="1" x14ac:dyDescent="0.2">
      <c r="B16" s="206"/>
      <c r="C16" s="207"/>
      <c r="D16" s="262" t="s">
        <v>461</v>
      </c>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62" t="s">
        <v>458</v>
      </c>
      <c r="AL16" s="245"/>
      <c r="AM16" s="207"/>
      <c r="AN16" s="263" t="s">
        <v>451</v>
      </c>
      <c r="AO16" s="207"/>
      <c r="AP16" s="207"/>
      <c r="AQ16" s="208"/>
      <c r="BS16" s="259" t="s">
        <v>824</v>
      </c>
    </row>
    <row r="17" spans="2:71" ht="18.399999999999999" customHeight="1" x14ac:dyDescent="0.2">
      <c r="B17" s="206"/>
      <c r="C17" s="207"/>
      <c r="D17" s="207"/>
      <c r="E17" s="263" t="s">
        <v>454</v>
      </c>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62" t="s">
        <v>459</v>
      </c>
      <c r="AL17" s="245"/>
      <c r="AM17" s="207"/>
      <c r="AN17" s="263" t="s">
        <v>451</v>
      </c>
      <c r="AO17" s="207"/>
      <c r="AP17" s="207"/>
      <c r="AQ17" s="208"/>
      <c r="BS17" s="259" t="s">
        <v>835</v>
      </c>
    </row>
    <row r="18" spans="2:71" ht="6.95" customHeight="1" x14ac:dyDescent="0.2">
      <c r="B18" s="206"/>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45"/>
      <c r="AM18" s="207"/>
      <c r="AN18" s="207"/>
      <c r="AO18" s="207"/>
      <c r="AP18" s="207"/>
      <c r="AQ18" s="208"/>
      <c r="BS18" s="259" t="s">
        <v>907</v>
      </c>
    </row>
    <row r="19" spans="2:71" ht="14.45" customHeight="1" x14ac:dyDescent="0.2">
      <c r="B19" s="206"/>
      <c r="C19" s="207"/>
      <c r="D19" s="262" t="s">
        <v>462</v>
      </c>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45"/>
      <c r="AM19" s="207"/>
      <c r="AN19" s="207"/>
      <c r="AO19" s="207"/>
      <c r="AP19" s="207"/>
      <c r="AQ19" s="208"/>
      <c r="BS19" s="259" t="s">
        <v>907</v>
      </c>
    </row>
    <row r="20" spans="2:71" ht="57" customHeight="1" x14ac:dyDescent="0.2">
      <c r="B20" s="206"/>
      <c r="C20" s="207"/>
      <c r="D20" s="207"/>
      <c r="E20" s="494" t="s">
        <v>463</v>
      </c>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207"/>
      <c r="AP20" s="207"/>
      <c r="AQ20" s="208"/>
      <c r="BS20" s="259" t="s">
        <v>824</v>
      </c>
    </row>
    <row r="21" spans="2:71" ht="6.95" customHeight="1" x14ac:dyDescent="0.2">
      <c r="B21" s="206"/>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45"/>
      <c r="AM21" s="207"/>
      <c r="AN21" s="207"/>
      <c r="AO21" s="207"/>
      <c r="AP21" s="207"/>
      <c r="AQ21" s="208"/>
    </row>
    <row r="22" spans="2:71" ht="6.95" customHeight="1" x14ac:dyDescent="0.2">
      <c r="B22" s="206"/>
      <c r="C22" s="207"/>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415"/>
      <c r="AM22" s="209"/>
      <c r="AN22" s="209"/>
      <c r="AO22" s="209"/>
      <c r="AP22" s="207"/>
      <c r="AQ22" s="208"/>
    </row>
    <row r="23" spans="2:71" s="210" customFormat="1" ht="25.9" customHeight="1" x14ac:dyDescent="0.2">
      <c r="B23" s="211"/>
      <c r="C23" s="212"/>
      <c r="D23" s="363" t="s">
        <v>464</v>
      </c>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495">
        <f>ROUND(AG51,2)</f>
        <v>0</v>
      </c>
      <c r="AL23" s="496"/>
      <c r="AM23" s="496"/>
      <c r="AN23" s="496"/>
      <c r="AO23" s="496"/>
      <c r="AP23" s="212"/>
      <c r="AQ23" s="214"/>
    </row>
    <row r="24" spans="2:71" s="210" customFormat="1" ht="6.95" customHeight="1" x14ac:dyDescent="0.2">
      <c r="B24" s="211"/>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46"/>
      <c r="AM24" s="212"/>
      <c r="AN24" s="212"/>
      <c r="AO24" s="212"/>
      <c r="AP24" s="212"/>
      <c r="AQ24" s="214"/>
    </row>
    <row r="25" spans="2:71" s="210" customFormat="1" ht="13.5" x14ac:dyDescent="0.2">
      <c r="B25" s="211"/>
      <c r="C25" s="212"/>
      <c r="D25" s="212"/>
      <c r="E25" s="212"/>
      <c r="F25" s="212"/>
      <c r="G25" s="212"/>
      <c r="H25" s="212"/>
      <c r="I25" s="212"/>
      <c r="J25" s="212"/>
      <c r="K25" s="212"/>
      <c r="L25" s="488" t="s">
        <v>465</v>
      </c>
      <c r="M25" s="488"/>
      <c r="N25" s="488"/>
      <c r="O25" s="488"/>
      <c r="P25" s="212"/>
      <c r="Q25" s="212"/>
      <c r="R25" s="212"/>
      <c r="S25" s="212"/>
      <c r="T25" s="212"/>
      <c r="U25" s="212"/>
      <c r="V25" s="212"/>
      <c r="W25" s="488" t="s">
        <v>466</v>
      </c>
      <c r="X25" s="488"/>
      <c r="Y25" s="488"/>
      <c r="Z25" s="488"/>
      <c r="AA25" s="488"/>
      <c r="AB25" s="488"/>
      <c r="AC25" s="488"/>
      <c r="AD25" s="488"/>
      <c r="AE25" s="488"/>
      <c r="AF25" s="212"/>
      <c r="AG25" s="212"/>
      <c r="AH25" s="212"/>
      <c r="AI25" s="212"/>
      <c r="AJ25" s="212"/>
      <c r="AK25" s="488" t="s">
        <v>467</v>
      </c>
      <c r="AL25" s="488"/>
      <c r="AM25" s="488"/>
      <c r="AN25" s="488"/>
      <c r="AO25" s="488"/>
      <c r="AP25" s="212"/>
      <c r="AQ25" s="214"/>
    </row>
    <row r="26" spans="2:71" s="364" customFormat="1" ht="14.45" customHeight="1" x14ac:dyDescent="0.2">
      <c r="B26" s="365"/>
      <c r="C26" s="366"/>
      <c r="D26" s="266" t="s">
        <v>13</v>
      </c>
      <c r="E26" s="366"/>
      <c r="F26" s="266" t="s">
        <v>468</v>
      </c>
      <c r="G26" s="366"/>
      <c r="H26" s="366"/>
      <c r="I26" s="366"/>
      <c r="J26" s="366"/>
      <c r="K26" s="366"/>
      <c r="L26" s="497">
        <v>0.21</v>
      </c>
      <c r="M26" s="498"/>
      <c r="N26" s="498"/>
      <c r="O26" s="498"/>
      <c r="P26" s="366"/>
      <c r="Q26" s="366"/>
      <c r="R26" s="366"/>
      <c r="S26" s="366"/>
      <c r="T26" s="366"/>
      <c r="U26" s="366"/>
      <c r="V26" s="366"/>
      <c r="W26" s="499">
        <f>'201'!J53</f>
        <v>0</v>
      </c>
      <c r="X26" s="500"/>
      <c r="Y26" s="500"/>
      <c r="Z26" s="500"/>
      <c r="AA26" s="500"/>
      <c r="AB26" s="500"/>
      <c r="AC26" s="500"/>
      <c r="AD26" s="500"/>
      <c r="AE26" s="500"/>
      <c r="AF26" s="400"/>
      <c r="AG26" s="400"/>
      <c r="AH26" s="400"/>
      <c r="AI26" s="400"/>
      <c r="AJ26" s="400"/>
      <c r="AK26" s="499">
        <f>W26*0.21</f>
        <v>0</v>
      </c>
      <c r="AL26" s="500"/>
      <c r="AM26" s="500"/>
      <c r="AN26" s="500"/>
      <c r="AO26" s="500"/>
      <c r="AP26" s="366"/>
      <c r="AQ26" s="367"/>
    </row>
    <row r="27" spans="2:71" s="364" customFormat="1" ht="14.45" customHeight="1" x14ac:dyDescent="0.2">
      <c r="B27" s="365"/>
      <c r="C27" s="366"/>
      <c r="D27" s="366"/>
      <c r="E27" s="366"/>
      <c r="F27" s="266" t="s">
        <v>469</v>
      </c>
      <c r="G27" s="366"/>
      <c r="H27" s="366"/>
      <c r="I27" s="366"/>
      <c r="J27" s="366"/>
      <c r="K27" s="366"/>
      <c r="L27" s="497">
        <v>0.15</v>
      </c>
      <c r="M27" s="498"/>
      <c r="N27" s="498"/>
      <c r="O27" s="498"/>
      <c r="P27" s="366"/>
      <c r="Q27" s="366"/>
      <c r="R27" s="366"/>
      <c r="S27" s="366"/>
      <c r="T27" s="366"/>
      <c r="U27" s="366"/>
      <c r="V27" s="366"/>
      <c r="W27" s="499">
        <f>ROUND(BA51,2)</f>
        <v>0</v>
      </c>
      <c r="X27" s="500"/>
      <c r="Y27" s="500"/>
      <c r="Z27" s="500"/>
      <c r="AA27" s="500"/>
      <c r="AB27" s="500"/>
      <c r="AC27" s="500"/>
      <c r="AD27" s="500"/>
      <c r="AE27" s="500"/>
      <c r="AF27" s="400"/>
      <c r="AG27" s="400"/>
      <c r="AH27" s="400"/>
      <c r="AI27" s="400"/>
      <c r="AJ27" s="400"/>
      <c r="AK27" s="499">
        <f>ROUND(AW51,2)</f>
        <v>0</v>
      </c>
      <c r="AL27" s="500"/>
      <c r="AM27" s="500"/>
      <c r="AN27" s="500"/>
      <c r="AO27" s="500"/>
      <c r="AP27" s="366"/>
      <c r="AQ27" s="367"/>
    </row>
    <row r="28" spans="2:71" s="364" customFormat="1" ht="14.45" hidden="1" customHeight="1" x14ac:dyDescent="0.2">
      <c r="B28" s="365"/>
      <c r="C28" s="366"/>
      <c r="D28" s="366"/>
      <c r="E28" s="366"/>
      <c r="F28" s="266" t="s">
        <v>470</v>
      </c>
      <c r="G28" s="366"/>
      <c r="H28" s="366"/>
      <c r="I28" s="366"/>
      <c r="J28" s="366"/>
      <c r="K28" s="366"/>
      <c r="L28" s="497">
        <v>0.21</v>
      </c>
      <c r="M28" s="498"/>
      <c r="N28" s="498"/>
      <c r="O28" s="498"/>
      <c r="P28" s="366"/>
      <c r="Q28" s="366"/>
      <c r="R28" s="366"/>
      <c r="S28" s="366"/>
      <c r="T28" s="366"/>
      <c r="U28" s="366"/>
      <c r="V28" s="366"/>
      <c r="W28" s="503">
        <f>ROUND(BB51,2)</f>
        <v>0</v>
      </c>
      <c r="X28" s="498"/>
      <c r="Y28" s="498"/>
      <c r="Z28" s="498"/>
      <c r="AA28" s="498"/>
      <c r="AB28" s="498"/>
      <c r="AC28" s="498"/>
      <c r="AD28" s="498"/>
      <c r="AE28" s="498"/>
      <c r="AF28" s="366"/>
      <c r="AG28" s="366"/>
      <c r="AH28" s="366"/>
      <c r="AI28" s="366"/>
      <c r="AJ28" s="366"/>
      <c r="AK28" s="503">
        <v>0</v>
      </c>
      <c r="AL28" s="498"/>
      <c r="AM28" s="498"/>
      <c r="AN28" s="498"/>
      <c r="AO28" s="498"/>
      <c r="AP28" s="366"/>
      <c r="AQ28" s="367"/>
    </row>
    <row r="29" spans="2:71" s="364" customFormat="1" ht="14.45" hidden="1" customHeight="1" x14ac:dyDescent="0.2">
      <c r="B29" s="365"/>
      <c r="C29" s="366"/>
      <c r="D29" s="366"/>
      <c r="E29" s="366"/>
      <c r="F29" s="266" t="s">
        <v>471</v>
      </c>
      <c r="G29" s="366"/>
      <c r="H29" s="366"/>
      <c r="I29" s="366"/>
      <c r="J29" s="366"/>
      <c r="K29" s="366"/>
      <c r="L29" s="497">
        <v>0.15</v>
      </c>
      <c r="M29" s="498"/>
      <c r="N29" s="498"/>
      <c r="O29" s="498"/>
      <c r="P29" s="366"/>
      <c r="Q29" s="366"/>
      <c r="R29" s="366"/>
      <c r="S29" s="366"/>
      <c r="T29" s="366"/>
      <c r="U29" s="366"/>
      <c r="V29" s="366"/>
      <c r="W29" s="503">
        <f>ROUND(BC51,2)</f>
        <v>0</v>
      </c>
      <c r="X29" s="498"/>
      <c r="Y29" s="498"/>
      <c r="Z29" s="498"/>
      <c r="AA29" s="498"/>
      <c r="AB29" s="498"/>
      <c r="AC29" s="498"/>
      <c r="AD29" s="498"/>
      <c r="AE29" s="498"/>
      <c r="AF29" s="366"/>
      <c r="AG29" s="366"/>
      <c r="AH29" s="366"/>
      <c r="AI29" s="366"/>
      <c r="AJ29" s="366"/>
      <c r="AK29" s="503">
        <v>0</v>
      </c>
      <c r="AL29" s="498"/>
      <c r="AM29" s="498"/>
      <c r="AN29" s="498"/>
      <c r="AO29" s="498"/>
      <c r="AP29" s="366"/>
      <c r="AQ29" s="367"/>
    </row>
    <row r="30" spans="2:71" s="364" customFormat="1" ht="14.45" hidden="1" customHeight="1" x14ac:dyDescent="0.2">
      <c r="B30" s="365"/>
      <c r="C30" s="366"/>
      <c r="D30" s="366"/>
      <c r="E30" s="366"/>
      <c r="F30" s="266" t="s">
        <v>472</v>
      </c>
      <c r="G30" s="366"/>
      <c r="H30" s="366"/>
      <c r="I30" s="366"/>
      <c r="J30" s="366"/>
      <c r="K30" s="366"/>
      <c r="L30" s="497">
        <v>0</v>
      </c>
      <c r="M30" s="498"/>
      <c r="N30" s="498"/>
      <c r="O30" s="498"/>
      <c r="P30" s="366"/>
      <c r="Q30" s="366"/>
      <c r="R30" s="366"/>
      <c r="S30" s="366"/>
      <c r="T30" s="366"/>
      <c r="U30" s="366"/>
      <c r="V30" s="366"/>
      <c r="W30" s="503">
        <f>ROUND(BD51,2)</f>
        <v>0</v>
      </c>
      <c r="X30" s="498"/>
      <c r="Y30" s="498"/>
      <c r="Z30" s="498"/>
      <c r="AA30" s="498"/>
      <c r="AB30" s="498"/>
      <c r="AC30" s="498"/>
      <c r="AD30" s="498"/>
      <c r="AE30" s="498"/>
      <c r="AF30" s="366"/>
      <c r="AG30" s="366"/>
      <c r="AH30" s="366"/>
      <c r="AI30" s="366"/>
      <c r="AJ30" s="366"/>
      <c r="AK30" s="503">
        <v>0</v>
      </c>
      <c r="AL30" s="498"/>
      <c r="AM30" s="498"/>
      <c r="AN30" s="498"/>
      <c r="AO30" s="498"/>
      <c r="AP30" s="366"/>
      <c r="AQ30" s="367"/>
    </row>
    <row r="31" spans="2:71" s="210" customFormat="1" ht="6.95" customHeight="1" x14ac:dyDescent="0.2">
      <c r="B31" s="211"/>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46"/>
      <c r="AM31" s="212"/>
      <c r="AN31" s="212"/>
      <c r="AO31" s="212"/>
      <c r="AP31" s="212"/>
      <c r="AQ31" s="214"/>
    </row>
    <row r="32" spans="2:71" s="210" customFormat="1" ht="25.9" customHeight="1" x14ac:dyDescent="0.2">
      <c r="B32" s="211"/>
      <c r="C32" s="215"/>
      <c r="D32" s="368" t="s">
        <v>135</v>
      </c>
      <c r="E32" s="216"/>
      <c r="F32" s="216"/>
      <c r="G32" s="216"/>
      <c r="H32" s="216"/>
      <c r="I32" s="216"/>
      <c r="J32" s="216"/>
      <c r="K32" s="216"/>
      <c r="L32" s="216"/>
      <c r="M32" s="216"/>
      <c r="N32" s="216"/>
      <c r="O32" s="216"/>
      <c r="P32" s="216"/>
      <c r="Q32" s="216"/>
      <c r="R32" s="216"/>
      <c r="S32" s="216"/>
      <c r="T32" s="369" t="s">
        <v>473</v>
      </c>
      <c r="U32" s="216"/>
      <c r="V32" s="216"/>
      <c r="W32" s="216"/>
      <c r="X32" s="504" t="s">
        <v>474</v>
      </c>
      <c r="Y32" s="505"/>
      <c r="Z32" s="505"/>
      <c r="AA32" s="505"/>
      <c r="AB32" s="505"/>
      <c r="AC32" s="216"/>
      <c r="AD32" s="216"/>
      <c r="AE32" s="216"/>
      <c r="AF32" s="216"/>
      <c r="AG32" s="216"/>
      <c r="AH32" s="216"/>
      <c r="AI32" s="216"/>
      <c r="AJ32" s="216"/>
      <c r="AK32" s="506">
        <f>SUM(AK23:AK30)</f>
        <v>0</v>
      </c>
      <c r="AL32" s="507"/>
      <c r="AM32" s="507"/>
      <c r="AN32" s="507"/>
      <c r="AO32" s="508"/>
      <c r="AP32" s="215"/>
      <c r="AQ32" s="217"/>
    </row>
    <row r="33" spans="2:56" s="210" customFormat="1" ht="6.95" customHeight="1" x14ac:dyDescent="0.2">
      <c r="B33" s="21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46"/>
      <c r="AM33" s="212"/>
      <c r="AN33" s="212"/>
      <c r="AO33" s="212"/>
      <c r="AP33" s="212"/>
      <c r="AQ33" s="214"/>
    </row>
    <row r="34" spans="2:56" s="210" customFormat="1" ht="6.95" customHeight="1" x14ac:dyDescent="0.2">
      <c r="B34" s="218"/>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49"/>
      <c r="AM34" s="219"/>
      <c r="AN34" s="219"/>
      <c r="AO34" s="219"/>
      <c r="AP34" s="219"/>
      <c r="AQ34" s="220"/>
    </row>
    <row r="38" spans="2:56" s="210" customFormat="1" ht="6.95" customHeight="1" x14ac:dyDescent="0.2">
      <c r="B38" s="221"/>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50"/>
      <c r="AM38" s="222"/>
      <c r="AN38" s="222"/>
      <c r="AO38" s="222"/>
      <c r="AP38" s="222"/>
      <c r="AQ38" s="222"/>
      <c r="AR38" s="211"/>
    </row>
    <row r="39" spans="2:56" s="210" customFormat="1" ht="36.950000000000003" customHeight="1" x14ac:dyDescent="0.2">
      <c r="B39" s="211"/>
      <c r="C39" s="286" t="s">
        <v>475</v>
      </c>
      <c r="AL39" s="251"/>
      <c r="AR39" s="211"/>
    </row>
    <row r="40" spans="2:56" s="210" customFormat="1" ht="6.95" customHeight="1" x14ac:dyDescent="0.2">
      <c r="B40" s="211"/>
      <c r="AL40" s="251"/>
      <c r="AR40" s="211"/>
    </row>
    <row r="41" spans="2:56" s="370" customFormat="1" ht="14.45" customHeight="1" x14ac:dyDescent="0.2">
      <c r="B41" s="371"/>
      <c r="C41" s="287" t="s">
        <v>446</v>
      </c>
      <c r="L41" s="370" t="str">
        <f>K5</f>
        <v>D14019</v>
      </c>
      <c r="AL41" s="416"/>
      <c r="AR41" s="371"/>
    </row>
    <row r="42" spans="2:56" s="372" customFormat="1" ht="36.950000000000003" customHeight="1" x14ac:dyDescent="0.2">
      <c r="B42" s="373"/>
      <c r="C42" s="374" t="s">
        <v>448</v>
      </c>
      <c r="L42" s="501" t="str">
        <f>K6</f>
        <v>Ústí nad Labem_oprava konstrukce místní komunikace podél Klíšského potoka</v>
      </c>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R42" s="373"/>
    </row>
    <row r="43" spans="2:56" s="210" customFormat="1" ht="6.95" customHeight="1" x14ac:dyDescent="0.2">
      <c r="B43" s="211"/>
      <c r="AL43" s="251"/>
      <c r="AR43" s="211"/>
    </row>
    <row r="44" spans="2:56" s="210" customFormat="1" ht="15" x14ac:dyDescent="0.2">
      <c r="B44" s="211"/>
      <c r="C44" s="287" t="s">
        <v>453</v>
      </c>
      <c r="L44" s="375" t="str">
        <f>IF(K8="","",K8)</f>
        <v xml:space="preserve"> </v>
      </c>
      <c r="AI44" s="287" t="s">
        <v>455</v>
      </c>
      <c r="AL44" s="251"/>
      <c r="AM44" s="509" t="str">
        <f>IF(AN8= "","",AN8)</f>
        <v>20. 11. 2018</v>
      </c>
      <c r="AN44" s="509"/>
      <c r="AR44" s="211"/>
    </row>
    <row r="45" spans="2:56" s="210" customFormat="1" ht="6.95" customHeight="1" x14ac:dyDescent="0.2">
      <c r="B45" s="211"/>
      <c r="AL45" s="251"/>
      <c r="AR45" s="211"/>
    </row>
    <row r="46" spans="2:56" s="210" customFormat="1" ht="15" x14ac:dyDescent="0.2">
      <c r="B46" s="211"/>
      <c r="C46" s="287" t="s">
        <v>457</v>
      </c>
      <c r="L46" s="370" t="str">
        <f>IF(E11= "","",E11)</f>
        <v xml:space="preserve"> </v>
      </c>
      <c r="AI46" s="287" t="s">
        <v>461</v>
      </c>
      <c r="AL46" s="251"/>
      <c r="AM46" s="510" t="str">
        <f>IF(E17="","",E17)</f>
        <v xml:space="preserve"> </v>
      </c>
      <c r="AN46" s="510"/>
      <c r="AO46" s="510"/>
      <c r="AP46" s="510"/>
      <c r="AR46" s="211"/>
      <c r="AS46" s="511" t="s">
        <v>910</v>
      </c>
      <c r="AT46" s="512"/>
      <c r="AU46" s="228"/>
      <c r="AV46" s="228"/>
      <c r="AW46" s="228"/>
      <c r="AX46" s="228"/>
      <c r="AY46" s="228"/>
      <c r="AZ46" s="228"/>
      <c r="BA46" s="228"/>
      <c r="BB46" s="228"/>
      <c r="BC46" s="228"/>
      <c r="BD46" s="376"/>
    </row>
    <row r="47" spans="2:56" s="210" customFormat="1" ht="15" x14ac:dyDescent="0.2">
      <c r="B47" s="211"/>
      <c r="C47" s="287" t="s">
        <v>460</v>
      </c>
      <c r="L47" s="370" t="str">
        <f>IF(E14="","",E14)</f>
        <v xml:space="preserve"> </v>
      </c>
      <c r="AL47" s="251"/>
      <c r="AR47" s="211"/>
      <c r="AS47" s="513"/>
      <c r="AT47" s="514"/>
      <c r="AU47" s="212"/>
      <c r="AV47" s="212"/>
      <c r="AW47" s="212"/>
      <c r="AX47" s="212"/>
      <c r="AY47" s="212"/>
      <c r="AZ47" s="212"/>
      <c r="BA47" s="212"/>
      <c r="BB47" s="212"/>
      <c r="BC47" s="212"/>
      <c r="BD47" s="319"/>
    </row>
    <row r="48" spans="2:56" s="210" customFormat="1" ht="10.9" customHeight="1" x14ac:dyDescent="0.2">
      <c r="B48" s="211"/>
      <c r="AL48" s="251"/>
      <c r="AR48" s="211"/>
      <c r="AS48" s="513"/>
      <c r="AT48" s="514"/>
      <c r="AU48" s="212"/>
      <c r="AV48" s="212"/>
      <c r="AW48" s="212"/>
      <c r="AX48" s="212"/>
      <c r="AY48" s="212"/>
      <c r="AZ48" s="212"/>
      <c r="BA48" s="212"/>
      <c r="BB48" s="212"/>
      <c r="BC48" s="212"/>
      <c r="BD48" s="319"/>
    </row>
    <row r="49" spans="1:91" s="210" customFormat="1" ht="29.25" customHeight="1" x14ac:dyDescent="0.2">
      <c r="B49" s="211"/>
      <c r="C49" s="515" t="s">
        <v>14</v>
      </c>
      <c r="D49" s="516"/>
      <c r="E49" s="516"/>
      <c r="F49" s="516"/>
      <c r="G49" s="516"/>
      <c r="H49" s="223"/>
      <c r="I49" s="517" t="s">
        <v>476</v>
      </c>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8" t="s">
        <v>477</v>
      </c>
      <c r="AH49" s="516"/>
      <c r="AI49" s="516"/>
      <c r="AJ49" s="516"/>
      <c r="AK49" s="516"/>
      <c r="AL49" s="516"/>
      <c r="AM49" s="516"/>
      <c r="AN49" s="517" t="s">
        <v>478</v>
      </c>
      <c r="AO49" s="516"/>
      <c r="AP49" s="516"/>
      <c r="AQ49" s="377" t="s">
        <v>16</v>
      </c>
      <c r="AR49" s="211"/>
      <c r="AS49" s="292" t="s">
        <v>911</v>
      </c>
      <c r="AT49" s="293" t="s">
        <v>912</v>
      </c>
      <c r="AU49" s="293" t="s">
        <v>913</v>
      </c>
      <c r="AV49" s="293" t="s">
        <v>914</v>
      </c>
      <c r="AW49" s="293" t="s">
        <v>915</v>
      </c>
      <c r="AX49" s="293" t="s">
        <v>916</v>
      </c>
      <c r="AY49" s="293" t="s">
        <v>917</v>
      </c>
      <c r="AZ49" s="293" t="s">
        <v>918</v>
      </c>
      <c r="BA49" s="293" t="s">
        <v>919</v>
      </c>
      <c r="BB49" s="293" t="s">
        <v>920</v>
      </c>
      <c r="BC49" s="293" t="s">
        <v>921</v>
      </c>
      <c r="BD49" s="294" t="s">
        <v>922</v>
      </c>
    </row>
    <row r="50" spans="1:91" s="210" customFormat="1" ht="10.9" customHeight="1" x14ac:dyDescent="0.2">
      <c r="B50" s="211"/>
      <c r="AL50" s="251"/>
      <c r="AR50" s="211"/>
      <c r="AS50" s="296"/>
      <c r="AT50" s="228"/>
      <c r="AU50" s="228"/>
      <c r="AV50" s="228"/>
      <c r="AW50" s="228"/>
      <c r="AX50" s="228"/>
      <c r="AY50" s="228"/>
      <c r="AZ50" s="228"/>
      <c r="BA50" s="228"/>
      <c r="BB50" s="228"/>
      <c r="BC50" s="228"/>
      <c r="BD50" s="376"/>
    </row>
    <row r="51" spans="1:91" s="372" customFormat="1" ht="32.450000000000003" customHeight="1" x14ac:dyDescent="0.2">
      <c r="B51" s="373"/>
      <c r="C51" s="295" t="s">
        <v>479</v>
      </c>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519">
        <f>ROUND(AG52,2)</f>
        <v>0</v>
      </c>
      <c r="AH51" s="519"/>
      <c r="AI51" s="519"/>
      <c r="AJ51" s="519"/>
      <c r="AK51" s="519"/>
      <c r="AL51" s="519"/>
      <c r="AM51" s="519"/>
      <c r="AN51" s="520">
        <f>ROUND(AN52,2)</f>
        <v>0</v>
      </c>
      <c r="AO51" s="520"/>
      <c r="AP51" s="520"/>
      <c r="AQ51" s="379" t="s">
        <v>451</v>
      </c>
      <c r="AR51" s="373"/>
      <c r="AS51" s="380">
        <f>ROUND(AS52,2)</f>
        <v>0</v>
      </c>
      <c r="AT51" s="381">
        <f>ROUND(SUM(AV51:AW51),2)</f>
        <v>274392.44</v>
      </c>
      <c r="AU51" s="382">
        <f>ROUND(AU52,5)</f>
        <v>1095.8963900000001</v>
      </c>
      <c r="AV51" s="381">
        <f>ROUND(AZ51*L26,2)</f>
        <v>274392.44</v>
      </c>
      <c r="AW51" s="381">
        <f>ROUND(BA51*L27,2)</f>
        <v>0</v>
      </c>
      <c r="AX51" s="381">
        <f>ROUND(BB51*L26,2)</f>
        <v>0</v>
      </c>
      <c r="AY51" s="381">
        <f>ROUND(BC51*L27,2)</f>
        <v>0</v>
      </c>
      <c r="AZ51" s="381">
        <f>ROUND(AZ52,2)</f>
        <v>1306630.67</v>
      </c>
      <c r="BA51" s="381">
        <f>ROUND(BA52,2)</f>
        <v>0</v>
      </c>
      <c r="BB51" s="381">
        <f>ROUND(BB52,2)</f>
        <v>0</v>
      </c>
      <c r="BC51" s="381">
        <f>ROUND(BC52,2)</f>
        <v>0</v>
      </c>
      <c r="BD51" s="383">
        <f>ROUND(BD52,2)</f>
        <v>0</v>
      </c>
      <c r="BS51" s="374" t="s">
        <v>507</v>
      </c>
      <c r="BT51" s="374" t="s">
        <v>802</v>
      </c>
      <c r="BU51" s="384" t="s">
        <v>923</v>
      </c>
      <c r="BV51" s="374" t="s">
        <v>924</v>
      </c>
      <c r="BW51" s="374" t="s">
        <v>906</v>
      </c>
      <c r="BX51" s="374" t="s">
        <v>925</v>
      </c>
      <c r="CL51" s="374" t="s">
        <v>451</v>
      </c>
    </row>
    <row r="52" spans="1:91" s="394" customFormat="1" ht="16.5" customHeight="1" x14ac:dyDescent="0.2">
      <c r="A52" s="385" t="s">
        <v>480</v>
      </c>
      <c r="B52" s="386"/>
      <c r="C52" s="387"/>
      <c r="D52" s="521" t="s">
        <v>434</v>
      </c>
      <c r="E52" s="521"/>
      <c r="F52" s="521"/>
      <c r="G52" s="521"/>
      <c r="H52" s="521"/>
      <c r="I52" s="388"/>
      <c r="J52" s="521" t="s">
        <v>438</v>
      </c>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2">
        <f>'201'!J27</f>
        <v>0</v>
      </c>
      <c r="AH52" s="522"/>
      <c r="AI52" s="522"/>
      <c r="AJ52" s="522"/>
      <c r="AK52" s="522"/>
      <c r="AL52" s="522"/>
      <c r="AM52" s="522"/>
      <c r="AN52" s="522">
        <f>AG52*1.21</f>
        <v>0</v>
      </c>
      <c r="AO52" s="522"/>
      <c r="AP52" s="522"/>
      <c r="AQ52" s="389" t="s">
        <v>481</v>
      </c>
      <c r="AR52" s="386"/>
      <c r="AS52" s="390">
        <v>0</v>
      </c>
      <c r="AT52" s="391">
        <f>ROUND(SUM(AV52:AW52),2)</f>
        <v>274392.44</v>
      </c>
      <c r="AU52" s="392">
        <f>'[2]SO 201 - Lávka přes Klíšs...'!P89</f>
        <v>1095.8963879999999</v>
      </c>
      <c r="AV52" s="391">
        <f>'[2]SO 201 - Lávka přes Klíšs...'!J30</f>
        <v>274392.44</v>
      </c>
      <c r="AW52" s="391">
        <f>'[2]SO 201 - Lávka přes Klíšs...'!J31</f>
        <v>0</v>
      </c>
      <c r="AX52" s="391">
        <f>'[2]SO 201 - Lávka přes Klíšs...'!J32</f>
        <v>0</v>
      </c>
      <c r="AY52" s="391">
        <f>'[2]SO 201 - Lávka přes Klíšs...'!J33</f>
        <v>0</v>
      </c>
      <c r="AZ52" s="391">
        <f>'[2]SO 201 - Lávka přes Klíšs...'!F30</f>
        <v>1306630.67</v>
      </c>
      <c r="BA52" s="391">
        <f>'[2]SO 201 - Lávka přes Klíšs...'!F31</f>
        <v>0</v>
      </c>
      <c r="BB52" s="391">
        <f>'[2]SO 201 - Lávka přes Klíšs...'!F32</f>
        <v>0</v>
      </c>
      <c r="BC52" s="391">
        <f>'[2]SO 201 - Lávka přes Klíšs...'!F33</f>
        <v>0</v>
      </c>
      <c r="BD52" s="393">
        <f>'[2]SO 201 - Lávka přes Klíšs...'!F34</f>
        <v>0</v>
      </c>
      <c r="BT52" s="395" t="s">
        <v>510</v>
      </c>
      <c r="BV52" s="395" t="s">
        <v>924</v>
      </c>
      <c r="BW52" s="395" t="s">
        <v>822</v>
      </c>
      <c r="BX52" s="395" t="s">
        <v>906</v>
      </c>
      <c r="CL52" s="395" t="s">
        <v>451</v>
      </c>
      <c r="CM52" s="395" t="s">
        <v>520</v>
      </c>
    </row>
    <row r="53" spans="1:91" s="210" customFormat="1" ht="30" customHeight="1" x14ac:dyDescent="0.2">
      <c r="B53" s="211"/>
      <c r="AL53" s="251"/>
      <c r="AR53" s="211"/>
    </row>
    <row r="54" spans="1:91" s="210" customFormat="1" ht="6.95" customHeight="1" x14ac:dyDescent="0.2">
      <c r="B54" s="218"/>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49"/>
      <c r="AM54" s="219"/>
      <c r="AN54" s="219"/>
      <c r="AO54" s="219"/>
      <c r="AP54" s="219"/>
      <c r="AQ54" s="219"/>
      <c r="AR54" s="211"/>
    </row>
  </sheetData>
  <mergeCells count="39">
    <mergeCell ref="AG51:AM51"/>
    <mergeCell ref="AN51:AP51"/>
    <mergeCell ref="D52:H52"/>
    <mergeCell ref="J52:AF52"/>
    <mergeCell ref="AG52:AM52"/>
    <mergeCell ref="AN52:AP52"/>
    <mergeCell ref="AM44:AN44"/>
    <mergeCell ref="AM46:AP46"/>
    <mergeCell ref="AS46:AT48"/>
    <mergeCell ref="C49:G49"/>
    <mergeCell ref="I49:AF49"/>
    <mergeCell ref="AG49:AM49"/>
    <mergeCell ref="AN49:AP49"/>
    <mergeCell ref="L42:AO42"/>
    <mergeCell ref="L28:O28"/>
    <mergeCell ref="W28:AE28"/>
    <mergeCell ref="AK28:AO28"/>
    <mergeCell ref="L29:O29"/>
    <mergeCell ref="W29:AE29"/>
    <mergeCell ref="AK29:AO29"/>
    <mergeCell ref="L30:O30"/>
    <mergeCell ref="W30:AE30"/>
    <mergeCell ref="AK30:AO30"/>
    <mergeCell ref="X32:AB32"/>
    <mergeCell ref="AK32:AO32"/>
    <mergeCell ref="L26:O26"/>
    <mergeCell ref="W26:AE26"/>
    <mergeCell ref="AK26:AO26"/>
    <mergeCell ref="L27:O27"/>
    <mergeCell ref="W27:AE27"/>
    <mergeCell ref="AK27:AO27"/>
    <mergeCell ref="L25:O25"/>
    <mergeCell ref="W25:AE25"/>
    <mergeCell ref="AK25:AO25"/>
    <mergeCell ref="AR2:BE2"/>
    <mergeCell ref="K5:AO5"/>
    <mergeCell ref="K6:AO6"/>
    <mergeCell ref="E20:AN20"/>
    <mergeCell ref="AK23:AO23"/>
  </mergeCells>
  <hyperlinks>
    <hyperlink ref="K1:S1" location="C2" display="1) Rekapitulace stavby" xr:uid="{00000000-0004-0000-0300-000000000000}"/>
    <hyperlink ref="W1:AI1" location="C51" display="2) Rekapitulace objektů stavby a soupisů prací" xr:uid="{00000000-0004-0000-0300-000001000000}"/>
    <hyperlink ref="A52" location="'SO 201 - Lávka přes Klíšs...'!C2" display="/" xr:uid="{00000000-0004-0000-0300-000002000000}"/>
  </hyperlinks>
  <printOptions horizontalCentered="1" verticalCentered="1"/>
  <pageMargins left="0.31496062992125984" right="0.31496062992125984"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280"/>
  <sheetViews>
    <sheetView topLeftCell="A40" workbookViewId="0">
      <selection activeCell="J53" sqref="J53"/>
    </sheetView>
  </sheetViews>
  <sheetFormatPr defaultRowHeight="12.75" x14ac:dyDescent="0.2"/>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customWidth="1"/>
    <col min="10" max="10" width="20.140625" style="243" customWidth="1"/>
    <col min="11" max="11" width="8.42578125" customWidth="1"/>
    <col min="12" max="12" width="3.5703125" customWidth="1"/>
    <col min="19" max="21" width="0"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s>
  <sheetData>
    <row r="1" spans="1:70" ht="21.75" customHeight="1" x14ac:dyDescent="0.25">
      <c r="A1" s="253"/>
      <c r="B1" s="254"/>
      <c r="C1" s="254"/>
      <c r="D1" s="255" t="s">
        <v>815</v>
      </c>
      <c r="E1" s="254"/>
      <c r="F1" s="256" t="s">
        <v>816</v>
      </c>
      <c r="G1" s="528" t="s">
        <v>817</v>
      </c>
      <c r="H1" s="528"/>
      <c r="I1" s="254"/>
      <c r="J1" s="396" t="s">
        <v>818</v>
      </c>
      <c r="K1" s="255" t="s">
        <v>819</v>
      </c>
      <c r="L1" s="256" t="s">
        <v>820</v>
      </c>
      <c r="M1" s="256"/>
      <c r="N1" s="256"/>
      <c r="O1" s="256"/>
      <c r="P1" s="256"/>
      <c r="Q1" s="256"/>
      <c r="R1" s="256"/>
      <c r="S1" s="256"/>
      <c r="T1" s="256"/>
      <c r="U1" s="257"/>
      <c r="V1" s="257"/>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row>
    <row r="2" spans="1:70" ht="36.950000000000003" customHeight="1" x14ac:dyDescent="0.2">
      <c r="L2" s="489" t="s">
        <v>821</v>
      </c>
      <c r="M2" s="490"/>
      <c r="N2" s="490"/>
      <c r="O2" s="490"/>
      <c r="P2" s="490"/>
      <c r="Q2" s="490"/>
      <c r="R2" s="490"/>
      <c r="S2" s="490"/>
      <c r="T2" s="490"/>
      <c r="U2" s="490"/>
      <c r="V2" s="490"/>
      <c r="AT2" s="259" t="s">
        <v>822</v>
      </c>
    </row>
    <row r="3" spans="1:70" ht="6.95" customHeight="1" x14ac:dyDescent="0.2">
      <c r="B3" s="203"/>
      <c r="C3" s="204"/>
      <c r="D3" s="204"/>
      <c r="E3" s="204"/>
      <c r="F3" s="204"/>
      <c r="G3" s="204"/>
      <c r="H3" s="204"/>
      <c r="I3" s="204"/>
      <c r="J3" s="244"/>
      <c r="K3" s="205"/>
      <c r="AT3" s="259" t="s">
        <v>520</v>
      </c>
    </row>
    <row r="4" spans="1:70" ht="21" x14ac:dyDescent="0.2">
      <c r="B4" s="206"/>
      <c r="C4" s="207"/>
      <c r="D4" s="260" t="s">
        <v>482</v>
      </c>
      <c r="E4" s="207"/>
      <c r="F4" s="207"/>
      <c r="G4" s="207"/>
      <c r="H4" s="207"/>
      <c r="I4" s="207"/>
      <c r="J4" s="245"/>
      <c r="K4" s="208"/>
      <c r="M4" s="261" t="s">
        <v>823</v>
      </c>
      <c r="AT4" s="259" t="s">
        <v>824</v>
      </c>
    </row>
    <row r="5" spans="1:70" x14ac:dyDescent="0.2">
      <c r="B5" s="206"/>
      <c r="C5" s="207"/>
      <c r="D5" s="207"/>
      <c r="E5" s="207"/>
      <c r="F5" s="207"/>
      <c r="G5" s="207"/>
      <c r="H5" s="207"/>
      <c r="I5" s="207"/>
      <c r="J5" s="245"/>
      <c r="K5" s="208"/>
    </row>
    <row r="6" spans="1:70" ht="15" x14ac:dyDescent="0.2">
      <c r="B6" s="206"/>
      <c r="C6" s="207"/>
      <c r="D6" s="262" t="s">
        <v>448</v>
      </c>
      <c r="E6" s="207"/>
      <c r="F6" s="207"/>
      <c r="G6" s="207"/>
      <c r="H6" s="207"/>
      <c r="I6" s="207"/>
      <c r="J6" s="245"/>
      <c r="K6" s="208"/>
    </row>
    <row r="7" spans="1:70" ht="15" x14ac:dyDescent="0.2">
      <c r="B7" s="206"/>
      <c r="C7" s="207"/>
      <c r="D7" s="207"/>
      <c r="E7" s="529" t="str">
        <f>'[2]Rekapitulace stavby'!K6</f>
        <v>Ústí nad Labem_oprava konstrukce místní komunikace podél Klíšského potoka</v>
      </c>
      <c r="F7" s="530"/>
      <c r="G7" s="530"/>
      <c r="H7" s="530"/>
      <c r="I7" s="207"/>
      <c r="J7" s="245"/>
      <c r="K7" s="208"/>
    </row>
    <row r="8" spans="1:70" s="210" customFormat="1" ht="15" x14ac:dyDescent="0.2">
      <c r="B8" s="211"/>
      <c r="C8" s="212"/>
      <c r="D8" s="262" t="s">
        <v>483</v>
      </c>
      <c r="E8" s="212"/>
      <c r="F8" s="212"/>
      <c r="G8" s="212"/>
      <c r="H8" s="212"/>
      <c r="I8" s="212"/>
      <c r="J8" s="246"/>
      <c r="K8" s="214"/>
    </row>
    <row r="9" spans="1:70" s="210" customFormat="1" ht="18" customHeight="1" x14ac:dyDescent="0.2">
      <c r="B9" s="211"/>
      <c r="C9" s="212"/>
      <c r="D9" s="212"/>
      <c r="E9" s="523" t="s">
        <v>484</v>
      </c>
      <c r="F9" s="524"/>
      <c r="G9" s="524"/>
      <c r="H9" s="524"/>
      <c r="I9" s="212"/>
      <c r="J9" s="246"/>
      <c r="K9" s="214"/>
    </row>
    <row r="10" spans="1:70" s="210" customFormat="1" x14ac:dyDescent="0.2">
      <c r="B10" s="211"/>
      <c r="C10" s="212"/>
      <c r="D10" s="212"/>
      <c r="E10" s="212"/>
      <c r="F10" s="212"/>
      <c r="G10" s="212"/>
      <c r="H10" s="212"/>
      <c r="I10" s="212"/>
      <c r="J10" s="246"/>
      <c r="K10" s="214"/>
    </row>
    <row r="11" spans="1:70" s="210" customFormat="1" ht="15" x14ac:dyDescent="0.2">
      <c r="B11" s="211"/>
      <c r="C11" s="212"/>
      <c r="D11" s="262" t="s">
        <v>450</v>
      </c>
      <c r="E11" s="212"/>
      <c r="F11" s="263" t="s">
        <v>451</v>
      </c>
      <c r="G11" s="212"/>
      <c r="H11" s="212"/>
      <c r="I11" s="262" t="s">
        <v>452</v>
      </c>
      <c r="J11" s="397" t="s">
        <v>451</v>
      </c>
      <c r="K11" s="214"/>
    </row>
    <row r="12" spans="1:70" s="210" customFormat="1" ht="15" x14ac:dyDescent="0.2">
      <c r="B12" s="211"/>
      <c r="C12" s="212"/>
      <c r="D12" s="262" t="s">
        <v>453</v>
      </c>
      <c r="E12" s="212"/>
      <c r="F12" s="263" t="s">
        <v>454</v>
      </c>
      <c r="G12" s="212"/>
      <c r="H12" s="212"/>
      <c r="I12" s="262" t="s">
        <v>455</v>
      </c>
      <c r="J12" s="397" t="str">
        <f>'[2]Rekapitulace stavby'!AN8</f>
        <v>20. 11. 2018</v>
      </c>
      <c r="K12" s="214"/>
    </row>
    <row r="13" spans="1:70" s="210" customFormat="1" x14ac:dyDescent="0.2">
      <c r="B13" s="211"/>
      <c r="C13" s="212"/>
      <c r="D13" s="212"/>
      <c r="E13" s="212"/>
      <c r="F13" s="212"/>
      <c r="G13" s="212"/>
      <c r="H13" s="212"/>
      <c r="I13" s="212"/>
      <c r="J13" s="246"/>
      <c r="K13" s="214"/>
    </row>
    <row r="14" spans="1:70" s="210" customFormat="1" ht="15" x14ac:dyDescent="0.2">
      <c r="B14" s="211"/>
      <c r="C14" s="212"/>
      <c r="D14" s="262" t="s">
        <v>457</v>
      </c>
      <c r="E14" s="212"/>
      <c r="F14" s="212"/>
      <c r="G14" s="212"/>
      <c r="H14" s="212"/>
      <c r="I14" s="262" t="s">
        <v>458</v>
      </c>
      <c r="J14" s="397" t="str">
        <f>IF('[2]Rekapitulace stavby'!AN10="","",'[2]Rekapitulace stavby'!AN10)</f>
        <v/>
      </c>
      <c r="K14" s="214"/>
    </row>
    <row r="15" spans="1:70" s="210" customFormat="1" ht="15" x14ac:dyDescent="0.2">
      <c r="B15" s="211"/>
      <c r="C15" s="212"/>
      <c r="D15" s="212"/>
      <c r="E15" s="263" t="str">
        <f>IF('[2]Rekapitulace stavby'!E11="","",'[2]Rekapitulace stavby'!E11)</f>
        <v xml:space="preserve"> </v>
      </c>
      <c r="F15" s="212"/>
      <c r="G15" s="212"/>
      <c r="H15" s="212"/>
      <c r="I15" s="262" t="s">
        <v>459</v>
      </c>
      <c r="J15" s="397" t="str">
        <f>IF('[2]Rekapitulace stavby'!AN11="","",'[2]Rekapitulace stavby'!AN11)</f>
        <v/>
      </c>
      <c r="K15" s="214"/>
    </row>
    <row r="16" spans="1:70" s="210" customFormat="1" x14ac:dyDescent="0.2">
      <c r="B16" s="211"/>
      <c r="C16" s="212"/>
      <c r="D16" s="212"/>
      <c r="E16" s="212"/>
      <c r="F16" s="212"/>
      <c r="G16" s="212"/>
      <c r="H16" s="212"/>
      <c r="I16" s="212"/>
      <c r="J16" s="246"/>
      <c r="K16" s="214"/>
    </row>
    <row r="17" spans="2:11" s="210" customFormat="1" ht="15" x14ac:dyDescent="0.2">
      <c r="B17" s="211"/>
      <c r="C17" s="212"/>
      <c r="D17" s="262" t="s">
        <v>460</v>
      </c>
      <c r="E17" s="212"/>
      <c r="F17" s="212"/>
      <c r="G17" s="212"/>
      <c r="H17" s="212"/>
      <c r="I17" s="262" t="s">
        <v>458</v>
      </c>
      <c r="J17" s="397" t="str">
        <f>IF('[2]Rekapitulace stavby'!AN13="Vyplň údaj","",IF('[2]Rekapitulace stavby'!AN13="","",'[2]Rekapitulace stavby'!AN13))</f>
        <v/>
      </c>
      <c r="K17" s="214"/>
    </row>
    <row r="18" spans="2:11" s="210" customFormat="1" ht="15" x14ac:dyDescent="0.2">
      <c r="B18" s="211"/>
      <c r="C18" s="212"/>
      <c r="D18" s="212"/>
      <c r="E18" s="263" t="str">
        <f>IF('[2]Rekapitulace stavby'!E14="Vyplň údaj","",IF('[2]Rekapitulace stavby'!E14="","",'[2]Rekapitulace stavby'!E14))</f>
        <v xml:space="preserve"> </v>
      </c>
      <c r="F18" s="212"/>
      <c r="G18" s="212"/>
      <c r="H18" s="212"/>
      <c r="I18" s="262" t="s">
        <v>459</v>
      </c>
      <c r="J18" s="397" t="str">
        <f>IF('[2]Rekapitulace stavby'!AN14="Vyplň údaj","",IF('[2]Rekapitulace stavby'!AN14="","",'[2]Rekapitulace stavby'!AN14))</f>
        <v/>
      </c>
      <c r="K18" s="214"/>
    </row>
    <row r="19" spans="2:11" s="210" customFormat="1" x14ac:dyDescent="0.2">
      <c r="B19" s="211"/>
      <c r="C19" s="212"/>
      <c r="D19" s="212"/>
      <c r="E19" s="212"/>
      <c r="F19" s="212"/>
      <c r="G19" s="212"/>
      <c r="H19" s="212"/>
      <c r="I19" s="212"/>
      <c r="J19" s="246"/>
      <c r="K19" s="214"/>
    </row>
    <row r="20" spans="2:11" s="210" customFormat="1" ht="15" x14ac:dyDescent="0.2">
      <c r="B20" s="211"/>
      <c r="C20" s="212"/>
      <c r="D20" s="262" t="s">
        <v>461</v>
      </c>
      <c r="E20" s="212"/>
      <c r="F20" s="212"/>
      <c r="G20" s="212"/>
      <c r="H20" s="212"/>
      <c r="I20" s="262" t="s">
        <v>458</v>
      </c>
      <c r="J20" s="397" t="str">
        <f>IF('[2]Rekapitulace stavby'!AN16="","",'[2]Rekapitulace stavby'!AN16)</f>
        <v/>
      </c>
      <c r="K20" s="214"/>
    </row>
    <row r="21" spans="2:11" s="210" customFormat="1" ht="15" x14ac:dyDescent="0.2">
      <c r="B21" s="211"/>
      <c r="C21" s="212"/>
      <c r="D21" s="212"/>
      <c r="E21" s="263" t="str">
        <f>IF('[2]Rekapitulace stavby'!E17="","",'[2]Rekapitulace stavby'!E17)</f>
        <v xml:space="preserve"> </v>
      </c>
      <c r="F21" s="212"/>
      <c r="G21" s="212"/>
      <c r="H21" s="212"/>
      <c r="I21" s="262" t="s">
        <v>459</v>
      </c>
      <c r="J21" s="397" t="str">
        <f>IF('[2]Rekapitulace stavby'!AN17="","",'[2]Rekapitulace stavby'!AN17)</f>
        <v/>
      </c>
      <c r="K21" s="214"/>
    </row>
    <row r="22" spans="2:11" s="210" customFormat="1" x14ac:dyDescent="0.2">
      <c r="B22" s="211"/>
      <c r="C22" s="212"/>
      <c r="D22" s="212"/>
      <c r="E22" s="212"/>
      <c r="F22" s="212"/>
      <c r="G22" s="212"/>
      <c r="H22" s="212"/>
      <c r="I22" s="212"/>
      <c r="J22" s="246"/>
      <c r="K22" s="214"/>
    </row>
    <row r="23" spans="2:11" s="210" customFormat="1" ht="15" x14ac:dyDescent="0.2">
      <c r="B23" s="211"/>
      <c r="C23" s="212"/>
      <c r="D23" s="262" t="s">
        <v>462</v>
      </c>
      <c r="E23" s="212"/>
      <c r="F23" s="212"/>
      <c r="G23" s="212"/>
      <c r="H23" s="212"/>
      <c r="I23" s="212"/>
      <c r="J23" s="246"/>
      <c r="K23" s="214"/>
    </row>
    <row r="24" spans="2:11" s="224" customFormat="1" ht="15" x14ac:dyDescent="0.2">
      <c r="B24" s="225"/>
      <c r="C24" s="226"/>
      <c r="D24" s="226"/>
      <c r="E24" s="494" t="s">
        <v>451</v>
      </c>
      <c r="F24" s="494"/>
      <c r="G24" s="494"/>
      <c r="H24" s="494"/>
      <c r="I24" s="226"/>
      <c r="J24" s="247"/>
      <c r="K24" s="227"/>
    </row>
    <row r="25" spans="2:11" s="210" customFormat="1" x14ac:dyDescent="0.2">
      <c r="B25" s="211"/>
      <c r="C25" s="212"/>
      <c r="D25" s="212"/>
      <c r="E25" s="212"/>
      <c r="F25" s="212"/>
      <c r="G25" s="212"/>
      <c r="H25" s="212"/>
      <c r="I25" s="212"/>
      <c r="J25" s="246"/>
      <c r="K25" s="214"/>
    </row>
    <row r="26" spans="2:11" s="210" customFormat="1" x14ac:dyDescent="0.2">
      <c r="B26" s="211"/>
      <c r="C26" s="212"/>
      <c r="D26" s="228"/>
      <c r="E26" s="228"/>
      <c r="F26" s="228"/>
      <c r="G26" s="228"/>
      <c r="H26" s="228"/>
      <c r="I26" s="228"/>
      <c r="J26" s="248"/>
      <c r="K26" s="229"/>
    </row>
    <row r="27" spans="2:11" s="210" customFormat="1" ht="18" x14ac:dyDescent="0.2">
      <c r="B27" s="211"/>
      <c r="C27" s="212"/>
      <c r="D27" s="264" t="s">
        <v>464</v>
      </c>
      <c r="E27" s="212"/>
      <c r="F27" s="212"/>
      <c r="G27" s="212"/>
      <c r="H27" s="212"/>
      <c r="I27" s="212"/>
      <c r="J27" s="398">
        <f>ROUND(J86,2)</f>
        <v>0</v>
      </c>
      <c r="K27" s="214"/>
    </row>
    <row r="28" spans="2:11" s="210" customFormat="1" x14ac:dyDescent="0.2">
      <c r="B28" s="211"/>
      <c r="C28" s="212"/>
      <c r="D28" s="228"/>
      <c r="E28" s="228"/>
      <c r="F28" s="228"/>
      <c r="G28" s="228"/>
      <c r="H28" s="228"/>
      <c r="I28" s="228"/>
      <c r="J28" s="248"/>
      <c r="K28" s="229"/>
    </row>
    <row r="29" spans="2:11" s="210" customFormat="1" ht="13.5" x14ac:dyDescent="0.2">
      <c r="B29" s="211"/>
      <c r="C29" s="212"/>
      <c r="D29" s="212"/>
      <c r="E29" s="212"/>
      <c r="F29" s="265" t="s">
        <v>466</v>
      </c>
      <c r="G29" s="212"/>
      <c r="H29" s="212"/>
      <c r="I29" s="265" t="s">
        <v>465</v>
      </c>
      <c r="J29" s="399" t="s">
        <v>467</v>
      </c>
      <c r="K29" s="214"/>
    </row>
    <row r="30" spans="2:11" s="210" customFormat="1" ht="13.5" x14ac:dyDescent="0.2">
      <c r="B30" s="211"/>
      <c r="C30" s="212"/>
      <c r="D30" s="266" t="s">
        <v>13</v>
      </c>
      <c r="E30" s="266" t="s">
        <v>468</v>
      </c>
      <c r="F30" s="267">
        <f>ROUND(SUM(BE86:BE279), 2)</f>
        <v>0</v>
      </c>
      <c r="G30" s="212"/>
      <c r="H30" s="212"/>
      <c r="I30" s="268">
        <v>0.21</v>
      </c>
      <c r="J30" s="400">
        <f>ROUND(ROUND((SUM(BE86:BE279)), 2)*I30, 2)</f>
        <v>0</v>
      </c>
      <c r="K30" s="214"/>
    </row>
    <row r="31" spans="2:11" s="210" customFormat="1" ht="13.5" x14ac:dyDescent="0.2">
      <c r="B31" s="211"/>
      <c r="C31" s="212"/>
      <c r="D31" s="212"/>
      <c r="E31" s="266" t="s">
        <v>469</v>
      </c>
      <c r="F31" s="267">
        <f>ROUND(SUM(BF86:BF279), 2)</f>
        <v>0</v>
      </c>
      <c r="G31" s="212"/>
      <c r="H31" s="212"/>
      <c r="I31" s="268">
        <v>0.15</v>
      </c>
      <c r="J31" s="400">
        <f>ROUND(ROUND((SUM(BF86:BF279)), 2)*I31, 2)</f>
        <v>0</v>
      </c>
      <c r="K31" s="214"/>
    </row>
    <row r="32" spans="2:11" s="210" customFormat="1" ht="13.5" x14ac:dyDescent="0.2">
      <c r="B32" s="211"/>
      <c r="C32" s="212"/>
      <c r="D32" s="212"/>
      <c r="E32" s="266" t="s">
        <v>470</v>
      </c>
      <c r="F32" s="267">
        <f>ROUND(SUM(BG86:BG279), 2)</f>
        <v>0</v>
      </c>
      <c r="G32" s="212"/>
      <c r="H32" s="212"/>
      <c r="I32" s="268">
        <v>0.21</v>
      </c>
      <c r="J32" s="400">
        <v>0</v>
      </c>
      <c r="K32" s="214"/>
    </row>
    <row r="33" spans="2:11" s="210" customFormat="1" ht="13.5" x14ac:dyDescent="0.2">
      <c r="B33" s="211"/>
      <c r="C33" s="212"/>
      <c r="D33" s="212"/>
      <c r="E33" s="266" t="s">
        <v>471</v>
      </c>
      <c r="F33" s="267">
        <f>ROUND(SUM(BH86:BH279), 2)</f>
        <v>0</v>
      </c>
      <c r="G33" s="212"/>
      <c r="H33" s="212"/>
      <c r="I33" s="268">
        <v>0.15</v>
      </c>
      <c r="J33" s="400">
        <v>0</v>
      </c>
      <c r="K33" s="214"/>
    </row>
    <row r="34" spans="2:11" s="210" customFormat="1" ht="13.5" x14ac:dyDescent="0.2">
      <c r="B34" s="211"/>
      <c r="C34" s="212"/>
      <c r="D34" s="212"/>
      <c r="E34" s="266" t="s">
        <v>472</v>
      </c>
      <c r="F34" s="267">
        <f>ROUND(SUM(BI86:BI279), 2)</f>
        <v>0</v>
      </c>
      <c r="G34" s="212"/>
      <c r="H34" s="212"/>
      <c r="I34" s="268">
        <v>0</v>
      </c>
      <c r="J34" s="400">
        <v>0</v>
      </c>
      <c r="K34" s="214"/>
    </row>
    <row r="35" spans="2:11" s="210" customFormat="1" x14ac:dyDescent="0.2">
      <c r="B35" s="211"/>
      <c r="C35" s="212"/>
      <c r="D35" s="212"/>
      <c r="E35" s="212"/>
      <c r="F35" s="212"/>
      <c r="G35" s="212"/>
      <c r="H35" s="212"/>
      <c r="I35" s="212"/>
      <c r="J35" s="246"/>
      <c r="K35" s="214"/>
    </row>
    <row r="36" spans="2:11" s="210" customFormat="1" ht="18" x14ac:dyDescent="0.2">
      <c r="B36" s="211"/>
      <c r="C36" s="230"/>
      <c r="D36" s="269" t="s">
        <v>135</v>
      </c>
      <c r="E36" s="223"/>
      <c r="F36" s="223"/>
      <c r="G36" s="270" t="s">
        <v>473</v>
      </c>
      <c r="H36" s="271" t="s">
        <v>474</v>
      </c>
      <c r="I36" s="223"/>
      <c r="J36" s="401">
        <f>SUM(J27:J34)</f>
        <v>0</v>
      </c>
      <c r="K36" s="231"/>
    </row>
    <row r="37" spans="2:11" s="210" customFormat="1" x14ac:dyDescent="0.2">
      <c r="B37" s="218"/>
      <c r="C37" s="219"/>
      <c r="D37" s="219"/>
      <c r="E37" s="219"/>
      <c r="F37" s="219"/>
      <c r="G37" s="219"/>
      <c r="H37" s="219"/>
      <c r="I37" s="219"/>
      <c r="J37" s="249"/>
      <c r="K37" s="220"/>
    </row>
    <row r="39" spans="2:11" ht="50.1" customHeight="1" x14ac:dyDescent="0.2"/>
    <row r="40" spans="2:11" ht="18" customHeight="1" x14ac:dyDescent="0.2"/>
    <row r="41" spans="2:11" s="210" customFormat="1" ht="6.95" customHeight="1" x14ac:dyDescent="0.2">
      <c r="B41" s="221"/>
      <c r="C41" s="222"/>
      <c r="D41" s="222"/>
      <c r="E41" s="222"/>
      <c r="F41" s="222"/>
      <c r="G41" s="222"/>
      <c r="H41" s="222"/>
      <c r="I41" s="222"/>
      <c r="J41" s="250"/>
      <c r="K41" s="232"/>
    </row>
    <row r="42" spans="2:11" s="210" customFormat="1" ht="21" x14ac:dyDescent="0.2">
      <c r="B42" s="211"/>
      <c r="C42" s="260" t="s">
        <v>485</v>
      </c>
      <c r="D42" s="212"/>
      <c r="E42" s="212"/>
      <c r="F42" s="212"/>
      <c r="G42" s="212"/>
      <c r="H42" s="212"/>
      <c r="I42" s="212"/>
      <c r="J42" s="246"/>
      <c r="K42" s="214"/>
    </row>
    <row r="43" spans="2:11" s="210" customFormat="1" x14ac:dyDescent="0.2">
      <c r="B43" s="211"/>
      <c r="C43" s="212"/>
      <c r="D43" s="212"/>
      <c r="E43" s="212"/>
      <c r="F43" s="212"/>
      <c r="G43" s="212"/>
      <c r="H43" s="212"/>
      <c r="I43" s="212"/>
      <c r="J43" s="246"/>
      <c r="K43" s="214"/>
    </row>
    <row r="44" spans="2:11" s="210" customFormat="1" ht="15" x14ac:dyDescent="0.2">
      <c r="B44" s="211"/>
      <c r="C44" s="262" t="s">
        <v>448</v>
      </c>
      <c r="D44" s="212"/>
      <c r="E44" s="212"/>
      <c r="F44" s="212"/>
      <c r="G44" s="212"/>
      <c r="H44" s="212"/>
      <c r="I44" s="212"/>
      <c r="J44" s="246"/>
      <c r="K44" s="214"/>
    </row>
    <row r="45" spans="2:11" s="210" customFormat="1" ht="15" x14ac:dyDescent="0.2">
      <c r="B45" s="211"/>
      <c r="C45" s="212"/>
      <c r="D45" s="212"/>
      <c r="E45" s="529" t="str">
        <f>E7</f>
        <v>Ústí nad Labem_oprava konstrukce místní komunikace podél Klíšského potoka</v>
      </c>
      <c r="F45" s="530"/>
      <c r="G45" s="530"/>
      <c r="H45" s="530"/>
      <c r="I45" s="212"/>
      <c r="J45" s="246"/>
      <c r="K45" s="214"/>
    </row>
    <row r="46" spans="2:11" s="210" customFormat="1" ht="15" x14ac:dyDescent="0.2">
      <c r="B46" s="211"/>
      <c r="C46" s="262" t="s">
        <v>483</v>
      </c>
      <c r="D46" s="212"/>
      <c r="E46" s="212"/>
      <c r="F46" s="212"/>
      <c r="G46" s="212"/>
      <c r="H46" s="212"/>
      <c r="I46" s="212"/>
      <c r="J46" s="246"/>
      <c r="K46" s="214"/>
    </row>
    <row r="47" spans="2:11" s="210" customFormat="1" ht="18" customHeight="1" x14ac:dyDescent="0.2">
      <c r="B47" s="211"/>
      <c r="C47" s="212"/>
      <c r="D47" s="212"/>
      <c r="E47" s="523" t="str">
        <f>E9</f>
        <v>SO 201 - Lávka přes Klíšský potok</v>
      </c>
      <c r="F47" s="524"/>
      <c r="G47" s="524"/>
      <c r="H47" s="524"/>
      <c r="I47" s="212"/>
      <c r="J47" s="246"/>
      <c r="K47" s="214"/>
    </row>
    <row r="48" spans="2:11" s="210" customFormat="1" x14ac:dyDescent="0.2">
      <c r="B48" s="211"/>
      <c r="C48" s="212"/>
      <c r="D48" s="212"/>
      <c r="E48" s="212"/>
      <c r="F48" s="212"/>
      <c r="G48" s="212"/>
      <c r="H48" s="212"/>
      <c r="I48" s="212"/>
      <c r="J48" s="246"/>
      <c r="K48" s="214"/>
    </row>
    <row r="49" spans="2:47" s="210" customFormat="1" ht="15" x14ac:dyDescent="0.2">
      <c r="B49" s="211"/>
      <c r="C49" s="262" t="s">
        <v>453</v>
      </c>
      <c r="D49" s="212"/>
      <c r="E49" s="212"/>
      <c r="F49" s="263" t="str">
        <f>F12</f>
        <v xml:space="preserve"> </v>
      </c>
      <c r="G49" s="212"/>
      <c r="H49" s="212"/>
      <c r="I49" s="262" t="s">
        <v>455</v>
      </c>
      <c r="J49" s="397" t="str">
        <f>IF(J12="","",J12)</f>
        <v>20. 11. 2018</v>
      </c>
      <c r="K49" s="214"/>
    </row>
    <row r="50" spans="2:47" s="210" customFormat="1" x14ac:dyDescent="0.2">
      <c r="B50" s="211"/>
      <c r="C50" s="212"/>
      <c r="D50" s="212"/>
      <c r="E50" s="212"/>
      <c r="F50" s="212"/>
      <c r="G50" s="212"/>
      <c r="H50" s="212"/>
      <c r="I50" s="212"/>
      <c r="J50" s="246"/>
      <c r="K50" s="214"/>
    </row>
    <row r="51" spans="2:47" s="210" customFormat="1" ht="29.25" customHeight="1" x14ac:dyDescent="0.2">
      <c r="B51" s="211"/>
      <c r="C51" s="272" t="s">
        <v>486</v>
      </c>
      <c r="D51" s="230"/>
      <c r="E51" s="230"/>
      <c r="F51" s="230"/>
      <c r="G51" s="230"/>
      <c r="H51" s="230"/>
      <c r="I51" s="230"/>
      <c r="J51" s="402" t="s">
        <v>487</v>
      </c>
      <c r="K51" s="233"/>
    </row>
    <row r="52" spans="2:47" s="210" customFormat="1" ht="10.35" customHeight="1" x14ac:dyDescent="0.2">
      <c r="B52" s="211"/>
      <c r="C52" s="212"/>
      <c r="D52" s="212"/>
      <c r="E52" s="212"/>
      <c r="F52" s="212"/>
      <c r="G52" s="212"/>
      <c r="H52" s="212"/>
      <c r="I52" s="212"/>
      <c r="J52" s="246"/>
      <c r="K52" s="214"/>
    </row>
    <row r="53" spans="2:47" s="210" customFormat="1" ht="18" x14ac:dyDescent="0.2">
      <c r="B53" s="211"/>
      <c r="C53" s="273" t="s">
        <v>488</v>
      </c>
      <c r="D53" s="212"/>
      <c r="E53" s="212"/>
      <c r="F53" s="212"/>
      <c r="G53" s="212"/>
      <c r="H53" s="212"/>
      <c r="I53" s="212"/>
      <c r="J53" s="398">
        <f>J86</f>
        <v>0</v>
      </c>
      <c r="K53" s="214"/>
      <c r="AU53" s="259"/>
    </row>
    <row r="54" spans="2:47" s="274" customFormat="1" ht="18" x14ac:dyDescent="0.2">
      <c r="B54" s="275"/>
      <c r="C54" s="276"/>
      <c r="D54" s="277" t="s">
        <v>489</v>
      </c>
      <c r="E54" s="278"/>
      <c r="F54" s="278"/>
      <c r="G54" s="278"/>
      <c r="H54" s="278"/>
      <c r="I54" s="278"/>
      <c r="J54" s="403">
        <f>J87</f>
        <v>0</v>
      </c>
      <c r="K54" s="279"/>
    </row>
    <row r="55" spans="2:47" s="280" customFormat="1" ht="15" x14ac:dyDescent="0.2">
      <c r="B55" s="281"/>
      <c r="C55" s="282"/>
      <c r="D55" s="283" t="s">
        <v>490</v>
      </c>
      <c r="E55" s="284"/>
      <c r="F55" s="284"/>
      <c r="G55" s="284"/>
      <c r="H55" s="284"/>
      <c r="I55" s="284"/>
      <c r="J55" s="404">
        <f>J88</f>
        <v>0</v>
      </c>
      <c r="K55" s="285"/>
    </row>
    <row r="56" spans="2:47" s="280" customFormat="1" ht="15" x14ac:dyDescent="0.2">
      <c r="B56" s="281"/>
      <c r="C56" s="282"/>
      <c r="D56" s="283" t="s">
        <v>491</v>
      </c>
      <c r="E56" s="284"/>
      <c r="F56" s="284"/>
      <c r="G56" s="284"/>
      <c r="H56" s="284"/>
      <c r="I56" s="284"/>
      <c r="J56" s="404">
        <f>J125</f>
        <v>0</v>
      </c>
      <c r="K56" s="285"/>
    </row>
    <row r="57" spans="2:47" s="280" customFormat="1" ht="15" x14ac:dyDescent="0.2">
      <c r="B57" s="281"/>
      <c r="C57" s="282"/>
      <c r="D57" s="283" t="s">
        <v>492</v>
      </c>
      <c r="E57" s="284"/>
      <c r="F57" s="284"/>
      <c r="G57" s="284"/>
      <c r="H57" s="284"/>
      <c r="I57" s="284"/>
      <c r="J57" s="404">
        <f>J162</f>
        <v>0</v>
      </c>
      <c r="K57" s="285"/>
    </row>
    <row r="58" spans="2:47" s="280" customFormat="1" ht="15" x14ac:dyDescent="0.2">
      <c r="B58" s="281"/>
      <c r="C58" s="282"/>
      <c r="D58" s="283" t="s">
        <v>493</v>
      </c>
      <c r="E58" s="284"/>
      <c r="F58" s="284"/>
      <c r="G58" s="284"/>
      <c r="H58" s="284"/>
      <c r="I58" s="284"/>
      <c r="J58" s="404">
        <f>J188</f>
        <v>0</v>
      </c>
      <c r="K58" s="285"/>
    </row>
    <row r="59" spans="2:47" s="280" customFormat="1" ht="15" x14ac:dyDescent="0.2">
      <c r="B59" s="281"/>
      <c r="C59" s="282"/>
      <c r="D59" s="283" t="s">
        <v>494</v>
      </c>
      <c r="E59" s="284"/>
      <c r="F59" s="284"/>
      <c r="G59" s="284"/>
      <c r="H59" s="284"/>
      <c r="I59" s="284"/>
      <c r="J59" s="404">
        <f>J211</f>
        <v>0</v>
      </c>
      <c r="K59" s="285"/>
    </row>
    <row r="60" spans="2:47" s="280" customFormat="1" ht="15" x14ac:dyDescent="0.2">
      <c r="B60" s="281"/>
      <c r="C60" s="282"/>
      <c r="D60" s="283" t="s">
        <v>495</v>
      </c>
      <c r="E60" s="284"/>
      <c r="F60" s="284"/>
      <c r="G60" s="284"/>
      <c r="H60" s="284"/>
      <c r="I60" s="284"/>
      <c r="J60" s="404">
        <f>J247</f>
        <v>0</v>
      </c>
      <c r="K60" s="285"/>
    </row>
    <row r="61" spans="2:47" s="280" customFormat="1" ht="15" x14ac:dyDescent="0.2">
      <c r="B61" s="281"/>
      <c r="C61" s="282"/>
      <c r="D61" s="283" t="s">
        <v>496</v>
      </c>
      <c r="E61" s="284"/>
      <c r="F61" s="284"/>
      <c r="G61" s="284"/>
      <c r="H61" s="284"/>
      <c r="I61" s="284"/>
      <c r="J61" s="404">
        <f>J256</f>
        <v>0</v>
      </c>
      <c r="K61" s="285"/>
    </row>
    <row r="62" spans="2:47" s="274" customFormat="1" ht="18" x14ac:dyDescent="0.2">
      <c r="B62" s="275"/>
      <c r="C62" s="276"/>
      <c r="D62" s="277" t="s">
        <v>497</v>
      </c>
      <c r="E62" s="278"/>
      <c r="F62" s="278"/>
      <c r="G62" s="278"/>
      <c r="H62" s="278"/>
      <c r="I62" s="278"/>
      <c r="J62" s="403">
        <f>J259</f>
        <v>0</v>
      </c>
      <c r="K62" s="279"/>
    </row>
    <row r="63" spans="2:47" s="280" customFormat="1" ht="15" x14ac:dyDescent="0.2">
      <c r="B63" s="281"/>
      <c r="C63" s="282"/>
      <c r="D63" s="283" t="s">
        <v>498</v>
      </c>
      <c r="E63" s="284"/>
      <c r="F63" s="284"/>
      <c r="G63" s="284"/>
      <c r="H63" s="284"/>
      <c r="I63" s="284"/>
      <c r="J63" s="404">
        <f>J260</f>
        <v>0</v>
      </c>
      <c r="K63" s="285"/>
    </row>
    <row r="64" spans="2:47" s="274" customFormat="1" ht="18" x14ac:dyDescent="0.2">
      <c r="B64" s="275"/>
      <c r="C64" s="276"/>
      <c r="D64" s="277" t="s">
        <v>499</v>
      </c>
      <c r="E64" s="278"/>
      <c r="F64" s="278"/>
      <c r="G64" s="278"/>
      <c r="H64" s="278"/>
      <c r="I64" s="278"/>
      <c r="J64" s="403">
        <f>J274</f>
        <v>0</v>
      </c>
      <c r="K64" s="279"/>
    </row>
    <row r="65" spans="2:12" s="280" customFormat="1" ht="15" x14ac:dyDescent="0.2">
      <c r="B65" s="281"/>
      <c r="C65" s="282"/>
      <c r="D65" s="283" t="s">
        <v>500</v>
      </c>
      <c r="E65" s="284"/>
      <c r="F65" s="284"/>
      <c r="G65" s="284"/>
      <c r="H65" s="284"/>
      <c r="I65" s="284"/>
      <c r="J65" s="404">
        <f>J275</f>
        <v>0</v>
      </c>
      <c r="K65" s="285"/>
    </row>
    <row r="66" spans="2:12" s="280" customFormat="1" ht="15" x14ac:dyDescent="0.2">
      <c r="B66" s="281"/>
      <c r="C66" s="282"/>
      <c r="D66" s="283" t="s">
        <v>501</v>
      </c>
      <c r="E66" s="284"/>
      <c r="F66" s="284"/>
      <c r="G66" s="284"/>
      <c r="H66" s="284"/>
      <c r="I66" s="284"/>
      <c r="J66" s="404">
        <f>J278</f>
        <v>0</v>
      </c>
      <c r="K66" s="285"/>
    </row>
    <row r="67" spans="2:12" s="210" customFormat="1" x14ac:dyDescent="0.2">
      <c r="B67" s="211"/>
      <c r="C67" s="212"/>
      <c r="D67" s="212"/>
      <c r="E67" s="212"/>
      <c r="F67" s="212"/>
      <c r="G67" s="212"/>
      <c r="H67" s="212"/>
      <c r="I67" s="212"/>
      <c r="J67" s="246"/>
      <c r="K67" s="214"/>
    </row>
    <row r="68" spans="2:12" s="210" customFormat="1" ht="6.95" customHeight="1" x14ac:dyDescent="0.2">
      <c r="B68" s="218"/>
      <c r="C68" s="219"/>
      <c r="D68" s="219"/>
      <c r="E68" s="219"/>
      <c r="F68" s="219"/>
      <c r="G68" s="219"/>
      <c r="H68" s="219"/>
      <c r="I68" s="219"/>
      <c r="J68" s="249"/>
      <c r="K68" s="220"/>
    </row>
    <row r="72" spans="2:12" s="210" customFormat="1" ht="6.95" customHeight="1" x14ac:dyDescent="0.2">
      <c r="B72" s="221"/>
      <c r="C72" s="222"/>
      <c r="D72" s="222"/>
      <c r="E72" s="222"/>
      <c r="F72" s="222"/>
      <c r="G72" s="222"/>
      <c r="H72" s="222"/>
      <c r="I72" s="222"/>
      <c r="J72" s="250"/>
      <c r="K72" s="222"/>
      <c r="L72" s="211"/>
    </row>
    <row r="73" spans="2:12" s="210" customFormat="1" ht="36.950000000000003" customHeight="1" x14ac:dyDescent="0.2">
      <c r="B73" s="211"/>
      <c r="C73" s="286" t="s">
        <v>502</v>
      </c>
      <c r="J73" s="251"/>
      <c r="L73" s="211"/>
    </row>
    <row r="74" spans="2:12" s="210" customFormat="1" ht="6.95" customHeight="1" x14ac:dyDescent="0.2">
      <c r="B74" s="211"/>
      <c r="J74" s="251"/>
      <c r="L74" s="211"/>
    </row>
    <row r="75" spans="2:12" s="210" customFormat="1" ht="14.45" customHeight="1" x14ac:dyDescent="0.2">
      <c r="B75" s="211"/>
      <c r="C75" s="287" t="s">
        <v>448</v>
      </c>
      <c r="J75" s="251"/>
      <c r="L75" s="211"/>
    </row>
    <row r="76" spans="2:12" s="210" customFormat="1" ht="16.5" customHeight="1" x14ac:dyDescent="0.2">
      <c r="B76" s="211"/>
      <c r="E76" s="525" t="str">
        <f>E7</f>
        <v>Ústí nad Labem_oprava konstrukce místní komunikace podél Klíšského potoka</v>
      </c>
      <c r="F76" s="526"/>
      <c r="G76" s="526"/>
      <c r="H76" s="526"/>
      <c r="J76" s="251"/>
      <c r="L76" s="211"/>
    </row>
    <row r="77" spans="2:12" s="210" customFormat="1" ht="14.45" customHeight="1" x14ac:dyDescent="0.2">
      <c r="B77" s="211"/>
      <c r="C77" s="287" t="s">
        <v>483</v>
      </c>
      <c r="J77" s="251"/>
      <c r="L77" s="211"/>
    </row>
    <row r="78" spans="2:12" s="210" customFormat="1" ht="17.25" customHeight="1" x14ac:dyDescent="0.2">
      <c r="B78" s="211"/>
      <c r="E78" s="501" t="str">
        <f>E9</f>
        <v>SO 201 - Lávka přes Klíšský potok</v>
      </c>
      <c r="F78" s="527"/>
      <c r="G78" s="527"/>
      <c r="H78" s="527"/>
      <c r="J78" s="251"/>
      <c r="L78" s="211"/>
    </row>
    <row r="79" spans="2:12" s="210" customFormat="1" ht="6.95" customHeight="1" x14ac:dyDescent="0.2">
      <c r="B79" s="211"/>
      <c r="J79" s="251"/>
      <c r="L79" s="211"/>
    </row>
    <row r="80" spans="2:12" s="210" customFormat="1" ht="18" customHeight="1" x14ac:dyDescent="0.2">
      <c r="B80" s="211"/>
      <c r="C80" s="287" t="s">
        <v>453</v>
      </c>
      <c r="F80" s="288" t="str">
        <f>F12</f>
        <v xml:space="preserve"> </v>
      </c>
      <c r="I80" s="287" t="s">
        <v>455</v>
      </c>
      <c r="J80" s="405" t="str">
        <f>IF(J12="","",J12)</f>
        <v>20. 11. 2018</v>
      </c>
      <c r="L80" s="211"/>
    </row>
    <row r="81" spans="2:65" s="210" customFormat="1" ht="6.95" customHeight="1" x14ac:dyDescent="0.2">
      <c r="B81" s="211"/>
      <c r="J81" s="251"/>
      <c r="L81" s="211"/>
    </row>
    <row r="82" spans="2:65" s="210" customFormat="1" ht="15" x14ac:dyDescent="0.2">
      <c r="B82" s="211"/>
      <c r="C82" s="287" t="s">
        <v>457</v>
      </c>
      <c r="F82" s="288" t="str">
        <f>E15</f>
        <v xml:space="preserve"> </v>
      </c>
      <c r="I82" s="287" t="s">
        <v>461</v>
      </c>
      <c r="J82" s="405" t="str">
        <f>E21</f>
        <v xml:space="preserve"> </v>
      </c>
      <c r="L82" s="211"/>
    </row>
    <row r="83" spans="2:65" s="210" customFormat="1" ht="14.45" customHeight="1" x14ac:dyDescent="0.2">
      <c r="B83" s="211"/>
      <c r="C83" s="287" t="s">
        <v>460</v>
      </c>
      <c r="F83" s="288" t="str">
        <f>IF(E18="","",E18)</f>
        <v xml:space="preserve"> </v>
      </c>
      <c r="J83" s="251"/>
      <c r="L83" s="211"/>
    </row>
    <row r="84" spans="2:65" s="210" customFormat="1" ht="10.35" customHeight="1" x14ac:dyDescent="0.2">
      <c r="B84" s="211"/>
      <c r="J84" s="251"/>
      <c r="L84" s="211"/>
    </row>
    <row r="85" spans="2:65" s="234" customFormat="1" ht="29.25" customHeight="1" x14ac:dyDescent="0.2">
      <c r="B85" s="235"/>
      <c r="C85" s="289" t="s">
        <v>503</v>
      </c>
      <c r="D85" s="290" t="s">
        <v>16</v>
      </c>
      <c r="E85" s="290" t="s">
        <v>14</v>
      </c>
      <c r="F85" s="290" t="s">
        <v>25</v>
      </c>
      <c r="G85" s="290" t="s">
        <v>6</v>
      </c>
      <c r="H85" s="290" t="s">
        <v>504</v>
      </c>
      <c r="I85" s="290" t="s">
        <v>505</v>
      </c>
      <c r="J85" s="406" t="s">
        <v>487</v>
      </c>
      <c r="K85" s="291" t="s">
        <v>506</v>
      </c>
      <c r="L85" s="235"/>
      <c r="M85" s="292" t="s">
        <v>826</v>
      </c>
      <c r="N85" s="293" t="s">
        <v>13</v>
      </c>
      <c r="O85" s="293" t="s">
        <v>827</v>
      </c>
      <c r="P85" s="293" t="s">
        <v>828</v>
      </c>
      <c r="Q85" s="293" t="s">
        <v>829</v>
      </c>
      <c r="R85" s="293" t="s">
        <v>830</v>
      </c>
      <c r="S85" s="293" t="s">
        <v>831</v>
      </c>
      <c r="T85" s="294" t="s">
        <v>832</v>
      </c>
    </row>
    <row r="86" spans="2:65" s="210" customFormat="1" ht="29.25" customHeight="1" x14ac:dyDescent="0.35">
      <c r="B86" s="211"/>
      <c r="C86" s="295" t="s">
        <v>488</v>
      </c>
      <c r="J86" s="407">
        <f>BK86</f>
        <v>0</v>
      </c>
      <c r="L86" s="211"/>
      <c r="M86" s="296"/>
      <c r="N86" s="228"/>
      <c r="O86" s="228"/>
      <c r="P86" s="297">
        <f>P87+P259+P274</f>
        <v>1095.8963879999999</v>
      </c>
      <c r="Q86" s="228"/>
      <c r="R86" s="297">
        <f>R87+R259+R274</f>
        <v>13.882587580000001</v>
      </c>
      <c r="S86" s="228"/>
      <c r="T86" s="298">
        <f>T87+T259+T274</f>
        <v>1.011385</v>
      </c>
      <c r="AT86" s="259" t="s">
        <v>507</v>
      </c>
      <c r="AU86" s="259" t="s">
        <v>825</v>
      </c>
      <c r="BK86" s="299">
        <f>BK87+BK259+BK274</f>
        <v>0</v>
      </c>
    </row>
    <row r="87" spans="2:65" s="300" customFormat="1" ht="18" x14ac:dyDescent="0.35">
      <c r="B87" s="301"/>
      <c r="D87" s="302" t="s">
        <v>507</v>
      </c>
      <c r="E87" s="303" t="s">
        <v>508</v>
      </c>
      <c r="F87" s="303" t="s">
        <v>509</v>
      </c>
      <c r="J87" s="408">
        <f>BK87</f>
        <v>0</v>
      </c>
      <c r="L87" s="301"/>
      <c r="M87" s="304"/>
      <c r="N87" s="305"/>
      <c r="O87" s="305"/>
      <c r="P87" s="306">
        <f>P88+P125+P162+P188+P211+P247+P256</f>
        <v>1090.4972309999998</v>
      </c>
      <c r="Q87" s="305"/>
      <c r="R87" s="306">
        <f>R88+R125+R162+R188+R211+R247+R256</f>
        <v>13.71598758</v>
      </c>
      <c r="S87" s="305"/>
      <c r="T87" s="307">
        <f>T88+T125+T162+T188+T211+T247+T256</f>
        <v>1.011385</v>
      </c>
      <c r="AR87" s="302" t="s">
        <v>510</v>
      </c>
      <c r="AT87" s="308" t="s">
        <v>507</v>
      </c>
      <c r="AU87" s="308" t="s">
        <v>802</v>
      </c>
      <c r="AY87" s="302" t="s">
        <v>833</v>
      </c>
      <c r="BK87" s="309">
        <f>BK88+BK125+BK162+BK188+BK211+BK247+BK256</f>
        <v>0</v>
      </c>
    </row>
    <row r="88" spans="2:65" s="300" customFormat="1" ht="15" x14ac:dyDescent="0.3">
      <c r="B88" s="301"/>
      <c r="D88" s="302" t="s">
        <v>507</v>
      </c>
      <c r="E88" s="310" t="s">
        <v>510</v>
      </c>
      <c r="F88" s="310" t="s">
        <v>511</v>
      </c>
      <c r="J88" s="409">
        <f>BK88</f>
        <v>0</v>
      </c>
      <c r="L88" s="301"/>
      <c r="M88" s="304"/>
      <c r="N88" s="305"/>
      <c r="O88" s="305"/>
      <c r="P88" s="306">
        <f>SUM(P89:P124)</f>
        <v>25.328334999999999</v>
      </c>
      <c r="Q88" s="305"/>
      <c r="R88" s="306">
        <f>SUM(R89:R124)</f>
        <v>4.6887999999999999E-2</v>
      </c>
      <c r="S88" s="305"/>
      <c r="T88" s="307">
        <f>SUM(T89:T124)</f>
        <v>0</v>
      </c>
      <c r="AR88" s="302" t="s">
        <v>510</v>
      </c>
      <c r="AT88" s="308" t="s">
        <v>507</v>
      </c>
      <c r="AU88" s="308" t="s">
        <v>510</v>
      </c>
      <c r="AY88" s="302" t="s">
        <v>833</v>
      </c>
      <c r="BK88" s="309">
        <f>SUM(BK89:BK124)</f>
        <v>0</v>
      </c>
    </row>
    <row r="89" spans="2:65" s="210" customFormat="1" ht="38.25" x14ac:dyDescent="0.2">
      <c r="B89" s="236"/>
      <c r="C89" s="237" t="s">
        <v>510</v>
      </c>
      <c r="D89" s="237" t="s">
        <v>512</v>
      </c>
      <c r="E89" s="238" t="s">
        <v>513</v>
      </c>
      <c r="F89" s="239" t="s">
        <v>514</v>
      </c>
      <c r="G89" s="240" t="s">
        <v>11</v>
      </c>
      <c r="H89" s="241">
        <v>5.92</v>
      </c>
      <c r="I89" s="242">
        <v>0</v>
      </c>
      <c r="J89" s="252">
        <f>ROUND(I89*H89,2)</f>
        <v>0</v>
      </c>
      <c r="K89" s="239" t="s">
        <v>515</v>
      </c>
      <c r="L89" s="211"/>
      <c r="M89" s="311" t="s">
        <v>451</v>
      </c>
      <c r="N89" s="312" t="s">
        <v>468</v>
      </c>
      <c r="O89" s="313">
        <v>9.7000000000000003E-2</v>
      </c>
      <c r="P89" s="313">
        <f>O89*H89</f>
        <v>0.57423999999999997</v>
      </c>
      <c r="Q89" s="313">
        <v>0</v>
      </c>
      <c r="R89" s="313">
        <f>Q89*H89</f>
        <v>0</v>
      </c>
      <c r="S89" s="313">
        <v>0</v>
      </c>
      <c r="T89" s="314">
        <f>S89*H89</f>
        <v>0</v>
      </c>
      <c r="AR89" s="259" t="s">
        <v>529</v>
      </c>
      <c r="AT89" s="259" t="s">
        <v>512</v>
      </c>
      <c r="AU89" s="259" t="s">
        <v>520</v>
      </c>
      <c r="AY89" s="259" t="s">
        <v>833</v>
      </c>
      <c r="BE89" s="315">
        <f>IF(N89="základní",J89,0)</f>
        <v>0</v>
      </c>
      <c r="BF89" s="315">
        <f>IF(N89="snížená",J89,0)</f>
        <v>0</v>
      </c>
      <c r="BG89" s="315">
        <f>IF(N89="zákl. přenesená",J89,0)</f>
        <v>0</v>
      </c>
      <c r="BH89" s="315">
        <f>IF(N89="sníž. přenesená",J89,0)</f>
        <v>0</v>
      </c>
      <c r="BI89" s="315">
        <f>IF(N89="nulová",J89,0)</f>
        <v>0</v>
      </c>
      <c r="BJ89" s="259" t="s">
        <v>510</v>
      </c>
      <c r="BK89" s="315">
        <f>ROUND(I89*H89,2)</f>
        <v>0</v>
      </c>
      <c r="BL89" s="259" t="s">
        <v>529</v>
      </c>
      <c r="BM89" s="259" t="s">
        <v>834</v>
      </c>
    </row>
    <row r="90" spans="2:65" s="210" customFormat="1" ht="310.5" x14ac:dyDescent="0.2">
      <c r="B90" s="211"/>
      <c r="D90" s="316" t="s">
        <v>516</v>
      </c>
      <c r="F90" s="317" t="s">
        <v>517</v>
      </c>
      <c r="J90" s="251"/>
      <c r="L90" s="211"/>
      <c r="M90" s="318"/>
      <c r="N90" s="212"/>
      <c r="O90" s="212"/>
      <c r="P90" s="212"/>
      <c r="Q90" s="212"/>
      <c r="R90" s="212"/>
      <c r="S90" s="212"/>
      <c r="T90" s="319"/>
      <c r="AT90" s="259" t="s">
        <v>516</v>
      </c>
      <c r="AU90" s="259" t="s">
        <v>520</v>
      </c>
    </row>
    <row r="91" spans="2:65" s="320" customFormat="1" ht="13.5" x14ac:dyDescent="0.2">
      <c r="B91" s="321"/>
      <c r="D91" s="316" t="s">
        <v>518</v>
      </c>
      <c r="E91" s="322" t="s">
        <v>451</v>
      </c>
      <c r="F91" s="323" t="s">
        <v>519</v>
      </c>
      <c r="H91" s="324">
        <v>5.92</v>
      </c>
      <c r="J91" s="410"/>
      <c r="L91" s="321"/>
      <c r="M91" s="325"/>
      <c r="N91" s="326"/>
      <c r="O91" s="326"/>
      <c r="P91" s="326"/>
      <c r="Q91" s="326"/>
      <c r="R91" s="326"/>
      <c r="S91" s="326"/>
      <c r="T91" s="327"/>
      <c r="AT91" s="322" t="s">
        <v>518</v>
      </c>
      <c r="AU91" s="322" t="s">
        <v>520</v>
      </c>
      <c r="AV91" s="320" t="s">
        <v>520</v>
      </c>
      <c r="AW91" s="320" t="s">
        <v>835</v>
      </c>
      <c r="AX91" s="320" t="s">
        <v>510</v>
      </c>
      <c r="AY91" s="322" t="s">
        <v>833</v>
      </c>
    </row>
    <row r="92" spans="2:65" s="210" customFormat="1" ht="25.5" x14ac:dyDescent="0.2">
      <c r="B92" s="236"/>
      <c r="C92" s="237" t="s">
        <v>520</v>
      </c>
      <c r="D92" s="237" t="s">
        <v>512</v>
      </c>
      <c r="E92" s="238" t="s">
        <v>521</v>
      </c>
      <c r="F92" s="239" t="s">
        <v>522</v>
      </c>
      <c r="G92" s="240" t="s">
        <v>11</v>
      </c>
      <c r="H92" s="241">
        <v>3.85</v>
      </c>
      <c r="I92" s="242">
        <v>0</v>
      </c>
      <c r="J92" s="252">
        <f>ROUND(I92*H92,2)</f>
        <v>0</v>
      </c>
      <c r="K92" s="239" t="s">
        <v>515</v>
      </c>
      <c r="L92" s="211"/>
      <c r="M92" s="311" t="s">
        <v>451</v>
      </c>
      <c r="N92" s="312" t="s">
        <v>468</v>
      </c>
      <c r="O92" s="313">
        <v>0.871</v>
      </c>
      <c r="P92" s="313">
        <f>O92*H92</f>
        <v>3.3533500000000003</v>
      </c>
      <c r="Q92" s="313">
        <v>0</v>
      </c>
      <c r="R92" s="313">
        <f>Q92*H92</f>
        <v>0</v>
      </c>
      <c r="S92" s="313">
        <v>0</v>
      </c>
      <c r="T92" s="314">
        <f>S92*H92</f>
        <v>0</v>
      </c>
      <c r="AR92" s="259" t="s">
        <v>529</v>
      </c>
      <c r="AT92" s="259" t="s">
        <v>512</v>
      </c>
      <c r="AU92" s="259" t="s">
        <v>520</v>
      </c>
      <c r="AY92" s="259" t="s">
        <v>833</v>
      </c>
      <c r="BE92" s="315">
        <f>IF(N92="základní",J92,0)</f>
        <v>0</v>
      </c>
      <c r="BF92" s="315">
        <f>IF(N92="snížená",J92,0)</f>
        <v>0</v>
      </c>
      <c r="BG92" s="315">
        <f>IF(N92="zákl. přenesená",J92,0)</f>
        <v>0</v>
      </c>
      <c r="BH92" s="315">
        <f>IF(N92="sníž. přenesená",J92,0)</f>
        <v>0</v>
      </c>
      <c r="BI92" s="315">
        <f>IF(N92="nulová",J92,0)</f>
        <v>0</v>
      </c>
      <c r="BJ92" s="259" t="s">
        <v>510</v>
      </c>
      <c r="BK92" s="315">
        <f>ROUND(I92*H92,2)</f>
        <v>0</v>
      </c>
      <c r="BL92" s="259" t="s">
        <v>529</v>
      </c>
      <c r="BM92" s="259" t="s">
        <v>836</v>
      </c>
    </row>
    <row r="93" spans="2:65" s="210" customFormat="1" ht="270" x14ac:dyDescent="0.2">
      <c r="B93" s="211"/>
      <c r="D93" s="316" t="s">
        <v>516</v>
      </c>
      <c r="F93" s="317" t="s">
        <v>523</v>
      </c>
      <c r="J93" s="251"/>
      <c r="L93" s="211"/>
      <c r="M93" s="318"/>
      <c r="N93" s="212"/>
      <c r="O93" s="212"/>
      <c r="P93" s="212"/>
      <c r="Q93" s="212"/>
      <c r="R93" s="212"/>
      <c r="S93" s="212"/>
      <c r="T93" s="319"/>
      <c r="AT93" s="259" t="s">
        <v>516</v>
      </c>
      <c r="AU93" s="259" t="s">
        <v>520</v>
      </c>
    </row>
    <row r="94" spans="2:65" s="320" customFormat="1" ht="13.5" x14ac:dyDescent="0.2">
      <c r="B94" s="321"/>
      <c r="D94" s="316" t="s">
        <v>518</v>
      </c>
      <c r="E94" s="322" t="s">
        <v>451</v>
      </c>
      <c r="F94" s="323" t="s">
        <v>524</v>
      </c>
      <c r="H94" s="324">
        <v>3.85</v>
      </c>
      <c r="J94" s="410"/>
      <c r="L94" s="321"/>
      <c r="M94" s="325"/>
      <c r="N94" s="326"/>
      <c r="O94" s="326"/>
      <c r="P94" s="326"/>
      <c r="Q94" s="326"/>
      <c r="R94" s="326"/>
      <c r="S94" s="326"/>
      <c r="T94" s="327"/>
      <c r="AT94" s="322" t="s">
        <v>518</v>
      </c>
      <c r="AU94" s="322" t="s">
        <v>520</v>
      </c>
      <c r="AV94" s="320" t="s">
        <v>520</v>
      </c>
      <c r="AW94" s="320" t="s">
        <v>835</v>
      </c>
      <c r="AX94" s="320" t="s">
        <v>510</v>
      </c>
      <c r="AY94" s="322" t="s">
        <v>833</v>
      </c>
    </row>
    <row r="95" spans="2:65" s="210" customFormat="1" ht="38.25" x14ac:dyDescent="0.2">
      <c r="B95" s="236"/>
      <c r="C95" s="237" t="s">
        <v>525</v>
      </c>
      <c r="D95" s="237" t="s">
        <v>512</v>
      </c>
      <c r="E95" s="238" t="s">
        <v>70</v>
      </c>
      <c r="F95" s="239" t="s">
        <v>526</v>
      </c>
      <c r="G95" s="240" t="s">
        <v>11</v>
      </c>
      <c r="H95" s="241">
        <v>5.92</v>
      </c>
      <c r="I95" s="242">
        <v>0</v>
      </c>
      <c r="J95" s="252">
        <f>ROUND(I95*H95,2)</f>
        <v>0</v>
      </c>
      <c r="K95" s="239" t="s">
        <v>515</v>
      </c>
      <c r="L95" s="211"/>
      <c r="M95" s="311" t="s">
        <v>451</v>
      </c>
      <c r="N95" s="312" t="s">
        <v>468</v>
      </c>
      <c r="O95" s="313">
        <v>7.3999999999999996E-2</v>
      </c>
      <c r="P95" s="313">
        <f>O95*H95</f>
        <v>0.43807999999999997</v>
      </c>
      <c r="Q95" s="313">
        <v>0</v>
      </c>
      <c r="R95" s="313">
        <f>Q95*H95</f>
        <v>0</v>
      </c>
      <c r="S95" s="313">
        <v>0</v>
      </c>
      <c r="T95" s="314">
        <f>S95*H95</f>
        <v>0</v>
      </c>
      <c r="AR95" s="259" t="s">
        <v>529</v>
      </c>
      <c r="AT95" s="259" t="s">
        <v>512</v>
      </c>
      <c r="AU95" s="259" t="s">
        <v>520</v>
      </c>
      <c r="AY95" s="259" t="s">
        <v>833</v>
      </c>
      <c r="BE95" s="315">
        <f>IF(N95="základní",J95,0)</f>
        <v>0</v>
      </c>
      <c r="BF95" s="315">
        <f>IF(N95="snížená",J95,0)</f>
        <v>0</v>
      </c>
      <c r="BG95" s="315">
        <f>IF(N95="zákl. přenesená",J95,0)</f>
        <v>0</v>
      </c>
      <c r="BH95" s="315">
        <f>IF(N95="sníž. přenesená",J95,0)</f>
        <v>0</v>
      </c>
      <c r="BI95" s="315">
        <f>IF(N95="nulová",J95,0)</f>
        <v>0</v>
      </c>
      <c r="BJ95" s="259" t="s">
        <v>510</v>
      </c>
      <c r="BK95" s="315">
        <f>ROUND(I95*H95,2)</f>
        <v>0</v>
      </c>
      <c r="BL95" s="259" t="s">
        <v>529</v>
      </c>
      <c r="BM95" s="259" t="s">
        <v>837</v>
      </c>
    </row>
    <row r="96" spans="2:65" s="210" customFormat="1" ht="243" x14ac:dyDescent="0.2">
      <c r="B96" s="211"/>
      <c r="D96" s="316" t="s">
        <v>516</v>
      </c>
      <c r="F96" s="317" t="s">
        <v>527</v>
      </c>
      <c r="J96" s="251"/>
      <c r="L96" s="211"/>
      <c r="M96" s="318"/>
      <c r="N96" s="212"/>
      <c r="O96" s="212"/>
      <c r="P96" s="212"/>
      <c r="Q96" s="212"/>
      <c r="R96" s="212"/>
      <c r="S96" s="212"/>
      <c r="T96" s="319"/>
      <c r="AT96" s="259" t="s">
        <v>516</v>
      </c>
      <c r="AU96" s="259" t="s">
        <v>520</v>
      </c>
    </row>
    <row r="97" spans="2:65" s="320" customFormat="1" ht="13.5" x14ac:dyDescent="0.2">
      <c r="B97" s="321"/>
      <c r="D97" s="316" t="s">
        <v>518</v>
      </c>
      <c r="E97" s="322" t="s">
        <v>451</v>
      </c>
      <c r="F97" s="323" t="s">
        <v>528</v>
      </c>
      <c r="H97" s="324">
        <v>5.92</v>
      </c>
      <c r="J97" s="410"/>
      <c r="L97" s="321"/>
      <c r="M97" s="325"/>
      <c r="N97" s="326"/>
      <c r="O97" s="326"/>
      <c r="P97" s="326"/>
      <c r="Q97" s="326"/>
      <c r="R97" s="326"/>
      <c r="S97" s="326"/>
      <c r="T97" s="327"/>
      <c r="AT97" s="322" t="s">
        <v>518</v>
      </c>
      <c r="AU97" s="322" t="s">
        <v>520</v>
      </c>
      <c r="AV97" s="320" t="s">
        <v>520</v>
      </c>
      <c r="AW97" s="320" t="s">
        <v>835</v>
      </c>
      <c r="AX97" s="320" t="s">
        <v>510</v>
      </c>
      <c r="AY97" s="322" t="s">
        <v>833</v>
      </c>
    </row>
    <row r="98" spans="2:65" s="210" customFormat="1" ht="38.25" x14ac:dyDescent="0.2">
      <c r="B98" s="236"/>
      <c r="C98" s="237" t="s">
        <v>529</v>
      </c>
      <c r="D98" s="237" t="s">
        <v>512</v>
      </c>
      <c r="E98" s="238" t="s">
        <v>530</v>
      </c>
      <c r="F98" s="239" t="s">
        <v>531</v>
      </c>
      <c r="G98" s="240" t="s">
        <v>11</v>
      </c>
      <c r="H98" s="241">
        <v>5.2320000000000002</v>
      </c>
      <c r="I98" s="242">
        <v>0</v>
      </c>
      <c r="J98" s="252">
        <f>ROUND(I98*H98,2)</f>
        <v>0</v>
      </c>
      <c r="K98" s="239" t="s">
        <v>515</v>
      </c>
      <c r="L98" s="211"/>
      <c r="M98" s="311" t="s">
        <v>451</v>
      </c>
      <c r="N98" s="312" t="s">
        <v>468</v>
      </c>
      <c r="O98" s="313">
        <v>5.8000000000000003E-2</v>
      </c>
      <c r="P98" s="313">
        <f>O98*H98</f>
        <v>0.303456</v>
      </c>
      <c r="Q98" s="313">
        <v>0</v>
      </c>
      <c r="R98" s="313">
        <f>Q98*H98</f>
        <v>0</v>
      </c>
      <c r="S98" s="313">
        <v>0</v>
      </c>
      <c r="T98" s="314">
        <f>S98*H98</f>
        <v>0</v>
      </c>
      <c r="AR98" s="259" t="s">
        <v>529</v>
      </c>
      <c r="AT98" s="259" t="s">
        <v>512</v>
      </c>
      <c r="AU98" s="259" t="s">
        <v>520</v>
      </c>
      <c r="AY98" s="259" t="s">
        <v>833</v>
      </c>
      <c r="BE98" s="315">
        <f>IF(N98="základní",J98,0)</f>
        <v>0</v>
      </c>
      <c r="BF98" s="315">
        <f>IF(N98="snížená",J98,0)</f>
        <v>0</v>
      </c>
      <c r="BG98" s="315">
        <f>IF(N98="zákl. přenesená",J98,0)</f>
        <v>0</v>
      </c>
      <c r="BH98" s="315">
        <f>IF(N98="sníž. přenesená",J98,0)</f>
        <v>0</v>
      </c>
      <c r="BI98" s="315">
        <f>IF(N98="nulová",J98,0)</f>
        <v>0</v>
      </c>
      <c r="BJ98" s="259" t="s">
        <v>510</v>
      </c>
      <c r="BK98" s="315">
        <f>ROUND(I98*H98,2)</f>
        <v>0</v>
      </c>
      <c r="BL98" s="259" t="s">
        <v>529</v>
      </c>
      <c r="BM98" s="259" t="s">
        <v>838</v>
      </c>
    </row>
    <row r="99" spans="2:65" s="210" customFormat="1" ht="243" x14ac:dyDescent="0.2">
      <c r="B99" s="211"/>
      <c r="D99" s="316" t="s">
        <v>516</v>
      </c>
      <c r="F99" s="317" t="s">
        <v>527</v>
      </c>
      <c r="J99" s="251"/>
      <c r="L99" s="211"/>
      <c r="M99" s="318"/>
      <c r="N99" s="212"/>
      <c r="O99" s="212"/>
      <c r="P99" s="212"/>
      <c r="Q99" s="212"/>
      <c r="R99" s="212"/>
      <c r="S99" s="212"/>
      <c r="T99" s="319"/>
      <c r="AT99" s="259" t="s">
        <v>516</v>
      </c>
      <c r="AU99" s="259" t="s">
        <v>520</v>
      </c>
    </row>
    <row r="100" spans="2:65" s="320" customFormat="1" ht="13.5" x14ac:dyDescent="0.2">
      <c r="B100" s="321"/>
      <c r="D100" s="316" t="s">
        <v>518</v>
      </c>
      <c r="E100" s="322" t="s">
        <v>451</v>
      </c>
      <c r="F100" s="323" t="s">
        <v>532</v>
      </c>
      <c r="H100" s="324">
        <v>3.85</v>
      </c>
      <c r="J100" s="410"/>
      <c r="L100" s="321"/>
      <c r="M100" s="325"/>
      <c r="N100" s="326"/>
      <c r="O100" s="326"/>
      <c r="P100" s="326"/>
      <c r="Q100" s="326"/>
      <c r="R100" s="326"/>
      <c r="S100" s="326"/>
      <c r="T100" s="327"/>
      <c r="AT100" s="322" t="s">
        <v>518</v>
      </c>
      <c r="AU100" s="322" t="s">
        <v>520</v>
      </c>
      <c r="AV100" s="320" t="s">
        <v>520</v>
      </c>
      <c r="AW100" s="320" t="s">
        <v>835</v>
      </c>
      <c r="AX100" s="320" t="s">
        <v>802</v>
      </c>
      <c r="AY100" s="322" t="s">
        <v>833</v>
      </c>
    </row>
    <row r="101" spans="2:65" s="320" customFormat="1" ht="13.5" x14ac:dyDescent="0.2">
      <c r="B101" s="321"/>
      <c r="D101" s="316" t="s">
        <v>518</v>
      </c>
      <c r="E101" s="322" t="s">
        <v>451</v>
      </c>
      <c r="F101" s="323" t="s">
        <v>533</v>
      </c>
      <c r="H101" s="324">
        <v>1.3819999999999999</v>
      </c>
      <c r="J101" s="410"/>
      <c r="L101" s="321"/>
      <c r="M101" s="325"/>
      <c r="N101" s="326"/>
      <c r="O101" s="326"/>
      <c r="P101" s="326"/>
      <c r="Q101" s="326"/>
      <c r="R101" s="326"/>
      <c r="S101" s="326"/>
      <c r="T101" s="327"/>
      <c r="AT101" s="322" t="s">
        <v>518</v>
      </c>
      <c r="AU101" s="322" t="s">
        <v>520</v>
      </c>
      <c r="AV101" s="320" t="s">
        <v>520</v>
      </c>
      <c r="AW101" s="320" t="s">
        <v>835</v>
      </c>
      <c r="AX101" s="320" t="s">
        <v>802</v>
      </c>
      <c r="AY101" s="322" t="s">
        <v>833</v>
      </c>
    </row>
    <row r="102" spans="2:65" s="328" customFormat="1" ht="13.5" x14ac:dyDescent="0.2">
      <c r="B102" s="329"/>
      <c r="D102" s="316" t="s">
        <v>518</v>
      </c>
      <c r="E102" s="330" t="s">
        <v>451</v>
      </c>
      <c r="F102" s="331" t="s">
        <v>534</v>
      </c>
      <c r="H102" s="332">
        <v>5.2320000000000002</v>
      </c>
      <c r="J102" s="411"/>
      <c r="L102" s="329"/>
      <c r="M102" s="333"/>
      <c r="N102" s="334"/>
      <c r="O102" s="334"/>
      <c r="P102" s="334"/>
      <c r="Q102" s="334"/>
      <c r="R102" s="334"/>
      <c r="S102" s="334"/>
      <c r="T102" s="335"/>
      <c r="AT102" s="330" t="s">
        <v>518</v>
      </c>
      <c r="AU102" s="330" t="s">
        <v>520</v>
      </c>
      <c r="AV102" s="328" t="s">
        <v>529</v>
      </c>
      <c r="AW102" s="328" t="s">
        <v>835</v>
      </c>
      <c r="AX102" s="328" t="s">
        <v>510</v>
      </c>
      <c r="AY102" s="330" t="s">
        <v>833</v>
      </c>
    </row>
    <row r="103" spans="2:65" s="210" customFormat="1" ht="25.5" x14ac:dyDescent="0.2">
      <c r="B103" s="236"/>
      <c r="C103" s="237" t="s">
        <v>535</v>
      </c>
      <c r="D103" s="237" t="s">
        <v>512</v>
      </c>
      <c r="E103" s="238" t="s">
        <v>77</v>
      </c>
      <c r="F103" s="239" t="s">
        <v>536</v>
      </c>
      <c r="G103" s="240" t="s">
        <v>11</v>
      </c>
      <c r="H103" s="241">
        <v>5.2320000000000002</v>
      </c>
      <c r="I103" s="242">
        <v>0</v>
      </c>
      <c r="J103" s="252">
        <f>ROUND(I103*H103,2)</f>
        <v>0</v>
      </c>
      <c r="K103" s="239" t="s">
        <v>515</v>
      </c>
      <c r="L103" s="211"/>
      <c r="M103" s="311" t="s">
        <v>451</v>
      </c>
      <c r="N103" s="312" t="s">
        <v>468</v>
      </c>
      <c r="O103" s="313">
        <v>0.65200000000000002</v>
      </c>
      <c r="P103" s="313">
        <f>O103*H103</f>
        <v>3.4112640000000001</v>
      </c>
      <c r="Q103" s="313">
        <v>0</v>
      </c>
      <c r="R103" s="313">
        <f>Q103*H103</f>
        <v>0</v>
      </c>
      <c r="S103" s="313">
        <v>0</v>
      </c>
      <c r="T103" s="314">
        <f>S103*H103</f>
        <v>0</v>
      </c>
      <c r="AR103" s="259" t="s">
        <v>529</v>
      </c>
      <c r="AT103" s="259" t="s">
        <v>512</v>
      </c>
      <c r="AU103" s="259" t="s">
        <v>520</v>
      </c>
      <c r="AY103" s="259" t="s">
        <v>833</v>
      </c>
      <c r="BE103" s="315">
        <f>IF(N103="základní",J103,0)</f>
        <v>0</v>
      </c>
      <c r="BF103" s="315">
        <f>IF(N103="snížená",J103,0)</f>
        <v>0</v>
      </c>
      <c r="BG103" s="315">
        <f>IF(N103="zákl. přenesená",J103,0)</f>
        <v>0</v>
      </c>
      <c r="BH103" s="315">
        <f>IF(N103="sníž. přenesená",J103,0)</f>
        <v>0</v>
      </c>
      <c r="BI103" s="315">
        <f>IF(N103="nulová",J103,0)</f>
        <v>0</v>
      </c>
      <c r="BJ103" s="259" t="s">
        <v>510</v>
      </c>
      <c r="BK103" s="315">
        <f>ROUND(I103*H103,2)</f>
        <v>0</v>
      </c>
      <c r="BL103" s="259" t="s">
        <v>529</v>
      </c>
      <c r="BM103" s="259" t="s">
        <v>839</v>
      </c>
    </row>
    <row r="104" spans="2:65" s="210" customFormat="1" ht="175.5" x14ac:dyDescent="0.2">
      <c r="B104" s="211"/>
      <c r="D104" s="316" t="s">
        <v>516</v>
      </c>
      <c r="F104" s="317" t="s">
        <v>537</v>
      </c>
      <c r="J104" s="251"/>
      <c r="L104" s="211"/>
      <c r="M104" s="318"/>
      <c r="N104" s="212"/>
      <c r="O104" s="212"/>
      <c r="P104" s="212"/>
      <c r="Q104" s="212"/>
      <c r="R104" s="212"/>
      <c r="S104" s="212"/>
      <c r="T104" s="319"/>
      <c r="AT104" s="259" t="s">
        <v>516</v>
      </c>
      <c r="AU104" s="259" t="s">
        <v>520</v>
      </c>
    </row>
    <row r="105" spans="2:65" s="210" customFormat="1" ht="51" x14ac:dyDescent="0.2">
      <c r="B105" s="236"/>
      <c r="C105" s="237" t="s">
        <v>538</v>
      </c>
      <c r="D105" s="237" t="s">
        <v>512</v>
      </c>
      <c r="E105" s="238" t="s">
        <v>78</v>
      </c>
      <c r="F105" s="239" t="s">
        <v>539</v>
      </c>
      <c r="G105" s="240" t="s">
        <v>11</v>
      </c>
      <c r="H105" s="241">
        <v>25.72</v>
      </c>
      <c r="I105" s="242">
        <v>0</v>
      </c>
      <c r="J105" s="252">
        <f>ROUND(I105*H105,2)</f>
        <v>0</v>
      </c>
      <c r="K105" s="239" t="s">
        <v>515</v>
      </c>
      <c r="L105" s="211"/>
      <c r="M105" s="311" t="s">
        <v>451</v>
      </c>
      <c r="N105" s="312" t="s">
        <v>468</v>
      </c>
      <c r="O105" s="313">
        <v>0.31</v>
      </c>
      <c r="P105" s="313">
        <f>O105*H105</f>
        <v>7.9731999999999994</v>
      </c>
      <c r="Q105" s="313">
        <v>0</v>
      </c>
      <c r="R105" s="313">
        <f>Q105*H105</f>
        <v>0</v>
      </c>
      <c r="S105" s="313">
        <v>0</v>
      </c>
      <c r="T105" s="314">
        <f>S105*H105</f>
        <v>0</v>
      </c>
      <c r="AR105" s="259" t="s">
        <v>529</v>
      </c>
      <c r="AT105" s="259" t="s">
        <v>512</v>
      </c>
      <c r="AU105" s="259" t="s">
        <v>520</v>
      </c>
      <c r="AY105" s="259" t="s">
        <v>833</v>
      </c>
      <c r="BE105" s="315">
        <f>IF(N105="základní",J105,0)</f>
        <v>0</v>
      </c>
      <c r="BF105" s="315">
        <f>IF(N105="snížená",J105,0)</f>
        <v>0</v>
      </c>
      <c r="BG105" s="315">
        <f>IF(N105="zákl. přenesená",J105,0)</f>
        <v>0</v>
      </c>
      <c r="BH105" s="315">
        <f>IF(N105="sníž. přenesená",J105,0)</f>
        <v>0</v>
      </c>
      <c r="BI105" s="315">
        <f>IF(N105="nulová",J105,0)</f>
        <v>0</v>
      </c>
      <c r="BJ105" s="259" t="s">
        <v>510</v>
      </c>
      <c r="BK105" s="315">
        <f>ROUND(I105*H105,2)</f>
        <v>0</v>
      </c>
      <c r="BL105" s="259" t="s">
        <v>529</v>
      </c>
      <c r="BM105" s="259" t="s">
        <v>840</v>
      </c>
    </row>
    <row r="106" spans="2:65" s="210" customFormat="1" ht="409.5" x14ac:dyDescent="0.2">
      <c r="B106" s="211"/>
      <c r="D106" s="316" t="s">
        <v>516</v>
      </c>
      <c r="F106" s="336" t="s">
        <v>540</v>
      </c>
      <c r="J106" s="251"/>
      <c r="L106" s="211"/>
      <c r="M106" s="318"/>
      <c r="N106" s="212"/>
      <c r="O106" s="212"/>
      <c r="P106" s="212"/>
      <c r="Q106" s="212"/>
      <c r="R106" s="212"/>
      <c r="S106" s="212"/>
      <c r="T106" s="319"/>
      <c r="AT106" s="259" t="s">
        <v>516</v>
      </c>
      <c r="AU106" s="259" t="s">
        <v>520</v>
      </c>
    </row>
    <row r="107" spans="2:65" s="320" customFormat="1" ht="13.5" x14ac:dyDescent="0.2">
      <c r="B107" s="321"/>
      <c r="D107" s="316" t="s">
        <v>518</v>
      </c>
      <c r="E107" s="322" t="s">
        <v>451</v>
      </c>
      <c r="F107" s="323" t="s">
        <v>541</v>
      </c>
      <c r="H107" s="324">
        <v>16.72</v>
      </c>
      <c r="J107" s="410"/>
      <c r="L107" s="321"/>
      <c r="M107" s="325"/>
      <c r="N107" s="326"/>
      <c r="O107" s="326"/>
      <c r="P107" s="326"/>
      <c r="Q107" s="326"/>
      <c r="R107" s="326"/>
      <c r="S107" s="326"/>
      <c r="T107" s="327"/>
      <c r="AT107" s="322" t="s">
        <v>518</v>
      </c>
      <c r="AU107" s="322" t="s">
        <v>520</v>
      </c>
      <c r="AV107" s="320" t="s">
        <v>520</v>
      </c>
      <c r="AW107" s="320" t="s">
        <v>835</v>
      </c>
      <c r="AX107" s="320" t="s">
        <v>802</v>
      </c>
      <c r="AY107" s="322" t="s">
        <v>833</v>
      </c>
    </row>
    <row r="108" spans="2:65" s="320" customFormat="1" ht="13.5" x14ac:dyDescent="0.2">
      <c r="B108" s="321"/>
      <c r="D108" s="316" t="s">
        <v>518</v>
      </c>
      <c r="E108" s="322" t="s">
        <v>451</v>
      </c>
      <c r="F108" s="323" t="s">
        <v>542</v>
      </c>
      <c r="H108" s="324">
        <v>9</v>
      </c>
      <c r="J108" s="410"/>
      <c r="L108" s="321"/>
      <c r="M108" s="325"/>
      <c r="N108" s="326"/>
      <c r="O108" s="326"/>
      <c r="P108" s="326"/>
      <c r="Q108" s="326"/>
      <c r="R108" s="326"/>
      <c r="S108" s="326"/>
      <c r="T108" s="327"/>
      <c r="AT108" s="322" t="s">
        <v>518</v>
      </c>
      <c r="AU108" s="322" t="s">
        <v>520</v>
      </c>
      <c r="AV108" s="320" t="s">
        <v>520</v>
      </c>
      <c r="AW108" s="320" t="s">
        <v>835</v>
      </c>
      <c r="AX108" s="320" t="s">
        <v>802</v>
      </c>
      <c r="AY108" s="322" t="s">
        <v>833</v>
      </c>
    </row>
    <row r="109" spans="2:65" s="328" customFormat="1" ht="13.5" x14ac:dyDescent="0.2">
      <c r="B109" s="329"/>
      <c r="D109" s="316" t="s">
        <v>518</v>
      </c>
      <c r="E109" s="330" t="s">
        <v>451</v>
      </c>
      <c r="F109" s="331" t="s">
        <v>534</v>
      </c>
      <c r="H109" s="332">
        <v>25.72</v>
      </c>
      <c r="J109" s="411"/>
      <c r="L109" s="329"/>
      <c r="M109" s="333"/>
      <c r="N109" s="334"/>
      <c r="O109" s="334"/>
      <c r="P109" s="334"/>
      <c r="Q109" s="334"/>
      <c r="R109" s="334"/>
      <c r="S109" s="334"/>
      <c r="T109" s="335"/>
      <c r="AT109" s="330" t="s">
        <v>518</v>
      </c>
      <c r="AU109" s="330" t="s">
        <v>520</v>
      </c>
      <c r="AV109" s="328" t="s">
        <v>529</v>
      </c>
      <c r="AW109" s="328" t="s">
        <v>835</v>
      </c>
      <c r="AX109" s="328" t="s">
        <v>510</v>
      </c>
      <c r="AY109" s="330" t="s">
        <v>833</v>
      </c>
    </row>
    <row r="110" spans="2:65" s="210" customFormat="1" ht="13.5" x14ac:dyDescent="0.2">
      <c r="B110" s="236"/>
      <c r="C110" s="337" t="s">
        <v>543</v>
      </c>
      <c r="D110" s="337" t="s">
        <v>544</v>
      </c>
      <c r="E110" s="338" t="s">
        <v>545</v>
      </c>
      <c r="F110" s="339" t="s">
        <v>546</v>
      </c>
      <c r="G110" s="340" t="s">
        <v>4</v>
      </c>
      <c r="H110" s="341">
        <v>46.295999999999999</v>
      </c>
      <c r="I110" s="342">
        <v>0</v>
      </c>
      <c r="J110" s="412">
        <f>ROUND(I110*H110,2)</f>
        <v>0</v>
      </c>
      <c r="K110" s="339" t="s">
        <v>451</v>
      </c>
      <c r="L110" s="343"/>
      <c r="M110" s="344" t="s">
        <v>451</v>
      </c>
      <c r="N110" s="345" t="s">
        <v>468</v>
      </c>
      <c r="O110" s="313">
        <v>0</v>
      </c>
      <c r="P110" s="313">
        <f>O110*H110</f>
        <v>0</v>
      </c>
      <c r="Q110" s="313">
        <v>1E-3</v>
      </c>
      <c r="R110" s="313">
        <f>Q110*H110</f>
        <v>4.6295999999999997E-2</v>
      </c>
      <c r="S110" s="313">
        <v>0</v>
      </c>
      <c r="T110" s="314">
        <f>S110*H110</f>
        <v>0</v>
      </c>
      <c r="AR110" s="259" t="s">
        <v>548</v>
      </c>
      <c r="AT110" s="259" t="s">
        <v>544</v>
      </c>
      <c r="AU110" s="259" t="s">
        <v>520</v>
      </c>
      <c r="AY110" s="259" t="s">
        <v>833</v>
      </c>
      <c r="BE110" s="315">
        <f>IF(N110="základní",J110,0)</f>
        <v>0</v>
      </c>
      <c r="BF110" s="315">
        <f>IF(N110="snížená",J110,0)</f>
        <v>0</v>
      </c>
      <c r="BG110" s="315">
        <f>IF(N110="zákl. přenesená",J110,0)</f>
        <v>0</v>
      </c>
      <c r="BH110" s="315">
        <f>IF(N110="sníž. přenesená",J110,0)</f>
        <v>0</v>
      </c>
      <c r="BI110" s="315">
        <f>IF(N110="nulová",J110,0)</f>
        <v>0</v>
      </c>
      <c r="BJ110" s="259" t="s">
        <v>510</v>
      </c>
      <c r="BK110" s="315">
        <f>ROUND(I110*H110,2)</f>
        <v>0</v>
      </c>
      <c r="BL110" s="259" t="s">
        <v>529</v>
      </c>
      <c r="BM110" s="259" t="s">
        <v>841</v>
      </c>
    </row>
    <row r="111" spans="2:65" s="320" customFormat="1" ht="13.5" x14ac:dyDescent="0.2">
      <c r="B111" s="321"/>
      <c r="D111" s="316" t="s">
        <v>518</v>
      </c>
      <c r="E111" s="322" t="s">
        <v>451</v>
      </c>
      <c r="F111" s="323" t="s">
        <v>547</v>
      </c>
      <c r="H111" s="324">
        <v>46.295999999999999</v>
      </c>
      <c r="J111" s="410"/>
      <c r="L111" s="321"/>
      <c r="M111" s="325"/>
      <c r="N111" s="326"/>
      <c r="O111" s="326"/>
      <c r="P111" s="326"/>
      <c r="Q111" s="326"/>
      <c r="R111" s="326"/>
      <c r="S111" s="326"/>
      <c r="T111" s="327"/>
      <c r="AT111" s="322" t="s">
        <v>518</v>
      </c>
      <c r="AU111" s="322" t="s">
        <v>520</v>
      </c>
      <c r="AV111" s="320" t="s">
        <v>520</v>
      </c>
      <c r="AW111" s="320" t="s">
        <v>835</v>
      </c>
      <c r="AX111" s="320" t="s">
        <v>510</v>
      </c>
      <c r="AY111" s="322" t="s">
        <v>833</v>
      </c>
    </row>
    <row r="112" spans="2:65" s="210" customFormat="1" ht="25.5" x14ac:dyDescent="0.2">
      <c r="B112" s="236"/>
      <c r="C112" s="237" t="s">
        <v>548</v>
      </c>
      <c r="D112" s="237" t="s">
        <v>512</v>
      </c>
      <c r="E112" s="238" t="s">
        <v>549</v>
      </c>
      <c r="F112" s="239" t="s">
        <v>550</v>
      </c>
      <c r="G112" s="240" t="s">
        <v>4</v>
      </c>
      <c r="H112" s="241">
        <v>9.4179999999999993</v>
      </c>
      <c r="I112" s="242">
        <v>0</v>
      </c>
      <c r="J112" s="252">
        <f>ROUND(I112*H112,2)</f>
        <v>0</v>
      </c>
      <c r="K112" s="239" t="s">
        <v>515</v>
      </c>
      <c r="L112" s="211"/>
      <c r="M112" s="311" t="s">
        <v>451</v>
      </c>
      <c r="N112" s="312" t="s">
        <v>468</v>
      </c>
      <c r="O112" s="313">
        <v>0</v>
      </c>
      <c r="P112" s="313">
        <f>O112*H112</f>
        <v>0</v>
      </c>
      <c r="Q112" s="313">
        <v>0</v>
      </c>
      <c r="R112" s="313">
        <f>Q112*H112</f>
        <v>0</v>
      </c>
      <c r="S112" s="313">
        <v>0</v>
      </c>
      <c r="T112" s="314">
        <f>S112*H112</f>
        <v>0</v>
      </c>
      <c r="AR112" s="259" t="s">
        <v>529</v>
      </c>
      <c r="AT112" s="259" t="s">
        <v>512</v>
      </c>
      <c r="AU112" s="259" t="s">
        <v>520</v>
      </c>
      <c r="AY112" s="259" t="s">
        <v>833</v>
      </c>
      <c r="BE112" s="315">
        <f>IF(N112="základní",J112,0)</f>
        <v>0</v>
      </c>
      <c r="BF112" s="315">
        <f>IF(N112="snížená",J112,0)</f>
        <v>0</v>
      </c>
      <c r="BG112" s="315">
        <f>IF(N112="zákl. přenesená",J112,0)</f>
        <v>0</v>
      </c>
      <c r="BH112" s="315">
        <f>IF(N112="sníž. přenesená",J112,0)</f>
        <v>0</v>
      </c>
      <c r="BI112" s="315">
        <f>IF(N112="nulová",J112,0)</f>
        <v>0</v>
      </c>
      <c r="BJ112" s="259" t="s">
        <v>510</v>
      </c>
      <c r="BK112" s="315">
        <f>ROUND(I112*H112,2)</f>
        <v>0</v>
      </c>
      <c r="BL112" s="259" t="s">
        <v>529</v>
      </c>
      <c r="BM112" s="259" t="s">
        <v>842</v>
      </c>
    </row>
    <row r="113" spans="2:65" s="210" customFormat="1" ht="40.5" x14ac:dyDescent="0.2">
      <c r="B113" s="211"/>
      <c r="D113" s="316" t="s">
        <v>516</v>
      </c>
      <c r="F113" s="317" t="s">
        <v>551</v>
      </c>
      <c r="J113" s="251"/>
      <c r="L113" s="211"/>
      <c r="M113" s="318"/>
      <c r="N113" s="212"/>
      <c r="O113" s="212"/>
      <c r="P113" s="212"/>
      <c r="Q113" s="212"/>
      <c r="R113" s="212"/>
      <c r="S113" s="212"/>
      <c r="T113" s="319"/>
      <c r="AT113" s="259" t="s">
        <v>516</v>
      </c>
      <c r="AU113" s="259" t="s">
        <v>520</v>
      </c>
    </row>
    <row r="114" spans="2:65" s="320" customFormat="1" ht="13.5" x14ac:dyDescent="0.2">
      <c r="B114" s="321"/>
      <c r="D114" s="316" t="s">
        <v>518</v>
      </c>
      <c r="E114" s="322" t="s">
        <v>451</v>
      </c>
      <c r="F114" s="323" t="s">
        <v>532</v>
      </c>
      <c r="H114" s="324">
        <v>3.85</v>
      </c>
      <c r="J114" s="410"/>
      <c r="L114" s="321"/>
      <c r="M114" s="325"/>
      <c r="N114" s="326"/>
      <c r="O114" s="326"/>
      <c r="P114" s="326"/>
      <c r="Q114" s="326"/>
      <c r="R114" s="326"/>
      <c r="S114" s="326"/>
      <c r="T114" s="327"/>
      <c r="AT114" s="322" t="s">
        <v>518</v>
      </c>
      <c r="AU114" s="322" t="s">
        <v>520</v>
      </c>
      <c r="AV114" s="320" t="s">
        <v>520</v>
      </c>
      <c r="AW114" s="320" t="s">
        <v>835</v>
      </c>
      <c r="AX114" s="320" t="s">
        <v>802</v>
      </c>
      <c r="AY114" s="322" t="s">
        <v>833</v>
      </c>
    </row>
    <row r="115" spans="2:65" s="320" customFormat="1" ht="13.5" x14ac:dyDescent="0.2">
      <c r="B115" s="321"/>
      <c r="D115" s="316" t="s">
        <v>518</v>
      </c>
      <c r="E115" s="322" t="s">
        <v>451</v>
      </c>
      <c r="F115" s="323" t="s">
        <v>533</v>
      </c>
      <c r="H115" s="324">
        <v>1.3819999999999999</v>
      </c>
      <c r="J115" s="410"/>
      <c r="L115" s="321"/>
      <c r="M115" s="325"/>
      <c r="N115" s="326"/>
      <c r="O115" s="326"/>
      <c r="P115" s="326"/>
      <c r="Q115" s="326"/>
      <c r="R115" s="326"/>
      <c r="S115" s="326"/>
      <c r="T115" s="327"/>
      <c r="AT115" s="322" t="s">
        <v>518</v>
      </c>
      <c r="AU115" s="322" t="s">
        <v>520</v>
      </c>
      <c r="AV115" s="320" t="s">
        <v>520</v>
      </c>
      <c r="AW115" s="320" t="s">
        <v>835</v>
      </c>
      <c r="AX115" s="320" t="s">
        <v>802</v>
      </c>
      <c r="AY115" s="322" t="s">
        <v>833</v>
      </c>
    </row>
    <row r="116" spans="2:65" s="328" customFormat="1" ht="13.5" x14ac:dyDescent="0.2">
      <c r="B116" s="329"/>
      <c r="D116" s="316" t="s">
        <v>518</v>
      </c>
      <c r="E116" s="330" t="s">
        <v>451</v>
      </c>
      <c r="F116" s="331" t="s">
        <v>534</v>
      </c>
      <c r="H116" s="332">
        <v>5.2320000000000002</v>
      </c>
      <c r="J116" s="411"/>
      <c r="L116" s="329"/>
      <c r="M116" s="333"/>
      <c r="N116" s="334"/>
      <c r="O116" s="334"/>
      <c r="P116" s="334"/>
      <c r="Q116" s="334"/>
      <c r="R116" s="334"/>
      <c r="S116" s="334"/>
      <c r="T116" s="335"/>
      <c r="AT116" s="330" t="s">
        <v>518</v>
      </c>
      <c r="AU116" s="330" t="s">
        <v>520</v>
      </c>
      <c r="AV116" s="328" t="s">
        <v>529</v>
      </c>
      <c r="AW116" s="328" t="s">
        <v>835</v>
      </c>
      <c r="AX116" s="328" t="s">
        <v>510</v>
      </c>
      <c r="AY116" s="330" t="s">
        <v>833</v>
      </c>
    </row>
    <row r="117" spans="2:65" s="320" customFormat="1" ht="13.5" x14ac:dyDescent="0.2">
      <c r="B117" s="321"/>
      <c r="D117" s="316" t="s">
        <v>518</v>
      </c>
      <c r="F117" s="323" t="s">
        <v>552</v>
      </c>
      <c r="H117" s="324">
        <v>9.4179999999999993</v>
      </c>
      <c r="J117" s="410"/>
      <c r="L117" s="321"/>
      <c r="M117" s="325"/>
      <c r="N117" s="326"/>
      <c r="O117" s="326"/>
      <c r="P117" s="326"/>
      <c r="Q117" s="326"/>
      <c r="R117" s="326"/>
      <c r="S117" s="326"/>
      <c r="T117" s="327"/>
      <c r="AT117" s="322" t="s">
        <v>518</v>
      </c>
      <c r="AU117" s="322" t="s">
        <v>520</v>
      </c>
      <c r="AV117" s="320" t="s">
        <v>520</v>
      </c>
      <c r="AW117" s="320" t="s">
        <v>824</v>
      </c>
      <c r="AX117" s="320" t="s">
        <v>510</v>
      </c>
      <c r="AY117" s="322" t="s">
        <v>833</v>
      </c>
    </row>
    <row r="118" spans="2:65" s="210" customFormat="1" ht="25.5" x14ac:dyDescent="0.2">
      <c r="B118" s="236"/>
      <c r="C118" s="237" t="s">
        <v>553</v>
      </c>
      <c r="D118" s="237" t="s">
        <v>512</v>
      </c>
      <c r="E118" s="238" t="s">
        <v>81</v>
      </c>
      <c r="F118" s="239" t="s">
        <v>554</v>
      </c>
      <c r="G118" s="240" t="s">
        <v>10</v>
      </c>
      <c r="H118" s="241">
        <v>39.466999999999999</v>
      </c>
      <c r="I118" s="242">
        <v>0</v>
      </c>
      <c r="J118" s="252">
        <f>ROUND(I118*H118,2)</f>
        <v>0</v>
      </c>
      <c r="K118" s="239" t="s">
        <v>515</v>
      </c>
      <c r="L118" s="211"/>
      <c r="M118" s="311" t="s">
        <v>451</v>
      </c>
      <c r="N118" s="312" t="s">
        <v>468</v>
      </c>
      <c r="O118" s="313">
        <v>0.17699999999999999</v>
      </c>
      <c r="P118" s="313">
        <f>O118*H118</f>
        <v>6.9856589999999992</v>
      </c>
      <c r="Q118" s="313">
        <v>0</v>
      </c>
      <c r="R118" s="313">
        <f>Q118*H118</f>
        <v>0</v>
      </c>
      <c r="S118" s="313">
        <v>0</v>
      </c>
      <c r="T118" s="314">
        <f>S118*H118</f>
        <v>0</v>
      </c>
      <c r="AR118" s="259" t="s">
        <v>529</v>
      </c>
      <c r="AT118" s="259" t="s">
        <v>512</v>
      </c>
      <c r="AU118" s="259" t="s">
        <v>520</v>
      </c>
      <c r="AY118" s="259" t="s">
        <v>833</v>
      </c>
      <c r="BE118" s="315">
        <f>IF(N118="základní",J118,0)</f>
        <v>0</v>
      </c>
      <c r="BF118" s="315">
        <f>IF(N118="snížená",J118,0)</f>
        <v>0</v>
      </c>
      <c r="BG118" s="315">
        <f>IF(N118="zákl. přenesená",J118,0)</f>
        <v>0</v>
      </c>
      <c r="BH118" s="315">
        <f>IF(N118="sníž. přenesená",J118,0)</f>
        <v>0</v>
      </c>
      <c r="BI118" s="315">
        <f>IF(N118="nulová",J118,0)</f>
        <v>0</v>
      </c>
      <c r="BJ118" s="259" t="s">
        <v>510</v>
      </c>
      <c r="BK118" s="315">
        <f>ROUND(I118*H118,2)</f>
        <v>0</v>
      </c>
      <c r="BL118" s="259" t="s">
        <v>529</v>
      </c>
      <c r="BM118" s="259" t="s">
        <v>843</v>
      </c>
    </row>
    <row r="119" spans="2:65" s="210" customFormat="1" ht="148.5" x14ac:dyDescent="0.2">
      <c r="B119" s="211"/>
      <c r="D119" s="316" t="s">
        <v>516</v>
      </c>
      <c r="F119" s="317" t="s">
        <v>555</v>
      </c>
      <c r="J119" s="251"/>
      <c r="L119" s="211"/>
      <c r="M119" s="318"/>
      <c r="N119" s="212"/>
      <c r="O119" s="212"/>
      <c r="P119" s="212"/>
      <c r="Q119" s="212"/>
      <c r="R119" s="212"/>
      <c r="S119" s="212"/>
      <c r="T119" s="319"/>
      <c r="AT119" s="259" t="s">
        <v>516</v>
      </c>
      <c r="AU119" s="259" t="s">
        <v>520</v>
      </c>
    </row>
    <row r="120" spans="2:65" s="320" customFormat="1" ht="13.5" x14ac:dyDescent="0.2">
      <c r="B120" s="321"/>
      <c r="D120" s="316" t="s">
        <v>518</v>
      </c>
      <c r="E120" s="322" t="s">
        <v>451</v>
      </c>
      <c r="F120" s="323" t="s">
        <v>556</v>
      </c>
      <c r="H120" s="324">
        <v>39.466999999999999</v>
      </c>
      <c r="J120" s="410"/>
      <c r="L120" s="321"/>
      <c r="M120" s="325"/>
      <c r="N120" s="326"/>
      <c r="O120" s="326"/>
      <c r="P120" s="326"/>
      <c r="Q120" s="326"/>
      <c r="R120" s="326"/>
      <c r="S120" s="326"/>
      <c r="T120" s="327"/>
      <c r="AT120" s="322" t="s">
        <v>518</v>
      </c>
      <c r="AU120" s="322" t="s">
        <v>520</v>
      </c>
      <c r="AV120" s="320" t="s">
        <v>520</v>
      </c>
      <c r="AW120" s="320" t="s">
        <v>835</v>
      </c>
      <c r="AX120" s="320" t="s">
        <v>510</v>
      </c>
      <c r="AY120" s="322" t="s">
        <v>833</v>
      </c>
    </row>
    <row r="121" spans="2:65" s="210" customFormat="1" ht="25.5" x14ac:dyDescent="0.2">
      <c r="B121" s="236"/>
      <c r="C121" s="237" t="s">
        <v>557</v>
      </c>
      <c r="D121" s="237" t="s">
        <v>512</v>
      </c>
      <c r="E121" s="238" t="s">
        <v>82</v>
      </c>
      <c r="F121" s="239" t="s">
        <v>558</v>
      </c>
      <c r="G121" s="240" t="s">
        <v>10</v>
      </c>
      <c r="H121" s="241">
        <v>39.466999999999999</v>
      </c>
      <c r="I121" s="242">
        <v>0</v>
      </c>
      <c r="J121" s="252">
        <f>ROUND(I121*H121,2)</f>
        <v>0</v>
      </c>
      <c r="K121" s="239" t="s">
        <v>515</v>
      </c>
      <c r="L121" s="211"/>
      <c r="M121" s="311" t="s">
        <v>451</v>
      </c>
      <c r="N121" s="312" t="s">
        <v>468</v>
      </c>
      <c r="O121" s="313">
        <v>5.8000000000000003E-2</v>
      </c>
      <c r="P121" s="313">
        <f>O121*H121</f>
        <v>2.2890860000000002</v>
      </c>
      <c r="Q121" s="313">
        <v>0</v>
      </c>
      <c r="R121" s="313">
        <f>Q121*H121</f>
        <v>0</v>
      </c>
      <c r="S121" s="313">
        <v>0</v>
      </c>
      <c r="T121" s="314">
        <f>S121*H121</f>
        <v>0</v>
      </c>
      <c r="AR121" s="259" t="s">
        <v>529</v>
      </c>
      <c r="AT121" s="259" t="s">
        <v>512</v>
      </c>
      <c r="AU121" s="259" t="s">
        <v>520</v>
      </c>
      <c r="AY121" s="259" t="s">
        <v>833</v>
      </c>
      <c r="BE121" s="315">
        <f>IF(N121="základní",J121,0)</f>
        <v>0</v>
      </c>
      <c r="BF121" s="315">
        <f>IF(N121="snížená",J121,0)</f>
        <v>0</v>
      </c>
      <c r="BG121" s="315">
        <f>IF(N121="zákl. přenesená",J121,0)</f>
        <v>0</v>
      </c>
      <c r="BH121" s="315">
        <f>IF(N121="sníž. přenesená",J121,0)</f>
        <v>0</v>
      </c>
      <c r="BI121" s="315">
        <f>IF(N121="nulová",J121,0)</f>
        <v>0</v>
      </c>
      <c r="BJ121" s="259" t="s">
        <v>510</v>
      </c>
      <c r="BK121" s="315">
        <f>ROUND(I121*H121,2)</f>
        <v>0</v>
      </c>
      <c r="BL121" s="259" t="s">
        <v>529</v>
      </c>
      <c r="BM121" s="259" t="s">
        <v>844</v>
      </c>
    </row>
    <row r="122" spans="2:65" s="210" customFormat="1" ht="162" x14ac:dyDescent="0.2">
      <c r="B122" s="211"/>
      <c r="D122" s="316" t="s">
        <v>516</v>
      </c>
      <c r="F122" s="317" t="s">
        <v>559</v>
      </c>
      <c r="J122" s="251"/>
      <c r="L122" s="211"/>
      <c r="M122" s="318"/>
      <c r="N122" s="212"/>
      <c r="O122" s="212"/>
      <c r="P122" s="212"/>
      <c r="Q122" s="212"/>
      <c r="R122" s="212"/>
      <c r="S122" s="212"/>
      <c r="T122" s="319"/>
      <c r="AT122" s="259" t="s">
        <v>516</v>
      </c>
      <c r="AU122" s="259" t="s">
        <v>520</v>
      </c>
    </row>
    <row r="123" spans="2:65" s="210" customFormat="1" ht="27" x14ac:dyDescent="0.2">
      <c r="B123" s="236"/>
      <c r="C123" s="337" t="s">
        <v>560</v>
      </c>
      <c r="D123" s="337" t="s">
        <v>544</v>
      </c>
      <c r="E123" s="338" t="s">
        <v>561</v>
      </c>
      <c r="F123" s="339" t="s">
        <v>562</v>
      </c>
      <c r="G123" s="340" t="s">
        <v>9</v>
      </c>
      <c r="H123" s="341">
        <v>0.59199999999999997</v>
      </c>
      <c r="I123" s="342">
        <v>0</v>
      </c>
      <c r="J123" s="412">
        <f>ROUND(I123*H123,2)</f>
        <v>0</v>
      </c>
      <c r="K123" s="339" t="s">
        <v>515</v>
      </c>
      <c r="L123" s="343"/>
      <c r="M123" s="344" t="s">
        <v>451</v>
      </c>
      <c r="N123" s="345" t="s">
        <v>468</v>
      </c>
      <c r="O123" s="313">
        <v>0</v>
      </c>
      <c r="P123" s="313">
        <f>O123*H123</f>
        <v>0</v>
      </c>
      <c r="Q123" s="313">
        <v>1E-3</v>
      </c>
      <c r="R123" s="313">
        <f>Q123*H123</f>
        <v>5.9199999999999997E-4</v>
      </c>
      <c r="S123" s="313">
        <v>0</v>
      </c>
      <c r="T123" s="314">
        <f>S123*H123</f>
        <v>0</v>
      </c>
      <c r="AR123" s="259" t="s">
        <v>548</v>
      </c>
      <c r="AT123" s="259" t="s">
        <v>544</v>
      </c>
      <c r="AU123" s="259" t="s">
        <v>520</v>
      </c>
      <c r="AY123" s="259" t="s">
        <v>833</v>
      </c>
      <c r="BE123" s="315">
        <f>IF(N123="základní",J123,0)</f>
        <v>0</v>
      </c>
      <c r="BF123" s="315">
        <f>IF(N123="snížená",J123,0)</f>
        <v>0</v>
      </c>
      <c r="BG123" s="315">
        <f>IF(N123="zákl. přenesená",J123,0)</f>
        <v>0</v>
      </c>
      <c r="BH123" s="315">
        <f>IF(N123="sníž. přenesená",J123,0)</f>
        <v>0</v>
      </c>
      <c r="BI123" s="315">
        <f>IF(N123="nulová",J123,0)</f>
        <v>0</v>
      </c>
      <c r="BJ123" s="259" t="s">
        <v>510</v>
      </c>
      <c r="BK123" s="315">
        <f>ROUND(I123*H123,2)</f>
        <v>0</v>
      </c>
      <c r="BL123" s="259" t="s">
        <v>529</v>
      </c>
      <c r="BM123" s="259" t="s">
        <v>845</v>
      </c>
    </row>
    <row r="124" spans="2:65" s="320" customFormat="1" ht="13.5" x14ac:dyDescent="0.2">
      <c r="B124" s="321"/>
      <c r="D124" s="316" t="s">
        <v>518</v>
      </c>
      <c r="F124" s="323" t="s">
        <v>563</v>
      </c>
      <c r="H124" s="324">
        <v>0.59199999999999997</v>
      </c>
      <c r="J124" s="410"/>
      <c r="L124" s="321"/>
      <c r="M124" s="325"/>
      <c r="N124" s="326"/>
      <c r="O124" s="326"/>
      <c r="P124" s="326"/>
      <c r="Q124" s="326"/>
      <c r="R124" s="326"/>
      <c r="S124" s="326"/>
      <c r="T124" s="327"/>
      <c r="AT124" s="322" t="s">
        <v>518</v>
      </c>
      <c r="AU124" s="322" t="s">
        <v>520</v>
      </c>
      <c r="AV124" s="320" t="s">
        <v>520</v>
      </c>
      <c r="AW124" s="320" t="s">
        <v>824</v>
      </c>
      <c r="AX124" s="320" t="s">
        <v>510</v>
      </c>
      <c r="AY124" s="322" t="s">
        <v>833</v>
      </c>
    </row>
    <row r="125" spans="2:65" s="300" customFormat="1" ht="15" x14ac:dyDescent="0.3">
      <c r="B125" s="301"/>
      <c r="D125" s="302" t="s">
        <v>507</v>
      </c>
      <c r="E125" s="310" t="s">
        <v>520</v>
      </c>
      <c r="F125" s="310" t="s">
        <v>564</v>
      </c>
      <c r="J125" s="409">
        <f>BK125</f>
        <v>0</v>
      </c>
      <c r="L125" s="301"/>
      <c r="M125" s="304"/>
      <c r="N125" s="305"/>
      <c r="O125" s="305"/>
      <c r="P125" s="306">
        <f>SUM(P126:P161)</f>
        <v>462.44399999999996</v>
      </c>
      <c r="Q125" s="305"/>
      <c r="R125" s="306">
        <f>SUM(R126:R161)</f>
        <v>4.5808200000000001</v>
      </c>
      <c r="S125" s="305"/>
      <c r="T125" s="307">
        <f>SUM(T126:T161)</f>
        <v>0</v>
      </c>
      <c r="AR125" s="302" t="s">
        <v>510</v>
      </c>
      <c r="AT125" s="308" t="s">
        <v>507</v>
      </c>
      <c r="AU125" s="308" t="s">
        <v>510</v>
      </c>
      <c r="AY125" s="302" t="s">
        <v>833</v>
      </c>
      <c r="BK125" s="309">
        <f>SUM(BK126:BK161)</f>
        <v>0</v>
      </c>
    </row>
    <row r="126" spans="2:65" s="210" customFormat="1" ht="25.5" x14ac:dyDescent="0.2">
      <c r="B126" s="236"/>
      <c r="C126" s="237" t="s">
        <v>565</v>
      </c>
      <c r="D126" s="237" t="s">
        <v>512</v>
      </c>
      <c r="E126" s="238" t="s">
        <v>566</v>
      </c>
      <c r="F126" s="239" t="s">
        <v>567</v>
      </c>
      <c r="G126" s="240" t="s">
        <v>3</v>
      </c>
      <c r="H126" s="241">
        <v>44</v>
      </c>
      <c r="I126" s="242">
        <v>0</v>
      </c>
      <c r="J126" s="252">
        <f>ROUND(I126*H126,2)</f>
        <v>0</v>
      </c>
      <c r="K126" s="239" t="s">
        <v>515</v>
      </c>
      <c r="L126" s="211"/>
      <c r="M126" s="311" t="s">
        <v>451</v>
      </c>
      <c r="N126" s="312" t="s">
        <v>468</v>
      </c>
      <c r="O126" s="313">
        <v>6.1609999999999996</v>
      </c>
      <c r="P126" s="313">
        <f>O126*H126</f>
        <v>271.084</v>
      </c>
      <c r="Q126" s="313">
        <v>6.7000000000000002E-4</v>
      </c>
      <c r="R126" s="313">
        <f>Q126*H126</f>
        <v>2.9479999999999999E-2</v>
      </c>
      <c r="S126" s="313">
        <v>0</v>
      </c>
      <c r="T126" s="314">
        <f>S126*H126</f>
        <v>0</v>
      </c>
      <c r="AR126" s="259" t="s">
        <v>529</v>
      </c>
      <c r="AT126" s="259" t="s">
        <v>512</v>
      </c>
      <c r="AU126" s="259" t="s">
        <v>520</v>
      </c>
      <c r="AY126" s="259" t="s">
        <v>833</v>
      </c>
      <c r="BE126" s="315">
        <f>IF(N126="základní",J126,0)</f>
        <v>0</v>
      </c>
      <c r="BF126" s="315">
        <f>IF(N126="snížená",J126,0)</f>
        <v>0</v>
      </c>
      <c r="BG126" s="315">
        <f>IF(N126="zákl. přenesená",J126,0)</f>
        <v>0</v>
      </c>
      <c r="BH126" s="315">
        <f>IF(N126="sníž. přenesená",J126,0)</f>
        <v>0</v>
      </c>
      <c r="BI126" s="315">
        <f>IF(N126="nulová",J126,0)</f>
        <v>0</v>
      </c>
      <c r="BJ126" s="259" t="s">
        <v>510</v>
      </c>
      <c r="BK126" s="315">
        <f>ROUND(I126*H126,2)</f>
        <v>0</v>
      </c>
      <c r="BL126" s="259" t="s">
        <v>529</v>
      </c>
      <c r="BM126" s="259" t="s">
        <v>846</v>
      </c>
    </row>
    <row r="127" spans="2:65" s="346" customFormat="1" ht="13.5" x14ac:dyDescent="0.2">
      <c r="B127" s="347"/>
      <c r="D127" s="316" t="s">
        <v>518</v>
      </c>
      <c r="E127" s="348" t="s">
        <v>451</v>
      </c>
      <c r="F127" s="349" t="s">
        <v>568</v>
      </c>
      <c r="H127" s="348" t="s">
        <v>451</v>
      </c>
      <c r="J127" s="413"/>
      <c r="L127" s="347"/>
      <c r="M127" s="350"/>
      <c r="N127" s="351"/>
      <c r="O127" s="351"/>
      <c r="P127" s="351"/>
      <c r="Q127" s="351"/>
      <c r="R127" s="351"/>
      <c r="S127" s="351"/>
      <c r="T127" s="352"/>
      <c r="AT127" s="348" t="s">
        <v>518</v>
      </c>
      <c r="AU127" s="348" t="s">
        <v>520</v>
      </c>
      <c r="AV127" s="346" t="s">
        <v>510</v>
      </c>
      <c r="AW127" s="346" t="s">
        <v>835</v>
      </c>
      <c r="AX127" s="346" t="s">
        <v>802</v>
      </c>
      <c r="AY127" s="348" t="s">
        <v>833</v>
      </c>
    </row>
    <row r="128" spans="2:65" s="320" customFormat="1" ht="13.5" x14ac:dyDescent="0.2">
      <c r="B128" s="321"/>
      <c r="D128" s="316" t="s">
        <v>518</v>
      </c>
      <c r="E128" s="322" t="s">
        <v>451</v>
      </c>
      <c r="F128" s="323" t="s">
        <v>569</v>
      </c>
      <c r="H128" s="324">
        <v>44</v>
      </c>
      <c r="J128" s="410"/>
      <c r="L128" s="321"/>
      <c r="M128" s="325"/>
      <c r="N128" s="326"/>
      <c r="O128" s="326"/>
      <c r="P128" s="326"/>
      <c r="Q128" s="326"/>
      <c r="R128" s="326"/>
      <c r="S128" s="326"/>
      <c r="T128" s="327"/>
      <c r="AT128" s="322" t="s">
        <v>518</v>
      </c>
      <c r="AU128" s="322" t="s">
        <v>520</v>
      </c>
      <c r="AV128" s="320" t="s">
        <v>520</v>
      </c>
      <c r="AW128" s="320" t="s">
        <v>835</v>
      </c>
      <c r="AX128" s="320" t="s">
        <v>510</v>
      </c>
      <c r="AY128" s="322" t="s">
        <v>833</v>
      </c>
    </row>
    <row r="129" spans="2:65" s="210" customFormat="1" ht="25.5" x14ac:dyDescent="0.2">
      <c r="B129" s="236"/>
      <c r="C129" s="237" t="s">
        <v>570</v>
      </c>
      <c r="D129" s="237" t="s">
        <v>512</v>
      </c>
      <c r="E129" s="238" t="s">
        <v>571</v>
      </c>
      <c r="F129" s="239" t="s">
        <v>572</v>
      </c>
      <c r="G129" s="240" t="s">
        <v>573</v>
      </c>
      <c r="H129" s="241">
        <v>14</v>
      </c>
      <c r="I129" s="242">
        <v>0</v>
      </c>
      <c r="J129" s="252">
        <f>ROUND(I129*H129,2)</f>
        <v>0</v>
      </c>
      <c r="K129" s="239" t="s">
        <v>515</v>
      </c>
      <c r="L129" s="211"/>
      <c r="M129" s="311" t="s">
        <v>451</v>
      </c>
      <c r="N129" s="312" t="s">
        <v>468</v>
      </c>
      <c r="O129" s="313">
        <v>4.5999999999999996</v>
      </c>
      <c r="P129" s="313">
        <f>O129*H129</f>
        <v>64.399999999999991</v>
      </c>
      <c r="Q129" s="313">
        <v>1.4999999999999999E-4</v>
      </c>
      <c r="R129" s="313">
        <f>Q129*H129</f>
        <v>2.0999999999999999E-3</v>
      </c>
      <c r="S129" s="313">
        <v>0</v>
      </c>
      <c r="T129" s="314">
        <f>S129*H129</f>
        <v>0</v>
      </c>
      <c r="AR129" s="259" t="s">
        <v>529</v>
      </c>
      <c r="AT129" s="259" t="s">
        <v>512</v>
      </c>
      <c r="AU129" s="259" t="s">
        <v>520</v>
      </c>
      <c r="AY129" s="259" t="s">
        <v>833</v>
      </c>
      <c r="BE129" s="315">
        <f>IF(N129="základní",J129,0)</f>
        <v>0</v>
      </c>
      <c r="BF129" s="315">
        <f>IF(N129="snížená",J129,0)</f>
        <v>0</v>
      </c>
      <c r="BG129" s="315">
        <f>IF(N129="zákl. přenesená",J129,0)</f>
        <v>0</v>
      </c>
      <c r="BH129" s="315">
        <f>IF(N129="sníž. přenesená",J129,0)</f>
        <v>0</v>
      </c>
      <c r="BI129" s="315">
        <f>IF(N129="nulová",J129,0)</f>
        <v>0</v>
      </c>
      <c r="BJ129" s="259" t="s">
        <v>510</v>
      </c>
      <c r="BK129" s="315">
        <f>ROUND(I129*H129,2)</f>
        <v>0</v>
      </c>
      <c r="BL129" s="259" t="s">
        <v>529</v>
      </c>
      <c r="BM129" s="259" t="s">
        <v>847</v>
      </c>
    </row>
    <row r="130" spans="2:65" s="210" customFormat="1" ht="189" x14ac:dyDescent="0.2">
      <c r="B130" s="211"/>
      <c r="D130" s="316" t="s">
        <v>516</v>
      </c>
      <c r="F130" s="317" t="s">
        <v>574</v>
      </c>
      <c r="J130" s="251"/>
      <c r="L130" s="211"/>
      <c r="M130" s="318"/>
      <c r="N130" s="212"/>
      <c r="O130" s="212"/>
      <c r="P130" s="212"/>
      <c r="Q130" s="212"/>
      <c r="R130" s="212"/>
      <c r="S130" s="212"/>
      <c r="T130" s="319"/>
      <c r="AT130" s="259" t="s">
        <v>516</v>
      </c>
      <c r="AU130" s="259" t="s">
        <v>520</v>
      </c>
    </row>
    <row r="131" spans="2:65" s="346" customFormat="1" ht="27" x14ac:dyDescent="0.2">
      <c r="B131" s="347"/>
      <c r="D131" s="316" t="s">
        <v>518</v>
      </c>
      <c r="E131" s="348" t="s">
        <v>451</v>
      </c>
      <c r="F131" s="349" t="s">
        <v>575</v>
      </c>
      <c r="H131" s="348" t="s">
        <v>451</v>
      </c>
      <c r="J131" s="413"/>
      <c r="L131" s="347"/>
      <c r="M131" s="350"/>
      <c r="N131" s="351"/>
      <c r="O131" s="351"/>
      <c r="P131" s="351"/>
      <c r="Q131" s="351"/>
      <c r="R131" s="351"/>
      <c r="S131" s="351"/>
      <c r="T131" s="352"/>
      <c r="AT131" s="348" t="s">
        <v>518</v>
      </c>
      <c r="AU131" s="348" t="s">
        <v>520</v>
      </c>
      <c r="AV131" s="346" t="s">
        <v>510</v>
      </c>
      <c r="AW131" s="346" t="s">
        <v>835</v>
      </c>
      <c r="AX131" s="346" t="s">
        <v>802</v>
      </c>
      <c r="AY131" s="348" t="s">
        <v>833</v>
      </c>
    </row>
    <row r="132" spans="2:65" s="320" customFormat="1" ht="13.5" x14ac:dyDescent="0.2">
      <c r="B132" s="321"/>
      <c r="D132" s="316" t="s">
        <v>518</v>
      </c>
      <c r="E132" s="322" t="s">
        <v>451</v>
      </c>
      <c r="F132" s="323" t="s">
        <v>576</v>
      </c>
      <c r="H132" s="324">
        <v>6</v>
      </c>
      <c r="J132" s="410"/>
      <c r="L132" s="321"/>
      <c r="M132" s="325"/>
      <c r="N132" s="326"/>
      <c r="O132" s="326"/>
      <c r="P132" s="326"/>
      <c r="Q132" s="326"/>
      <c r="R132" s="326"/>
      <c r="S132" s="326"/>
      <c r="T132" s="327"/>
      <c r="AT132" s="322" t="s">
        <v>518</v>
      </c>
      <c r="AU132" s="322" t="s">
        <v>520</v>
      </c>
      <c r="AV132" s="320" t="s">
        <v>520</v>
      </c>
      <c r="AW132" s="320" t="s">
        <v>835</v>
      </c>
      <c r="AX132" s="320" t="s">
        <v>802</v>
      </c>
      <c r="AY132" s="322" t="s">
        <v>833</v>
      </c>
    </row>
    <row r="133" spans="2:65" s="346" customFormat="1" ht="27" x14ac:dyDescent="0.2">
      <c r="B133" s="347"/>
      <c r="D133" s="316" t="s">
        <v>518</v>
      </c>
      <c r="E133" s="348" t="s">
        <v>451</v>
      </c>
      <c r="F133" s="349" t="s">
        <v>577</v>
      </c>
      <c r="H133" s="348" t="s">
        <v>451</v>
      </c>
      <c r="J133" s="413"/>
      <c r="L133" s="347"/>
      <c r="M133" s="350"/>
      <c r="N133" s="351"/>
      <c r="O133" s="351"/>
      <c r="P133" s="351"/>
      <c r="Q133" s="351"/>
      <c r="R133" s="351"/>
      <c r="S133" s="351"/>
      <c r="T133" s="352"/>
      <c r="AT133" s="348" t="s">
        <v>518</v>
      </c>
      <c r="AU133" s="348" t="s">
        <v>520</v>
      </c>
      <c r="AV133" s="346" t="s">
        <v>510</v>
      </c>
      <c r="AW133" s="346" t="s">
        <v>835</v>
      </c>
      <c r="AX133" s="346" t="s">
        <v>802</v>
      </c>
      <c r="AY133" s="348" t="s">
        <v>833</v>
      </c>
    </row>
    <row r="134" spans="2:65" s="320" customFormat="1" ht="13.5" x14ac:dyDescent="0.2">
      <c r="B134" s="321"/>
      <c r="D134" s="316" t="s">
        <v>518</v>
      </c>
      <c r="E134" s="322" t="s">
        <v>451</v>
      </c>
      <c r="F134" s="323" t="s">
        <v>578</v>
      </c>
      <c r="H134" s="324">
        <v>8</v>
      </c>
      <c r="J134" s="410"/>
      <c r="L134" s="321"/>
      <c r="M134" s="325"/>
      <c r="N134" s="326"/>
      <c r="O134" s="326"/>
      <c r="P134" s="326"/>
      <c r="Q134" s="326"/>
      <c r="R134" s="326"/>
      <c r="S134" s="326"/>
      <c r="T134" s="327"/>
      <c r="AT134" s="322" t="s">
        <v>518</v>
      </c>
      <c r="AU134" s="322" t="s">
        <v>520</v>
      </c>
      <c r="AV134" s="320" t="s">
        <v>520</v>
      </c>
      <c r="AW134" s="320" t="s">
        <v>835</v>
      </c>
      <c r="AX134" s="320" t="s">
        <v>802</v>
      </c>
      <c r="AY134" s="322" t="s">
        <v>833</v>
      </c>
    </row>
    <row r="135" spans="2:65" s="328" customFormat="1" ht="13.5" x14ac:dyDescent="0.2">
      <c r="B135" s="329"/>
      <c r="D135" s="316" t="s">
        <v>518</v>
      </c>
      <c r="E135" s="330" t="s">
        <v>451</v>
      </c>
      <c r="F135" s="331" t="s">
        <v>534</v>
      </c>
      <c r="H135" s="332">
        <v>14</v>
      </c>
      <c r="J135" s="411"/>
      <c r="L135" s="329"/>
      <c r="M135" s="333"/>
      <c r="N135" s="334"/>
      <c r="O135" s="334"/>
      <c r="P135" s="334"/>
      <c r="Q135" s="334"/>
      <c r="R135" s="334"/>
      <c r="S135" s="334"/>
      <c r="T135" s="335"/>
      <c r="AT135" s="330" t="s">
        <v>518</v>
      </c>
      <c r="AU135" s="330" t="s">
        <v>520</v>
      </c>
      <c r="AV135" s="328" t="s">
        <v>529</v>
      </c>
      <c r="AW135" s="328" t="s">
        <v>835</v>
      </c>
      <c r="AX135" s="328" t="s">
        <v>510</v>
      </c>
      <c r="AY135" s="330" t="s">
        <v>833</v>
      </c>
    </row>
    <row r="136" spans="2:65" s="210" customFormat="1" ht="27" x14ac:dyDescent="0.2">
      <c r="B136" s="236"/>
      <c r="C136" s="337" t="s">
        <v>579</v>
      </c>
      <c r="D136" s="337" t="s">
        <v>544</v>
      </c>
      <c r="E136" s="338" t="s">
        <v>580</v>
      </c>
      <c r="F136" s="339" t="s">
        <v>581</v>
      </c>
      <c r="G136" s="340" t="s">
        <v>4</v>
      </c>
      <c r="H136" s="341">
        <v>1.9950000000000001</v>
      </c>
      <c r="I136" s="342">
        <v>0</v>
      </c>
      <c r="J136" s="412">
        <f>ROUND(I136*H136,2)</f>
        <v>0</v>
      </c>
      <c r="K136" s="339" t="s">
        <v>515</v>
      </c>
      <c r="L136" s="343"/>
      <c r="M136" s="344" t="s">
        <v>451</v>
      </c>
      <c r="N136" s="345" t="s">
        <v>468</v>
      </c>
      <c r="O136" s="313">
        <v>0</v>
      </c>
      <c r="P136" s="313">
        <f>O136*H136</f>
        <v>0</v>
      </c>
      <c r="Q136" s="313">
        <v>1</v>
      </c>
      <c r="R136" s="313">
        <f>Q136*H136</f>
        <v>1.9950000000000001</v>
      </c>
      <c r="S136" s="313">
        <v>0</v>
      </c>
      <c r="T136" s="314">
        <f>S136*H136</f>
        <v>0</v>
      </c>
      <c r="AR136" s="259" t="s">
        <v>548</v>
      </c>
      <c r="AT136" s="259" t="s">
        <v>544</v>
      </c>
      <c r="AU136" s="259" t="s">
        <v>520</v>
      </c>
      <c r="AY136" s="259" t="s">
        <v>833</v>
      </c>
      <c r="BE136" s="315">
        <f>IF(N136="základní",J136,0)</f>
        <v>0</v>
      </c>
      <c r="BF136" s="315">
        <f>IF(N136="snížená",J136,0)</f>
        <v>0</v>
      </c>
      <c r="BG136" s="315">
        <f>IF(N136="zákl. přenesená",J136,0)</f>
        <v>0</v>
      </c>
      <c r="BH136" s="315">
        <f>IF(N136="sníž. přenesená",J136,0)</f>
        <v>0</v>
      </c>
      <c r="BI136" s="315">
        <f>IF(N136="nulová",J136,0)</f>
        <v>0</v>
      </c>
      <c r="BJ136" s="259" t="s">
        <v>510</v>
      </c>
      <c r="BK136" s="315">
        <f>ROUND(I136*H136,2)</f>
        <v>0</v>
      </c>
      <c r="BL136" s="259" t="s">
        <v>529</v>
      </c>
      <c r="BM136" s="259" t="s">
        <v>848</v>
      </c>
    </row>
    <row r="137" spans="2:65" s="346" customFormat="1" ht="13.5" x14ac:dyDescent="0.2">
      <c r="B137" s="347"/>
      <c r="D137" s="316" t="s">
        <v>518</v>
      </c>
      <c r="E137" s="348" t="s">
        <v>451</v>
      </c>
      <c r="F137" s="349" t="s">
        <v>582</v>
      </c>
      <c r="H137" s="348" t="s">
        <v>451</v>
      </c>
      <c r="J137" s="413"/>
      <c r="L137" s="347"/>
      <c r="M137" s="350"/>
      <c r="N137" s="351"/>
      <c r="O137" s="351"/>
      <c r="P137" s="351"/>
      <c r="Q137" s="351"/>
      <c r="R137" s="351"/>
      <c r="S137" s="351"/>
      <c r="T137" s="352"/>
      <c r="AT137" s="348" t="s">
        <v>518</v>
      </c>
      <c r="AU137" s="348" t="s">
        <v>520</v>
      </c>
      <c r="AV137" s="346" t="s">
        <v>510</v>
      </c>
      <c r="AW137" s="346" t="s">
        <v>835</v>
      </c>
      <c r="AX137" s="346" t="s">
        <v>802</v>
      </c>
      <c r="AY137" s="348" t="s">
        <v>833</v>
      </c>
    </row>
    <row r="138" spans="2:65" s="320" customFormat="1" ht="13.5" x14ac:dyDescent="0.2">
      <c r="B138" s="321"/>
      <c r="D138" s="316" t="s">
        <v>518</v>
      </c>
      <c r="E138" s="322" t="s">
        <v>451</v>
      </c>
      <c r="F138" s="323" t="s">
        <v>583</v>
      </c>
      <c r="H138" s="324">
        <v>0.66500000000000004</v>
      </c>
      <c r="J138" s="410"/>
      <c r="L138" s="321"/>
      <c r="M138" s="325"/>
      <c r="N138" s="326"/>
      <c r="O138" s="326"/>
      <c r="P138" s="326"/>
      <c r="Q138" s="326"/>
      <c r="R138" s="326"/>
      <c r="S138" s="326"/>
      <c r="T138" s="327"/>
      <c r="AT138" s="322" t="s">
        <v>518</v>
      </c>
      <c r="AU138" s="322" t="s">
        <v>520</v>
      </c>
      <c r="AV138" s="320" t="s">
        <v>520</v>
      </c>
      <c r="AW138" s="320" t="s">
        <v>835</v>
      </c>
      <c r="AX138" s="320" t="s">
        <v>802</v>
      </c>
      <c r="AY138" s="322" t="s">
        <v>833</v>
      </c>
    </row>
    <row r="139" spans="2:65" s="346" customFormat="1" ht="13.5" x14ac:dyDescent="0.2">
      <c r="B139" s="347"/>
      <c r="D139" s="316" t="s">
        <v>518</v>
      </c>
      <c r="E139" s="348" t="s">
        <v>451</v>
      </c>
      <c r="F139" s="349" t="s">
        <v>584</v>
      </c>
      <c r="H139" s="348" t="s">
        <v>451</v>
      </c>
      <c r="J139" s="413"/>
      <c r="L139" s="347"/>
      <c r="M139" s="350"/>
      <c r="N139" s="351"/>
      <c r="O139" s="351"/>
      <c r="P139" s="351"/>
      <c r="Q139" s="351"/>
      <c r="R139" s="351"/>
      <c r="S139" s="351"/>
      <c r="T139" s="352"/>
      <c r="AT139" s="348" t="s">
        <v>518</v>
      </c>
      <c r="AU139" s="348" t="s">
        <v>520</v>
      </c>
      <c r="AV139" s="346" t="s">
        <v>510</v>
      </c>
      <c r="AW139" s="346" t="s">
        <v>835</v>
      </c>
      <c r="AX139" s="346" t="s">
        <v>802</v>
      </c>
      <c r="AY139" s="348" t="s">
        <v>833</v>
      </c>
    </row>
    <row r="140" spans="2:65" s="320" customFormat="1" ht="13.5" x14ac:dyDescent="0.2">
      <c r="B140" s="321"/>
      <c r="D140" s="316" t="s">
        <v>518</v>
      </c>
      <c r="E140" s="322" t="s">
        <v>451</v>
      </c>
      <c r="F140" s="323" t="s">
        <v>585</v>
      </c>
      <c r="H140" s="324">
        <v>1.33</v>
      </c>
      <c r="J140" s="410"/>
      <c r="L140" s="321"/>
      <c r="M140" s="325"/>
      <c r="N140" s="326"/>
      <c r="O140" s="326"/>
      <c r="P140" s="326"/>
      <c r="Q140" s="326"/>
      <c r="R140" s="326"/>
      <c r="S140" s="326"/>
      <c r="T140" s="327"/>
      <c r="AT140" s="322" t="s">
        <v>518</v>
      </c>
      <c r="AU140" s="322" t="s">
        <v>520</v>
      </c>
      <c r="AV140" s="320" t="s">
        <v>520</v>
      </c>
      <c r="AW140" s="320" t="s">
        <v>835</v>
      </c>
      <c r="AX140" s="320" t="s">
        <v>802</v>
      </c>
      <c r="AY140" s="322" t="s">
        <v>833</v>
      </c>
    </row>
    <row r="141" spans="2:65" s="328" customFormat="1" ht="13.5" x14ac:dyDescent="0.2">
      <c r="B141" s="329"/>
      <c r="D141" s="316" t="s">
        <v>518</v>
      </c>
      <c r="E141" s="330" t="s">
        <v>451</v>
      </c>
      <c r="F141" s="331" t="s">
        <v>534</v>
      </c>
      <c r="H141" s="332">
        <v>1.9950000000000001</v>
      </c>
      <c r="J141" s="411"/>
      <c r="L141" s="329"/>
      <c r="M141" s="333"/>
      <c r="N141" s="334"/>
      <c r="O141" s="334"/>
      <c r="P141" s="334"/>
      <c r="Q141" s="334"/>
      <c r="R141" s="334"/>
      <c r="S141" s="334"/>
      <c r="T141" s="335"/>
      <c r="AT141" s="330" t="s">
        <v>518</v>
      </c>
      <c r="AU141" s="330" t="s">
        <v>520</v>
      </c>
      <c r="AV141" s="328" t="s">
        <v>529</v>
      </c>
      <c r="AW141" s="328" t="s">
        <v>835</v>
      </c>
      <c r="AX141" s="328" t="s">
        <v>510</v>
      </c>
      <c r="AY141" s="330" t="s">
        <v>833</v>
      </c>
    </row>
    <row r="142" spans="2:65" s="210" customFormat="1" ht="25.5" x14ac:dyDescent="0.2">
      <c r="B142" s="236"/>
      <c r="C142" s="237" t="s">
        <v>586</v>
      </c>
      <c r="D142" s="237" t="s">
        <v>512</v>
      </c>
      <c r="E142" s="238" t="s">
        <v>587</v>
      </c>
      <c r="F142" s="239" t="s">
        <v>588</v>
      </c>
      <c r="G142" s="240" t="s">
        <v>3</v>
      </c>
      <c r="H142" s="241">
        <v>32</v>
      </c>
      <c r="I142" s="242">
        <v>0</v>
      </c>
      <c r="J142" s="252">
        <f>ROUND(I142*H142,2)</f>
        <v>0</v>
      </c>
      <c r="K142" s="239" t="s">
        <v>515</v>
      </c>
      <c r="L142" s="211"/>
      <c r="M142" s="311" t="s">
        <v>451</v>
      </c>
      <c r="N142" s="312" t="s">
        <v>468</v>
      </c>
      <c r="O142" s="313">
        <v>2.3039999999999998</v>
      </c>
      <c r="P142" s="313">
        <f>O142*H142</f>
        <v>73.727999999999994</v>
      </c>
      <c r="Q142" s="313">
        <v>3.7010000000000001E-2</v>
      </c>
      <c r="R142" s="313">
        <f>Q142*H142</f>
        <v>1.18432</v>
      </c>
      <c r="S142" s="313">
        <v>0</v>
      </c>
      <c r="T142" s="314">
        <f>S142*H142</f>
        <v>0</v>
      </c>
      <c r="AR142" s="259" t="s">
        <v>529</v>
      </c>
      <c r="AT142" s="259" t="s">
        <v>512</v>
      </c>
      <c r="AU142" s="259" t="s">
        <v>520</v>
      </c>
      <c r="AY142" s="259" t="s">
        <v>833</v>
      </c>
      <c r="BE142" s="315">
        <f>IF(N142="základní",J142,0)</f>
        <v>0</v>
      </c>
      <c r="BF142" s="315">
        <f>IF(N142="snížená",J142,0)</f>
        <v>0</v>
      </c>
      <c r="BG142" s="315">
        <f>IF(N142="zákl. přenesená",J142,0)</f>
        <v>0</v>
      </c>
      <c r="BH142" s="315">
        <f>IF(N142="sníž. přenesená",J142,0)</f>
        <v>0</v>
      </c>
      <c r="BI142" s="315">
        <f>IF(N142="nulová",J142,0)</f>
        <v>0</v>
      </c>
      <c r="BJ142" s="259" t="s">
        <v>510</v>
      </c>
      <c r="BK142" s="315">
        <f>ROUND(I142*H142,2)</f>
        <v>0</v>
      </c>
      <c r="BL142" s="259" t="s">
        <v>529</v>
      </c>
      <c r="BM142" s="259" t="s">
        <v>849</v>
      </c>
    </row>
    <row r="143" spans="2:65" s="210" customFormat="1" ht="189" x14ac:dyDescent="0.2">
      <c r="B143" s="211"/>
      <c r="D143" s="316" t="s">
        <v>516</v>
      </c>
      <c r="F143" s="317" t="s">
        <v>589</v>
      </c>
      <c r="J143" s="251"/>
      <c r="L143" s="211"/>
      <c r="M143" s="318"/>
      <c r="N143" s="212"/>
      <c r="O143" s="212"/>
      <c r="P143" s="212"/>
      <c r="Q143" s="212"/>
      <c r="R143" s="212"/>
      <c r="S143" s="212"/>
      <c r="T143" s="319"/>
      <c r="AT143" s="259" t="s">
        <v>516</v>
      </c>
      <c r="AU143" s="259" t="s">
        <v>520</v>
      </c>
    </row>
    <row r="144" spans="2:65" s="346" customFormat="1" ht="13.5" x14ac:dyDescent="0.2">
      <c r="B144" s="347"/>
      <c r="D144" s="316" t="s">
        <v>518</v>
      </c>
      <c r="E144" s="348" t="s">
        <v>451</v>
      </c>
      <c r="F144" s="349" t="s">
        <v>590</v>
      </c>
      <c r="H144" s="348" t="s">
        <v>451</v>
      </c>
      <c r="J144" s="413"/>
      <c r="L144" s="347"/>
      <c r="M144" s="350"/>
      <c r="N144" s="351"/>
      <c r="O144" s="351"/>
      <c r="P144" s="351"/>
      <c r="Q144" s="351"/>
      <c r="R144" s="351"/>
      <c r="S144" s="351"/>
      <c r="T144" s="352"/>
      <c r="AT144" s="348" t="s">
        <v>518</v>
      </c>
      <c r="AU144" s="348" t="s">
        <v>520</v>
      </c>
      <c r="AV144" s="346" t="s">
        <v>510</v>
      </c>
      <c r="AW144" s="346" t="s">
        <v>835</v>
      </c>
      <c r="AX144" s="346" t="s">
        <v>802</v>
      </c>
      <c r="AY144" s="348" t="s">
        <v>833</v>
      </c>
    </row>
    <row r="145" spans="2:65" s="320" customFormat="1" ht="13.5" x14ac:dyDescent="0.2">
      <c r="B145" s="321"/>
      <c r="D145" s="316" t="s">
        <v>518</v>
      </c>
      <c r="E145" s="322" t="s">
        <v>451</v>
      </c>
      <c r="F145" s="323" t="s">
        <v>591</v>
      </c>
      <c r="H145" s="324">
        <v>32</v>
      </c>
      <c r="J145" s="410"/>
      <c r="L145" s="321"/>
      <c r="M145" s="325"/>
      <c r="N145" s="326"/>
      <c r="O145" s="326"/>
      <c r="P145" s="326"/>
      <c r="Q145" s="326"/>
      <c r="R145" s="326"/>
      <c r="S145" s="326"/>
      <c r="T145" s="327"/>
      <c r="AT145" s="322" t="s">
        <v>518</v>
      </c>
      <c r="AU145" s="322" t="s">
        <v>520</v>
      </c>
      <c r="AV145" s="320" t="s">
        <v>520</v>
      </c>
      <c r="AW145" s="320" t="s">
        <v>835</v>
      </c>
      <c r="AX145" s="320" t="s">
        <v>510</v>
      </c>
      <c r="AY145" s="322" t="s">
        <v>833</v>
      </c>
    </row>
    <row r="146" spans="2:65" s="210" customFormat="1" ht="27" x14ac:dyDescent="0.2">
      <c r="B146" s="236"/>
      <c r="C146" s="337" t="s">
        <v>592</v>
      </c>
      <c r="D146" s="337" t="s">
        <v>544</v>
      </c>
      <c r="E146" s="338" t="s">
        <v>593</v>
      </c>
      <c r="F146" s="339" t="s">
        <v>594</v>
      </c>
      <c r="G146" s="340" t="s">
        <v>3</v>
      </c>
      <c r="H146" s="341">
        <v>32</v>
      </c>
      <c r="I146" s="342">
        <v>0</v>
      </c>
      <c r="J146" s="412">
        <f>ROUND(I146*H146,2)</f>
        <v>0</v>
      </c>
      <c r="K146" s="339" t="s">
        <v>515</v>
      </c>
      <c r="L146" s="343"/>
      <c r="M146" s="344" t="s">
        <v>451</v>
      </c>
      <c r="N146" s="345" t="s">
        <v>468</v>
      </c>
      <c r="O146" s="313">
        <v>0</v>
      </c>
      <c r="P146" s="313">
        <f>O146*H146</f>
        <v>0</v>
      </c>
      <c r="Q146" s="313">
        <v>1.9480000000000001E-2</v>
      </c>
      <c r="R146" s="313">
        <f>Q146*H146</f>
        <v>0.62336000000000003</v>
      </c>
      <c r="S146" s="313">
        <v>0</v>
      </c>
      <c r="T146" s="314">
        <f>S146*H146</f>
        <v>0</v>
      </c>
      <c r="AR146" s="259" t="s">
        <v>548</v>
      </c>
      <c r="AT146" s="259" t="s">
        <v>544</v>
      </c>
      <c r="AU146" s="259" t="s">
        <v>520</v>
      </c>
      <c r="AY146" s="259" t="s">
        <v>833</v>
      </c>
      <c r="BE146" s="315">
        <f>IF(N146="základní",J146,0)</f>
        <v>0</v>
      </c>
      <c r="BF146" s="315">
        <f>IF(N146="snížená",J146,0)</f>
        <v>0</v>
      </c>
      <c r="BG146" s="315">
        <f>IF(N146="zákl. přenesená",J146,0)</f>
        <v>0</v>
      </c>
      <c r="BH146" s="315">
        <f>IF(N146="sníž. přenesená",J146,0)</f>
        <v>0</v>
      </c>
      <c r="BI146" s="315">
        <f>IF(N146="nulová",J146,0)</f>
        <v>0</v>
      </c>
      <c r="BJ146" s="259" t="s">
        <v>510</v>
      </c>
      <c r="BK146" s="315">
        <f>ROUND(I146*H146,2)</f>
        <v>0</v>
      </c>
      <c r="BL146" s="259" t="s">
        <v>529</v>
      </c>
      <c r="BM146" s="259" t="s">
        <v>850</v>
      </c>
    </row>
    <row r="147" spans="2:65" s="346" customFormat="1" ht="13.5" x14ac:dyDescent="0.2">
      <c r="B147" s="347"/>
      <c r="D147" s="316" t="s">
        <v>518</v>
      </c>
      <c r="E147" s="348" t="s">
        <v>451</v>
      </c>
      <c r="F147" s="349" t="s">
        <v>595</v>
      </c>
      <c r="H147" s="348" t="s">
        <v>451</v>
      </c>
      <c r="J147" s="413"/>
      <c r="L147" s="347"/>
      <c r="M147" s="350"/>
      <c r="N147" s="351"/>
      <c r="O147" s="351"/>
      <c r="P147" s="351"/>
      <c r="Q147" s="351"/>
      <c r="R147" s="351"/>
      <c r="S147" s="351"/>
      <c r="T147" s="352"/>
      <c r="AT147" s="348" t="s">
        <v>518</v>
      </c>
      <c r="AU147" s="348" t="s">
        <v>520</v>
      </c>
      <c r="AV147" s="346" t="s">
        <v>510</v>
      </c>
      <c r="AW147" s="346" t="s">
        <v>835</v>
      </c>
      <c r="AX147" s="346" t="s">
        <v>802</v>
      </c>
      <c r="AY147" s="348" t="s">
        <v>833</v>
      </c>
    </row>
    <row r="148" spans="2:65" s="320" customFormat="1" ht="13.5" x14ac:dyDescent="0.2">
      <c r="B148" s="321"/>
      <c r="D148" s="316" t="s">
        <v>518</v>
      </c>
      <c r="E148" s="322" t="s">
        <v>451</v>
      </c>
      <c r="F148" s="323" t="s">
        <v>591</v>
      </c>
      <c r="H148" s="324">
        <v>32</v>
      </c>
      <c r="J148" s="410"/>
      <c r="L148" s="321"/>
      <c r="M148" s="325"/>
      <c r="N148" s="326"/>
      <c r="O148" s="326"/>
      <c r="P148" s="326"/>
      <c r="Q148" s="326"/>
      <c r="R148" s="326"/>
      <c r="S148" s="326"/>
      <c r="T148" s="327"/>
      <c r="AT148" s="322" t="s">
        <v>518</v>
      </c>
      <c r="AU148" s="322" t="s">
        <v>520</v>
      </c>
      <c r="AV148" s="320" t="s">
        <v>520</v>
      </c>
      <c r="AW148" s="320" t="s">
        <v>835</v>
      </c>
      <c r="AX148" s="320" t="s">
        <v>510</v>
      </c>
      <c r="AY148" s="322" t="s">
        <v>833</v>
      </c>
    </row>
    <row r="149" spans="2:65" s="210" customFormat="1" ht="25.5" x14ac:dyDescent="0.2">
      <c r="B149" s="236"/>
      <c r="C149" s="237" t="s">
        <v>596</v>
      </c>
      <c r="D149" s="237" t="s">
        <v>512</v>
      </c>
      <c r="E149" s="238" t="s">
        <v>597</v>
      </c>
      <c r="F149" s="239" t="s">
        <v>598</v>
      </c>
      <c r="G149" s="240" t="s">
        <v>3</v>
      </c>
      <c r="H149" s="241">
        <v>12</v>
      </c>
      <c r="I149" s="242">
        <v>0</v>
      </c>
      <c r="J149" s="252">
        <f>ROUND(I149*H149,2)</f>
        <v>0</v>
      </c>
      <c r="K149" s="239" t="s">
        <v>515</v>
      </c>
      <c r="L149" s="211"/>
      <c r="M149" s="311" t="s">
        <v>451</v>
      </c>
      <c r="N149" s="312" t="s">
        <v>468</v>
      </c>
      <c r="O149" s="313">
        <v>2.7360000000000002</v>
      </c>
      <c r="P149" s="313">
        <f>O149*H149</f>
        <v>32.832000000000001</v>
      </c>
      <c r="Q149" s="313">
        <v>3.7010000000000001E-2</v>
      </c>
      <c r="R149" s="313">
        <f>Q149*H149</f>
        <v>0.44412000000000001</v>
      </c>
      <c r="S149" s="313">
        <v>0</v>
      </c>
      <c r="T149" s="314">
        <f>S149*H149</f>
        <v>0</v>
      </c>
      <c r="AR149" s="259" t="s">
        <v>529</v>
      </c>
      <c r="AT149" s="259" t="s">
        <v>512</v>
      </c>
      <c r="AU149" s="259" t="s">
        <v>520</v>
      </c>
      <c r="AY149" s="259" t="s">
        <v>833</v>
      </c>
      <c r="BE149" s="315">
        <f>IF(N149="základní",J149,0)</f>
        <v>0</v>
      </c>
      <c r="BF149" s="315">
        <f>IF(N149="snížená",J149,0)</f>
        <v>0</v>
      </c>
      <c r="BG149" s="315">
        <f>IF(N149="zákl. přenesená",J149,0)</f>
        <v>0</v>
      </c>
      <c r="BH149" s="315">
        <f>IF(N149="sníž. přenesená",J149,0)</f>
        <v>0</v>
      </c>
      <c r="BI149" s="315">
        <f>IF(N149="nulová",J149,0)</f>
        <v>0</v>
      </c>
      <c r="BJ149" s="259" t="s">
        <v>510</v>
      </c>
      <c r="BK149" s="315">
        <f>ROUND(I149*H149,2)</f>
        <v>0</v>
      </c>
      <c r="BL149" s="259" t="s">
        <v>529</v>
      </c>
      <c r="BM149" s="259" t="s">
        <v>851</v>
      </c>
    </row>
    <row r="150" spans="2:65" s="210" customFormat="1" ht="189" x14ac:dyDescent="0.2">
      <c r="B150" s="211"/>
      <c r="D150" s="316" t="s">
        <v>516</v>
      </c>
      <c r="F150" s="317" t="s">
        <v>589</v>
      </c>
      <c r="J150" s="251"/>
      <c r="L150" s="211"/>
      <c r="M150" s="318"/>
      <c r="N150" s="212"/>
      <c r="O150" s="212"/>
      <c r="P150" s="212"/>
      <c r="Q150" s="212"/>
      <c r="R150" s="212"/>
      <c r="S150" s="212"/>
      <c r="T150" s="319"/>
      <c r="AT150" s="259" t="s">
        <v>516</v>
      </c>
      <c r="AU150" s="259" t="s">
        <v>520</v>
      </c>
    </row>
    <row r="151" spans="2:65" s="320" customFormat="1" ht="13.5" x14ac:dyDescent="0.2">
      <c r="B151" s="321"/>
      <c r="D151" s="316" t="s">
        <v>518</v>
      </c>
      <c r="E151" s="322" t="s">
        <v>451</v>
      </c>
      <c r="F151" s="323" t="s">
        <v>599</v>
      </c>
      <c r="H151" s="324">
        <v>12</v>
      </c>
      <c r="J151" s="410"/>
      <c r="L151" s="321"/>
      <c r="M151" s="325"/>
      <c r="N151" s="326"/>
      <c r="O151" s="326"/>
      <c r="P151" s="326"/>
      <c r="Q151" s="326"/>
      <c r="R151" s="326"/>
      <c r="S151" s="326"/>
      <c r="T151" s="327"/>
      <c r="AT151" s="322" t="s">
        <v>518</v>
      </c>
      <c r="AU151" s="322" t="s">
        <v>520</v>
      </c>
      <c r="AV151" s="320" t="s">
        <v>520</v>
      </c>
      <c r="AW151" s="320" t="s">
        <v>835</v>
      </c>
      <c r="AX151" s="320" t="s">
        <v>510</v>
      </c>
      <c r="AY151" s="322" t="s">
        <v>833</v>
      </c>
    </row>
    <row r="152" spans="2:65" s="210" customFormat="1" ht="27" x14ac:dyDescent="0.2">
      <c r="B152" s="236"/>
      <c r="C152" s="337" t="s">
        <v>600</v>
      </c>
      <c r="D152" s="337" t="s">
        <v>544</v>
      </c>
      <c r="E152" s="338" t="s">
        <v>601</v>
      </c>
      <c r="F152" s="339" t="s">
        <v>602</v>
      </c>
      <c r="G152" s="340" t="s">
        <v>3</v>
      </c>
      <c r="H152" s="341">
        <v>12</v>
      </c>
      <c r="I152" s="342">
        <v>0</v>
      </c>
      <c r="J152" s="412">
        <f>ROUND(I152*H152,2)</f>
        <v>0</v>
      </c>
      <c r="K152" s="339" t="s">
        <v>451</v>
      </c>
      <c r="L152" s="343"/>
      <c r="M152" s="344" t="s">
        <v>451</v>
      </c>
      <c r="N152" s="345" t="s">
        <v>468</v>
      </c>
      <c r="O152" s="313">
        <v>0</v>
      </c>
      <c r="P152" s="313">
        <f>O152*H152</f>
        <v>0</v>
      </c>
      <c r="Q152" s="313">
        <v>1.9480000000000001E-2</v>
      </c>
      <c r="R152" s="313">
        <f>Q152*H152</f>
        <v>0.23376000000000002</v>
      </c>
      <c r="S152" s="313">
        <v>0</v>
      </c>
      <c r="T152" s="314">
        <f>S152*H152</f>
        <v>0</v>
      </c>
      <c r="AR152" s="259" t="s">
        <v>548</v>
      </c>
      <c r="AT152" s="259" t="s">
        <v>544</v>
      </c>
      <c r="AU152" s="259" t="s">
        <v>520</v>
      </c>
      <c r="AY152" s="259" t="s">
        <v>833</v>
      </c>
      <c r="BE152" s="315">
        <f>IF(N152="základní",J152,0)</f>
        <v>0</v>
      </c>
      <c r="BF152" s="315">
        <f>IF(N152="snížená",J152,0)</f>
        <v>0</v>
      </c>
      <c r="BG152" s="315">
        <f>IF(N152="zákl. přenesená",J152,0)</f>
        <v>0</v>
      </c>
      <c r="BH152" s="315">
        <f>IF(N152="sníž. přenesená",J152,0)</f>
        <v>0</v>
      </c>
      <c r="BI152" s="315">
        <f>IF(N152="nulová",J152,0)</f>
        <v>0</v>
      </c>
      <c r="BJ152" s="259" t="s">
        <v>510</v>
      </c>
      <c r="BK152" s="315">
        <f>ROUND(I152*H152,2)</f>
        <v>0</v>
      </c>
      <c r="BL152" s="259" t="s">
        <v>529</v>
      </c>
      <c r="BM152" s="259" t="s">
        <v>852</v>
      </c>
    </row>
    <row r="153" spans="2:65" s="346" customFormat="1" ht="27" x14ac:dyDescent="0.2">
      <c r="B153" s="347"/>
      <c r="D153" s="316" t="s">
        <v>518</v>
      </c>
      <c r="E153" s="348" t="s">
        <v>451</v>
      </c>
      <c r="F153" s="349" t="s">
        <v>603</v>
      </c>
      <c r="H153" s="348" t="s">
        <v>451</v>
      </c>
      <c r="J153" s="413"/>
      <c r="L153" s="347"/>
      <c r="M153" s="350"/>
      <c r="N153" s="351"/>
      <c r="O153" s="351"/>
      <c r="P153" s="351"/>
      <c r="Q153" s="351"/>
      <c r="R153" s="351"/>
      <c r="S153" s="351"/>
      <c r="T153" s="352"/>
      <c r="AT153" s="348" t="s">
        <v>518</v>
      </c>
      <c r="AU153" s="348" t="s">
        <v>520</v>
      </c>
      <c r="AV153" s="346" t="s">
        <v>510</v>
      </c>
      <c r="AW153" s="346" t="s">
        <v>835</v>
      </c>
      <c r="AX153" s="346" t="s">
        <v>802</v>
      </c>
      <c r="AY153" s="348" t="s">
        <v>833</v>
      </c>
    </row>
    <row r="154" spans="2:65" s="320" customFormat="1" ht="13.5" x14ac:dyDescent="0.2">
      <c r="B154" s="321"/>
      <c r="D154" s="316" t="s">
        <v>518</v>
      </c>
      <c r="E154" s="322" t="s">
        <v>451</v>
      </c>
      <c r="F154" s="323" t="s">
        <v>599</v>
      </c>
      <c r="H154" s="324">
        <v>12</v>
      </c>
      <c r="J154" s="410"/>
      <c r="L154" s="321"/>
      <c r="M154" s="325"/>
      <c r="N154" s="326"/>
      <c r="O154" s="326"/>
      <c r="P154" s="326"/>
      <c r="Q154" s="326"/>
      <c r="R154" s="326"/>
      <c r="S154" s="326"/>
      <c r="T154" s="327"/>
      <c r="AT154" s="322" t="s">
        <v>518</v>
      </c>
      <c r="AU154" s="322" t="s">
        <v>520</v>
      </c>
      <c r="AV154" s="320" t="s">
        <v>520</v>
      </c>
      <c r="AW154" s="320" t="s">
        <v>835</v>
      </c>
      <c r="AX154" s="320" t="s">
        <v>510</v>
      </c>
      <c r="AY154" s="322" t="s">
        <v>833</v>
      </c>
    </row>
    <row r="155" spans="2:65" s="210" customFormat="1" ht="25.5" x14ac:dyDescent="0.2">
      <c r="B155" s="236"/>
      <c r="C155" s="237" t="s">
        <v>604</v>
      </c>
      <c r="D155" s="237" t="s">
        <v>512</v>
      </c>
      <c r="E155" s="238" t="s">
        <v>605</v>
      </c>
      <c r="F155" s="239" t="s">
        <v>606</v>
      </c>
      <c r="G155" s="240" t="s">
        <v>17</v>
      </c>
      <c r="H155" s="241">
        <v>8</v>
      </c>
      <c r="I155" s="242">
        <v>0</v>
      </c>
      <c r="J155" s="252">
        <f>ROUND(I155*H155,2)</f>
        <v>0</v>
      </c>
      <c r="K155" s="239" t="s">
        <v>515</v>
      </c>
      <c r="L155" s="211"/>
      <c r="M155" s="311" t="s">
        <v>451</v>
      </c>
      <c r="N155" s="312" t="s">
        <v>468</v>
      </c>
      <c r="O155" s="313">
        <v>2.5499999999999998</v>
      </c>
      <c r="P155" s="313">
        <f>O155*H155</f>
        <v>20.399999999999999</v>
      </c>
      <c r="Q155" s="313">
        <v>7.1000000000000002E-4</v>
      </c>
      <c r="R155" s="313">
        <f>Q155*H155</f>
        <v>5.6800000000000002E-3</v>
      </c>
      <c r="S155" s="313">
        <v>0</v>
      </c>
      <c r="T155" s="314">
        <f>S155*H155</f>
        <v>0</v>
      </c>
      <c r="AR155" s="259" t="s">
        <v>529</v>
      </c>
      <c r="AT155" s="259" t="s">
        <v>512</v>
      </c>
      <c r="AU155" s="259" t="s">
        <v>520</v>
      </c>
      <c r="AY155" s="259" t="s">
        <v>833</v>
      </c>
      <c r="BE155" s="315">
        <f>IF(N155="základní",J155,0)</f>
        <v>0</v>
      </c>
      <c r="BF155" s="315">
        <f>IF(N155="snížená",J155,0)</f>
        <v>0</v>
      </c>
      <c r="BG155" s="315">
        <f>IF(N155="zákl. přenesená",J155,0)</f>
        <v>0</v>
      </c>
      <c r="BH155" s="315">
        <f>IF(N155="sníž. přenesená",J155,0)</f>
        <v>0</v>
      </c>
      <c r="BI155" s="315">
        <f>IF(N155="nulová",J155,0)</f>
        <v>0</v>
      </c>
      <c r="BJ155" s="259" t="s">
        <v>510</v>
      </c>
      <c r="BK155" s="315">
        <f>ROUND(I155*H155,2)</f>
        <v>0</v>
      </c>
      <c r="BL155" s="259" t="s">
        <v>529</v>
      </c>
      <c r="BM155" s="259" t="s">
        <v>853</v>
      </c>
    </row>
    <row r="156" spans="2:65" s="210" customFormat="1" ht="81" x14ac:dyDescent="0.2">
      <c r="B156" s="211"/>
      <c r="D156" s="316" t="s">
        <v>516</v>
      </c>
      <c r="F156" s="317" t="s">
        <v>607</v>
      </c>
      <c r="J156" s="251"/>
      <c r="L156" s="211"/>
      <c r="M156" s="318"/>
      <c r="N156" s="212"/>
      <c r="O156" s="212"/>
      <c r="P156" s="212"/>
      <c r="Q156" s="212"/>
      <c r="R156" s="212"/>
      <c r="S156" s="212"/>
      <c r="T156" s="319"/>
      <c r="AT156" s="259" t="s">
        <v>516</v>
      </c>
      <c r="AU156" s="259" t="s">
        <v>520</v>
      </c>
    </row>
    <row r="157" spans="2:65" s="320" customFormat="1" ht="13.5" x14ac:dyDescent="0.2">
      <c r="B157" s="321"/>
      <c r="D157" s="316" t="s">
        <v>518</v>
      </c>
      <c r="E157" s="322" t="s">
        <v>451</v>
      </c>
      <c r="F157" s="323" t="s">
        <v>608</v>
      </c>
      <c r="H157" s="324">
        <v>8</v>
      </c>
      <c r="J157" s="410"/>
      <c r="L157" s="321"/>
      <c r="M157" s="325"/>
      <c r="N157" s="326"/>
      <c r="O157" s="326"/>
      <c r="P157" s="326"/>
      <c r="Q157" s="326"/>
      <c r="R157" s="326"/>
      <c r="S157" s="326"/>
      <c r="T157" s="327"/>
      <c r="AT157" s="322" t="s">
        <v>518</v>
      </c>
      <c r="AU157" s="322" t="s">
        <v>520</v>
      </c>
      <c r="AV157" s="320" t="s">
        <v>520</v>
      </c>
      <c r="AW157" s="320" t="s">
        <v>835</v>
      </c>
      <c r="AX157" s="320" t="s">
        <v>510</v>
      </c>
      <c r="AY157" s="322" t="s">
        <v>833</v>
      </c>
    </row>
    <row r="158" spans="2:65" s="210" customFormat="1" ht="13.5" x14ac:dyDescent="0.2">
      <c r="B158" s="236"/>
      <c r="C158" s="337" t="s">
        <v>609</v>
      </c>
      <c r="D158" s="337" t="s">
        <v>544</v>
      </c>
      <c r="E158" s="338" t="s">
        <v>610</v>
      </c>
      <c r="F158" s="339" t="s">
        <v>611</v>
      </c>
      <c r="G158" s="340" t="s">
        <v>4</v>
      </c>
      <c r="H158" s="341">
        <v>6.3E-2</v>
      </c>
      <c r="I158" s="342">
        <v>0</v>
      </c>
      <c r="J158" s="412">
        <f>ROUND(I158*H158,2)</f>
        <v>0</v>
      </c>
      <c r="K158" s="339" t="s">
        <v>451</v>
      </c>
      <c r="L158" s="343"/>
      <c r="M158" s="344" t="s">
        <v>451</v>
      </c>
      <c r="N158" s="345" t="s">
        <v>468</v>
      </c>
      <c r="O158" s="313">
        <v>0</v>
      </c>
      <c r="P158" s="313">
        <f>O158*H158</f>
        <v>0</v>
      </c>
      <c r="Q158" s="313">
        <v>1</v>
      </c>
      <c r="R158" s="313">
        <f>Q158*H158</f>
        <v>6.3E-2</v>
      </c>
      <c r="S158" s="313">
        <v>0</v>
      </c>
      <c r="T158" s="314">
        <f>S158*H158</f>
        <v>0</v>
      </c>
      <c r="AR158" s="259" t="s">
        <v>548</v>
      </c>
      <c r="AT158" s="259" t="s">
        <v>544</v>
      </c>
      <c r="AU158" s="259" t="s">
        <v>520</v>
      </c>
      <c r="AY158" s="259" t="s">
        <v>833</v>
      </c>
      <c r="BE158" s="315">
        <f>IF(N158="základní",J158,0)</f>
        <v>0</v>
      </c>
      <c r="BF158" s="315">
        <f>IF(N158="snížená",J158,0)</f>
        <v>0</v>
      </c>
      <c r="BG158" s="315">
        <f>IF(N158="zákl. přenesená",J158,0)</f>
        <v>0</v>
      </c>
      <c r="BH158" s="315">
        <f>IF(N158="sníž. přenesená",J158,0)</f>
        <v>0</v>
      </c>
      <c r="BI158" s="315">
        <f>IF(N158="nulová",J158,0)</f>
        <v>0</v>
      </c>
      <c r="BJ158" s="259" t="s">
        <v>510</v>
      </c>
      <c r="BK158" s="315">
        <f>ROUND(I158*H158,2)</f>
        <v>0</v>
      </c>
      <c r="BL158" s="259" t="s">
        <v>529</v>
      </c>
      <c r="BM158" s="259" t="s">
        <v>854</v>
      </c>
    </row>
    <row r="159" spans="2:65" s="210" customFormat="1" ht="27" x14ac:dyDescent="0.2">
      <c r="B159" s="211"/>
      <c r="D159" s="316" t="s">
        <v>612</v>
      </c>
      <c r="F159" s="317" t="s">
        <v>613</v>
      </c>
      <c r="J159" s="251"/>
      <c r="L159" s="211"/>
      <c r="M159" s="318"/>
      <c r="N159" s="212"/>
      <c r="O159" s="212"/>
      <c r="P159" s="212"/>
      <c r="Q159" s="212"/>
      <c r="R159" s="212"/>
      <c r="S159" s="212"/>
      <c r="T159" s="319"/>
      <c r="AT159" s="259" t="s">
        <v>612</v>
      </c>
      <c r="AU159" s="259" t="s">
        <v>520</v>
      </c>
    </row>
    <row r="160" spans="2:65" s="346" customFormat="1" ht="13.5" x14ac:dyDescent="0.2">
      <c r="B160" s="347"/>
      <c r="D160" s="316" t="s">
        <v>518</v>
      </c>
      <c r="E160" s="348" t="s">
        <v>451</v>
      </c>
      <c r="F160" s="349" t="s">
        <v>614</v>
      </c>
      <c r="H160" s="348" t="s">
        <v>451</v>
      </c>
      <c r="J160" s="413"/>
      <c r="L160" s="347"/>
      <c r="M160" s="350"/>
      <c r="N160" s="351"/>
      <c r="O160" s="351"/>
      <c r="P160" s="351"/>
      <c r="Q160" s="351"/>
      <c r="R160" s="351"/>
      <c r="S160" s="351"/>
      <c r="T160" s="352"/>
      <c r="AT160" s="348" t="s">
        <v>518</v>
      </c>
      <c r="AU160" s="348" t="s">
        <v>520</v>
      </c>
      <c r="AV160" s="346" t="s">
        <v>510</v>
      </c>
      <c r="AW160" s="346" t="s">
        <v>835</v>
      </c>
      <c r="AX160" s="346" t="s">
        <v>802</v>
      </c>
      <c r="AY160" s="348" t="s">
        <v>833</v>
      </c>
    </row>
    <row r="161" spans="2:65" s="320" customFormat="1" ht="13.5" x14ac:dyDescent="0.2">
      <c r="B161" s="321"/>
      <c r="D161" s="316" t="s">
        <v>518</v>
      </c>
      <c r="E161" s="322" t="s">
        <v>451</v>
      </c>
      <c r="F161" s="323" t="s">
        <v>615</v>
      </c>
      <c r="H161" s="324">
        <v>6.3E-2</v>
      </c>
      <c r="J161" s="410"/>
      <c r="L161" s="321"/>
      <c r="M161" s="325"/>
      <c r="N161" s="326"/>
      <c r="O161" s="326"/>
      <c r="P161" s="326"/>
      <c r="Q161" s="326"/>
      <c r="R161" s="326"/>
      <c r="S161" s="326"/>
      <c r="T161" s="327"/>
      <c r="AT161" s="322" t="s">
        <v>518</v>
      </c>
      <c r="AU161" s="322" t="s">
        <v>520</v>
      </c>
      <c r="AV161" s="320" t="s">
        <v>520</v>
      </c>
      <c r="AW161" s="320" t="s">
        <v>835</v>
      </c>
      <c r="AX161" s="320" t="s">
        <v>510</v>
      </c>
      <c r="AY161" s="322" t="s">
        <v>833</v>
      </c>
    </row>
    <row r="162" spans="2:65" s="300" customFormat="1" ht="15" x14ac:dyDescent="0.3">
      <c r="B162" s="301"/>
      <c r="D162" s="302" t="s">
        <v>507</v>
      </c>
      <c r="E162" s="310" t="s">
        <v>525</v>
      </c>
      <c r="F162" s="310" t="s">
        <v>616</v>
      </c>
      <c r="J162" s="409">
        <f>BK162</f>
        <v>0</v>
      </c>
      <c r="L162" s="301"/>
      <c r="M162" s="304"/>
      <c r="N162" s="305"/>
      <c r="O162" s="305"/>
      <c r="P162" s="306">
        <f>SUM(P163:P187)</f>
        <v>71.982539000000003</v>
      </c>
      <c r="Q162" s="305"/>
      <c r="R162" s="306">
        <f>SUM(R163:R187)</f>
        <v>0.98830298000000016</v>
      </c>
      <c r="S162" s="305"/>
      <c r="T162" s="307">
        <f>SUM(T163:T187)</f>
        <v>0</v>
      </c>
      <c r="AR162" s="302" t="s">
        <v>510</v>
      </c>
      <c r="AT162" s="308" t="s">
        <v>507</v>
      </c>
      <c r="AU162" s="308" t="s">
        <v>510</v>
      </c>
      <c r="AY162" s="302" t="s">
        <v>833</v>
      </c>
      <c r="BK162" s="309">
        <f>SUM(BK163:BK187)</f>
        <v>0</v>
      </c>
    </row>
    <row r="163" spans="2:65" s="210" customFormat="1" ht="25.5" x14ac:dyDescent="0.2">
      <c r="B163" s="236"/>
      <c r="C163" s="237" t="s">
        <v>617</v>
      </c>
      <c r="D163" s="237" t="s">
        <v>512</v>
      </c>
      <c r="E163" s="238" t="s">
        <v>618</v>
      </c>
      <c r="F163" s="239" t="s">
        <v>619</v>
      </c>
      <c r="G163" s="240" t="s">
        <v>11</v>
      </c>
      <c r="H163" s="241">
        <v>10</v>
      </c>
      <c r="I163" s="242">
        <v>0</v>
      </c>
      <c r="J163" s="252">
        <f>ROUND(I163*H163,2)</f>
        <v>0</v>
      </c>
      <c r="K163" s="239" t="s">
        <v>515</v>
      </c>
      <c r="L163" s="211"/>
      <c r="M163" s="311" t="s">
        <v>451</v>
      </c>
      <c r="N163" s="312" t="s">
        <v>468</v>
      </c>
      <c r="O163" s="313">
        <v>0.93799999999999994</v>
      </c>
      <c r="P163" s="313">
        <f>O163*H163</f>
        <v>9.379999999999999</v>
      </c>
      <c r="Q163" s="313">
        <v>0</v>
      </c>
      <c r="R163" s="313">
        <f>Q163*H163</f>
        <v>0</v>
      </c>
      <c r="S163" s="313">
        <v>0</v>
      </c>
      <c r="T163" s="314">
        <f>S163*H163</f>
        <v>0</v>
      </c>
      <c r="AR163" s="259" t="s">
        <v>529</v>
      </c>
      <c r="AT163" s="259" t="s">
        <v>512</v>
      </c>
      <c r="AU163" s="259" t="s">
        <v>520</v>
      </c>
      <c r="AY163" s="259" t="s">
        <v>833</v>
      </c>
      <c r="BE163" s="315">
        <f>IF(N163="základní",J163,0)</f>
        <v>0</v>
      </c>
      <c r="BF163" s="315">
        <f>IF(N163="snížená",J163,0)</f>
        <v>0</v>
      </c>
      <c r="BG163" s="315">
        <f>IF(N163="zákl. přenesená",J163,0)</f>
        <v>0</v>
      </c>
      <c r="BH163" s="315">
        <f>IF(N163="sníž. přenesená",J163,0)</f>
        <v>0</v>
      </c>
      <c r="BI163" s="315">
        <f>IF(N163="nulová",J163,0)</f>
        <v>0</v>
      </c>
      <c r="BJ163" s="259" t="s">
        <v>510</v>
      </c>
      <c r="BK163" s="315">
        <f>ROUND(I163*H163,2)</f>
        <v>0</v>
      </c>
      <c r="BL163" s="259" t="s">
        <v>529</v>
      </c>
      <c r="BM163" s="259" t="s">
        <v>855</v>
      </c>
    </row>
    <row r="164" spans="2:65" s="210" customFormat="1" ht="243" x14ac:dyDescent="0.2">
      <c r="B164" s="211"/>
      <c r="D164" s="316" t="s">
        <v>516</v>
      </c>
      <c r="F164" s="317" t="s">
        <v>620</v>
      </c>
      <c r="J164" s="251"/>
      <c r="L164" s="211"/>
      <c r="M164" s="318"/>
      <c r="N164" s="212"/>
      <c r="O164" s="212"/>
      <c r="P164" s="212"/>
      <c r="Q164" s="212"/>
      <c r="R164" s="212"/>
      <c r="S164" s="212"/>
      <c r="T164" s="319"/>
      <c r="AT164" s="259" t="s">
        <v>516</v>
      </c>
      <c r="AU164" s="259" t="s">
        <v>520</v>
      </c>
    </row>
    <row r="165" spans="2:65" s="346" customFormat="1" ht="13.5" x14ac:dyDescent="0.2">
      <c r="B165" s="347"/>
      <c r="D165" s="316" t="s">
        <v>518</v>
      </c>
      <c r="E165" s="348" t="s">
        <v>451</v>
      </c>
      <c r="F165" s="349" t="s">
        <v>621</v>
      </c>
      <c r="H165" s="348" t="s">
        <v>451</v>
      </c>
      <c r="J165" s="413"/>
      <c r="L165" s="347"/>
      <c r="M165" s="350"/>
      <c r="N165" s="351"/>
      <c r="O165" s="351"/>
      <c r="P165" s="351"/>
      <c r="Q165" s="351"/>
      <c r="R165" s="351"/>
      <c r="S165" s="351"/>
      <c r="T165" s="352"/>
      <c r="AT165" s="348" t="s">
        <v>518</v>
      </c>
      <c r="AU165" s="348" t="s">
        <v>520</v>
      </c>
      <c r="AV165" s="346" t="s">
        <v>510</v>
      </c>
      <c r="AW165" s="346" t="s">
        <v>835</v>
      </c>
      <c r="AX165" s="346" t="s">
        <v>802</v>
      </c>
      <c r="AY165" s="348" t="s">
        <v>833</v>
      </c>
    </row>
    <row r="166" spans="2:65" s="346" customFormat="1" ht="13.5" x14ac:dyDescent="0.2">
      <c r="B166" s="347"/>
      <c r="D166" s="316" t="s">
        <v>518</v>
      </c>
      <c r="E166" s="348" t="s">
        <v>451</v>
      </c>
      <c r="F166" s="349" t="s">
        <v>622</v>
      </c>
      <c r="H166" s="348" t="s">
        <v>451</v>
      </c>
      <c r="J166" s="413"/>
      <c r="L166" s="347"/>
      <c r="M166" s="350"/>
      <c r="N166" s="351"/>
      <c r="O166" s="351"/>
      <c r="P166" s="351"/>
      <c r="Q166" s="351"/>
      <c r="R166" s="351"/>
      <c r="S166" s="351"/>
      <c r="T166" s="352"/>
      <c r="AT166" s="348" t="s">
        <v>518</v>
      </c>
      <c r="AU166" s="348" t="s">
        <v>520</v>
      </c>
      <c r="AV166" s="346" t="s">
        <v>510</v>
      </c>
      <c r="AW166" s="346" t="s">
        <v>835</v>
      </c>
      <c r="AX166" s="346" t="s">
        <v>802</v>
      </c>
      <c r="AY166" s="348" t="s">
        <v>833</v>
      </c>
    </row>
    <row r="167" spans="2:65" s="320" customFormat="1" ht="13.5" x14ac:dyDescent="0.2">
      <c r="B167" s="321"/>
      <c r="D167" s="316" t="s">
        <v>518</v>
      </c>
      <c r="E167" s="322" t="s">
        <v>451</v>
      </c>
      <c r="F167" s="323" t="s">
        <v>623</v>
      </c>
      <c r="H167" s="324">
        <v>5.7</v>
      </c>
      <c r="J167" s="410"/>
      <c r="L167" s="321"/>
      <c r="M167" s="325"/>
      <c r="N167" s="326"/>
      <c r="O167" s="326"/>
      <c r="P167" s="326"/>
      <c r="Q167" s="326"/>
      <c r="R167" s="326"/>
      <c r="S167" s="326"/>
      <c r="T167" s="327"/>
      <c r="AT167" s="322" t="s">
        <v>518</v>
      </c>
      <c r="AU167" s="322" t="s">
        <v>520</v>
      </c>
      <c r="AV167" s="320" t="s">
        <v>520</v>
      </c>
      <c r="AW167" s="320" t="s">
        <v>835</v>
      </c>
      <c r="AX167" s="320" t="s">
        <v>802</v>
      </c>
      <c r="AY167" s="322" t="s">
        <v>833</v>
      </c>
    </row>
    <row r="168" spans="2:65" s="320" customFormat="1" ht="13.5" x14ac:dyDescent="0.2">
      <c r="B168" s="321"/>
      <c r="D168" s="316" t="s">
        <v>518</v>
      </c>
      <c r="E168" s="322" t="s">
        <v>451</v>
      </c>
      <c r="F168" s="323" t="s">
        <v>624</v>
      </c>
      <c r="H168" s="324">
        <v>4.3</v>
      </c>
      <c r="J168" s="410"/>
      <c r="L168" s="321"/>
      <c r="M168" s="325"/>
      <c r="N168" s="326"/>
      <c r="O168" s="326"/>
      <c r="P168" s="326"/>
      <c r="Q168" s="326"/>
      <c r="R168" s="326"/>
      <c r="S168" s="326"/>
      <c r="T168" s="327"/>
      <c r="AT168" s="322" t="s">
        <v>518</v>
      </c>
      <c r="AU168" s="322" t="s">
        <v>520</v>
      </c>
      <c r="AV168" s="320" t="s">
        <v>520</v>
      </c>
      <c r="AW168" s="320" t="s">
        <v>835</v>
      </c>
      <c r="AX168" s="320" t="s">
        <v>802</v>
      </c>
      <c r="AY168" s="322" t="s">
        <v>833</v>
      </c>
    </row>
    <row r="169" spans="2:65" s="328" customFormat="1" ht="13.5" x14ac:dyDescent="0.2">
      <c r="B169" s="329"/>
      <c r="D169" s="316" t="s">
        <v>518</v>
      </c>
      <c r="E169" s="330" t="s">
        <v>451</v>
      </c>
      <c r="F169" s="331" t="s">
        <v>534</v>
      </c>
      <c r="H169" s="332">
        <v>10</v>
      </c>
      <c r="J169" s="411"/>
      <c r="L169" s="329"/>
      <c r="M169" s="333"/>
      <c r="N169" s="334"/>
      <c r="O169" s="334"/>
      <c r="P169" s="334"/>
      <c r="Q169" s="334"/>
      <c r="R169" s="334"/>
      <c r="S169" s="334"/>
      <c r="T169" s="335"/>
      <c r="AT169" s="330" t="s">
        <v>518</v>
      </c>
      <c r="AU169" s="330" t="s">
        <v>520</v>
      </c>
      <c r="AV169" s="328" t="s">
        <v>529</v>
      </c>
      <c r="AW169" s="328" t="s">
        <v>835</v>
      </c>
      <c r="AX169" s="328" t="s">
        <v>510</v>
      </c>
      <c r="AY169" s="330" t="s">
        <v>833</v>
      </c>
    </row>
    <row r="170" spans="2:65" s="210" customFormat="1" ht="25.5" x14ac:dyDescent="0.2">
      <c r="B170" s="236"/>
      <c r="C170" s="237" t="s">
        <v>625</v>
      </c>
      <c r="D170" s="237" t="s">
        <v>512</v>
      </c>
      <c r="E170" s="238" t="s">
        <v>626</v>
      </c>
      <c r="F170" s="239" t="s">
        <v>627</v>
      </c>
      <c r="G170" s="240" t="s">
        <v>10</v>
      </c>
      <c r="H170" s="241">
        <v>36.020000000000003</v>
      </c>
      <c r="I170" s="242">
        <v>0</v>
      </c>
      <c r="J170" s="252">
        <f>ROUND(I170*H170,2)</f>
        <v>0</v>
      </c>
      <c r="K170" s="239" t="s">
        <v>515</v>
      </c>
      <c r="L170" s="211"/>
      <c r="M170" s="311" t="s">
        <v>451</v>
      </c>
      <c r="N170" s="312" t="s">
        <v>468</v>
      </c>
      <c r="O170" s="313">
        <v>0.41599999999999998</v>
      </c>
      <c r="P170" s="313">
        <f>O170*H170</f>
        <v>14.98432</v>
      </c>
      <c r="Q170" s="313">
        <v>3.8800000000000002E-3</v>
      </c>
      <c r="R170" s="313">
        <f>Q170*H170</f>
        <v>0.13975760000000001</v>
      </c>
      <c r="S170" s="313">
        <v>0</v>
      </c>
      <c r="T170" s="314">
        <f>S170*H170</f>
        <v>0</v>
      </c>
      <c r="AR170" s="259" t="s">
        <v>529</v>
      </c>
      <c r="AT170" s="259" t="s">
        <v>512</v>
      </c>
      <c r="AU170" s="259" t="s">
        <v>520</v>
      </c>
      <c r="AY170" s="259" t="s">
        <v>833</v>
      </c>
      <c r="BE170" s="315">
        <f>IF(N170="základní",J170,0)</f>
        <v>0</v>
      </c>
      <c r="BF170" s="315">
        <f>IF(N170="snížená",J170,0)</f>
        <v>0</v>
      </c>
      <c r="BG170" s="315">
        <f>IF(N170="zákl. přenesená",J170,0)</f>
        <v>0</v>
      </c>
      <c r="BH170" s="315">
        <f>IF(N170="sníž. přenesená",J170,0)</f>
        <v>0</v>
      </c>
      <c r="BI170" s="315">
        <f>IF(N170="nulová",J170,0)</f>
        <v>0</v>
      </c>
      <c r="BJ170" s="259" t="s">
        <v>510</v>
      </c>
      <c r="BK170" s="315">
        <f>ROUND(I170*H170,2)</f>
        <v>0</v>
      </c>
      <c r="BL170" s="259" t="s">
        <v>529</v>
      </c>
      <c r="BM170" s="259" t="s">
        <v>856</v>
      </c>
    </row>
    <row r="171" spans="2:65" s="210" customFormat="1" ht="351" x14ac:dyDescent="0.2">
      <c r="B171" s="211"/>
      <c r="D171" s="316" t="s">
        <v>516</v>
      </c>
      <c r="F171" s="317" t="s">
        <v>628</v>
      </c>
      <c r="J171" s="251"/>
      <c r="L171" s="211"/>
      <c r="M171" s="318"/>
      <c r="N171" s="212"/>
      <c r="O171" s="212"/>
      <c r="P171" s="212"/>
      <c r="Q171" s="212"/>
      <c r="R171" s="212"/>
      <c r="S171" s="212"/>
      <c r="T171" s="319"/>
      <c r="AT171" s="259" t="s">
        <v>516</v>
      </c>
      <c r="AU171" s="259" t="s">
        <v>520</v>
      </c>
    </row>
    <row r="172" spans="2:65" s="320" customFormat="1" ht="13.5" x14ac:dyDescent="0.2">
      <c r="B172" s="321"/>
      <c r="D172" s="316" t="s">
        <v>518</v>
      </c>
      <c r="E172" s="322" t="s">
        <v>451</v>
      </c>
      <c r="F172" s="323" t="s">
        <v>629</v>
      </c>
      <c r="H172" s="324">
        <v>21.39</v>
      </c>
      <c r="J172" s="410"/>
      <c r="L172" s="321"/>
      <c r="M172" s="325"/>
      <c r="N172" s="326"/>
      <c r="O172" s="326"/>
      <c r="P172" s="326"/>
      <c r="Q172" s="326"/>
      <c r="R172" s="326"/>
      <c r="S172" s="326"/>
      <c r="T172" s="327"/>
      <c r="AT172" s="322" t="s">
        <v>518</v>
      </c>
      <c r="AU172" s="322" t="s">
        <v>520</v>
      </c>
      <c r="AV172" s="320" t="s">
        <v>520</v>
      </c>
      <c r="AW172" s="320" t="s">
        <v>835</v>
      </c>
      <c r="AX172" s="320" t="s">
        <v>802</v>
      </c>
      <c r="AY172" s="322" t="s">
        <v>833</v>
      </c>
    </row>
    <row r="173" spans="2:65" s="320" customFormat="1" ht="13.5" x14ac:dyDescent="0.2">
      <c r="B173" s="321"/>
      <c r="D173" s="316" t="s">
        <v>518</v>
      </c>
      <c r="E173" s="322" t="s">
        <v>451</v>
      </c>
      <c r="F173" s="323" t="s">
        <v>630</v>
      </c>
      <c r="H173" s="324">
        <v>14.63</v>
      </c>
      <c r="J173" s="410"/>
      <c r="L173" s="321"/>
      <c r="M173" s="325"/>
      <c r="N173" s="326"/>
      <c r="O173" s="326"/>
      <c r="P173" s="326"/>
      <c r="Q173" s="326"/>
      <c r="R173" s="326"/>
      <c r="S173" s="326"/>
      <c r="T173" s="327"/>
      <c r="AT173" s="322" t="s">
        <v>518</v>
      </c>
      <c r="AU173" s="322" t="s">
        <v>520</v>
      </c>
      <c r="AV173" s="320" t="s">
        <v>520</v>
      </c>
      <c r="AW173" s="320" t="s">
        <v>835</v>
      </c>
      <c r="AX173" s="320" t="s">
        <v>802</v>
      </c>
      <c r="AY173" s="322" t="s">
        <v>833</v>
      </c>
    </row>
    <row r="174" spans="2:65" s="328" customFormat="1" ht="13.5" x14ac:dyDescent="0.2">
      <c r="B174" s="329"/>
      <c r="D174" s="316" t="s">
        <v>518</v>
      </c>
      <c r="E174" s="330" t="s">
        <v>451</v>
      </c>
      <c r="F174" s="331" t="s">
        <v>534</v>
      </c>
      <c r="H174" s="332">
        <v>36.020000000000003</v>
      </c>
      <c r="J174" s="411"/>
      <c r="L174" s="329"/>
      <c r="M174" s="333"/>
      <c r="N174" s="334"/>
      <c r="O174" s="334"/>
      <c r="P174" s="334"/>
      <c r="Q174" s="334"/>
      <c r="R174" s="334"/>
      <c r="S174" s="334"/>
      <c r="T174" s="335"/>
      <c r="AT174" s="330" t="s">
        <v>518</v>
      </c>
      <c r="AU174" s="330" t="s">
        <v>520</v>
      </c>
      <c r="AV174" s="328" t="s">
        <v>529</v>
      </c>
      <c r="AW174" s="328" t="s">
        <v>835</v>
      </c>
      <c r="AX174" s="328" t="s">
        <v>510</v>
      </c>
      <c r="AY174" s="330" t="s">
        <v>833</v>
      </c>
    </row>
    <row r="175" spans="2:65" s="210" customFormat="1" ht="25.5" x14ac:dyDescent="0.2">
      <c r="B175" s="236"/>
      <c r="C175" s="237" t="s">
        <v>631</v>
      </c>
      <c r="D175" s="237" t="s">
        <v>512</v>
      </c>
      <c r="E175" s="238" t="s">
        <v>632</v>
      </c>
      <c r="F175" s="239" t="s">
        <v>633</v>
      </c>
      <c r="G175" s="240" t="s">
        <v>10</v>
      </c>
      <c r="H175" s="241">
        <v>4.4000000000000004</v>
      </c>
      <c r="I175" s="242">
        <v>0</v>
      </c>
      <c r="J175" s="252">
        <f>ROUND(I175*H175,2)</f>
        <v>0</v>
      </c>
      <c r="K175" s="239" t="s">
        <v>515</v>
      </c>
      <c r="L175" s="211"/>
      <c r="M175" s="311" t="s">
        <v>451</v>
      </c>
      <c r="N175" s="312" t="s">
        <v>468</v>
      </c>
      <c r="O175" s="313">
        <v>0.13100000000000001</v>
      </c>
      <c r="P175" s="313">
        <f>O175*H175</f>
        <v>0.57640000000000002</v>
      </c>
      <c r="Q175" s="313">
        <v>1.3699999999999999E-3</v>
      </c>
      <c r="R175" s="313">
        <f>Q175*H175</f>
        <v>6.0280000000000004E-3</v>
      </c>
      <c r="S175" s="313">
        <v>0</v>
      </c>
      <c r="T175" s="314">
        <f>S175*H175</f>
        <v>0</v>
      </c>
      <c r="AR175" s="259" t="s">
        <v>529</v>
      </c>
      <c r="AT175" s="259" t="s">
        <v>512</v>
      </c>
      <c r="AU175" s="259" t="s">
        <v>520</v>
      </c>
      <c r="AY175" s="259" t="s">
        <v>833</v>
      </c>
      <c r="BE175" s="315">
        <f>IF(N175="základní",J175,0)</f>
        <v>0</v>
      </c>
      <c r="BF175" s="315">
        <f>IF(N175="snížená",J175,0)</f>
        <v>0</v>
      </c>
      <c r="BG175" s="315">
        <f>IF(N175="zákl. přenesená",J175,0)</f>
        <v>0</v>
      </c>
      <c r="BH175" s="315">
        <f>IF(N175="sníž. přenesená",J175,0)</f>
        <v>0</v>
      </c>
      <c r="BI175" s="315">
        <f>IF(N175="nulová",J175,0)</f>
        <v>0</v>
      </c>
      <c r="BJ175" s="259" t="s">
        <v>510</v>
      </c>
      <c r="BK175" s="315">
        <f>ROUND(I175*H175,2)</f>
        <v>0</v>
      </c>
      <c r="BL175" s="259" t="s">
        <v>529</v>
      </c>
      <c r="BM175" s="259" t="s">
        <v>857</v>
      </c>
    </row>
    <row r="176" spans="2:65" s="210" customFormat="1" ht="351" x14ac:dyDescent="0.2">
      <c r="B176" s="211"/>
      <c r="D176" s="316" t="s">
        <v>516</v>
      </c>
      <c r="F176" s="317" t="s">
        <v>628</v>
      </c>
      <c r="J176" s="251"/>
      <c r="L176" s="211"/>
      <c r="M176" s="318"/>
      <c r="N176" s="212"/>
      <c r="O176" s="212"/>
      <c r="P176" s="212"/>
      <c r="Q176" s="212"/>
      <c r="R176" s="212"/>
      <c r="S176" s="212"/>
      <c r="T176" s="319"/>
      <c r="AT176" s="259" t="s">
        <v>516</v>
      </c>
      <c r="AU176" s="259" t="s">
        <v>520</v>
      </c>
    </row>
    <row r="177" spans="2:65" s="320" customFormat="1" ht="13.5" x14ac:dyDescent="0.2">
      <c r="B177" s="321"/>
      <c r="D177" s="316" t="s">
        <v>518</v>
      </c>
      <c r="E177" s="322" t="s">
        <v>451</v>
      </c>
      <c r="F177" s="323" t="s">
        <v>634</v>
      </c>
      <c r="H177" s="324">
        <v>4.4000000000000004</v>
      </c>
      <c r="J177" s="410"/>
      <c r="L177" s="321"/>
      <c r="M177" s="325"/>
      <c r="N177" s="326"/>
      <c r="O177" s="326"/>
      <c r="P177" s="326"/>
      <c r="Q177" s="326"/>
      <c r="R177" s="326"/>
      <c r="S177" s="326"/>
      <c r="T177" s="327"/>
      <c r="AT177" s="322" t="s">
        <v>518</v>
      </c>
      <c r="AU177" s="322" t="s">
        <v>520</v>
      </c>
      <c r="AV177" s="320" t="s">
        <v>520</v>
      </c>
      <c r="AW177" s="320" t="s">
        <v>835</v>
      </c>
      <c r="AX177" s="320" t="s">
        <v>510</v>
      </c>
      <c r="AY177" s="322" t="s">
        <v>833</v>
      </c>
    </row>
    <row r="178" spans="2:65" s="210" customFormat="1" ht="25.5" x14ac:dyDescent="0.2">
      <c r="B178" s="236"/>
      <c r="C178" s="237" t="s">
        <v>635</v>
      </c>
      <c r="D178" s="237" t="s">
        <v>512</v>
      </c>
      <c r="E178" s="238" t="s">
        <v>636</v>
      </c>
      <c r="F178" s="239" t="s">
        <v>637</v>
      </c>
      <c r="G178" s="240" t="s">
        <v>10</v>
      </c>
      <c r="H178" s="241">
        <v>36.020000000000003</v>
      </c>
      <c r="I178" s="242">
        <v>0</v>
      </c>
      <c r="J178" s="252">
        <f>ROUND(I178*H178,2)</f>
        <v>0</v>
      </c>
      <c r="K178" s="239" t="s">
        <v>515</v>
      </c>
      <c r="L178" s="211"/>
      <c r="M178" s="311" t="s">
        <v>451</v>
      </c>
      <c r="N178" s="312" t="s">
        <v>468</v>
      </c>
      <c r="O178" s="313">
        <v>0.252</v>
      </c>
      <c r="P178" s="313">
        <f>O178*H178</f>
        <v>9.0770400000000002</v>
      </c>
      <c r="Q178" s="313">
        <v>4.0000000000000003E-5</v>
      </c>
      <c r="R178" s="313">
        <f>Q178*H178</f>
        <v>1.4408000000000003E-3</v>
      </c>
      <c r="S178" s="313">
        <v>0</v>
      </c>
      <c r="T178" s="314">
        <f>S178*H178</f>
        <v>0</v>
      </c>
      <c r="AR178" s="259" t="s">
        <v>529</v>
      </c>
      <c r="AT178" s="259" t="s">
        <v>512</v>
      </c>
      <c r="AU178" s="259" t="s">
        <v>520</v>
      </c>
      <c r="AY178" s="259" t="s">
        <v>833</v>
      </c>
      <c r="BE178" s="315">
        <f>IF(N178="základní",J178,0)</f>
        <v>0</v>
      </c>
      <c r="BF178" s="315">
        <f>IF(N178="snížená",J178,0)</f>
        <v>0</v>
      </c>
      <c r="BG178" s="315">
        <f>IF(N178="zákl. přenesená",J178,0)</f>
        <v>0</v>
      </c>
      <c r="BH178" s="315">
        <f>IF(N178="sníž. přenesená",J178,0)</f>
        <v>0</v>
      </c>
      <c r="BI178" s="315">
        <f>IF(N178="nulová",J178,0)</f>
        <v>0</v>
      </c>
      <c r="BJ178" s="259" t="s">
        <v>510</v>
      </c>
      <c r="BK178" s="315">
        <f>ROUND(I178*H178,2)</f>
        <v>0</v>
      </c>
      <c r="BL178" s="259" t="s">
        <v>529</v>
      </c>
      <c r="BM178" s="259" t="s">
        <v>858</v>
      </c>
    </row>
    <row r="179" spans="2:65" s="210" customFormat="1" ht="351" x14ac:dyDescent="0.2">
      <c r="B179" s="211"/>
      <c r="D179" s="316" t="s">
        <v>516</v>
      </c>
      <c r="F179" s="317" t="s">
        <v>628</v>
      </c>
      <c r="J179" s="251"/>
      <c r="L179" s="211"/>
      <c r="M179" s="318"/>
      <c r="N179" s="212"/>
      <c r="O179" s="212"/>
      <c r="P179" s="212"/>
      <c r="Q179" s="212"/>
      <c r="R179" s="212"/>
      <c r="S179" s="212"/>
      <c r="T179" s="319"/>
      <c r="AT179" s="259" t="s">
        <v>516</v>
      </c>
      <c r="AU179" s="259" t="s">
        <v>520</v>
      </c>
    </row>
    <row r="180" spans="2:65" s="210" customFormat="1" ht="38.25" x14ac:dyDescent="0.2">
      <c r="B180" s="236"/>
      <c r="C180" s="237" t="s">
        <v>638</v>
      </c>
      <c r="D180" s="237" t="s">
        <v>512</v>
      </c>
      <c r="E180" s="238" t="s">
        <v>639</v>
      </c>
      <c r="F180" s="239" t="s">
        <v>640</v>
      </c>
      <c r="G180" s="240" t="s">
        <v>4</v>
      </c>
      <c r="H180" s="241">
        <v>0.79100000000000004</v>
      </c>
      <c r="I180" s="242">
        <v>0</v>
      </c>
      <c r="J180" s="252">
        <f>ROUND(I180*H180,2)</f>
        <v>0</v>
      </c>
      <c r="K180" s="239" t="s">
        <v>515</v>
      </c>
      <c r="L180" s="211"/>
      <c r="M180" s="311" t="s">
        <v>451</v>
      </c>
      <c r="N180" s="312" t="s">
        <v>468</v>
      </c>
      <c r="O180" s="313">
        <v>46.668999999999997</v>
      </c>
      <c r="P180" s="313">
        <f>O180*H180</f>
        <v>36.915179000000002</v>
      </c>
      <c r="Q180" s="313">
        <v>1.0483800000000001</v>
      </c>
      <c r="R180" s="313">
        <f>Q180*H180</f>
        <v>0.82926858000000014</v>
      </c>
      <c r="S180" s="313">
        <v>0</v>
      </c>
      <c r="T180" s="314">
        <f>S180*H180</f>
        <v>0</v>
      </c>
      <c r="AR180" s="259" t="s">
        <v>529</v>
      </c>
      <c r="AT180" s="259" t="s">
        <v>512</v>
      </c>
      <c r="AU180" s="259" t="s">
        <v>520</v>
      </c>
      <c r="AY180" s="259" t="s">
        <v>833</v>
      </c>
      <c r="BE180" s="315">
        <f>IF(N180="základní",J180,0)</f>
        <v>0</v>
      </c>
      <c r="BF180" s="315">
        <f>IF(N180="snížená",J180,0)</f>
        <v>0</v>
      </c>
      <c r="BG180" s="315">
        <f>IF(N180="zákl. přenesená",J180,0)</f>
        <v>0</v>
      </c>
      <c r="BH180" s="315">
        <f>IF(N180="sníž. přenesená",J180,0)</f>
        <v>0</v>
      </c>
      <c r="BI180" s="315">
        <f>IF(N180="nulová",J180,0)</f>
        <v>0</v>
      </c>
      <c r="BJ180" s="259" t="s">
        <v>510</v>
      </c>
      <c r="BK180" s="315">
        <f>ROUND(I180*H180,2)</f>
        <v>0</v>
      </c>
      <c r="BL180" s="259" t="s">
        <v>529</v>
      </c>
      <c r="BM180" s="259" t="s">
        <v>859</v>
      </c>
    </row>
    <row r="181" spans="2:65" s="210" customFormat="1" ht="162" x14ac:dyDescent="0.2">
      <c r="B181" s="211"/>
      <c r="D181" s="316" t="s">
        <v>516</v>
      </c>
      <c r="F181" s="317" t="s">
        <v>641</v>
      </c>
      <c r="J181" s="251"/>
      <c r="L181" s="211"/>
      <c r="M181" s="318"/>
      <c r="N181" s="212"/>
      <c r="O181" s="212"/>
      <c r="P181" s="212"/>
      <c r="Q181" s="212"/>
      <c r="R181" s="212"/>
      <c r="S181" s="212"/>
      <c r="T181" s="319"/>
      <c r="AT181" s="259" t="s">
        <v>516</v>
      </c>
      <c r="AU181" s="259" t="s">
        <v>520</v>
      </c>
    </row>
    <row r="182" spans="2:65" s="346" customFormat="1" ht="13.5" x14ac:dyDescent="0.2">
      <c r="B182" s="347"/>
      <c r="D182" s="316" t="s">
        <v>518</v>
      </c>
      <c r="E182" s="348" t="s">
        <v>451</v>
      </c>
      <c r="F182" s="349" t="s">
        <v>642</v>
      </c>
      <c r="H182" s="348" t="s">
        <v>451</v>
      </c>
      <c r="J182" s="413"/>
      <c r="L182" s="347"/>
      <c r="M182" s="350"/>
      <c r="N182" s="351"/>
      <c r="O182" s="351"/>
      <c r="P182" s="351"/>
      <c r="Q182" s="351"/>
      <c r="R182" s="351"/>
      <c r="S182" s="351"/>
      <c r="T182" s="352"/>
      <c r="AT182" s="348" t="s">
        <v>518</v>
      </c>
      <c r="AU182" s="348" t="s">
        <v>520</v>
      </c>
      <c r="AV182" s="346" t="s">
        <v>510</v>
      </c>
      <c r="AW182" s="346" t="s">
        <v>835</v>
      </c>
      <c r="AX182" s="346" t="s">
        <v>802</v>
      </c>
      <c r="AY182" s="348" t="s">
        <v>833</v>
      </c>
    </row>
    <row r="183" spans="2:65" s="320" customFormat="1" ht="13.5" x14ac:dyDescent="0.2">
      <c r="B183" s="321"/>
      <c r="D183" s="316" t="s">
        <v>518</v>
      </c>
      <c r="E183" s="322" t="s">
        <v>451</v>
      </c>
      <c r="F183" s="323" t="s">
        <v>643</v>
      </c>
      <c r="H183" s="324">
        <v>0.79100000000000004</v>
      </c>
      <c r="J183" s="410"/>
      <c r="L183" s="321"/>
      <c r="M183" s="325"/>
      <c r="N183" s="326"/>
      <c r="O183" s="326"/>
      <c r="P183" s="326"/>
      <c r="Q183" s="326"/>
      <c r="R183" s="326"/>
      <c r="S183" s="326"/>
      <c r="T183" s="327"/>
      <c r="AT183" s="322" t="s">
        <v>518</v>
      </c>
      <c r="AU183" s="322" t="s">
        <v>520</v>
      </c>
      <c r="AV183" s="320" t="s">
        <v>520</v>
      </c>
      <c r="AW183" s="320" t="s">
        <v>835</v>
      </c>
      <c r="AX183" s="320" t="s">
        <v>510</v>
      </c>
      <c r="AY183" s="322" t="s">
        <v>833</v>
      </c>
    </row>
    <row r="184" spans="2:65" s="210" customFormat="1" ht="25.5" x14ac:dyDescent="0.2">
      <c r="B184" s="236"/>
      <c r="C184" s="237" t="s">
        <v>644</v>
      </c>
      <c r="D184" s="237" t="s">
        <v>512</v>
      </c>
      <c r="E184" s="238" t="s">
        <v>645</v>
      </c>
      <c r="F184" s="239" t="s">
        <v>646</v>
      </c>
      <c r="G184" s="240" t="s">
        <v>3</v>
      </c>
      <c r="H184" s="241">
        <v>26.24</v>
      </c>
      <c r="I184" s="242">
        <v>0</v>
      </c>
      <c r="J184" s="252">
        <f>ROUND(I184*H184,2)</f>
        <v>0</v>
      </c>
      <c r="K184" s="239" t="s">
        <v>515</v>
      </c>
      <c r="L184" s="211"/>
      <c r="M184" s="311" t="s">
        <v>451</v>
      </c>
      <c r="N184" s="312" t="s">
        <v>468</v>
      </c>
      <c r="O184" s="313">
        <v>0.04</v>
      </c>
      <c r="P184" s="313">
        <f>O184*H184</f>
        <v>1.0495999999999999</v>
      </c>
      <c r="Q184" s="313">
        <v>4.4999999999999999E-4</v>
      </c>
      <c r="R184" s="313">
        <f>Q184*H184</f>
        <v>1.1807999999999999E-2</v>
      </c>
      <c r="S184" s="313">
        <v>0</v>
      </c>
      <c r="T184" s="314">
        <f>S184*H184</f>
        <v>0</v>
      </c>
      <c r="AR184" s="259" t="s">
        <v>529</v>
      </c>
      <c r="AT184" s="259" t="s">
        <v>512</v>
      </c>
      <c r="AU184" s="259" t="s">
        <v>520</v>
      </c>
      <c r="AY184" s="259" t="s">
        <v>833</v>
      </c>
      <c r="BE184" s="315">
        <f>IF(N184="základní",J184,0)</f>
        <v>0</v>
      </c>
      <c r="BF184" s="315">
        <f>IF(N184="snížená",J184,0)</f>
        <v>0</v>
      </c>
      <c r="BG184" s="315">
        <f>IF(N184="zákl. přenesená",J184,0)</f>
        <v>0</v>
      </c>
      <c r="BH184" s="315">
        <f>IF(N184="sníž. přenesená",J184,0)</f>
        <v>0</v>
      </c>
      <c r="BI184" s="315">
        <f>IF(N184="nulová",J184,0)</f>
        <v>0</v>
      </c>
      <c r="BJ184" s="259" t="s">
        <v>510</v>
      </c>
      <c r="BK184" s="315">
        <f>ROUND(I184*H184,2)</f>
        <v>0</v>
      </c>
      <c r="BL184" s="259" t="s">
        <v>529</v>
      </c>
      <c r="BM184" s="259" t="s">
        <v>860</v>
      </c>
    </row>
    <row r="185" spans="2:65" s="210" customFormat="1" ht="202.5" x14ac:dyDescent="0.2">
      <c r="B185" s="211"/>
      <c r="D185" s="316" t="s">
        <v>516</v>
      </c>
      <c r="F185" s="317" t="s">
        <v>647</v>
      </c>
      <c r="J185" s="251"/>
      <c r="L185" s="211"/>
      <c r="M185" s="318"/>
      <c r="N185" s="212"/>
      <c r="O185" s="212"/>
      <c r="P185" s="212"/>
      <c r="Q185" s="212"/>
      <c r="R185" s="212"/>
      <c r="S185" s="212"/>
      <c r="T185" s="319"/>
      <c r="AT185" s="259" t="s">
        <v>516</v>
      </c>
      <c r="AU185" s="259" t="s">
        <v>520</v>
      </c>
    </row>
    <row r="186" spans="2:65" s="346" customFormat="1" ht="13.5" x14ac:dyDescent="0.2">
      <c r="B186" s="347"/>
      <c r="D186" s="316" t="s">
        <v>518</v>
      </c>
      <c r="E186" s="348" t="s">
        <v>451</v>
      </c>
      <c r="F186" s="349" t="s">
        <v>648</v>
      </c>
      <c r="H186" s="348" t="s">
        <v>451</v>
      </c>
      <c r="J186" s="413"/>
      <c r="L186" s="347"/>
      <c r="M186" s="350"/>
      <c r="N186" s="351"/>
      <c r="O186" s="351"/>
      <c r="P186" s="351"/>
      <c r="Q186" s="351"/>
      <c r="R186" s="351"/>
      <c r="S186" s="351"/>
      <c r="T186" s="352"/>
      <c r="AT186" s="348" t="s">
        <v>518</v>
      </c>
      <c r="AU186" s="348" t="s">
        <v>520</v>
      </c>
      <c r="AV186" s="346" t="s">
        <v>510</v>
      </c>
      <c r="AW186" s="346" t="s">
        <v>835</v>
      </c>
      <c r="AX186" s="346" t="s">
        <v>802</v>
      </c>
      <c r="AY186" s="348" t="s">
        <v>833</v>
      </c>
    </row>
    <row r="187" spans="2:65" s="320" customFormat="1" ht="13.5" x14ac:dyDescent="0.2">
      <c r="B187" s="321"/>
      <c r="D187" s="316" t="s">
        <v>518</v>
      </c>
      <c r="E187" s="322" t="s">
        <v>451</v>
      </c>
      <c r="F187" s="323" t="s">
        <v>649</v>
      </c>
      <c r="H187" s="324">
        <v>26.24</v>
      </c>
      <c r="J187" s="410"/>
      <c r="L187" s="321"/>
      <c r="M187" s="325"/>
      <c r="N187" s="326"/>
      <c r="O187" s="326"/>
      <c r="P187" s="326"/>
      <c r="Q187" s="326"/>
      <c r="R187" s="326"/>
      <c r="S187" s="326"/>
      <c r="T187" s="327"/>
      <c r="AT187" s="322" t="s">
        <v>518</v>
      </c>
      <c r="AU187" s="322" t="s">
        <v>520</v>
      </c>
      <c r="AV187" s="320" t="s">
        <v>520</v>
      </c>
      <c r="AW187" s="320" t="s">
        <v>835</v>
      </c>
      <c r="AX187" s="320" t="s">
        <v>510</v>
      </c>
      <c r="AY187" s="322" t="s">
        <v>833</v>
      </c>
    </row>
    <row r="188" spans="2:65" s="300" customFormat="1" ht="15" x14ac:dyDescent="0.3">
      <c r="B188" s="301"/>
      <c r="D188" s="302" t="s">
        <v>507</v>
      </c>
      <c r="E188" s="310" t="s">
        <v>529</v>
      </c>
      <c r="F188" s="310" t="s">
        <v>650</v>
      </c>
      <c r="J188" s="409">
        <f>BK188</f>
        <v>0</v>
      </c>
      <c r="L188" s="301"/>
      <c r="M188" s="304"/>
      <c r="N188" s="305"/>
      <c r="O188" s="305"/>
      <c r="P188" s="306">
        <f>SUM(P189:P210)</f>
        <v>370.60437999999999</v>
      </c>
      <c r="Q188" s="305"/>
      <c r="R188" s="306">
        <f>SUM(R189:R210)</f>
        <v>5.2107025</v>
      </c>
      <c r="S188" s="305"/>
      <c r="T188" s="307">
        <f>SUM(T189:T210)</f>
        <v>0</v>
      </c>
      <c r="AR188" s="302" t="s">
        <v>510</v>
      </c>
      <c r="AT188" s="308" t="s">
        <v>507</v>
      </c>
      <c r="AU188" s="308" t="s">
        <v>510</v>
      </c>
      <c r="AY188" s="302" t="s">
        <v>833</v>
      </c>
      <c r="BK188" s="309">
        <f>SUM(BK189:BK210)</f>
        <v>0</v>
      </c>
    </row>
    <row r="189" spans="2:65" s="210" customFormat="1" ht="25.5" x14ac:dyDescent="0.2">
      <c r="B189" s="236"/>
      <c r="C189" s="237" t="s">
        <v>651</v>
      </c>
      <c r="D189" s="237" t="s">
        <v>512</v>
      </c>
      <c r="E189" s="238" t="s">
        <v>652</v>
      </c>
      <c r="F189" s="239" t="s">
        <v>653</v>
      </c>
      <c r="G189" s="240" t="s">
        <v>11</v>
      </c>
      <c r="H189" s="241">
        <v>21</v>
      </c>
      <c r="I189" s="242">
        <v>0</v>
      </c>
      <c r="J189" s="252">
        <f>ROUND(I189*H189,2)</f>
        <v>0</v>
      </c>
      <c r="K189" s="239" t="s">
        <v>515</v>
      </c>
      <c r="L189" s="211"/>
      <c r="M189" s="311" t="s">
        <v>451</v>
      </c>
      <c r="N189" s="312" t="s">
        <v>468</v>
      </c>
      <c r="O189" s="313">
        <v>1.6419999999999999</v>
      </c>
      <c r="P189" s="313">
        <f>O189*H189</f>
        <v>34.481999999999999</v>
      </c>
      <c r="Q189" s="313">
        <v>0</v>
      </c>
      <c r="R189" s="313">
        <f>Q189*H189</f>
        <v>0</v>
      </c>
      <c r="S189" s="313">
        <v>0</v>
      </c>
      <c r="T189" s="314">
        <f>S189*H189</f>
        <v>0</v>
      </c>
      <c r="AR189" s="259" t="s">
        <v>529</v>
      </c>
      <c r="AT189" s="259" t="s">
        <v>512</v>
      </c>
      <c r="AU189" s="259" t="s">
        <v>520</v>
      </c>
      <c r="AY189" s="259" t="s">
        <v>833</v>
      </c>
      <c r="BE189" s="315">
        <f>IF(N189="základní",J189,0)</f>
        <v>0</v>
      </c>
      <c r="BF189" s="315">
        <f>IF(N189="snížená",J189,0)</f>
        <v>0</v>
      </c>
      <c r="BG189" s="315">
        <f>IF(N189="zákl. přenesená",J189,0)</f>
        <v>0</v>
      </c>
      <c r="BH189" s="315">
        <f>IF(N189="sníž. přenesená",J189,0)</f>
        <v>0</v>
      </c>
      <c r="BI189" s="315">
        <f>IF(N189="nulová",J189,0)</f>
        <v>0</v>
      </c>
      <c r="BJ189" s="259" t="s">
        <v>510</v>
      </c>
      <c r="BK189" s="315">
        <f>ROUND(I189*H189,2)</f>
        <v>0</v>
      </c>
      <c r="BL189" s="259" t="s">
        <v>529</v>
      </c>
      <c r="BM189" s="259" t="s">
        <v>861</v>
      </c>
    </row>
    <row r="190" spans="2:65" s="210" customFormat="1" ht="283.5" x14ac:dyDescent="0.2">
      <c r="B190" s="211"/>
      <c r="D190" s="316" t="s">
        <v>516</v>
      </c>
      <c r="F190" s="317" t="s">
        <v>654</v>
      </c>
      <c r="J190" s="251"/>
      <c r="L190" s="211"/>
      <c r="M190" s="318"/>
      <c r="N190" s="212"/>
      <c r="O190" s="212"/>
      <c r="P190" s="212"/>
      <c r="Q190" s="212"/>
      <c r="R190" s="212"/>
      <c r="S190" s="212"/>
      <c r="T190" s="319"/>
      <c r="AT190" s="259" t="s">
        <v>516</v>
      </c>
      <c r="AU190" s="259" t="s">
        <v>520</v>
      </c>
    </row>
    <row r="191" spans="2:65" s="320" customFormat="1" ht="13.5" x14ac:dyDescent="0.2">
      <c r="B191" s="321"/>
      <c r="D191" s="316" t="s">
        <v>518</v>
      </c>
      <c r="E191" s="322" t="s">
        <v>451</v>
      </c>
      <c r="F191" s="323" t="s">
        <v>655</v>
      </c>
      <c r="H191" s="324">
        <v>21</v>
      </c>
      <c r="J191" s="410"/>
      <c r="L191" s="321"/>
      <c r="M191" s="325"/>
      <c r="N191" s="326"/>
      <c r="O191" s="326"/>
      <c r="P191" s="326"/>
      <c r="Q191" s="326"/>
      <c r="R191" s="326"/>
      <c r="S191" s="326"/>
      <c r="T191" s="327"/>
      <c r="AT191" s="322" t="s">
        <v>518</v>
      </c>
      <c r="AU191" s="322" t="s">
        <v>520</v>
      </c>
      <c r="AV191" s="320" t="s">
        <v>520</v>
      </c>
      <c r="AW191" s="320" t="s">
        <v>835</v>
      </c>
      <c r="AX191" s="320" t="s">
        <v>510</v>
      </c>
      <c r="AY191" s="322" t="s">
        <v>833</v>
      </c>
    </row>
    <row r="192" spans="2:65" s="210" customFormat="1" ht="25.5" x14ac:dyDescent="0.2">
      <c r="B192" s="236"/>
      <c r="C192" s="237" t="s">
        <v>656</v>
      </c>
      <c r="D192" s="237" t="s">
        <v>512</v>
      </c>
      <c r="E192" s="238" t="s">
        <v>657</v>
      </c>
      <c r="F192" s="239" t="s">
        <v>658</v>
      </c>
      <c r="G192" s="240" t="s">
        <v>10</v>
      </c>
      <c r="H192" s="241">
        <v>43</v>
      </c>
      <c r="I192" s="242">
        <v>0</v>
      </c>
      <c r="J192" s="252">
        <f>ROUND(I192*H192,2)</f>
        <v>0</v>
      </c>
      <c r="K192" s="239" t="s">
        <v>515</v>
      </c>
      <c r="L192" s="211"/>
      <c r="M192" s="311" t="s">
        <v>451</v>
      </c>
      <c r="N192" s="312" t="s">
        <v>468</v>
      </c>
      <c r="O192" s="313">
        <v>0.7</v>
      </c>
      <c r="P192" s="313">
        <f>O192*H192</f>
        <v>30.099999999999998</v>
      </c>
      <c r="Q192" s="313">
        <v>7.6E-3</v>
      </c>
      <c r="R192" s="313">
        <f>Q192*H192</f>
        <v>0.32679999999999998</v>
      </c>
      <c r="S192" s="313">
        <v>0</v>
      </c>
      <c r="T192" s="314">
        <f>S192*H192</f>
        <v>0</v>
      </c>
      <c r="AR192" s="259" t="s">
        <v>529</v>
      </c>
      <c r="AT192" s="259" t="s">
        <v>512</v>
      </c>
      <c r="AU192" s="259" t="s">
        <v>520</v>
      </c>
      <c r="AY192" s="259" t="s">
        <v>833</v>
      </c>
      <c r="BE192" s="315">
        <f>IF(N192="základní",J192,0)</f>
        <v>0</v>
      </c>
      <c r="BF192" s="315">
        <f>IF(N192="snížená",J192,0)</f>
        <v>0</v>
      </c>
      <c r="BG192" s="315">
        <f>IF(N192="zákl. přenesená",J192,0)</f>
        <v>0</v>
      </c>
      <c r="BH192" s="315">
        <f>IF(N192="sníž. přenesená",J192,0)</f>
        <v>0</v>
      </c>
      <c r="BI192" s="315">
        <f>IF(N192="nulová",J192,0)</f>
        <v>0</v>
      </c>
      <c r="BJ192" s="259" t="s">
        <v>510</v>
      </c>
      <c r="BK192" s="315">
        <f>ROUND(I192*H192,2)</f>
        <v>0</v>
      </c>
      <c r="BL192" s="259" t="s">
        <v>529</v>
      </c>
      <c r="BM192" s="259" t="s">
        <v>862</v>
      </c>
    </row>
    <row r="193" spans="2:65" s="210" customFormat="1" ht="378" x14ac:dyDescent="0.2">
      <c r="B193" s="211"/>
      <c r="D193" s="316" t="s">
        <v>516</v>
      </c>
      <c r="F193" s="317" t="s">
        <v>659</v>
      </c>
      <c r="J193" s="251"/>
      <c r="L193" s="211"/>
      <c r="M193" s="318"/>
      <c r="N193" s="212"/>
      <c r="O193" s="212"/>
      <c r="P193" s="212"/>
      <c r="Q193" s="212"/>
      <c r="R193" s="212"/>
      <c r="S193" s="212"/>
      <c r="T193" s="319"/>
      <c r="AT193" s="259" t="s">
        <v>516</v>
      </c>
      <c r="AU193" s="259" t="s">
        <v>520</v>
      </c>
    </row>
    <row r="194" spans="2:65" s="210" customFormat="1" ht="25.5" x14ac:dyDescent="0.2">
      <c r="B194" s="236"/>
      <c r="C194" s="237" t="s">
        <v>660</v>
      </c>
      <c r="D194" s="237" t="s">
        <v>512</v>
      </c>
      <c r="E194" s="238" t="s">
        <v>661</v>
      </c>
      <c r="F194" s="239" t="s">
        <v>662</v>
      </c>
      <c r="G194" s="240" t="s">
        <v>10</v>
      </c>
      <c r="H194" s="241">
        <v>6.23</v>
      </c>
      <c r="I194" s="242">
        <v>0</v>
      </c>
      <c r="J194" s="252">
        <f>ROUND(I194*H194,2)</f>
        <v>0</v>
      </c>
      <c r="K194" s="239" t="s">
        <v>515</v>
      </c>
      <c r="L194" s="211"/>
      <c r="M194" s="311" t="s">
        <v>451</v>
      </c>
      <c r="N194" s="312" t="s">
        <v>468</v>
      </c>
      <c r="O194" s="313">
        <v>1.3140000000000001</v>
      </c>
      <c r="P194" s="313">
        <f>O194*H194</f>
        <v>8.1862200000000005</v>
      </c>
      <c r="Q194" s="313">
        <v>1.787E-2</v>
      </c>
      <c r="R194" s="313">
        <f>Q194*H194</f>
        <v>0.11133010000000002</v>
      </c>
      <c r="S194" s="313">
        <v>0</v>
      </c>
      <c r="T194" s="314">
        <f>S194*H194</f>
        <v>0</v>
      </c>
      <c r="AR194" s="259" t="s">
        <v>529</v>
      </c>
      <c r="AT194" s="259" t="s">
        <v>512</v>
      </c>
      <c r="AU194" s="259" t="s">
        <v>520</v>
      </c>
      <c r="AY194" s="259" t="s">
        <v>833</v>
      </c>
      <c r="BE194" s="315">
        <f>IF(N194="základní",J194,0)</f>
        <v>0</v>
      </c>
      <c r="BF194" s="315">
        <f>IF(N194="snížená",J194,0)</f>
        <v>0</v>
      </c>
      <c r="BG194" s="315">
        <f>IF(N194="zákl. přenesená",J194,0)</f>
        <v>0</v>
      </c>
      <c r="BH194" s="315">
        <f>IF(N194="sníž. přenesená",J194,0)</f>
        <v>0</v>
      </c>
      <c r="BI194" s="315">
        <f>IF(N194="nulová",J194,0)</f>
        <v>0</v>
      </c>
      <c r="BJ194" s="259" t="s">
        <v>510</v>
      </c>
      <c r="BK194" s="315">
        <f>ROUND(I194*H194,2)</f>
        <v>0</v>
      </c>
      <c r="BL194" s="259" t="s">
        <v>529</v>
      </c>
      <c r="BM194" s="259" t="s">
        <v>863</v>
      </c>
    </row>
    <row r="195" spans="2:65" s="210" customFormat="1" ht="378" x14ac:dyDescent="0.2">
      <c r="B195" s="211"/>
      <c r="D195" s="316" t="s">
        <v>516</v>
      </c>
      <c r="F195" s="317" t="s">
        <v>659</v>
      </c>
      <c r="J195" s="251"/>
      <c r="L195" s="211"/>
      <c r="M195" s="318"/>
      <c r="N195" s="212"/>
      <c r="O195" s="212"/>
      <c r="P195" s="212"/>
      <c r="Q195" s="212"/>
      <c r="R195" s="212"/>
      <c r="S195" s="212"/>
      <c r="T195" s="319"/>
      <c r="AT195" s="259" t="s">
        <v>516</v>
      </c>
      <c r="AU195" s="259" t="s">
        <v>520</v>
      </c>
    </row>
    <row r="196" spans="2:65" s="210" customFormat="1" ht="25.5" x14ac:dyDescent="0.2">
      <c r="B196" s="236"/>
      <c r="C196" s="237" t="s">
        <v>663</v>
      </c>
      <c r="D196" s="237" t="s">
        <v>512</v>
      </c>
      <c r="E196" s="238" t="s">
        <v>664</v>
      </c>
      <c r="F196" s="239" t="s">
        <v>665</v>
      </c>
      <c r="G196" s="240" t="s">
        <v>10</v>
      </c>
      <c r="H196" s="241">
        <v>43</v>
      </c>
      <c r="I196" s="242">
        <v>0</v>
      </c>
      <c r="J196" s="252">
        <f>ROUND(I196*H196,2)</f>
        <v>0</v>
      </c>
      <c r="K196" s="239" t="s">
        <v>515</v>
      </c>
      <c r="L196" s="211"/>
      <c r="M196" s="311" t="s">
        <v>451</v>
      </c>
      <c r="N196" s="312" t="s">
        <v>468</v>
      </c>
      <c r="O196" s="313">
        <v>1.72</v>
      </c>
      <c r="P196" s="313">
        <f>O196*H196</f>
        <v>73.959999999999994</v>
      </c>
      <c r="Q196" s="313">
        <v>1.0410000000000001E-2</v>
      </c>
      <c r="R196" s="313">
        <f>Q196*H196</f>
        <v>0.44763000000000003</v>
      </c>
      <c r="S196" s="313">
        <v>0</v>
      </c>
      <c r="T196" s="314">
        <f>S196*H196</f>
        <v>0</v>
      </c>
      <c r="AR196" s="259" t="s">
        <v>529</v>
      </c>
      <c r="AT196" s="259" t="s">
        <v>512</v>
      </c>
      <c r="AU196" s="259" t="s">
        <v>520</v>
      </c>
      <c r="AY196" s="259" t="s">
        <v>833</v>
      </c>
      <c r="BE196" s="315">
        <f>IF(N196="základní",J196,0)</f>
        <v>0</v>
      </c>
      <c r="BF196" s="315">
        <f>IF(N196="snížená",J196,0)</f>
        <v>0</v>
      </c>
      <c r="BG196" s="315">
        <f>IF(N196="zákl. přenesená",J196,0)</f>
        <v>0</v>
      </c>
      <c r="BH196" s="315">
        <f>IF(N196="sníž. přenesená",J196,0)</f>
        <v>0</v>
      </c>
      <c r="BI196" s="315">
        <f>IF(N196="nulová",J196,0)</f>
        <v>0</v>
      </c>
      <c r="BJ196" s="259" t="s">
        <v>510</v>
      </c>
      <c r="BK196" s="315">
        <f>ROUND(I196*H196,2)</f>
        <v>0</v>
      </c>
      <c r="BL196" s="259" t="s">
        <v>529</v>
      </c>
      <c r="BM196" s="259" t="s">
        <v>864</v>
      </c>
    </row>
    <row r="197" spans="2:65" s="210" customFormat="1" ht="378" x14ac:dyDescent="0.2">
      <c r="B197" s="211"/>
      <c r="D197" s="316" t="s">
        <v>516</v>
      </c>
      <c r="F197" s="317" t="s">
        <v>659</v>
      </c>
      <c r="J197" s="251"/>
      <c r="L197" s="211"/>
      <c r="M197" s="318"/>
      <c r="N197" s="212"/>
      <c r="O197" s="212"/>
      <c r="P197" s="212"/>
      <c r="Q197" s="212"/>
      <c r="R197" s="212"/>
      <c r="S197" s="212"/>
      <c r="T197" s="319"/>
      <c r="AT197" s="259" t="s">
        <v>516</v>
      </c>
      <c r="AU197" s="259" t="s">
        <v>520</v>
      </c>
    </row>
    <row r="198" spans="2:65" s="210" customFormat="1" ht="25.5" x14ac:dyDescent="0.2">
      <c r="B198" s="236"/>
      <c r="C198" s="237" t="s">
        <v>666</v>
      </c>
      <c r="D198" s="237" t="s">
        <v>512</v>
      </c>
      <c r="E198" s="238" t="s">
        <v>667</v>
      </c>
      <c r="F198" s="239" t="s">
        <v>668</v>
      </c>
      <c r="G198" s="240" t="s">
        <v>10</v>
      </c>
      <c r="H198" s="241">
        <v>43</v>
      </c>
      <c r="I198" s="242">
        <v>0</v>
      </c>
      <c r="J198" s="252">
        <f>ROUND(I198*H198,2)</f>
        <v>0</v>
      </c>
      <c r="K198" s="239" t="s">
        <v>515</v>
      </c>
      <c r="L198" s="211"/>
      <c r="M198" s="311" t="s">
        <v>451</v>
      </c>
      <c r="N198" s="312" t="s">
        <v>468</v>
      </c>
      <c r="O198" s="313">
        <v>0.22800000000000001</v>
      </c>
      <c r="P198" s="313">
        <f>O198*H198</f>
        <v>9.8040000000000003</v>
      </c>
      <c r="Q198" s="313">
        <v>0</v>
      </c>
      <c r="R198" s="313">
        <f>Q198*H198</f>
        <v>0</v>
      </c>
      <c r="S198" s="313">
        <v>0</v>
      </c>
      <c r="T198" s="314">
        <f>S198*H198</f>
        <v>0</v>
      </c>
      <c r="AR198" s="259" t="s">
        <v>529</v>
      </c>
      <c r="AT198" s="259" t="s">
        <v>512</v>
      </c>
      <c r="AU198" s="259" t="s">
        <v>520</v>
      </c>
      <c r="AY198" s="259" t="s">
        <v>833</v>
      </c>
      <c r="BE198" s="315">
        <f>IF(N198="základní",J198,0)</f>
        <v>0</v>
      </c>
      <c r="BF198" s="315">
        <f>IF(N198="snížená",J198,0)</f>
        <v>0</v>
      </c>
      <c r="BG198" s="315">
        <f>IF(N198="zákl. přenesená",J198,0)</f>
        <v>0</v>
      </c>
      <c r="BH198" s="315">
        <f>IF(N198="sníž. přenesená",J198,0)</f>
        <v>0</v>
      </c>
      <c r="BI198" s="315">
        <f>IF(N198="nulová",J198,0)</f>
        <v>0</v>
      </c>
      <c r="BJ198" s="259" t="s">
        <v>510</v>
      </c>
      <c r="BK198" s="315">
        <f>ROUND(I198*H198,2)</f>
        <v>0</v>
      </c>
      <c r="BL198" s="259" t="s">
        <v>529</v>
      </c>
      <c r="BM198" s="259" t="s">
        <v>865</v>
      </c>
    </row>
    <row r="199" spans="2:65" s="210" customFormat="1" ht="378" x14ac:dyDescent="0.2">
      <c r="B199" s="211"/>
      <c r="D199" s="316" t="s">
        <v>516</v>
      </c>
      <c r="F199" s="317" t="s">
        <v>659</v>
      </c>
      <c r="J199" s="251"/>
      <c r="L199" s="211"/>
      <c r="M199" s="318"/>
      <c r="N199" s="212"/>
      <c r="O199" s="212"/>
      <c r="P199" s="212"/>
      <c r="Q199" s="212"/>
      <c r="R199" s="212"/>
      <c r="S199" s="212"/>
      <c r="T199" s="319"/>
      <c r="AT199" s="259" t="s">
        <v>516</v>
      </c>
      <c r="AU199" s="259" t="s">
        <v>520</v>
      </c>
    </row>
    <row r="200" spans="2:65" s="210" customFormat="1" ht="25.5" x14ac:dyDescent="0.2">
      <c r="B200" s="236"/>
      <c r="C200" s="237" t="s">
        <v>669</v>
      </c>
      <c r="D200" s="237" t="s">
        <v>512</v>
      </c>
      <c r="E200" s="238" t="s">
        <v>670</v>
      </c>
      <c r="F200" s="239" t="s">
        <v>671</v>
      </c>
      <c r="G200" s="240" t="s">
        <v>10</v>
      </c>
      <c r="H200" s="241">
        <v>6.23</v>
      </c>
      <c r="I200" s="242">
        <v>0</v>
      </c>
      <c r="J200" s="252">
        <f>ROUND(I200*H200,2)</f>
        <v>0</v>
      </c>
      <c r="K200" s="239" t="s">
        <v>515</v>
      </c>
      <c r="L200" s="211"/>
      <c r="M200" s="311" t="s">
        <v>451</v>
      </c>
      <c r="N200" s="312" t="s">
        <v>468</v>
      </c>
      <c r="O200" s="313">
        <v>0.36</v>
      </c>
      <c r="P200" s="313">
        <f>O200*H200</f>
        <v>2.2427999999999999</v>
      </c>
      <c r="Q200" s="313">
        <v>0</v>
      </c>
      <c r="R200" s="313">
        <f>Q200*H200</f>
        <v>0</v>
      </c>
      <c r="S200" s="313">
        <v>0</v>
      </c>
      <c r="T200" s="314">
        <f>S200*H200</f>
        <v>0</v>
      </c>
      <c r="AR200" s="259" t="s">
        <v>529</v>
      </c>
      <c r="AT200" s="259" t="s">
        <v>512</v>
      </c>
      <c r="AU200" s="259" t="s">
        <v>520</v>
      </c>
      <c r="AY200" s="259" t="s">
        <v>833</v>
      </c>
      <c r="BE200" s="315">
        <f>IF(N200="základní",J200,0)</f>
        <v>0</v>
      </c>
      <c r="BF200" s="315">
        <f>IF(N200="snížená",J200,0)</f>
        <v>0</v>
      </c>
      <c r="BG200" s="315">
        <f>IF(N200="zákl. přenesená",J200,0)</f>
        <v>0</v>
      </c>
      <c r="BH200" s="315">
        <f>IF(N200="sníž. přenesená",J200,0)</f>
        <v>0</v>
      </c>
      <c r="BI200" s="315">
        <f>IF(N200="nulová",J200,0)</f>
        <v>0</v>
      </c>
      <c r="BJ200" s="259" t="s">
        <v>510</v>
      </c>
      <c r="BK200" s="315">
        <f>ROUND(I200*H200,2)</f>
        <v>0</v>
      </c>
      <c r="BL200" s="259" t="s">
        <v>529</v>
      </c>
      <c r="BM200" s="259" t="s">
        <v>866</v>
      </c>
    </row>
    <row r="201" spans="2:65" s="210" customFormat="1" ht="378" x14ac:dyDescent="0.2">
      <c r="B201" s="211"/>
      <c r="D201" s="316" t="s">
        <v>516</v>
      </c>
      <c r="F201" s="317" t="s">
        <v>659</v>
      </c>
      <c r="J201" s="251"/>
      <c r="L201" s="211"/>
      <c r="M201" s="318"/>
      <c r="N201" s="212"/>
      <c r="O201" s="212"/>
      <c r="P201" s="212"/>
      <c r="Q201" s="212"/>
      <c r="R201" s="212"/>
      <c r="S201" s="212"/>
      <c r="T201" s="319"/>
      <c r="AT201" s="259" t="s">
        <v>516</v>
      </c>
      <c r="AU201" s="259" t="s">
        <v>520</v>
      </c>
    </row>
    <row r="202" spans="2:65" s="210" customFormat="1" ht="25.5" x14ac:dyDescent="0.2">
      <c r="B202" s="236"/>
      <c r="C202" s="237" t="s">
        <v>672</v>
      </c>
      <c r="D202" s="237" t="s">
        <v>512</v>
      </c>
      <c r="E202" s="238" t="s">
        <v>673</v>
      </c>
      <c r="F202" s="239" t="s">
        <v>674</v>
      </c>
      <c r="G202" s="240" t="s">
        <v>4</v>
      </c>
      <c r="H202" s="241">
        <v>3.36</v>
      </c>
      <c r="I202" s="242">
        <v>0</v>
      </c>
      <c r="J202" s="252">
        <f>ROUND(I202*H202,2)</f>
        <v>0</v>
      </c>
      <c r="K202" s="239" t="s">
        <v>515</v>
      </c>
      <c r="L202" s="211"/>
      <c r="M202" s="311" t="s">
        <v>451</v>
      </c>
      <c r="N202" s="312" t="s">
        <v>468</v>
      </c>
      <c r="O202" s="313">
        <v>60.686</v>
      </c>
      <c r="P202" s="313">
        <f>O202*H202</f>
        <v>203.90495999999999</v>
      </c>
      <c r="Q202" s="313">
        <v>1.0490900000000001</v>
      </c>
      <c r="R202" s="313">
        <f>Q202*H202</f>
        <v>3.5249424</v>
      </c>
      <c r="S202" s="313">
        <v>0</v>
      </c>
      <c r="T202" s="314">
        <f>S202*H202</f>
        <v>0</v>
      </c>
      <c r="AR202" s="259" t="s">
        <v>529</v>
      </c>
      <c r="AT202" s="259" t="s">
        <v>512</v>
      </c>
      <c r="AU202" s="259" t="s">
        <v>520</v>
      </c>
      <c r="AY202" s="259" t="s">
        <v>833</v>
      </c>
      <c r="BE202" s="315">
        <f>IF(N202="základní",J202,0)</f>
        <v>0</v>
      </c>
      <c r="BF202" s="315">
        <f>IF(N202="snížená",J202,0)</f>
        <v>0</v>
      </c>
      <c r="BG202" s="315">
        <f>IF(N202="zákl. přenesená",J202,0)</f>
        <v>0</v>
      </c>
      <c r="BH202" s="315">
        <f>IF(N202="sníž. přenesená",J202,0)</f>
        <v>0</v>
      </c>
      <c r="BI202" s="315">
        <f>IF(N202="nulová",J202,0)</f>
        <v>0</v>
      </c>
      <c r="BJ202" s="259" t="s">
        <v>510</v>
      </c>
      <c r="BK202" s="315">
        <f>ROUND(I202*H202,2)</f>
        <v>0</v>
      </c>
      <c r="BL202" s="259" t="s">
        <v>529</v>
      </c>
      <c r="BM202" s="259" t="s">
        <v>867</v>
      </c>
    </row>
    <row r="203" spans="2:65" s="210" customFormat="1" ht="202.5" x14ac:dyDescent="0.2">
      <c r="B203" s="211"/>
      <c r="D203" s="316" t="s">
        <v>516</v>
      </c>
      <c r="F203" s="317" t="s">
        <v>675</v>
      </c>
      <c r="J203" s="251"/>
      <c r="L203" s="211"/>
      <c r="M203" s="318"/>
      <c r="N203" s="212"/>
      <c r="O203" s="212"/>
      <c r="P203" s="212"/>
      <c r="Q203" s="212"/>
      <c r="R203" s="212"/>
      <c r="S203" s="212"/>
      <c r="T203" s="319"/>
      <c r="AT203" s="259" t="s">
        <v>516</v>
      </c>
      <c r="AU203" s="259" t="s">
        <v>520</v>
      </c>
    </row>
    <row r="204" spans="2:65" s="320" customFormat="1" ht="13.5" x14ac:dyDescent="0.2">
      <c r="B204" s="321"/>
      <c r="D204" s="316" t="s">
        <v>518</v>
      </c>
      <c r="E204" s="322" t="s">
        <v>451</v>
      </c>
      <c r="F204" s="323" t="s">
        <v>676</v>
      </c>
      <c r="H204" s="324">
        <v>3.36</v>
      </c>
      <c r="J204" s="410"/>
      <c r="L204" s="321"/>
      <c r="M204" s="325"/>
      <c r="N204" s="326"/>
      <c r="O204" s="326"/>
      <c r="P204" s="326"/>
      <c r="Q204" s="326"/>
      <c r="R204" s="326"/>
      <c r="S204" s="326"/>
      <c r="T204" s="327"/>
      <c r="AT204" s="322" t="s">
        <v>518</v>
      </c>
      <c r="AU204" s="322" t="s">
        <v>520</v>
      </c>
      <c r="AV204" s="320" t="s">
        <v>520</v>
      </c>
      <c r="AW204" s="320" t="s">
        <v>835</v>
      </c>
      <c r="AX204" s="320" t="s">
        <v>510</v>
      </c>
      <c r="AY204" s="322" t="s">
        <v>833</v>
      </c>
    </row>
    <row r="205" spans="2:65" s="210" customFormat="1" ht="25.5" x14ac:dyDescent="0.2">
      <c r="B205" s="236"/>
      <c r="C205" s="237" t="s">
        <v>677</v>
      </c>
      <c r="D205" s="237" t="s">
        <v>512</v>
      </c>
      <c r="E205" s="238" t="s">
        <v>678</v>
      </c>
      <c r="F205" s="239" t="s">
        <v>679</v>
      </c>
      <c r="G205" s="240" t="s">
        <v>17</v>
      </c>
      <c r="H205" s="241">
        <v>4</v>
      </c>
      <c r="I205" s="242">
        <v>0</v>
      </c>
      <c r="J205" s="252">
        <f>ROUND(I205*H205,2)</f>
        <v>0</v>
      </c>
      <c r="K205" s="239" t="s">
        <v>515</v>
      </c>
      <c r="L205" s="211"/>
      <c r="M205" s="311" t="s">
        <v>451</v>
      </c>
      <c r="N205" s="312" t="s">
        <v>468</v>
      </c>
      <c r="O205" s="313">
        <v>1.508</v>
      </c>
      <c r="P205" s="313">
        <f>O205*H205</f>
        <v>6.032</v>
      </c>
      <c r="Q205" s="313">
        <v>0</v>
      </c>
      <c r="R205" s="313">
        <f>Q205*H205</f>
        <v>0</v>
      </c>
      <c r="S205" s="313">
        <v>0</v>
      </c>
      <c r="T205" s="314">
        <f>S205*H205</f>
        <v>0</v>
      </c>
      <c r="AR205" s="259" t="s">
        <v>529</v>
      </c>
      <c r="AT205" s="259" t="s">
        <v>512</v>
      </c>
      <c r="AU205" s="259" t="s">
        <v>520</v>
      </c>
      <c r="AY205" s="259" t="s">
        <v>833</v>
      </c>
      <c r="BE205" s="315">
        <f>IF(N205="základní",J205,0)</f>
        <v>0</v>
      </c>
      <c r="BF205" s="315">
        <f>IF(N205="snížená",J205,0)</f>
        <v>0</v>
      </c>
      <c r="BG205" s="315">
        <f>IF(N205="zákl. přenesená",J205,0)</f>
        <v>0</v>
      </c>
      <c r="BH205" s="315">
        <f>IF(N205="sníž. přenesená",J205,0)</f>
        <v>0</v>
      </c>
      <c r="BI205" s="315">
        <f>IF(N205="nulová",J205,0)</f>
        <v>0</v>
      </c>
      <c r="BJ205" s="259" t="s">
        <v>510</v>
      </c>
      <c r="BK205" s="315">
        <f>ROUND(I205*H205,2)</f>
        <v>0</v>
      </c>
      <c r="BL205" s="259" t="s">
        <v>529</v>
      </c>
      <c r="BM205" s="259" t="s">
        <v>868</v>
      </c>
    </row>
    <row r="206" spans="2:65" s="210" customFormat="1" ht="202.5" x14ac:dyDescent="0.2">
      <c r="B206" s="211"/>
      <c r="D206" s="316" t="s">
        <v>516</v>
      </c>
      <c r="F206" s="317" t="s">
        <v>680</v>
      </c>
      <c r="J206" s="251"/>
      <c r="L206" s="211"/>
      <c r="M206" s="318"/>
      <c r="N206" s="212"/>
      <c r="O206" s="212"/>
      <c r="P206" s="212"/>
      <c r="Q206" s="212"/>
      <c r="R206" s="212"/>
      <c r="S206" s="212"/>
      <c r="T206" s="319"/>
      <c r="AT206" s="259" t="s">
        <v>516</v>
      </c>
      <c r="AU206" s="259" t="s">
        <v>520</v>
      </c>
    </row>
    <row r="207" spans="2:65" s="210" customFormat="1" ht="13.5" x14ac:dyDescent="0.2">
      <c r="B207" s="236"/>
      <c r="C207" s="337" t="s">
        <v>681</v>
      </c>
      <c r="D207" s="337" t="s">
        <v>544</v>
      </c>
      <c r="E207" s="338" t="s">
        <v>682</v>
      </c>
      <c r="F207" s="339" t="s">
        <v>683</v>
      </c>
      <c r="G207" s="340" t="s">
        <v>17</v>
      </c>
      <c r="H207" s="341">
        <v>4</v>
      </c>
      <c r="I207" s="342">
        <v>0</v>
      </c>
      <c r="J207" s="412">
        <f>ROUND(I207*H207,2)</f>
        <v>0</v>
      </c>
      <c r="K207" s="339" t="s">
        <v>451</v>
      </c>
      <c r="L207" s="343"/>
      <c r="M207" s="344" t="s">
        <v>451</v>
      </c>
      <c r="N207" s="345" t="s">
        <v>468</v>
      </c>
      <c r="O207" s="313">
        <v>0</v>
      </c>
      <c r="P207" s="313">
        <f>O207*H207</f>
        <v>0</v>
      </c>
      <c r="Q207" s="313">
        <v>0.2</v>
      </c>
      <c r="R207" s="313">
        <f>Q207*H207</f>
        <v>0.8</v>
      </c>
      <c r="S207" s="313">
        <v>0</v>
      </c>
      <c r="T207" s="314">
        <f>S207*H207</f>
        <v>0</v>
      </c>
      <c r="AR207" s="259" t="s">
        <v>548</v>
      </c>
      <c r="AT207" s="259" t="s">
        <v>544</v>
      </c>
      <c r="AU207" s="259" t="s">
        <v>520</v>
      </c>
      <c r="AY207" s="259" t="s">
        <v>833</v>
      </c>
      <c r="BE207" s="315">
        <f>IF(N207="základní",J207,0)</f>
        <v>0</v>
      </c>
      <c r="BF207" s="315">
        <f>IF(N207="snížená",J207,0)</f>
        <v>0</v>
      </c>
      <c r="BG207" s="315">
        <f>IF(N207="zákl. přenesená",J207,0)</f>
        <v>0</v>
      </c>
      <c r="BH207" s="315">
        <f>IF(N207="sníž. přenesená",J207,0)</f>
        <v>0</v>
      </c>
      <c r="BI207" s="315">
        <f>IF(N207="nulová",J207,0)</f>
        <v>0</v>
      </c>
      <c r="BJ207" s="259" t="s">
        <v>510</v>
      </c>
      <c r="BK207" s="315">
        <f>ROUND(I207*H207,2)</f>
        <v>0</v>
      </c>
      <c r="BL207" s="259" t="s">
        <v>529</v>
      </c>
      <c r="BM207" s="259" t="s">
        <v>869</v>
      </c>
    </row>
    <row r="208" spans="2:65" s="210" customFormat="1" ht="25.5" x14ac:dyDescent="0.2">
      <c r="B208" s="236"/>
      <c r="C208" s="237" t="s">
        <v>684</v>
      </c>
      <c r="D208" s="237" t="s">
        <v>512</v>
      </c>
      <c r="E208" s="238" t="s">
        <v>685</v>
      </c>
      <c r="F208" s="239" t="s">
        <v>686</v>
      </c>
      <c r="G208" s="240" t="s">
        <v>10</v>
      </c>
      <c r="H208" s="241">
        <v>11.4</v>
      </c>
      <c r="I208" s="242">
        <v>0</v>
      </c>
      <c r="J208" s="252">
        <f>ROUND(I208*H208,2)</f>
        <v>0</v>
      </c>
      <c r="K208" s="239" t="s">
        <v>515</v>
      </c>
      <c r="L208" s="211"/>
      <c r="M208" s="311" t="s">
        <v>451</v>
      </c>
      <c r="N208" s="312" t="s">
        <v>468</v>
      </c>
      <c r="O208" s="313">
        <v>0.16600000000000001</v>
      </c>
      <c r="P208" s="313">
        <f>O208*H208</f>
        <v>1.8924000000000001</v>
      </c>
      <c r="Q208" s="313">
        <v>0</v>
      </c>
      <c r="R208" s="313">
        <f>Q208*H208</f>
        <v>0</v>
      </c>
      <c r="S208" s="313">
        <v>0</v>
      </c>
      <c r="T208" s="314">
        <f>S208*H208</f>
        <v>0</v>
      </c>
      <c r="AR208" s="259" t="s">
        <v>529</v>
      </c>
      <c r="AT208" s="259" t="s">
        <v>512</v>
      </c>
      <c r="AU208" s="259" t="s">
        <v>520</v>
      </c>
      <c r="AY208" s="259" t="s">
        <v>833</v>
      </c>
      <c r="BE208" s="315">
        <f>IF(N208="základní",J208,0)</f>
        <v>0</v>
      </c>
      <c r="BF208" s="315">
        <f>IF(N208="snížená",J208,0)</f>
        <v>0</v>
      </c>
      <c r="BG208" s="315">
        <f>IF(N208="zákl. přenesená",J208,0)</f>
        <v>0</v>
      </c>
      <c r="BH208" s="315">
        <f>IF(N208="sníž. přenesená",J208,0)</f>
        <v>0</v>
      </c>
      <c r="BI208" s="315">
        <f>IF(N208="nulová",J208,0)</f>
        <v>0</v>
      </c>
      <c r="BJ208" s="259" t="s">
        <v>510</v>
      </c>
      <c r="BK208" s="315">
        <f>ROUND(I208*H208,2)</f>
        <v>0</v>
      </c>
      <c r="BL208" s="259" t="s">
        <v>529</v>
      </c>
      <c r="BM208" s="259" t="s">
        <v>870</v>
      </c>
    </row>
    <row r="209" spans="2:65" s="210" customFormat="1" ht="202.5" x14ac:dyDescent="0.2">
      <c r="B209" s="211"/>
      <c r="D209" s="316" t="s">
        <v>516</v>
      </c>
      <c r="F209" s="317" t="s">
        <v>687</v>
      </c>
      <c r="J209" s="251"/>
      <c r="L209" s="211"/>
      <c r="M209" s="318"/>
      <c r="N209" s="212"/>
      <c r="O209" s="212"/>
      <c r="P209" s="212"/>
      <c r="Q209" s="212"/>
      <c r="R209" s="212"/>
      <c r="S209" s="212"/>
      <c r="T209" s="319"/>
      <c r="AT209" s="259" t="s">
        <v>516</v>
      </c>
      <c r="AU209" s="259" t="s">
        <v>520</v>
      </c>
    </row>
    <row r="210" spans="2:65" s="320" customFormat="1" ht="13.5" x14ac:dyDescent="0.2">
      <c r="B210" s="321"/>
      <c r="D210" s="316" t="s">
        <v>518</v>
      </c>
      <c r="E210" s="322" t="s">
        <v>451</v>
      </c>
      <c r="F210" s="323" t="s">
        <v>688</v>
      </c>
      <c r="H210" s="324">
        <v>11.4</v>
      </c>
      <c r="J210" s="410"/>
      <c r="L210" s="321"/>
      <c r="M210" s="325"/>
      <c r="N210" s="326"/>
      <c r="O210" s="326"/>
      <c r="P210" s="326"/>
      <c r="Q210" s="326"/>
      <c r="R210" s="326"/>
      <c r="S210" s="326"/>
      <c r="T210" s="327"/>
      <c r="AT210" s="322" t="s">
        <v>518</v>
      </c>
      <c r="AU210" s="322" t="s">
        <v>520</v>
      </c>
      <c r="AV210" s="320" t="s">
        <v>520</v>
      </c>
      <c r="AW210" s="320" t="s">
        <v>835</v>
      </c>
      <c r="AX210" s="320" t="s">
        <v>510</v>
      </c>
      <c r="AY210" s="322" t="s">
        <v>833</v>
      </c>
    </row>
    <row r="211" spans="2:65" s="300" customFormat="1" ht="15" x14ac:dyDescent="0.3">
      <c r="B211" s="301"/>
      <c r="D211" s="302" t="s">
        <v>507</v>
      </c>
      <c r="E211" s="310" t="s">
        <v>553</v>
      </c>
      <c r="F211" s="310" t="s">
        <v>689</v>
      </c>
      <c r="J211" s="409">
        <f>BK211</f>
        <v>0</v>
      </c>
      <c r="L211" s="301"/>
      <c r="M211" s="304"/>
      <c r="N211" s="305"/>
      <c r="O211" s="305"/>
      <c r="P211" s="306">
        <f>SUM(P212:P246)</f>
        <v>153.66018499999998</v>
      </c>
      <c r="Q211" s="305"/>
      <c r="R211" s="306">
        <f>SUM(R212:R246)</f>
        <v>2.8892740999999997</v>
      </c>
      <c r="S211" s="305"/>
      <c r="T211" s="307">
        <f>SUM(T212:T246)</f>
        <v>1.011385</v>
      </c>
      <c r="AR211" s="302" t="s">
        <v>510</v>
      </c>
      <c r="AT211" s="308" t="s">
        <v>507</v>
      </c>
      <c r="AU211" s="308" t="s">
        <v>510</v>
      </c>
      <c r="AY211" s="302" t="s">
        <v>833</v>
      </c>
      <c r="BK211" s="309">
        <f>SUM(BK212:BK246)</f>
        <v>0</v>
      </c>
    </row>
    <row r="212" spans="2:65" s="210" customFormat="1" ht="25.5" x14ac:dyDescent="0.2">
      <c r="B212" s="236"/>
      <c r="C212" s="237" t="s">
        <v>690</v>
      </c>
      <c r="D212" s="237" t="s">
        <v>512</v>
      </c>
      <c r="E212" s="238" t="s">
        <v>691</v>
      </c>
      <c r="F212" s="239" t="s">
        <v>692</v>
      </c>
      <c r="G212" s="240" t="s">
        <v>3</v>
      </c>
      <c r="H212" s="241">
        <v>26.9</v>
      </c>
      <c r="I212" s="242">
        <v>0</v>
      </c>
      <c r="J212" s="252">
        <f>ROUND(I212*H212,2)</f>
        <v>0</v>
      </c>
      <c r="K212" s="239" t="s">
        <v>515</v>
      </c>
      <c r="L212" s="211"/>
      <c r="M212" s="311" t="s">
        <v>451</v>
      </c>
      <c r="N212" s="312" t="s">
        <v>468</v>
      </c>
      <c r="O212" s="313">
        <v>0.36599999999999999</v>
      </c>
      <c r="P212" s="313">
        <f>O212*H212</f>
        <v>9.8453999999999997</v>
      </c>
      <c r="Q212" s="313">
        <v>8.4000000000000003E-4</v>
      </c>
      <c r="R212" s="313">
        <f>Q212*H212</f>
        <v>2.2595999999999998E-2</v>
      </c>
      <c r="S212" s="313">
        <v>0</v>
      </c>
      <c r="T212" s="314">
        <f>S212*H212</f>
        <v>0</v>
      </c>
      <c r="AR212" s="259" t="s">
        <v>529</v>
      </c>
      <c r="AT212" s="259" t="s">
        <v>512</v>
      </c>
      <c r="AU212" s="259" t="s">
        <v>520</v>
      </c>
      <c r="AY212" s="259" t="s">
        <v>833</v>
      </c>
      <c r="BE212" s="315">
        <f>IF(N212="základní",J212,0)</f>
        <v>0</v>
      </c>
      <c r="BF212" s="315">
        <f>IF(N212="snížená",J212,0)</f>
        <v>0</v>
      </c>
      <c r="BG212" s="315">
        <f>IF(N212="zákl. přenesená",J212,0)</f>
        <v>0</v>
      </c>
      <c r="BH212" s="315">
        <f>IF(N212="sníž. přenesená",J212,0)</f>
        <v>0</v>
      </c>
      <c r="BI212" s="315">
        <f>IF(N212="nulová",J212,0)</f>
        <v>0</v>
      </c>
      <c r="BJ212" s="259" t="s">
        <v>510</v>
      </c>
      <c r="BK212" s="315">
        <f>ROUND(I212*H212,2)</f>
        <v>0</v>
      </c>
      <c r="BL212" s="259" t="s">
        <v>529</v>
      </c>
      <c r="BM212" s="259" t="s">
        <v>871</v>
      </c>
    </row>
    <row r="213" spans="2:65" s="210" customFormat="1" ht="162" x14ac:dyDescent="0.2">
      <c r="B213" s="211"/>
      <c r="D213" s="316" t="s">
        <v>516</v>
      </c>
      <c r="F213" s="317" t="s">
        <v>693</v>
      </c>
      <c r="J213" s="251"/>
      <c r="L213" s="211"/>
      <c r="M213" s="318"/>
      <c r="N213" s="212"/>
      <c r="O213" s="212"/>
      <c r="P213" s="212"/>
      <c r="Q213" s="212"/>
      <c r="R213" s="212"/>
      <c r="S213" s="212"/>
      <c r="T213" s="319"/>
      <c r="AT213" s="259" t="s">
        <v>516</v>
      </c>
      <c r="AU213" s="259" t="s">
        <v>520</v>
      </c>
    </row>
    <row r="214" spans="2:65" s="320" customFormat="1" ht="13.5" x14ac:dyDescent="0.2">
      <c r="B214" s="321"/>
      <c r="D214" s="316" t="s">
        <v>518</v>
      </c>
      <c r="E214" s="322" t="s">
        <v>451</v>
      </c>
      <c r="F214" s="323" t="s">
        <v>694</v>
      </c>
      <c r="H214" s="324">
        <v>26.9</v>
      </c>
      <c r="J214" s="410"/>
      <c r="L214" s="321"/>
      <c r="M214" s="325"/>
      <c r="N214" s="326"/>
      <c r="O214" s="326"/>
      <c r="P214" s="326"/>
      <c r="Q214" s="326"/>
      <c r="R214" s="326"/>
      <c r="S214" s="326"/>
      <c r="T214" s="327"/>
      <c r="AT214" s="322" t="s">
        <v>518</v>
      </c>
      <c r="AU214" s="322" t="s">
        <v>520</v>
      </c>
      <c r="AV214" s="320" t="s">
        <v>520</v>
      </c>
      <c r="AW214" s="320" t="s">
        <v>835</v>
      </c>
      <c r="AX214" s="320" t="s">
        <v>510</v>
      </c>
      <c r="AY214" s="322" t="s">
        <v>833</v>
      </c>
    </row>
    <row r="215" spans="2:65" s="210" customFormat="1" ht="13.5" x14ac:dyDescent="0.2">
      <c r="B215" s="236"/>
      <c r="C215" s="337" t="s">
        <v>695</v>
      </c>
      <c r="D215" s="337" t="s">
        <v>544</v>
      </c>
      <c r="E215" s="338" t="s">
        <v>696</v>
      </c>
      <c r="F215" s="339" t="s">
        <v>697</v>
      </c>
      <c r="G215" s="340" t="s">
        <v>3</v>
      </c>
      <c r="H215" s="341">
        <v>26.9</v>
      </c>
      <c r="I215" s="342">
        <v>0</v>
      </c>
      <c r="J215" s="412">
        <f>ROUND(I215*H215,2)</f>
        <v>0</v>
      </c>
      <c r="K215" s="339" t="s">
        <v>451</v>
      </c>
      <c r="L215" s="343"/>
      <c r="M215" s="344" t="s">
        <v>451</v>
      </c>
      <c r="N215" s="345" t="s">
        <v>468</v>
      </c>
      <c r="O215" s="313">
        <v>0</v>
      </c>
      <c r="P215" s="313">
        <f>O215*H215</f>
        <v>0</v>
      </c>
      <c r="Q215" s="313">
        <v>4.648E-2</v>
      </c>
      <c r="R215" s="313">
        <f>Q215*H215</f>
        <v>1.2503119999999999</v>
      </c>
      <c r="S215" s="313">
        <v>0</v>
      </c>
      <c r="T215" s="314">
        <f>S215*H215</f>
        <v>0</v>
      </c>
      <c r="AR215" s="259" t="s">
        <v>548</v>
      </c>
      <c r="AT215" s="259" t="s">
        <v>544</v>
      </c>
      <c r="AU215" s="259" t="s">
        <v>520</v>
      </c>
      <c r="AY215" s="259" t="s">
        <v>833</v>
      </c>
      <c r="BE215" s="315">
        <f>IF(N215="základní",J215,0)</f>
        <v>0</v>
      </c>
      <c r="BF215" s="315">
        <f>IF(N215="snížená",J215,0)</f>
        <v>0</v>
      </c>
      <c r="BG215" s="315">
        <f>IF(N215="zákl. přenesená",J215,0)</f>
        <v>0</v>
      </c>
      <c r="BH215" s="315">
        <f>IF(N215="sníž. přenesená",J215,0)</f>
        <v>0</v>
      </c>
      <c r="BI215" s="315">
        <f>IF(N215="nulová",J215,0)</f>
        <v>0</v>
      </c>
      <c r="BJ215" s="259" t="s">
        <v>510</v>
      </c>
      <c r="BK215" s="315">
        <f>ROUND(I215*H215,2)</f>
        <v>0</v>
      </c>
      <c r="BL215" s="259" t="s">
        <v>529</v>
      </c>
      <c r="BM215" s="259" t="s">
        <v>872</v>
      </c>
    </row>
    <row r="216" spans="2:65" s="210" customFormat="1" ht="25.5" x14ac:dyDescent="0.2">
      <c r="B216" s="236"/>
      <c r="C216" s="237" t="s">
        <v>698</v>
      </c>
      <c r="D216" s="237" t="s">
        <v>512</v>
      </c>
      <c r="E216" s="238" t="s">
        <v>699</v>
      </c>
      <c r="F216" s="239" t="s">
        <v>700</v>
      </c>
      <c r="G216" s="240" t="s">
        <v>3</v>
      </c>
      <c r="H216" s="241">
        <v>10.77</v>
      </c>
      <c r="I216" s="242">
        <v>0</v>
      </c>
      <c r="J216" s="252">
        <f>ROUND(I216*H216,2)</f>
        <v>0</v>
      </c>
      <c r="K216" s="239" t="s">
        <v>515</v>
      </c>
      <c r="L216" s="211"/>
      <c r="M216" s="311" t="s">
        <v>451</v>
      </c>
      <c r="N216" s="312" t="s">
        <v>468</v>
      </c>
      <c r="O216" s="313">
        <v>5.468</v>
      </c>
      <c r="P216" s="313">
        <f>O216*H216</f>
        <v>58.890359999999994</v>
      </c>
      <c r="Q216" s="313">
        <v>6.8700000000000002E-3</v>
      </c>
      <c r="R216" s="313">
        <f>Q216*H216</f>
        <v>7.3989899999999997E-2</v>
      </c>
      <c r="S216" s="313">
        <v>0</v>
      </c>
      <c r="T216" s="314">
        <f>S216*H216</f>
        <v>0</v>
      </c>
      <c r="AR216" s="259" t="s">
        <v>529</v>
      </c>
      <c r="AT216" s="259" t="s">
        <v>512</v>
      </c>
      <c r="AU216" s="259" t="s">
        <v>520</v>
      </c>
      <c r="AY216" s="259" t="s">
        <v>833</v>
      </c>
      <c r="BE216" s="315">
        <f>IF(N216="základní",J216,0)</f>
        <v>0</v>
      </c>
      <c r="BF216" s="315">
        <f>IF(N216="snížená",J216,0)</f>
        <v>0</v>
      </c>
      <c r="BG216" s="315">
        <f>IF(N216="zákl. přenesená",J216,0)</f>
        <v>0</v>
      </c>
      <c r="BH216" s="315">
        <f>IF(N216="sníž. přenesená",J216,0)</f>
        <v>0</v>
      </c>
      <c r="BI216" s="315">
        <f>IF(N216="nulová",J216,0)</f>
        <v>0</v>
      </c>
      <c r="BJ216" s="259" t="s">
        <v>510</v>
      </c>
      <c r="BK216" s="315">
        <f>ROUND(I216*H216,2)</f>
        <v>0</v>
      </c>
      <c r="BL216" s="259" t="s">
        <v>529</v>
      </c>
      <c r="BM216" s="259" t="s">
        <v>873</v>
      </c>
    </row>
    <row r="217" spans="2:65" s="210" customFormat="1" ht="283.5" x14ac:dyDescent="0.2">
      <c r="B217" s="211"/>
      <c r="D217" s="316" t="s">
        <v>516</v>
      </c>
      <c r="F217" s="317" t="s">
        <v>701</v>
      </c>
      <c r="J217" s="251"/>
      <c r="L217" s="211"/>
      <c r="M217" s="318"/>
      <c r="N217" s="212"/>
      <c r="O217" s="212"/>
      <c r="P217" s="212"/>
      <c r="Q217" s="212"/>
      <c r="R217" s="212"/>
      <c r="S217" s="212"/>
      <c r="T217" s="319"/>
      <c r="AT217" s="259" t="s">
        <v>516</v>
      </c>
      <c r="AU217" s="259" t="s">
        <v>520</v>
      </c>
    </row>
    <row r="218" spans="2:65" s="346" customFormat="1" ht="13.5" x14ac:dyDescent="0.2">
      <c r="B218" s="347"/>
      <c r="D218" s="316" t="s">
        <v>518</v>
      </c>
      <c r="E218" s="348" t="s">
        <v>451</v>
      </c>
      <c r="F218" s="349" t="s">
        <v>702</v>
      </c>
      <c r="H218" s="348" t="s">
        <v>451</v>
      </c>
      <c r="J218" s="413"/>
      <c r="L218" s="347"/>
      <c r="M218" s="350"/>
      <c r="N218" s="351"/>
      <c r="O218" s="351"/>
      <c r="P218" s="351"/>
      <c r="Q218" s="351"/>
      <c r="R218" s="351"/>
      <c r="S218" s="351"/>
      <c r="T218" s="352"/>
      <c r="AT218" s="348" t="s">
        <v>518</v>
      </c>
      <c r="AU218" s="348" t="s">
        <v>520</v>
      </c>
      <c r="AV218" s="346" t="s">
        <v>510</v>
      </c>
      <c r="AW218" s="346" t="s">
        <v>835</v>
      </c>
      <c r="AX218" s="346" t="s">
        <v>802</v>
      </c>
      <c r="AY218" s="348" t="s">
        <v>833</v>
      </c>
    </row>
    <row r="219" spans="2:65" s="320" customFormat="1" ht="13.5" x14ac:dyDescent="0.2">
      <c r="B219" s="321"/>
      <c r="D219" s="316" t="s">
        <v>518</v>
      </c>
      <c r="E219" s="322" t="s">
        <v>451</v>
      </c>
      <c r="F219" s="323" t="s">
        <v>703</v>
      </c>
      <c r="H219" s="324">
        <v>10.77</v>
      </c>
      <c r="J219" s="410"/>
      <c r="L219" s="321"/>
      <c r="M219" s="325"/>
      <c r="N219" s="326"/>
      <c r="O219" s="326"/>
      <c r="P219" s="326"/>
      <c r="Q219" s="326"/>
      <c r="R219" s="326"/>
      <c r="S219" s="326"/>
      <c r="T219" s="327"/>
      <c r="AT219" s="322" t="s">
        <v>518</v>
      </c>
      <c r="AU219" s="322" t="s">
        <v>520</v>
      </c>
      <c r="AV219" s="320" t="s">
        <v>520</v>
      </c>
      <c r="AW219" s="320" t="s">
        <v>835</v>
      </c>
      <c r="AX219" s="320" t="s">
        <v>510</v>
      </c>
      <c r="AY219" s="322" t="s">
        <v>833</v>
      </c>
    </row>
    <row r="220" spans="2:65" s="210" customFormat="1" ht="13.5" x14ac:dyDescent="0.2">
      <c r="B220" s="236"/>
      <c r="C220" s="337" t="s">
        <v>704</v>
      </c>
      <c r="D220" s="337" t="s">
        <v>544</v>
      </c>
      <c r="E220" s="338" t="s">
        <v>705</v>
      </c>
      <c r="F220" s="339" t="s">
        <v>706</v>
      </c>
      <c r="G220" s="340" t="s">
        <v>3</v>
      </c>
      <c r="H220" s="341">
        <v>10.77</v>
      </c>
      <c r="I220" s="342">
        <v>0</v>
      </c>
      <c r="J220" s="412">
        <f>ROUND(I220*H220,2)</f>
        <v>0</v>
      </c>
      <c r="K220" s="339" t="s">
        <v>451</v>
      </c>
      <c r="L220" s="343"/>
      <c r="M220" s="344" t="s">
        <v>451</v>
      </c>
      <c r="N220" s="345" t="s">
        <v>468</v>
      </c>
      <c r="O220" s="313">
        <v>0</v>
      </c>
      <c r="P220" s="313">
        <f>O220*H220</f>
        <v>0</v>
      </c>
      <c r="Q220" s="313">
        <v>0</v>
      </c>
      <c r="R220" s="313">
        <f>Q220*H220</f>
        <v>0</v>
      </c>
      <c r="S220" s="313">
        <v>0</v>
      </c>
      <c r="T220" s="314">
        <f>S220*H220</f>
        <v>0</v>
      </c>
      <c r="AR220" s="259" t="s">
        <v>548</v>
      </c>
      <c r="AT220" s="259" t="s">
        <v>544</v>
      </c>
      <c r="AU220" s="259" t="s">
        <v>520</v>
      </c>
      <c r="AY220" s="259" t="s">
        <v>833</v>
      </c>
      <c r="BE220" s="315">
        <f>IF(N220="základní",J220,0)</f>
        <v>0</v>
      </c>
      <c r="BF220" s="315">
        <f>IF(N220="snížená",J220,0)</f>
        <v>0</v>
      </c>
      <c r="BG220" s="315">
        <f>IF(N220="zákl. přenesená",J220,0)</f>
        <v>0</v>
      </c>
      <c r="BH220" s="315">
        <f>IF(N220="sníž. přenesená",J220,0)</f>
        <v>0</v>
      </c>
      <c r="BI220" s="315">
        <f>IF(N220="nulová",J220,0)</f>
        <v>0</v>
      </c>
      <c r="BJ220" s="259" t="s">
        <v>510</v>
      </c>
      <c r="BK220" s="315">
        <f>ROUND(I220*H220,2)</f>
        <v>0</v>
      </c>
      <c r="BL220" s="259" t="s">
        <v>529</v>
      </c>
      <c r="BM220" s="259" t="s">
        <v>874</v>
      </c>
    </row>
    <row r="221" spans="2:65" s="320" customFormat="1" ht="13.5" x14ac:dyDescent="0.2">
      <c r="B221" s="321"/>
      <c r="D221" s="316" t="s">
        <v>518</v>
      </c>
      <c r="E221" s="322" t="s">
        <v>451</v>
      </c>
      <c r="F221" s="323" t="s">
        <v>703</v>
      </c>
      <c r="H221" s="324">
        <v>10.77</v>
      </c>
      <c r="J221" s="410"/>
      <c r="L221" s="321"/>
      <c r="M221" s="325"/>
      <c r="N221" s="326"/>
      <c r="O221" s="326"/>
      <c r="P221" s="326"/>
      <c r="Q221" s="326"/>
      <c r="R221" s="326"/>
      <c r="S221" s="326"/>
      <c r="T221" s="327"/>
      <c r="AT221" s="322" t="s">
        <v>518</v>
      </c>
      <c r="AU221" s="322" t="s">
        <v>520</v>
      </c>
      <c r="AV221" s="320" t="s">
        <v>520</v>
      </c>
      <c r="AW221" s="320" t="s">
        <v>835</v>
      </c>
      <c r="AX221" s="320" t="s">
        <v>510</v>
      </c>
      <c r="AY221" s="322" t="s">
        <v>833</v>
      </c>
    </row>
    <row r="222" spans="2:65" s="210" customFormat="1" ht="25.5" x14ac:dyDescent="0.2">
      <c r="B222" s="236"/>
      <c r="C222" s="237" t="s">
        <v>707</v>
      </c>
      <c r="D222" s="237" t="s">
        <v>512</v>
      </c>
      <c r="E222" s="238" t="s">
        <v>708</v>
      </c>
      <c r="F222" s="239" t="s">
        <v>709</v>
      </c>
      <c r="G222" s="240" t="s">
        <v>3</v>
      </c>
      <c r="H222" s="241">
        <v>4.5</v>
      </c>
      <c r="I222" s="242">
        <v>0</v>
      </c>
      <c r="J222" s="252">
        <f>ROUND(I222*H222,2)</f>
        <v>0</v>
      </c>
      <c r="K222" s="239" t="s">
        <v>515</v>
      </c>
      <c r="L222" s="211"/>
      <c r="M222" s="311" t="s">
        <v>451</v>
      </c>
      <c r="N222" s="312" t="s">
        <v>468</v>
      </c>
      <c r="O222" s="313">
        <v>0.26900000000000002</v>
      </c>
      <c r="P222" s="313">
        <f>O222*H222</f>
        <v>1.2105000000000001</v>
      </c>
      <c r="Q222" s="313">
        <v>0.29221000000000003</v>
      </c>
      <c r="R222" s="313">
        <f>Q222*H222</f>
        <v>1.314945</v>
      </c>
      <c r="S222" s="313">
        <v>0</v>
      </c>
      <c r="T222" s="314">
        <f>S222*H222</f>
        <v>0</v>
      </c>
      <c r="AR222" s="259" t="s">
        <v>529</v>
      </c>
      <c r="AT222" s="259" t="s">
        <v>512</v>
      </c>
      <c r="AU222" s="259" t="s">
        <v>520</v>
      </c>
      <c r="AY222" s="259" t="s">
        <v>833</v>
      </c>
      <c r="BE222" s="315">
        <f>IF(N222="základní",J222,0)</f>
        <v>0</v>
      </c>
      <c r="BF222" s="315">
        <f>IF(N222="snížená",J222,0)</f>
        <v>0</v>
      </c>
      <c r="BG222" s="315">
        <f>IF(N222="zákl. přenesená",J222,0)</f>
        <v>0</v>
      </c>
      <c r="BH222" s="315">
        <f>IF(N222="sníž. přenesená",J222,0)</f>
        <v>0</v>
      </c>
      <c r="BI222" s="315">
        <f>IF(N222="nulová",J222,0)</f>
        <v>0</v>
      </c>
      <c r="BJ222" s="259" t="s">
        <v>510</v>
      </c>
      <c r="BK222" s="315">
        <f>ROUND(I222*H222,2)</f>
        <v>0</v>
      </c>
      <c r="BL222" s="259" t="s">
        <v>529</v>
      </c>
      <c r="BM222" s="259" t="s">
        <v>875</v>
      </c>
    </row>
    <row r="223" spans="2:65" s="210" customFormat="1" ht="67.5" x14ac:dyDescent="0.2">
      <c r="B223" s="211"/>
      <c r="D223" s="316" t="s">
        <v>516</v>
      </c>
      <c r="F223" s="317" t="s">
        <v>710</v>
      </c>
      <c r="J223" s="251"/>
      <c r="L223" s="211"/>
      <c r="M223" s="318"/>
      <c r="N223" s="212"/>
      <c r="O223" s="212"/>
      <c r="P223" s="212"/>
      <c r="Q223" s="212"/>
      <c r="R223" s="212"/>
      <c r="S223" s="212"/>
      <c r="T223" s="319"/>
      <c r="AT223" s="259" t="s">
        <v>516</v>
      </c>
      <c r="AU223" s="259" t="s">
        <v>520</v>
      </c>
    </row>
    <row r="224" spans="2:65" s="210" customFormat="1" ht="27" x14ac:dyDescent="0.2">
      <c r="B224" s="236"/>
      <c r="C224" s="337" t="s">
        <v>711</v>
      </c>
      <c r="D224" s="337" t="s">
        <v>544</v>
      </c>
      <c r="E224" s="338" t="s">
        <v>712</v>
      </c>
      <c r="F224" s="339" t="s">
        <v>713</v>
      </c>
      <c r="G224" s="340" t="s">
        <v>3</v>
      </c>
      <c r="H224" s="341">
        <v>4.5</v>
      </c>
      <c r="I224" s="342">
        <v>0</v>
      </c>
      <c r="J224" s="412">
        <f>ROUND(I224*H224,2)</f>
        <v>0</v>
      </c>
      <c r="K224" s="339" t="s">
        <v>515</v>
      </c>
      <c r="L224" s="343"/>
      <c r="M224" s="344" t="s">
        <v>451</v>
      </c>
      <c r="N224" s="345" t="s">
        <v>468</v>
      </c>
      <c r="O224" s="313">
        <v>0</v>
      </c>
      <c r="P224" s="313">
        <f>O224*H224</f>
        <v>0</v>
      </c>
      <c r="Q224" s="313">
        <v>1.5599999999999999E-2</v>
      </c>
      <c r="R224" s="313">
        <f>Q224*H224</f>
        <v>7.0199999999999999E-2</v>
      </c>
      <c r="S224" s="313">
        <v>0</v>
      </c>
      <c r="T224" s="314">
        <f>S224*H224</f>
        <v>0</v>
      </c>
      <c r="AR224" s="259" t="s">
        <v>548</v>
      </c>
      <c r="AT224" s="259" t="s">
        <v>544</v>
      </c>
      <c r="AU224" s="259" t="s">
        <v>520</v>
      </c>
      <c r="AY224" s="259" t="s">
        <v>833</v>
      </c>
      <c r="BE224" s="315">
        <f>IF(N224="základní",J224,0)</f>
        <v>0</v>
      </c>
      <c r="BF224" s="315">
        <f>IF(N224="snížená",J224,0)</f>
        <v>0</v>
      </c>
      <c r="BG224" s="315">
        <f>IF(N224="zákl. přenesená",J224,0)</f>
        <v>0</v>
      </c>
      <c r="BH224" s="315">
        <f>IF(N224="sníž. přenesená",J224,0)</f>
        <v>0</v>
      </c>
      <c r="BI224" s="315">
        <f>IF(N224="nulová",J224,0)</f>
        <v>0</v>
      </c>
      <c r="BJ224" s="259" t="s">
        <v>510</v>
      </c>
      <c r="BK224" s="315">
        <f>ROUND(I224*H224,2)</f>
        <v>0</v>
      </c>
      <c r="BL224" s="259" t="s">
        <v>529</v>
      </c>
      <c r="BM224" s="259" t="s">
        <v>876</v>
      </c>
    </row>
    <row r="225" spans="2:65" s="210" customFormat="1" ht="27" x14ac:dyDescent="0.2">
      <c r="B225" s="236"/>
      <c r="C225" s="337" t="s">
        <v>714</v>
      </c>
      <c r="D225" s="337" t="s">
        <v>544</v>
      </c>
      <c r="E225" s="338" t="s">
        <v>715</v>
      </c>
      <c r="F225" s="339" t="s">
        <v>716</v>
      </c>
      <c r="G225" s="340" t="s">
        <v>3</v>
      </c>
      <c r="H225" s="341">
        <v>4.5</v>
      </c>
      <c r="I225" s="342">
        <v>0</v>
      </c>
      <c r="J225" s="412">
        <f>ROUND(I225*H225,2)</f>
        <v>0</v>
      </c>
      <c r="K225" s="339" t="s">
        <v>515</v>
      </c>
      <c r="L225" s="343"/>
      <c r="M225" s="344" t="s">
        <v>451</v>
      </c>
      <c r="N225" s="345" t="s">
        <v>468</v>
      </c>
      <c r="O225" s="313">
        <v>0</v>
      </c>
      <c r="P225" s="313">
        <f>O225*H225</f>
        <v>0</v>
      </c>
      <c r="Q225" s="313">
        <v>5.7999999999999996E-3</v>
      </c>
      <c r="R225" s="313">
        <f>Q225*H225</f>
        <v>2.6099999999999998E-2</v>
      </c>
      <c r="S225" s="313">
        <v>0</v>
      </c>
      <c r="T225" s="314">
        <f>S225*H225</f>
        <v>0</v>
      </c>
      <c r="AR225" s="259" t="s">
        <v>548</v>
      </c>
      <c r="AT225" s="259" t="s">
        <v>544</v>
      </c>
      <c r="AU225" s="259" t="s">
        <v>520</v>
      </c>
      <c r="AY225" s="259" t="s">
        <v>833</v>
      </c>
      <c r="BE225" s="315">
        <f>IF(N225="základní",J225,0)</f>
        <v>0</v>
      </c>
      <c r="BF225" s="315">
        <f>IF(N225="snížená",J225,0)</f>
        <v>0</v>
      </c>
      <c r="BG225" s="315">
        <f>IF(N225="zákl. přenesená",J225,0)</f>
        <v>0</v>
      </c>
      <c r="BH225" s="315">
        <f>IF(N225="sníž. přenesená",J225,0)</f>
        <v>0</v>
      </c>
      <c r="BI225" s="315">
        <f>IF(N225="nulová",J225,0)</f>
        <v>0</v>
      </c>
      <c r="BJ225" s="259" t="s">
        <v>510</v>
      </c>
      <c r="BK225" s="315">
        <f>ROUND(I225*H225,2)</f>
        <v>0</v>
      </c>
      <c r="BL225" s="259" t="s">
        <v>529</v>
      </c>
      <c r="BM225" s="259" t="s">
        <v>877</v>
      </c>
    </row>
    <row r="226" spans="2:65" s="210" customFormat="1" ht="27" x14ac:dyDescent="0.2">
      <c r="B226" s="236"/>
      <c r="C226" s="337" t="s">
        <v>717</v>
      </c>
      <c r="D226" s="337" t="s">
        <v>544</v>
      </c>
      <c r="E226" s="338" t="s">
        <v>718</v>
      </c>
      <c r="F226" s="339" t="s">
        <v>719</v>
      </c>
      <c r="G226" s="340" t="s">
        <v>17</v>
      </c>
      <c r="H226" s="341">
        <v>1</v>
      </c>
      <c r="I226" s="342">
        <v>0</v>
      </c>
      <c r="J226" s="412">
        <f>ROUND(I226*H226,2)</f>
        <v>0</v>
      </c>
      <c r="K226" s="339" t="s">
        <v>515</v>
      </c>
      <c r="L226" s="343"/>
      <c r="M226" s="344" t="s">
        <v>451</v>
      </c>
      <c r="N226" s="345" t="s">
        <v>468</v>
      </c>
      <c r="O226" s="313">
        <v>0</v>
      </c>
      <c r="P226" s="313">
        <f>O226*H226</f>
        <v>0</v>
      </c>
      <c r="Q226" s="313">
        <v>1.3500000000000001E-3</v>
      </c>
      <c r="R226" s="313">
        <f>Q226*H226</f>
        <v>1.3500000000000001E-3</v>
      </c>
      <c r="S226" s="313">
        <v>0</v>
      </c>
      <c r="T226" s="314">
        <f>S226*H226</f>
        <v>0</v>
      </c>
      <c r="AR226" s="259" t="s">
        <v>548</v>
      </c>
      <c r="AT226" s="259" t="s">
        <v>544</v>
      </c>
      <c r="AU226" s="259" t="s">
        <v>520</v>
      </c>
      <c r="AY226" s="259" t="s">
        <v>833</v>
      </c>
      <c r="BE226" s="315">
        <f>IF(N226="základní",J226,0)</f>
        <v>0</v>
      </c>
      <c r="BF226" s="315">
        <f>IF(N226="snížená",J226,0)</f>
        <v>0</v>
      </c>
      <c r="BG226" s="315">
        <f>IF(N226="zákl. přenesená",J226,0)</f>
        <v>0</v>
      </c>
      <c r="BH226" s="315">
        <f>IF(N226="sníž. přenesená",J226,0)</f>
        <v>0</v>
      </c>
      <c r="BI226" s="315">
        <f>IF(N226="nulová",J226,0)</f>
        <v>0</v>
      </c>
      <c r="BJ226" s="259" t="s">
        <v>510</v>
      </c>
      <c r="BK226" s="315">
        <f>ROUND(I226*H226,2)</f>
        <v>0</v>
      </c>
      <c r="BL226" s="259" t="s">
        <v>529</v>
      </c>
      <c r="BM226" s="259" t="s">
        <v>878</v>
      </c>
    </row>
    <row r="227" spans="2:65" s="210" customFormat="1" ht="25.5" x14ac:dyDescent="0.2">
      <c r="B227" s="236"/>
      <c r="C227" s="237" t="s">
        <v>720</v>
      </c>
      <c r="D227" s="237" t="s">
        <v>512</v>
      </c>
      <c r="E227" s="238" t="s">
        <v>721</v>
      </c>
      <c r="F227" s="239" t="s">
        <v>722</v>
      </c>
      <c r="G227" s="240" t="s">
        <v>17</v>
      </c>
      <c r="H227" s="241">
        <v>1</v>
      </c>
      <c r="I227" s="242">
        <v>0</v>
      </c>
      <c r="J227" s="252">
        <f>ROUND(I227*H227,2)</f>
        <v>0</v>
      </c>
      <c r="K227" s="239" t="s">
        <v>515</v>
      </c>
      <c r="L227" s="211"/>
      <c r="M227" s="311" t="s">
        <v>451</v>
      </c>
      <c r="N227" s="312" t="s">
        <v>468</v>
      </c>
      <c r="O227" s="313">
        <v>2.0880000000000001</v>
      </c>
      <c r="P227" s="313">
        <f>O227*H227</f>
        <v>2.0880000000000001</v>
      </c>
      <c r="Q227" s="313">
        <v>9.3299999999999998E-3</v>
      </c>
      <c r="R227" s="313">
        <f>Q227*H227</f>
        <v>9.3299999999999998E-3</v>
      </c>
      <c r="S227" s="313">
        <v>0</v>
      </c>
      <c r="T227" s="314">
        <f>S227*H227</f>
        <v>0</v>
      </c>
      <c r="AR227" s="259" t="s">
        <v>529</v>
      </c>
      <c r="AT227" s="259" t="s">
        <v>512</v>
      </c>
      <c r="AU227" s="259" t="s">
        <v>520</v>
      </c>
      <c r="AY227" s="259" t="s">
        <v>833</v>
      </c>
      <c r="BE227" s="315">
        <f>IF(N227="základní",J227,0)</f>
        <v>0</v>
      </c>
      <c r="BF227" s="315">
        <f>IF(N227="snížená",J227,0)</f>
        <v>0</v>
      </c>
      <c r="BG227" s="315">
        <f>IF(N227="zákl. přenesená",J227,0)</f>
        <v>0</v>
      </c>
      <c r="BH227" s="315">
        <f>IF(N227="sníž. přenesená",J227,0)</f>
        <v>0</v>
      </c>
      <c r="BI227" s="315">
        <f>IF(N227="nulová",J227,0)</f>
        <v>0</v>
      </c>
      <c r="BJ227" s="259" t="s">
        <v>510</v>
      </c>
      <c r="BK227" s="315">
        <f>ROUND(I227*H227,2)</f>
        <v>0</v>
      </c>
      <c r="BL227" s="259" t="s">
        <v>529</v>
      </c>
      <c r="BM227" s="259" t="s">
        <v>879</v>
      </c>
    </row>
    <row r="228" spans="2:65" s="210" customFormat="1" ht="256.5" x14ac:dyDescent="0.2">
      <c r="B228" s="211"/>
      <c r="D228" s="316" t="s">
        <v>516</v>
      </c>
      <c r="F228" s="317" t="s">
        <v>723</v>
      </c>
      <c r="J228" s="251"/>
      <c r="L228" s="211"/>
      <c r="M228" s="318"/>
      <c r="N228" s="212"/>
      <c r="O228" s="212"/>
      <c r="P228" s="212"/>
      <c r="Q228" s="212"/>
      <c r="R228" s="212"/>
      <c r="S228" s="212"/>
      <c r="T228" s="319"/>
      <c r="AT228" s="259" t="s">
        <v>516</v>
      </c>
      <c r="AU228" s="259" t="s">
        <v>520</v>
      </c>
    </row>
    <row r="229" spans="2:65" s="210" customFormat="1" ht="13.5" x14ac:dyDescent="0.2">
      <c r="B229" s="236"/>
      <c r="C229" s="337" t="s">
        <v>724</v>
      </c>
      <c r="D229" s="337" t="s">
        <v>544</v>
      </c>
      <c r="E229" s="338" t="s">
        <v>725</v>
      </c>
      <c r="F229" s="339" t="s">
        <v>726</v>
      </c>
      <c r="G229" s="340" t="s">
        <v>17</v>
      </c>
      <c r="H229" s="341">
        <v>1</v>
      </c>
      <c r="I229" s="342">
        <v>0</v>
      </c>
      <c r="J229" s="412">
        <f>ROUND(I229*H229,2)</f>
        <v>0</v>
      </c>
      <c r="K229" s="339" t="s">
        <v>451</v>
      </c>
      <c r="L229" s="343"/>
      <c r="M229" s="344" t="s">
        <v>451</v>
      </c>
      <c r="N229" s="345" t="s">
        <v>468</v>
      </c>
      <c r="O229" s="313">
        <v>0</v>
      </c>
      <c r="P229" s="313">
        <f>O229*H229</f>
        <v>0</v>
      </c>
      <c r="Q229" s="313">
        <v>0.1</v>
      </c>
      <c r="R229" s="313">
        <f>Q229*H229</f>
        <v>0.1</v>
      </c>
      <c r="S229" s="313">
        <v>0</v>
      </c>
      <c r="T229" s="314">
        <f>S229*H229</f>
        <v>0</v>
      </c>
      <c r="AR229" s="259" t="s">
        <v>548</v>
      </c>
      <c r="AT229" s="259" t="s">
        <v>544</v>
      </c>
      <c r="AU229" s="259" t="s">
        <v>520</v>
      </c>
      <c r="AY229" s="259" t="s">
        <v>833</v>
      </c>
      <c r="BE229" s="315">
        <f>IF(N229="základní",J229,0)</f>
        <v>0</v>
      </c>
      <c r="BF229" s="315">
        <f>IF(N229="snížená",J229,0)</f>
        <v>0</v>
      </c>
      <c r="BG229" s="315">
        <f>IF(N229="zákl. přenesená",J229,0)</f>
        <v>0</v>
      </c>
      <c r="BH229" s="315">
        <f>IF(N229="sníž. přenesená",J229,0)</f>
        <v>0</v>
      </c>
      <c r="BI229" s="315">
        <f>IF(N229="nulová",J229,0)</f>
        <v>0</v>
      </c>
      <c r="BJ229" s="259" t="s">
        <v>510</v>
      </c>
      <c r="BK229" s="315">
        <f>ROUND(I229*H229,2)</f>
        <v>0</v>
      </c>
      <c r="BL229" s="259" t="s">
        <v>529</v>
      </c>
      <c r="BM229" s="259" t="s">
        <v>880</v>
      </c>
    </row>
    <row r="230" spans="2:65" s="210" customFormat="1" ht="25.5" x14ac:dyDescent="0.2">
      <c r="B230" s="236"/>
      <c r="C230" s="237" t="s">
        <v>727</v>
      </c>
      <c r="D230" s="237" t="s">
        <v>512</v>
      </c>
      <c r="E230" s="238" t="s">
        <v>728</v>
      </c>
      <c r="F230" s="239" t="s">
        <v>729</v>
      </c>
      <c r="G230" s="240" t="s">
        <v>11</v>
      </c>
      <c r="H230" s="241">
        <v>23.24</v>
      </c>
      <c r="I230" s="242">
        <v>0</v>
      </c>
      <c r="J230" s="252">
        <f>ROUND(I230*H230,2)</f>
        <v>0</v>
      </c>
      <c r="K230" s="239" t="s">
        <v>515</v>
      </c>
      <c r="L230" s="211"/>
      <c r="M230" s="311" t="s">
        <v>451</v>
      </c>
      <c r="N230" s="312" t="s">
        <v>468</v>
      </c>
      <c r="O230" s="313">
        <v>1.34</v>
      </c>
      <c r="P230" s="313">
        <f>O230*H230</f>
        <v>31.1416</v>
      </c>
      <c r="Q230" s="313">
        <v>8.8000000000000003E-4</v>
      </c>
      <c r="R230" s="313">
        <f>Q230*H230</f>
        <v>2.0451199999999999E-2</v>
      </c>
      <c r="S230" s="313">
        <v>0</v>
      </c>
      <c r="T230" s="314">
        <f>S230*H230</f>
        <v>0</v>
      </c>
      <c r="AR230" s="259" t="s">
        <v>529</v>
      </c>
      <c r="AT230" s="259" t="s">
        <v>512</v>
      </c>
      <c r="AU230" s="259" t="s">
        <v>520</v>
      </c>
      <c r="AY230" s="259" t="s">
        <v>833</v>
      </c>
      <c r="BE230" s="315">
        <f>IF(N230="základní",J230,0)</f>
        <v>0</v>
      </c>
      <c r="BF230" s="315">
        <f>IF(N230="snížená",J230,0)</f>
        <v>0</v>
      </c>
      <c r="BG230" s="315">
        <f>IF(N230="zákl. přenesená",J230,0)</f>
        <v>0</v>
      </c>
      <c r="BH230" s="315">
        <f>IF(N230="sníž. přenesená",J230,0)</f>
        <v>0</v>
      </c>
      <c r="BI230" s="315">
        <f>IF(N230="nulová",J230,0)</f>
        <v>0</v>
      </c>
      <c r="BJ230" s="259" t="s">
        <v>510</v>
      </c>
      <c r="BK230" s="315">
        <f>ROUND(I230*H230,2)</f>
        <v>0</v>
      </c>
      <c r="BL230" s="259" t="s">
        <v>529</v>
      </c>
      <c r="BM230" s="259" t="s">
        <v>881</v>
      </c>
    </row>
    <row r="231" spans="2:65" s="210" customFormat="1" ht="270" x14ac:dyDescent="0.2">
      <c r="B231" s="211"/>
      <c r="D231" s="316" t="s">
        <v>516</v>
      </c>
      <c r="F231" s="317" t="s">
        <v>730</v>
      </c>
      <c r="J231" s="251"/>
      <c r="L231" s="211"/>
      <c r="M231" s="318"/>
      <c r="N231" s="212"/>
      <c r="O231" s="212"/>
      <c r="P231" s="212"/>
      <c r="Q231" s="212"/>
      <c r="R231" s="212"/>
      <c r="S231" s="212"/>
      <c r="T231" s="319"/>
      <c r="AT231" s="259" t="s">
        <v>516</v>
      </c>
      <c r="AU231" s="259" t="s">
        <v>520</v>
      </c>
    </row>
    <row r="232" spans="2:65" s="320" customFormat="1" ht="13.5" x14ac:dyDescent="0.2">
      <c r="B232" s="321"/>
      <c r="D232" s="316" t="s">
        <v>518</v>
      </c>
      <c r="E232" s="322" t="s">
        <v>451</v>
      </c>
      <c r="F232" s="323" t="s">
        <v>731</v>
      </c>
      <c r="H232" s="324">
        <v>23.24</v>
      </c>
      <c r="J232" s="410"/>
      <c r="L232" s="321"/>
      <c r="M232" s="325"/>
      <c r="N232" s="326"/>
      <c r="O232" s="326"/>
      <c r="P232" s="326"/>
      <c r="Q232" s="326"/>
      <c r="R232" s="326"/>
      <c r="S232" s="326"/>
      <c r="T232" s="327"/>
      <c r="AT232" s="322" t="s">
        <v>518</v>
      </c>
      <c r="AU232" s="322" t="s">
        <v>520</v>
      </c>
      <c r="AV232" s="320" t="s">
        <v>520</v>
      </c>
      <c r="AW232" s="320" t="s">
        <v>835</v>
      </c>
      <c r="AX232" s="320" t="s">
        <v>510</v>
      </c>
      <c r="AY232" s="322" t="s">
        <v>833</v>
      </c>
    </row>
    <row r="233" spans="2:65" s="210" customFormat="1" ht="25.5" x14ac:dyDescent="0.2">
      <c r="B233" s="236"/>
      <c r="C233" s="237" t="s">
        <v>732</v>
      </c>
      <c r="D233" s="237" t="s">
        <v>512</v>
      </c>
      <c r="E233" s="238" t="s">
        <v>733</v>
      </c>
      <c r="F233" s="239" t="s">
        <v>734</v>
      </c>
      <c r="G233" s="240" t="s">
        <v>11</v>
      </c>
      <c r="H233" s="241">
        <v>23.24</v>
      </c>
      <c r="I233" s="242">
        <v>0</v>
      </c>
      <c r="J233" s="252">
        <f>ROUND(I233*H233,2)</f>
        <v>0</v>
      </c>
      <c r="K233" s="239" t="s">
        <v>515</v>
      </c>
      <c r="L233" s="211"/>
      <c r="M233" s="311" t="s">
        <v>451</v>
      </c>
      <c r="N233" s="312" t="s">
        <v>468</v>
      </c>
      <c r="O233" s="313">
        <v>0.3</v>
      </c>
      <c r="P233" s="313">
        <f>O233*H233</f>
        <v>6.9719999999999995</v>
      </c>
      <c r="Q233" s="313">
        <v>0</v>
      </c>
      <c r="R233" s="313">
        <f>Q233*H233</f>
        <v>0</v>
      </c>
      <c r="S233" s="313">
        <v>0</v>
      </c>
      <c r="T233" s="314">
        <f>S233*H233</f>
        <v>0</v>
      </c>
      <c r="AR233" s="259" t="s">
        <v>529</v>
      </c>
      <c r="AT233" s="259" t="s">
        <v>512</v>
      </c>
      <c r="AU233" s="259" t="s">
        <v>520</v>
      </c>
      <c r="AY233" s="259" t="s">
        <v>833</v>
      </c>
      <c r="BE233" s="315">
        <f>IF(N233="základní",J233,0)</f>
        <v>0</v>
      </c>
      <c r="BF233" s="315">
        <f>IF(N233="snížená",J233,0)</f>
        <v>0</v>
      </c>
      <c r="BG233" s="315">
        <f>IF(N233="zákl. přenesená",J233,0)</f>
        <v>0</v>
      </c>
      <c r="BH233" s="315">
        <f>IF(N233="sníž. přenesená",J233,0)</f>
        <v>0</v>
      </c>
      <c r="BI233" s="315">
        <f>IF(N233="nulová",J233,0)</f>
        <v>0</v>
      </c>
      <c r="BJ233" s="259" t="s">
        <v>510</v>
      </c>
      <c r="BK233" s="315">
        <f>ROUND(I233*H233,2)</f>
        <v>0</v>
      </c>
      <c r="BL233" s="259" t="s">
        <v>529</v>
      </c>
      <c r="BM233" s="259" t="s">
        <v>882</v>
      </c>
    </row>
    <row r="234" spans="2:65" s="210" customFormat="1" ht="270" x14ac:dyDescent="0.2">
      <c r="B234" s="211"/>
      <c r="D234" s="316" t="s">
        <v>516</v>
      </c>
      <c r="F234" s="317" t="s">
        <v>730</v>
      </c>
      <c r="J234" s="251"/>
      <c r="L234" s="211"/>
      <c r="M234" s="318"/>
      <c r="N234" s="212"/>
      <c r="O234" s="212"/>
      <c r="P234" s="212"/>
      <c r="Q234" s="212"/>
      <c r="R234" s="212"/>
      <c r="S234" s="212"/>
      <c r="T234" s="319"/>
      <c r="AT234" s="259" t="s">
        <v>516</v>
      </c>
      <c r="AU234" s="259" t="s">
        <v>520</v>
      </c>
    </row>
    <row r="235" spans="2:65" s="320" customFormat="1" ht="13.5" x14ac:dyDescent="0.2">
      <c r="B235" s="321"/>
      <c r="D235" s="316" t="s">
        <v>518</v>
      </c>
      <c r="E235" s="322" t="s">
        <v>451</v>
      </c>
      <c r="F235" s="323" t="s">
        <v>731</v>
      </c>
      <c r="H235" s="324">
        <v>23.24</v>
      </c>
      <c r="J235" s="410"/>
      <c r="L235" s="321"/>
      <c r="M235" s="325"/>
      <c r="N235" s="326"/>
      <c r="O235" s="326"/>
      <c r="P235" s="326"/>
      <c r="Q235" s="326"/>
      <c r="R235" s="326"/>
      <c r="S235" s="326"/>
      <c r="T235" s="327"/>
      <c r="AT235" s="322" t="s">
        <v>518</v>
      </c>
      <c r="AU235" s="322" t="s">
        <v>520</v>
      </c>
      <c r="AV235" s="320" t="s">
        <v>520</v>
      </c>
      <c r="AW235" s="320" t="s">
        <v>835</v>
      </c>
      <c r="AX235" s="320" t="s">
        <v>510</v>
      </c>
      <c r="AY235" s="322" t="s">
        <v>833</v>
      </c>
    </row>
    <row r="236" spans="2:65" s="210" customFormat="1" ht="25.5" x14ac:dyDescent="0.2">
      <c r="B236" s="236"/>
      <c r="C236" s="237" t="s">
        <v>735</v>
      </c>
      <c r="D236" s="237" t="s">
        <v>512</v>
      </c>
      <c r="E236" s="238" t="s">
        <v>736</v>
      </c>
      <c r="F236" s="239" t="s">
        <v>737</v>
      </c>
      <c r="G236" s="240" t="s">
        <v>11</v>
      </c>
      <c r="H236" s="241">
        <v>23.24</v>
      </c>
      <c r="I236" s="242">
        <v>0</v>
      </c>
      <c r="J236" s="252">
        <f>ROUND(I236*H236,2)</f>
        <v>0</v>
      </c>
      <c r="K236" s="239" t="s">
        <v>515</v>
      </c>
      <c r="L236" s="211"/>
      <c r="M236" s="311" t="s">
        <v>451</v>
      </c>
      <c r="N236" s="312" t="s">
        <v>468</v>
      </c>
      <c r="O236" s="313">
        <v>0</v>
      </c>
      <c r="P236" s="313">
        <f>O236*H236</f>
        <v>0</v>
      </c>
      <c r="Q236" s="313">
        <v>0</v>
      </c>
      <c r="R236" s="313">
        <f>Q236*H236</f>
        <v>0</v>
      </c>
      <c r="S236" s="313">
        <v>0</v>
      </c>
      <c r="T236" s="314">
        <f>S236*H236</f>
        <v>0</v>
      </c>
      <c r="AR236" s="259" t="s">
        <v>529</v>
      </c>
      <c r="AT236" s="259" t="s">
        <v>512</v>
      </c>
      <c r="AU236" s="259" t="s">
        <v>520</v>
      </c>
      <c r="AY236" s="259" t="s">
        <v>833</v>
      </c>
      <c r="BE236" s="315">
        <f>IF(N236="základní",J236,0)</f>
        <v>0</v>
      </c>
      <c r="BF236" s="315">
        <f>IF(N236="snížená",J236,0)</f>
        <v>0</v>
      </c>
      <c r="BG236" s="315">
        <f>IF(N236="zákl. přenesená",J236,0)</f>
        <v>0</v>
      </c>
      <c r="BH236" s="315">
        <f>IF(N236="sníž. přenesená",J236,0)</f>
        <v>0</v>
      </c>
      <c r="BI236" s="315">
        <f>IF(N236="nulová",J236,0)</f>
        <v>0</v>
      </c>
      <c r="BJ236" s="259" t="s">
        <v>510</v>
      </c>
      <c r="BK236" s="315">
        <f>ROUND(I236*H236,2)</f>
        <v>0</v>
      </c>
      <c r="BL236" s="259" t="s">
        <v>529</v>
      </c>
      <c r="BM236" s="259" t="s">
        <v>883</v>
      </c>
    </row>
    <row r="237" spans="2:65" s="210" customFormat="1" ht="270" x14ac:dyDescent="0.2">
      <c r="B237" s="211"/>
      <c r="D237" s="316" t="s">
        <v>516</v>
      </c>
      <c r="F237" s="317" t="s">
        <v>730</v>
      </c>
      <c r="J237" s="251"/>
      <c r="L237" s="211"/>
      <c r="M237" s="318"/>
      <c r="N237" s="212"/>
      <c r="O237" s="212"/>
      <c r="P237" s="212"/>
      <c r="Q237" s="212"/>
      <c r="R237" s="212"/>
      <c r="S237" s="212"/>
      <c r="T237" s="319"/>
      <c r="AT237" s="259" t="s">
        <v>516</v>
      </c>
      <c r="AU237" s="259" t="s">
        <v>520</v>
      </c>
    </row>
    <row r="238" spans="2:65" s="320" customFormat="1" ht="13.5" x14ac:dyDescent="0.2">
      <c r="B238" s="321"/>
      <c r="D238" s="316" t="s">
        <v>518</v>
      </c>
      <c r="E238" s="322" t="s">
        <v>451</v>
      </c>
      <c r="F238" s="323" t="s">
        <v>731</v>
      </c>
      <c r="H238" s="324">
        <v>23.24</v>
      </c>
      <c r="J238" s="410"/>
      <c r="L238" s="321"/>
      <c r="M238" s="325"/>
      <c r="N238" s="326"/>
      <c r="O238" s="326"/>
      <c r="P238" s="326"/>
      <c r="Q238" s="326"/>
      <c r="R238" s="326"/>
      <c r="S238" s="326"/>
      <c r="T238" s="327"/>
      <c r="AT238" s="322" t="s">
        <v>518</v>
      </c>
      <c r="AU238" s="322" t="s">
        <v>520</v>
      </c>
      <c r="AV238" s="320" t="s">
        <v>520</v>
      </c>
      <c r="AW238" s="320" t="s">
        <v>835</v>
      </c>
      <c r="AX238" s="320" t="s">
        <v>510</v>
      </c>
      <c r="AY238" s="322" t="s">
        <v>833</v>
      </c>
    </row>
    <row r="239" spans="2:65" s="210" customFormat="1" ht="51" x14ac:dyDescent="0.2">
      <c r="B239" s="236"/>
      <c r="C239" s="237" t="s">
        <v>738</v>
      </c>
      <c r="D239" s="237" t="s">
        <v>512</v>
      </c>
      <c r="E239" s="238" t="s">
        <v>739</v>
      </c>
      <c r="F239" s="239" t="s">
        <v>740</v>
      </c>
      <c r="G239" s="240" t="s">
        <v>9</v>
      </c>
      <c r="H239" s="241">
        <v>911.38499999999999</v>
      </c>
      <c r="I239" s="242">
        <v>0</v>
      </c>
      <c r="J239" s="252">
        <f>ROUND(I239*H239,2)</f>
        <v>0</v>
      </c>
      <c r="K239" s="239" t="s">
        <v>515</v>
      </c>
      <c r="L239" s="211"/>
      <c r="M239" s="311" t="s">
        <v>451</v>
      </c>
      <c r="N239" s="312" t="s">
        <v>468</v>
      </c>
      <c r="O239" s="313">
        <v>4.4999999999999998E-2</v>
      </c>
      <c r="P239" s="313">
        <f>O239*H239</f>
        <v>41.012324999999997</v>
      </c>
      <c r="Q239" s="313">
        <v>0</v>
      </c>
      <c r="R239" s="313">
        <f>Q239*H239</f>
        <v>0</v>
      </c>
      <c r="S239" s="313">
        <v>1E-3</v>
      </c>
      <c r="T239" s="314">
        <f>S239*H239</f>
        <v>0.911385</v>
      </c>
      <c r="AR239" s="259" t="s">
        <v>529</v>
      </c>
      <c r="AT239" s="259" t="s">
        <v>512</v>
      </c>
      <c r="AU239" s="259" t="s">
        <v>520</v>
      </c>
      <c r="AY239" s="259" t="s">
        <v>833</v>
      </c>
      <c r="BE239" s="315">
        <f>IF(N239="základní",J239,0)</f>
        <v>0</v>
      </c>
      <c r="BF239" s="315">
        <f>IF(N239="snížená",J239,0)</f>
        <v>0</v>
      </c>
      <c r="BG239" s="315">
        <f>IF(N239="zákl. přenesená",J239,0)</f>
        <v>0</v>
      </c>
      <c r="BH239" s="315">
        <f>IF(N239="sníž. přenesená",J239,0)</f>
        <v>0</v>
      </c>
      <c r="BI239" s="315">
        <f>IF(N239="nulová",J239,0)</f>
        <v>0</v>
      </c>
      <c r="BJ239" s="259" t="s">
        <v>510</v>
      </c>
      <c r="BK239" s="315">
        <f>ROUND(I239*H239,2)</f>
        <v>0</v>
      </c>
      <c r="BL239" s="259" t="s">
        <v>529</v>
      </c>
      <c r="BM239" s="259" t="s">
        <v>884</v>
      </c>
    </row>
    <row r="240" spans="2:65" s="346" customFormat="1" ht="13.5" x14ac:dyDescent="0.2">
      <c r="B240" s="347"/>
      <c r="D240" s="316" t="s">
        <v>518</v>
      </c>
      <c r="E240" s="348" t="s">
        <v>451</v>
      </c>
      <c r="F240" s="349" t="s">
        <v>741</v>
      </c>
      <c r="H240" s="348" t="s">
        <v>451</v>
      </c>
      <c r="J240" s="413"/>
      <c r="L240" s="347"/>
      <c r="M240" s="350"/>
      <c r="N240" s="351"/>
      <c r="O240" s="351"/>
      <c r="P240" s="351"/>
      <c r="Q240" s="351"/>
      <c r="R240" s="351"/>
      <c r="S240" s="351"/>
      <c r="T240" s="352"/>
      <c r="AT240" s="348" t="s">
        <v>518</v>
      </c>
      <c r="AU240" s="348" t="s">
        <v>520</v>
      </c>
      <c r="AV240" s="346" t="s">
        <v>510</v>
      </c>
      <c r="AW240" s="346" t="s">
        <v>835</v>
      </c>
      <c r="AX240" s="346" t="s">
        <v>802</v>
      </c>
      <c r="AY240" s="348" t="s">
        <v>833</v>
      </c>
    </row>
    <row r="241" spans="2:65" s="346" customFormat="1" ht="13.5" x14ac:dyDescent="0.2">
      <c r="B241" s="347"/>
      <c r="D241" s="316" t="s">
        <v>518</v>
      </c>
      <c r="E241" s="348" t="s">
        <v>451</v>
      </c>
      <c r="F241" s="349" t="s">
        <v>742</v>
      </c>
      <c r="H241" s="348" t="s">
        <v>451</v>
      </c>
      <c r="J241" s="413"/>
      <c r="L241" s="347"/>
      <c r="M241" s="350"/>
      <c r="N241" s="351"/>
      <c r="O241" s="351"/>
      <c r="P241" s="351"/>
      <c r="Q241" s="351"/>
      <c r="R241" s="351"/>
      <c r="S241" s="351"/>
      <c r="T241" s="352"/>
      <c r="AT241" s="348" t="s">
        <v>518</v>
      </c>
      <c r="AU241" s="348" t="s">
        <v>520</v>
      </c>
      <c r="AV241" s="346" t="s">
        <v>510</v>
      </c>
      <c r="AW241" s="346" t="s">
        <v>835</v>
      </c>
      <c r="AX241" s="346" t="s">
        <v>802</v>
      </c>
      <c r="AY241" s="348" t="s">
        <v>833</v>
      </c>
    </row>
    <row r="242" spans="2:65" s="320" customFormat="1" ht="13.5" x14ac:dyDescent="0.2">
      <c r="B242" s="321"/>
      <c r="D242" s="316" t="s">
        <v>518</v>
      </c>
      <c r="E242" s="322" t="s">
        <v>451</v>
      </c>
      <c r="F242" s="323" t="s">
        <v>743</v>
      </c>
      <c r="H242" s="324">
        <v>911.38499999999999</v>
      </c>
      <c r="J242" s="410"/>
      <c r="L242" s="321"/>
      <c r="M242" s="325"/>
      <c r="N242" s="326"/>
      <c r="O242" s="326"/>
      <c r="P242" s="326"/>
      <c r="Q242" s="326"/>
      <c r="R242" s="326"/>
      <c r="S242" s="326"/>
      <c r="T242" s="327"/>
      <c r="AT242" s="322" t="s">
        <v>518</v>
      </c>
      <c r="AU242" s="322" t="s">
        <v>520</v>
      </c>
      <c r="AV242" s="320" t="s">
        <v>520</v>
      </c>
      <c r="AW242" s="320" t="s">
        <v>835</v>
      </c>
      <c r="AX242" s="320" t="s">
        <v>510</v>
      </c>
      <c r="AY242" s="322" t="s">
        <v>833</v>
      </c>
    </row>
    <row r="243" spans="2:65" s="210" customFormat="1" ht="25.5" x14ac:dyDescent="0.2">
      <c r="B243" s="236"/>
      <c r="C243" s="237" t="s">
        <v>744</v>
      </c>
      <c r="D243" s="237" t="s">
        <v>512</v>
      </c>
      <c r="E243" s="238" t="s">
        <v>745</v>
      </c>
      <c r="F243" s="239" t="s">
        <v>746</v>
      </c>
      <c r="G243" s="240" t="s">
        <v>9</v>
      </c>
      <c r="H243" s="241">
        <v>100</v>
      </c>
      <c r="I243" s="242">
        <v>0</v>
      </c>
      <c r="J243" s="252">
        <f>ROUND(I243*H243,2)</f>
        <v>0</v>
      </c>
      <c r="K243" s="239" t="s">
        <v>515</v>
      </c>
      <c r="L243" s="211"/>
      <c r="M243" s="311" t="s">
        <v>451</v>
      </c>
      <c r="N243" s="312" t="s">
        <v>468</v>
      </c>
      <c r="O243" s="313">
        <v>2.5000000000000001E-2</v>
      </c>
      <c r="P243" s="313">
        <f>O243*H243</f>
        <v>2.5</v>
      </c>
      <c r="Q243" s="313">
        <v>0</v>
      </c>
      <c r="R243" s="313">
        <f>Q243*H243</f>
        <v>0</v>
      </c>
      <c r="S243" s="313">
        <v>1E-3</v>
      </c>
      <c r="T243" s="314">
        <f>S243*H243</f>
        <v>0.1</v>
      </c>
      <c r="AR243" s="259" t="s">
        <v>529</v>
      </c>
      <c r="AT243" s="259" t="s">
        <v>512</v>
      </c>
      <c r="AU243" s="259" t="s">
        <v>520</v>
      </c>
      <c r="AY243" s="259" t="s">
        <v>833</v>
      </c>
      <c r="BE243" s="315">
        <f>IF(N243="základní",J243,0)</f>
        <v>0</v>
      </c>
      <c r="BF243" s="315">
        <f>IF(N243="snížená",J243,0)</f>
        <v>0</v>
      </c>
      <c r="BG243" s="315">
        <f>IF(N243="zákl. přenesená",J243,0)</f>
        <v>0</v>
      </c>
      <c r="BH243" s="315">
        <f>IF(N243="sníž. přenesená",J243,0)</f>
        <v>0</v>
      </c>
      <c r="BI243" s="315">
        <f>IF(N243="nulová",J243,0)</f>
        <v>0</v>
      </c>
      <c r="BJ243" s="259" t="s">
        <v>510</v>
      </c>
      <c r="BK243" s="315">
        <f>ROUND(I243*H243,2)</f>
        <v>0</v>
      </c>
      <c r="BL243" s="259" t="s">
        <v>529</v>
      </c>
      <c r="BM243" s="259" t="s">
        <v>885</v>
      </c>
    </row>
    <row r="244" spans="2:65" s="346" customFormat="1" ht="13.5" x14ac:dyDescent="0.2">
      <c r="B244" s="347"/>
      <c r="D244" s="316" t="s">
        <v>518</v>
      </c>
      <c r="E244" s="348" t="s">
        <v>451</v>
      </c>
      <c r="F244" s="349" t="s">
        <v>741</v>
      </c>
      <c r="H244" s="348" t="s">
        <v>451</v>
      </c>
      <c r="J244" s="413"/>
      <c r="L244" s="347"/>
      <c r="M244" s="350"/>
      <c r="N244" s="351"/>
      <c r="O244" s="351"/>
      <c r="P244" s="351"/>
      <c r="Q244" s="351"/>
      <c r="R244" s="351"/>
      <c r="S244" s="351"/>
      <c r="T244" s="352"/>
      <c r="AT244" s="348" t="s">
        <v>518</v>
      </c>
      <c r="AU244" s="348" t="s">
        <v>520</v>
      </c>
      <c r="AV244" s="346" t="s">
        <v>510</v>
      </c>
      <c r="AW244" s="346" t="s">
        <v>835</v>
      </c>
      <c r="AX244" s="346" t="s">
        <v>802</v>
      </c>
      <c r="AY244" s="348" t="s">
        <v>833</v>
      </c>
    </row>
    <row r="245" spans="2:65" s="346" customFormat="1" ht="13.5" x14ac:dyDescent="0.2">
      <c r="B245" s="347"/>
      <c r="D245" s="316" t="s">
        <v>518</v>
      </c>
      <c r="E245" s="348" t="s">
        <v>451</v>
      </c>
      <c r="F245" s="349" t="s">
        <v>747</v>
      </c>
      <c r="H245" s="348" t="s">
        <v>451</v>
      </c>
      <c r="J245" s="413"/>
      <c r="L245" s="347"/>
      <c r="M245" s="350"/>
      <c r="N245" s="351"/>
      <c r="O245" s="351"/>
      <c r="P245" s="351"/>
      <c r="Q245" s="351"/>
      <c r="R245" s="351"/>
      <c r="S245" s="351"/>
      <c r="T245" s="352"/>
      <c r="AT245" s="348" t="s">
        <v>518</v>
      </c>
      <c r="AU245" s="348" t="s">
        <v>520</v>
      </c>
      <c r="AV245" s="346" t="s">
        <v>510</v>
      </c>
      <c r="AW245" s="346" t="s">
        <v>835</v>
      </c>
      <c r="AX245" s="346" t="s">
        <v>802</v>
      </c>
      <c r="AY245" s="348" t="s">
        <v>833</v>
      </c>
    </row>
    <row r="246" spans="2:65" s="320" customFormat="1" ht="13.5" x14ac:dyDescent="0.2">
      <c r="B246" s="321"/>
      <c r="D246" s="316" t="s">
        <v>518</v>
      </c>
      <c r="E246" s="322" t="s">
        <v>451</v>
      </c>
      <c r="F246" s="323" t="s">
        <v>748</v>
      </c>
      <c r="H246" s="324">
        <v>100</v>
      </c>
      <c r="J246" s="410"/>
      <c r="L246" s="321"/>
      <c r="M246" s="325"/>
      <c r="N246" s="326"/>
      <c r="O246" s="326"/>
      <c r="P246" s="326"/>
      <c r="Q246" s="326"/>
      <c r="R246" s="326"/>
      <c r="S246" s="326"/>
      <c r="T246" s="327"/>
      <c r="AT246" s="322" t="s">
        <v>518</v>
      </c>
      <c r="AU246" s="322" t="s">
        <v>520</v>
      </c>
      <c r="AV246" s="320" t="s">
        <v>520</v>
      </c>
      <c r="AW246" s="320" t="s">
        <v>835</v>
      </c>
      <c r="AX246" s="320" t="s">
        <v>510</v>
      </c>
      <c r="AY246" s="322" t="s">
        <v>833</v>
      </c>
    </row>
    <row r="247" spans="2:65" s="300" customFormat="1" ht="15" x14ac:dyDescent="0.3">
      <c r="B247" s="301"/>
      <c r="D247" s="302" t="s">
        <v>507</v>
      </c>
      <c r="E247" s="310" t="s">
        <v>749</v>
      </c>
      <c r="F247" s="310" t="s">
        <v>750</v>
      </c>
      <c r="J247" s="409">
        <f>BK247</f>
        <v>0</v>
      </c>
      <c r="L247" s="301"/>
      <c r="M247" s="304"/>
      <c r="N247" s="305"/>
      <c r="O247" s="305"/>
      <c r="P247" s="306">
        <f>SUM(P248:P255)</f>
        <v>0.25072799999999995</v>
      </c>
      <c r="Q247" s="305"/>
      <c r="R247" s="306">
        <f>SUM(R248:R255)</f>
        <v>0</v>
      </c>
      <c r="S247" s="305"/>
      <c r="T247" s="307">
        <f>SUM(T248:T255)</f>
        <v>0</v>
      </c>
      <c r="AR247" s="302" t="s">
        <v>510</v>
      </c>
      <c r="AT247" s="308" t="s">
        <v>507</v>
      </c>
      <c r="AU247" s="308" t="s">
        <v>510</v>
      </c>
      <c r="AY247" s="302" t="s">
        <v>833</v>
      </c>
      <c r="BK247" s="309">
        <f>SUM(BK248:BK255)</f>
        <v>0</v>
      </c>
    </row>
    <row r="248" spans="2:65" s="210" customFormat="1" ht="25.5" x14ac:dyDescent="0.2">
      <c r="B248" s="236"/>
      <c r="C248" s="237" t="s">
        <v>751</v>
      </c>
      <c r="D248" s="237" t="s">
        <v>512</v>
      </c>
      <c r="E248" s="238" t="s">
        <v>752</v>
      </c>
      <c r="F248" s="239" t="s">
        <v>753</v>
      </c>
      <c r="G248" s="240" t="s">
        <v>4</v>
      </c>
      <c r="H248" s="241">
        <v>1.0109999999999999</v>
      </c>
      <c r="I248" s="242">
        <v>0</v>
      </c>
      <c r="J248" s="252">
        <f>ROUND(I248*H248,2)</f>
        <v>0</v>
      </c>
      <c r="K248" s="239" t="s">
        <v>515</v>
      </c>
      <c r="L248" s="211"/>
      <c r="M248" s="311" t="s">
        <v>451</v>
      </c>
      <c r="N248" s="312" t="s">
        <v>468</v>
      </c>
      <c r="O248" s="313">
        <v>0.24</v>
      </c>
      <c r="P248" s="313">
        <f>O248*H248</f>
        <v>0.24263999999999997</v>
      </c>
      <c r="Q248" s="313">
        <v>0</v>
      </c>
      <c r="R248" s="313">
        <f>Q248*H248</f>
        <v>0</v>
      </c>
      <c r="S248" s="313">
        <v>0</v>
      </c>
      <c r="T248" s="314">
        <f>S248*H248</f>
        <v>0</v>
      </c>
      <c r="AR248" s="259" t="s">
        <v>529</v>
      </c>
      <c r="AT248" s="259" t="s">
        <v>512</v>
      </c>
      <c r="AU248" s="259" t="s">
        <v>520</v>
      </c>
      <c r="AY248" s="259" t="s">
        <v>833</v>
      </c>
      <c r="BE248" s="315">
        <f>IF(N248="základní",J248,0)</f>
        <v>0</v>
      </c>
      <c r="BF248" s="315">
        <f>IF(N248="snížená",J248,0)</f>
        <v>0</v>
      </c>
      <c r="BG248" s="315">
        <f>IF(N248="zákl. přenesená",J248,0)</f>
        <v>0</v>
      </c>
      <c r="BH248" s="315">
        <f>IF(N248="sníž. přenesená",J248,0)</f>
        <v>0</v>
      </c>
      <c r="BI248" s="315">
        <f>IF(N248="nulová",J248,0)</f>
        <v>0</v>
      </c>
      <c r="BJ248" s="259" t="s">
        <v>510</v>
      </c>
      <c r="BK248" s="315">
        <f>ROUND(I248*H248,2)</f>
        <v>0</v>
      </c>
      <c r="BL248" s="259" t="s">
        <v>529</v>
      </c>
      <c r="BM248" s="259" t="s">
        <v>886</v>
      </c>
    </row>
    <row r="249" spans="2:65" s="210" customFormat="1" ht="94.5" x14ac:dyDescent="0.2">
      <c r="B249" s="211"/>
      <c r="D249" s="316" t="s">
        <v>516</v>
      </c>
      <c r="F249" s="317" t="s">
        <v>754</v>
      </c>
      <c r="J249" s="251"/>
      <c r="L249" s="211"/>
      <c r="M249" s="318"/>
      <c r="N249" s="212"/>
      <c r="O249" s="212"/>
      <c r="P249" s="212"/>
      <c r="Q249" s="212"/>
      <c r="R249" s="212"/>
      <c r="S249" s="212"/>
      <c r="T249" s="319"/>
      <c r="AT249" s="259" t="s">
        <v>516</v>
      </c>
      <c r="AU249" s="259" t="s">
        <v>520</v>
      </c>
    </row>
    <row r="250" spans="2:65" s="210" customFormat="1" ht="27" x14ac:dyDescent="0.2">
      <c r="B250" s="211"/>
      <c r="D250" s="316" t="s">
        <v>612</v>
      </c>
      <c r="F250" s="317" t="s">
        <v>755</v>
      </c>
      <c r="J250" s="251"/>
      <c r="L250" s="211"/>
      <c r="M250" s="318"/>
      <c r="N250" s="212"/>
      <c r="O250" s="212"/>
      <c r="P250" s="212"/>
      <c r="Q250" s="212"/>
      <c r="R250" s="212"/>
      <c r="S250" s="212"/>
      <c r="T250" s="319"/>
      <c r="AT250" s="259" t="s">
        <v>612</v>
      </c>
      <c r="AU250" s="259" t="s">
        <v>520</v>
      </c>
    </row>
    <row r="251" spans="2:65" s="210" customFormat="1" ht="38.25" x14ac:dyDescent="0.2">
      <c r="B251" s="236"/>
      <c r="C251" s="237" t="s">
        <v>756</v>
      </c>
      <c r="D251" s="237" t="s">
        <v>512</v>
      </c>
      <c r="E251" s="238" t="s">
        <v>757</v>
      </c>
      <c r="F251" s="239" t="s">
        <v>758</v>
      </c>
      <c r="G251" s="240" t="s">
        <v>4</v>
      </c>
      <c r="H251" s="241">
        <v>2.0219999999999998</v>
      </c>
      <c r="I251" s="242">
        <v>0</v>
      </c>
      <c r="J251" s="252">
        <f>ROUND(I251*H251,2)</f>
        <v>0</v>
      </c>
      <c r="K251" s="239" t="s">
        <v>515</v>
      </c>
      <c r="L251" s="211"/>
      <c r="M251" s="311" t="s">
        <v>451</v>
      </c>
      <c r="N251" s="312" t="s">
        <v>468</v>
      </c>
      <c r="O251" s="313">
        <v>4.0000000000000001E-3</v>
      </c>
      <c r="P251" s="313">
        <f>O251*H251</f>
        <v>8.0879999999999997E-3</v>
      </c>
      <c r="Q251" s="313">
        <v>0</v>
      </c>
      <c r="R251" s="313">
        <f>Q251*H251</f>
        <v>0</v>
      </c>
      <c r="S251" s="313">
        <v>0</v>
      </c>
      <c r="T251" s="314">
        <f>S251*H251</f>
        <v>0</v>
      </c>
      <c r="AR251" s="259" t="s">
        <v>529</v>
      </c>
      <c r="AT251" s="259" t="s">
        <v>512</v>
      </c>
      <c r="AU251" s="259" t="s">
        <v>520</v>
      </c>
      <c r="AY251" s="259" t="s">
        <v>833</v>
      </c>
      <c r="BE251" s="315">
        <f>IF(N251="základní",J251,0)</f>
        <v>0</v>
      </c>
      <c r="BF251" s="315">
        <f>IF(N251="snížená",J251,0)</f>
        <v>0</v>
      </c>
      <c r="BG251" s="315">
        <f>IF(N251="zákl. přenesená",J251,0)</f>
        <v>0</v>
      </c>
      <c r="BH251" s="315">
        <f>IF(N251="sníž. přenesená",J251,0)</f>
        <v>0</v>
      </c>
      <c r="BI251" s="315">
        <f>IF(N251="nulová",J251,0)</f>
        <v>0</v>
      </c>
      <c r="BJ251" s="259" t="s">
        <v>510</v>
      </c>
      <c r="BK251" s="315">
        <f>ROUND(I251*H251,2)</f>
        <v>0</v>
      </c>
      <c r="BL251" s="259" t="s">
        <v>529</v>
      </c>
      <c r="BM251" s="259" t="s">
        <v>887</v>
      </c>
    </row>
    <row r="252" spans="2:65" s="210" customFormat="1" ht="94.5" x14ac:dyDescent="0.2">
      <c r="B252" s="211"/>
      <c r="D252" s="316" t="s">
        <v>516</v>
      </c>
      <c r="F252" s="317" t="s">
        <v>754</v>
      </c>
      <c r="J252" s="251"/>
      <c r="L252" s="211"/>
      <c r="M252" s="318"/>
      <c r="N252" s="212"/>
      <c r="O252" s="212"/>
      <c r="P252" s="212"/>
      <c r="Q252" s="212"/>
      <c r="R252" s="212"/>
      <c r="S252" s="212"/>
      <c r="T252" s="319"/>
      <c r="AT252" s="259" t="s">
        <v>516</v>
      </c>
      <c r="AU252" s="259" t="s">
        <v>520</v>
      </c>
    </row>
    <row r="253" spans="2:65" s="210" customFormat="1" ht="40.5" x14ac:dyDescent="0.2">
      <c r="B253" s="211"/>
      <c r="D253" s="316" t="s">
        <v>612</v>
      </c>
      <c r="F253" s="317" t="s">
        <v>759</v>
      </c>
      <c r="J253" s="251"/>
      <c r="L253" s="211"/>
      <c r="M253" s="318"/>
      <c r="N253" s="212"/>
      <c r="O253" s="212"/>
      <c r="P253" s="212"/>
      <c r="Q253" s="212"/>
      <c r="R253" s="212"/>
      <c r="S253" s="212"/>
      <c r="T253" s="319"/>
      <c r="AT253" s="259" t="s">
        <v>612</v>
      </c>
      <c r="AU253" s="259" t="s">
        <v>520</v>
      </c>
    </row>
    <row r="254" spans="2:65" s="320" customFormat="1" ht="13.5" x14ac:dyDescent="0.2">
      <c r="B254" s="321"/>
      <c r="D254" s="316" t="s">
        <v>518</v>
      </c>
      <c r="F254" s="323" t="s">
        <v>760</v>
      </c>
      <c r="H254" s="324">
        <v>2.0219999999999998</v>
      </c>
      <c r="J254" s="410"/>
      <c r="L254" s="321"/>
      <c r="M254" s="325"/>
      <c r="N254" s="326"/>
      <c r="O254" s="326"/>
      <c r="P254" s="326"/>
      <c r="Q254" s="326"/>
      <c r="R254" s="326"/>
      <c r="S254" s="326"/>
      <c r="T254" s="327"/>
      <c r="AT254" s="322" t="s">
        <v>518</v>
      </c>
      <c r="AU254" s="322" t="s">
        <v>520</v>
      </c>
      <c r="AV254" s="320" t="s">
        <v>520</v>
      </c>
      <c r="AW254" s="320" t="s">
        <v>824</v>
      </c>
      <c r="AX254" s="320" t="s">
        <v>510</v>
      </c>
      <c r="AY254" s="322" t="s">
        <v>833</v>
      </c>
    </row>
    <row r="255" spans="2:65" s="210" customFormat="1" ht="13.5" x14ac:dyDescent="0.2">
      <c r="B255" s="236"/>
      <c r="C255" s="237" t="s">
        <v>761</v>
      </c>
      <c r="D255" s="237" t="s">
        <v>512</v>
      </c>
      <c r="E255" s="238" t="s">
        <v>762</v>
      </c>
      <c r="F255" s="239" t="s">
        <v>763</v>
      </c>
      <c r="G255" s="240" t="s">
        <v>9</v>
      </c>
      <c r="H255" s="241">
        <v>1011.385</v>
      </c>
      <c r="I255" s="242">
        <v>0</v>
      </c>
      <c r="J255" s="252">
        <f>ROUND(I255*H255,2)</f>
        <v>0</v>
      </c>
      <c r="K255" s="239" t="s">
        <v>451</v>
      </c>
      <c r="L255" s="211"/>
      <c r="M255" s="311" t="s">
        <v>451</v>
      </c>
      <c r="N255" s="312" t="s">
        <v>468</v>
      </c>
      <c r="O255" s="313">
        <v>0</v>
      </c>
      <c r="P255" s="313">
        <f>O255*H255</f>
        <v>0</v>
      </c>
      <c r="Q255" s="313">
        <v>0</v>
      </c>
      <c r="R255" s="313">
        <f>Q255*H255</f>
        <v>0</v>
      </c>
      <c r="S255" s="313">
        <v>0</v>
      </c>
      <c r="T255" s="314">
        <f>S255*H255</f>
        <v>0</v>
      </c>
      <c r="AR255" s="259" t="s">
        <v>529</v>
      </c>
      <c r="AT255" s="259" t="s">
        <v>512</v>
      </c>
      <c r="AU255" s="259" t="s">
        <v>520</v>
      </c>
      <c r="AY255" s="259" t="s">
        <v>833</v>
      </c>
      <c r="BE255" s="315">
        <f>IF(N255="základní",J255,0)</f>
        <v>0</v>
      </c>
      <c r="BF255" s="315">
        <f>IF(N255="snížená",J255,0)</f>
        <v>0</v>
      </c>
      <c r="BG255" s="315">
        <f>IF(N255="zákl. přenesená",J255,0)</f>
        <v>0</v>
      </c>
      <c r="BH255" s="315">
        <f>IF(N255="sníž. přenesená",J255,0)</f>
        <v>0</v>
      </c>
      <c r="BI255" s="315">
        <f>IF(N255="nulová",J255,0)</f>
        <v>0</v>
      </c>
      <c r="BJ255" s="259" t="s">
        <v>510</v>
      </c>
      <c r="BK255" s="315">
        <f>ROUND(I255*H255,2)</f>
        <v>0</v>
      </c>
      <c r="BL255" s="259" t="s">
        <v>529</v>
      </c>
      <c r="BM255" s="259" t="s">
        <v>888</v>
      </c>
    </row>
    <row r="256" spans="2:65" s="300" customFormat="1" ht="15" x14ac:dyDescent="0.3">
      <c r="B256" s="301"/>
      <c r="D256" s="302" t="s">
        <v>507</v>
      </c>
      <c r="E256" s="310" t="s">
        <v>764</v>
      </c>
      <c r="F256" s="310" t="s">
        <v>765</v>
      </c>
      <c r="J256" s="409">
        <f>BK256</f>
        <v>0</v>
      </c>
      <c r="L256" s="301"/>
      <c r="M256" s="304"/>
      <c r="N256" s="305"/>
      <c r="O256" s="305"/>
      <c r="P256" s="306">
        <f>SUM(P257:P258)</f>
        <v>6.2270639999999995</v>
      </c>
      <c r="Q256" s="305"/>
      <c r="R256" s="306">
        <f>SUM(R257:R258)</f>
        <v>0</v>
      </c>
      <c r="S256" s="305"/>
      <c r="T256" s="307">
        <f>SUM(T257:T258)</f>
        <v>0</v>
      </c>
      <c r="AR256" s="302" t="s">
        <v>510</v>
      </c>
      <c r="AT256" s="308" t="s">
        <v>507</v>
      </c>
      <c r="AU256" s="308" t="s">
        <v>510</v>
      </c>
      <c r="AY256" s="302" t="s">
        <v>833</v>
      </c>
      <c r="BK256" s="309">
        <f>SUM(BK257:BK258)</f>
        <v>0</v>
      </c>
    </row>
    <row r="257" spans="2:65" s="210" customFormat="1" ht="38.25" x14ac:dyDescent="0.2">
      <c r="B257" s="236"/>
      <c r="C257" s="237" t="s">
        <v>766</v>
      </c>
      <c r="D257" s="237" t="s">
        <v>512</v>
      </c>
      <c r="E257" s="238" t="s">
        <v>767</v>
      </c>
      <c r="F257" s="239" t="s">
        <v>768</v>
      </c>
      <c r="G257" s="240" t="s">
        <v>4</v>
      </c>
      <c r="H257" s="241">
        <v>13.715999999999999</v>
      </c>
      <c r="I257" s="242">
        <v>0</v>
      </c>
      <c r="J257" s="252">
        <f>ROUND(I257*H257,2)</f>
        <v>0</v>
      </c>
      <c r="K257" s="239" t="s">
        <v>515</v>
      </c>
      <c r="L257" s="211"/>
      <c r="M257" s="311" t="s">
        <v>451</v>
      </c>
      <c r="N257" s="312" t="s">
        <v>468</v>
      </c>
      <c r="O257" s="313">
        <v>0.45400000000000001</v>
      </c>
      <c r="P257" s="313">
        <f>O257*H257</f>
        <v>6.2270639999999995</v>
      </c>
      <c r="Q257" s="313">
        <v>0</v>
      </c>
      <c r="R257" s="313">
        <f>Q257*H257</f>
        <v>0</v>
      </c>
      <c r="S257" s="313">
        <v>0</v>
      </c>
      <c r="T257" s="314">
        <f>S257*H257</f>
        <v>0</v>
      </c>
      <c r="AR257" s="259" t="s">
        <v>529</v>
      </c>
      <c r="AT257" s="259" t="s">
        <v>512</v>
      </c>
      <c r="AU257" s="259" t="s">
        <v>520</v>
      </c>
      <c r="AY257" s="259" t="s">
        <v>833</v>
      </c>
      <c r="BE257" s="315">
        <f>IF(N257="základní",J257,0)</f>
        <v>0</v>
      </c>
      <c r="BF257" s="315">
        <f>IF(N257="snížená",J257,0)</f>
        <v>0</v>
      </c>
      <c r="BG257" s="315">
        <f>IF(N257="zákl. přenesená",J257,0)</f>
        <v>0</v>
      </c>
      <c r="BH257" s="315">
        <f>IF(N257="sníž. přenesená",J257,0)</f>
        <v>0</v>
      </c>
      <c r="BI257" s="315">
        <f>IF(N257="nulová",J257,0)</f>
        <v>0</v>
      </c>
      <c r="BJ257" s="259" t="s">
        <v>510</v>
      </c>
      <c r="BK257" s="315">
        <f>ROUND(I257*H257,2)</f>
        <v>0</v>
      </c>
      <c r="BL257" s="259" t="s">
        <v>529</v>
      </c>
      <c r="BM257" s="259" t="s">
        <v>889</v>
      </c>
    </row>
    <row r="258" spans="2:65" s="210" customFormat="1" ht="94.5" x14ac:dyDescent="0.2">
      <c r="B258" s="211"/>
      <c r="D258" s="316" t="s">
        <v>516</v>
      </c>
      <c r="F258" s="317" t="s">
        <v>769</v>
      </c>
      <c r="J258" s="251"/>
      <c r="L258" s="211"/>
      <c r="M258" s="318"/>
      <c r="N258" s="212"/>
      <c r="O258" s="212"/>
      <c r="P258" s="212"/>
      <c r="Q258" s="212"/>
      <c r="R258" s="212"/>
      <c r="S258" s="212"/>
      <c r="T258" s="319"/>
      <c r="AT258" s="259" t="s">
        <v>516</v>
      </c>
      <c r="AU258" s="259" t="s">
        <v>520</v>
      </c>
    </row>
    <row r="259" spans="2:65" s="300" customFormat="1" ht="18" x14ac:dyDescent="0.35">
      <c r="B259" s="301"/>
      <c r="D259" s="302" t="s">
        <v>507</v>
      </c>
      <c r="E259" s="303" t="s">
        <v>770</v>
      </c>
      <c r="F259" s="303" t="s">
        <v>771</v>
      </c>
      <c r="J259" s="408">
        <f>BK259</f>
        <v>0</v>
      </c>
      <c r="L259" s="301"/>
      <c r="M259" s="304"/>
      <c r="N259" s="305"/>
      <c r="O259" s="305"/>
      <c r="P259" s="306">
        <f>P260</f>
        <v>5.3991569999999998</v>
      </c>
      <c r="Q259" s="305"/>
      <c r="R259" s="306">
        <f>R260</f>
        <v>0.1666</v>
      </c>
      <c r="S259" s="305"/>
      <c r="T259" s="307">
        <f>T260</f>
        <v>0</v>
      </c>
      <c r="AR259" s="302" t="s">
        <v>520</v>
      </c>
      <c r="AT259" s="308" t="s">
        <v>507</v>
      </c>
      <c r="AU259" s="308" t="s">
        <v>802</v>
      </c>
      <c r="AY259" s="302" t="s">
        <v>833</v>
      </c>
      <c r="BK259" s="309">
        <f>BK260</f>
        <v>0</v>
      </c>
    </row>
    <row r="260" spans="2:65" s="300" customFormat="1" ht="15" x14ac:dyDescent="0.3">
      <c r="B260" s="301"/>
      <c r="D260" s="302" t="s">
        <v>507</v>
      </c>
      <c r="E260" s="310" t="s">
        <v>772</v>
      </c>
      <c r="F260" s="310" t="s">
        <v>773</v>
      </c>
      <c r="J260" s="409">
        <f>BK260</f>
        <v>0</v>
      </c>
      <c r="L260" s="301"/>
      <c r="M260" s="304"/>
      <c r="N260" s="305"/>
      <c r="O260" s="305"/>
      <c r="P260" s="306">
        <f>SUM(P261:P273)</f>
        <v>5.3991569999999998</v>
      </c>
      <c r="Q260" s="305"/>
      <c r="R260" s="306">
        <f>SUM(R261:R273)</f>
        <v>0.1666</v>
      </c>
      <c r="S260" s="305"/>
      <c r="T260" s="307">
        <f>SUM(T261:T273)</f>
        <v>0</v>
      </c>
      <c r="AR260" s="302" t="s">
        <v>520</v>
      </c>
      <c r="AT260" s="308" t="s">
        <v>507</v>
      </c>
      <c r="AU260" s="308" t="s">
        <v>510</v>
      </c>
      <c r="AY260" s="302" t="s">
        <v>833</v>
      </c>
      <c r="BK260" s="309">
        <f>SUM(BK261:BK273)</f>
        <v>0</v>
      </c>
    </row>
    <row r="261" spans="2:65" s="210" customFormat="1" ht="25.5" x14ac:dyDescent="0.2">
      <c r="B261" s="236"/>
      <c r="C261" s="237" t="s">
        <v>774</v>
      </c>
      <c r="D261" s="237" t="s">
        <v>512</v>
      </c>
      <c r="E261" s="238" t="s">
        <v>775</v>
      </c>
      <c r="F261" s="239" t="s">
        <v>776</v>
      </c>
      <c r="G261" s="240" t="s">
        <v>10</v>
      </c>
      <c r="H261" s="241">
        <v>23.869</v>
      </c>
      <c r="I261" s="242">
        <v>0</v>
      </c>
      <c r="J261" s="252">
        <f>ROUND(I261*H261,2)</f>
        <v>0</v>
      </c>
      <c r="K261" s="239" t="s">
        <v>515</v>
      </c>
      <c r="L261" s="211"/>
      <c r="M261" s="311" t="s">
        <v>451</v>
      </c>
      <c r="N261" s="312" t="s">
        <v>468</v>
      </c>
      <c r="O261" s="313">
        <v>5.3999999999999999E-2</v>
      </c>
      <c r="P261" s="313">
        <f>O261*H261</f>
        <v>1.288926</v>
      </c>
      <c r="Q261" s="313">
        <v>0</v>
      </c>
      <c r="R261" s="313">
        <f>Q261*H261</f>
        <v>0</v>
      </c>
      <c r="S261" s="313">
        <v>0</v>
      </c>
      <c r="T261" s="314">
        <f>S261*H261</f>
        <v>0</v>
      </c>
      <c r="AR261" s="259" t="s">
        <v>592</v>
      </c>
      <c r="AT261" s="259" t="s">
        <v>512</v>
      </c>
      <c r="AU261" s="259" t="s">
        <v>520</v>
      </c>
      <c r="AY261" s="259" t="s">
        <v>833</v>
      </c>
      <c r="BE261" s="315">
        <f>IF(N261="základní",J261,0)</f>
        <v>0</v>
      </c>
      <c r="BF261" s="315">
        <f>IF(N261="snížená",J261,0)</f>
        <v>0</v>
      </c>
      <c r="BG261" s="315">
        <f>IF(N261="zákl. přenesená",J261,0)</f>
        <v>0</v>
      </c>
      <c r="BH261" s="315">
        <f>IF(N261="sníž. přenesená",J261,0)</f>
        <v>0</v>
      </c>
      <c r="BI261" s="315">
        <f>IF(N261="nulová",J261,0)</f>
        <v>0</v>
      </c>
      <c r="BJ261" s="259" t="s">
        <v>510</v>
      </c>
      <c r="BK261" s="315">
        <f>ROUND(I261*H261,2)</f>
        <v>0</v>
      </c>
      <c r="BL261" s="259" t="s">
        <v>592</v>
      </c>
      <c r="BM261" s="259" t="s">
        <v>890</v>
      </c>
    </row>
    <row r="262" spans="2:65" s="210" customFormat="1" ht="54" x14ac:dyDescent="0.2">
      <c r="B262" s="211"/>
      <c r="D262" s="316" t="s">
        <v>516</v>
      </c>
      <c r="F262" s="317" t="s">
        <v>777</v>
      </c>
      <c r="J262" s="251"/>
      <c r="L262" s="211"/>
      <c r="M262" s="318"/>
      <c r="N262" s="212"/>
      <c r="O262" s="212"/>
      <c r="P262" s="212"/>
      <c r="Q262" s="212"/>
      <c r="R262" s="212"/>
      <c r="S262" s="212"/>
      <c r="T262" s="319"/>
      <c r="AT262" s="259" t="s">
        <v>516</v>
      </c>
      <c r="AU262" s="259" t="s">
        <v>520</v>
      </c>
    </row>
    <row r="263" spans="2:65" s="210" customFormat="1" ht="27" x14ac:dyDescent="0.2">
      <c r="B263" s="236"/>
      <c r="C263" s="337" t="s">
        <v>778</v>
      </c>
      <c r="D263" s="337" t="s">
        <v>544</v>
      </c>
      <c r="E263" s="338" t="s">
        <v>779</v>
      </c>
      <c r="F263" s="339" t="s">
        <v>780</v>
      </c>
      <c r="G263" s="340" t="s">
        <v>4</v>
      </c>
      <c r="H263" s="341">
        <v>8.0000000000000002E-3</v>
      </c>
      <c r="I263" s="342">
        <v>0</v>
      </c>
      <c r="J263" s="412">
        <f>ROUND(I263*H263,2)</f>
        <v>0</v>
      </c>
      <c r="K263" s="339" t="s">
        <v>515</v>
      </c>
      <c r="L263" s="343"/>
      <c r="M263" s="344" t="s">
        <v>451</v>
      </c>
      <c r="N263" s="345" t="s">
        <v>468</v>
      </c>
      <c r="O263" s="313">
        <v>0</v>
      </c>
      <c r="P263" s="313">
        <f>O263*H263</f>
        <v>0</v>
      </c>
      <c r="Q263" s="313">
        <v>1</v>
      </c>
      <c r="R263" s="313">
        <f>Q263*H263</f>
        <v>8.0000000000000002E-3</v>
      </c>
      <c r="S263" s="313">
        <v>0</v>
      </c>
      <c r="T263" s="314">
        <f>S263*H263</f>
        <v>0</v>
      </c>
      <c r="AR263" s="259" t="s">
        <v>669</v>
      </c>
      <c r="AT263" s="259" t="s">
        <v>544</v>
      </c>
      <c r="AU263" s="259" t="s">
        <v>520</v>
      </c>
      <c r="AY263" s="259" t="s">
        <v>833</v>
      </c>
      <c r="BE263" s="315">
        <f>IF(N263="základní",J263,0)</f>
        <v>0</v>
      </c>
      <c r="BF263" s="315">
        <f>IF(N263="snížená",J263,0)</f>
        <v>0</v>
      </c>
      <c r="BG263" s="315">
        <f>IF(N263="zákl. přenesená",J263,0)</f>
        <v>0</v>
      </c>
      <c r="BH263" s="315">
        <f>IF(N263="sníž. přenesená",J263,0)</f>
        <v>0</v>
      </c>
      <c r="BI263" s="315">
        <f>IF(N263="nulová",J263,0)</f>
        <v>0</v>
      </c>
      <c r="BJ263" s="259" t="s">
        <v>510</v>
      </c>
      <c r="BK263" s="315">
        <f>ROUND(I263*H263,2)</f>
        <v>0</v>
      </c>
      <c r="BL263" s="259" t="s">
        <v>592</v>
      </c>
      <c r="BM263" s="259" t="s">
        <v>891</v>
      </c>
    </row>
    <row r="264" spans="2:65" s="320" customFormat="1" ht="13.5" x14ac:dyDescent="0.2">
      <c r="B264" s="321"/>
      <c r="D264" s="316" t="s">
        <v>518</v>
      </c>
      <c r="F264" s="323" t="s">
        <v>781</v>
      </c>
      <c r="H264" s="324">
        <v>8.0000000000000002E-3</v>
      </c>
      <c r="J264" s="410"/>
      <c r="L264" s="321"/>
      <c r="M264" s="325"/>
      <c r="N264" s="326"/>
      <c r="O264" s="326"/>
      <c r="P264" s="326"/>
      <c r="Q264" s="326"/>
      <c r="R264" s="326"/>
      <c r="S264" s="326"/>
      <c r="T264" s="327"/>
      <c r="AT264" s="322" t="s">
        <v>518</v>
      </c>
      <c r="AU264" s="322" t="s">
        <v>520</v>
      </c>
      <c r="AV264" s="320" t="s">
        <v>520</v>
      </c>
      <c r="AW264" s="320" t="s">
        <v>824</v>
      </c>
      <c r="AX264" s="320" t="s">
        <v>510</v>
      </c>
      <c r="AY264" s="322" t="s">
        <v>833</v>
      </c>
    </row>
    <row r="265" spans="2:65" s="210" customFormat="1" ht="25.5" x14ac:dyDescent="0.2">
      <c r="B265" s="236"/>
      <c r="C265" s="237" t="s">
        <v>782</v>
      </c>
      <c r="D265" s="237" t="s">
        <v>512</v>
      </c>
      <c r="E265" s="238" t="s">
        <v>783</v>
      </c>
      <c r="F265" s="239" t="s">
        <v>784</v>
      </c>
      <c r="G265" s="240" t="s">
        <v>10</v>
      </c>
      <c r="H265" s="241">
        <v>47.738</v>
      </c>
      <c r="I265" s="242">
        <v>0</v>
      </c>
      <c r="J265" s="252">
        <f>ROUND(I265*H265,2)</f>
        <v>0</v>
      </c>
      <c r="K265" s="239" t="s">
        <v>515</v>
      </c>
      <c r="L265" s="211"/>
      <c r="M265" s="311" t="s">
        <v>451</v>
      </c>
      <c r="N265" s="312" t="s">
        <v>468</v>
      </c>
      <c r="O265" s="313">
        <v>5.8999999999999997E-2</v>
      </c>
      <c r="P265" s="313">
        <f>O265*H265</f>
        <v>2.8165419999999997</v>
      </c>
      <c r="Q265" s="313">
        <v>0</v>
      </c>
      <c r="R265" s="313">
        <f>Q265*H265</f>
        <v>0</v>
      </c>
      <c r="S265" s="313">
        <v>0</v>
      </c>
      <c r="T265" s="314">
        <f>S265*H265</f>
        <v>0</v>
      </c>
      <c r="AR265" s="259" t="s">
        <v>592</v>
      </c>
      <c r="AT265" s="259" t="s">
        <v>512</v>
      </c>
      <c r="AU265" s="259" t="s">
        <v>520</v>
      </c>
      <c r="AY265" s="259" t="s">
        <v>833</v>
      </c>
      <c r="BE265" s="315">
        <f>IF(N265="základní",J265,0)</f>
        <v>0</v>
      </c>
      <c r="BF265" s="315">
        <f>IF(N265="snížená",J265,0)</f>
        <v>0</v>
      </c>
      <c r="BG265" s="315">
        <f>IF(N265="zákl. přenesená",J265,0)</f>
        <v>0</v>
      </c>
      <c r="BH265" s="315">
        <f>IF(N265="sníž. přenesená",J265,0)</f>
        <v>0</v>
      </c>
      <c r="BI265" s="315">
        <f>IF(N265="nulová",J265,0)</f>
        <v>0</v>
      </c>
      <c r="BJ265" s="259" t="s">
        <v>510</v>
      </c>
      <c r="BK265" s="315">
        <f>ROUND(I265*H265,2)</f>
        <v>0</v>
      </c>
      <c r="BL265" s="259" t="s">
        <v>592</v>
      </c>
      <c r="BM265" s="259" t="s">
        <v>892</v>
      </c>
    </row>
    <row r="266" spans="2:65" s="210" customFormat="1" ht="54" x14ac:dyDescent="0.2">
      <c r="B266" s="211"/>
      <c r="D266" s="316" t="s">
        <v>516</v>
      </c>
      <c r="F266" s="317" t="s">
        <v>777</v>
      </c>
      <c r="J266" s="251"/>
      <c r="L266" s="211"/>
      <c r="M266" s="318"/>
      <c r="N266" s="212"/>
      <c r="O266" s="212"/>
      <c r="P266" s="212"/>
      <c r="Q266" s="212"/>
      <c r="R266" s="212"/>
      <c r="S266" s="212"/>
      <c r="T266" s="319"/>
      <c r="AT266" s="259" t="s">
        <v>516</v>
      </c>
      <c r="AU266" s="259" t="s">
        <v>520</v>
      </c>
    </row>
    <row r="267" spans="2:65" s="320" customFormat="1" ht="13.5" x14ac:dyDescent="0.2">
      <c r="B267" s="321"/>
      <c r="D267" s="316" t="s">
        <v>518</v>
      </c>
      <c r="E267" s="322" t="s">
        <v>451</v>
      </c>
      <c r="F267" s="323" t="s">
        <v>785</v>
      </c>
      <c r="H267" s="324">
        <v>47.738</v>
      </c>
      <c r="J267" s="410"/>
      <c r="L267" s="321"/>
      <c r="M267" s="325"/>
      <c r="N267" s="326"/>
      <c r="O267" s="326"/>
      <c r="P267" s="326"/>
      <c r="Q267" s="326"/>
      <c r="R267" s="326"/>
      <c r="S267" s="326"/>
      <c r="T267" s="327"/>
      <c r="AT267" s="322" t="s">
        <v>518</v>
      </c>
      <c r="AU267" s="322" t="s">
        <v>520</v>
      </c>
      <c r="AV267" s="320" t="s">
        <v>520</v>
      </c>
      <c r="AW267" s="320" t="s">
        <v>835</v>
      </c>
      <c r="AX267" s="320" t="s">
        <v>510</v>
      </c>
      <c r="AY267" s="322" t="s">
        <v>833</v>
      </c>
    </row>
    <row r="268" spans="2:65" s="210" customFormat="1" ht="27" x14ac:dyDescent="0.2">
      <c r="B268" s="236"/>
      <c r="C268" s="337" t="s">
        <v>786</v>
      </c>
      <c r="D268" s="337" t="s">
        <v>544</v>
      </c>
      <c r="E268" s="338" t="s">
        <v>787</v>
      </c>
      <c r="F268" s="339" t="s">
        <v>788</v>
      </c>
      <c r="G268" s="340" t="s">
        <v>4</v>
      </c>
      <c r="H268" s="341">
        <v>2.1000000000000001E-2</v>
      </c>
      <c r="I268" s="342">
        <v>0</v>
      </c>
      <c r="J268" s="412">
        <f>ROUND(I268*H268,2)</f>
        <v>0</v>
      </c>
      <c r="K268" s="339" t="s">
        <v>515</v>
      </c>
      <c r="L268" s="343"/>
      <c r="M268" s="344" t="s">
        <v>451</v>
      </c>
      <c r="N268" s="345" t="s">
        <v>468</v>
      </c>
      <c r="O268" s="313">
        <v>0</v>
      </c>
      <c r="P268" s="313">
        <f>O268*H268</f>
        <v>0</v>
      </c>
      <c r="Q268" s="313">
        <v>1</v>
      </c>
      <c r="R268" s="313">
        <f>Q268*H268</f>
        <v>2.1000000000000001E-2</v>
      </c>
      <c r="S268" s="313">
        <v>0</v>
      </c>
      <c r="T268" s="314">
        <f>S268*H268</f>
        <v>0</v>
      </c>
      <c r="AR268" s="259" t="s">
        <v>669</v>
      </c>
      <c r="AT268" s="259" t="s">
        <v>544</v>
      </c>
      <c r="AU268" s="259" t="s">
        <v>520</v>
      </c>
      <c r="AY268" s="259" t="s">
        <v>833</v>
      </c>
      <c r="BE268" s="315">
        <f>IF(N268="základní",J268,0)</f>
        <v>0</v>
      </c>
      <c r="BF268" s="315">
        <f>IF(N268="snížená",J268,0)</f>
        <v>0</v>
      </c>
      <c r="BG268" s="315">
        <f>IF(N268="zákl. přenesená",J268,0)</f>
        <v>0</v>
      </c>
      <c r="BH268" s="315">
        <f>IF(N268="sníž. přenesená",J268,0)</f>
        <v>0</v>
      </c>
      <c r="BI268" s="315">
        <f>IF(N268="nulová",J268,0)</f>
        <v>0</v>
      </c>
      <c r="BJ268" s="259" t="s">
        <v>510</v>
      </c>
      <c r="BK268" s="315">
        <f>ROUND(I268*H268,2)</f>
        <v>0</v>
      </c>
      <c r="BL268" s="259" t="s">
        <v>592</v>
      </c>
      <c r="BM268" s="259" t="s">
        <v>893</v>
      </c>
    </row>
    <row r="269" spans="2:65" s="320" customFormat="1" ht="13.5" x14ac:dyDescent="0.2">
      <c r="B269" s="321"/>
      <c r="D269" s="316" t="s">
        <v>518</v>
      </c>
      <c r="F269" s="323" t="s">
        <v>789</v>
      </c>
      <c r="H269" s="324">
        <v>2.1000000000000001E-2</v>
      </c>
      <c r="J269" s="410"/>
      <c r="L269" s="321"/>
      <c r="M269" s="325"/>
      <c r="N269" s="326"/>
      <c r="O269" s="326"/>
      <c r="P269" s="326"/>
      <c r="Q269" s="326"/>
      <c r="R269" s="326"/>
      <c r="S269" s="326"/>
      <c r="T269" s="327"/>
      <c r="AT269" s="322" t="s">
        <v>518</v>
      </c>
      <c r="AU269" s="322" t="s">
        <v>520</v>
      </c>
      <c r="AV269" s="320" t="s">
        <v>520</v>
      </c>
      <c r="AW269" s="320" t="s">
        <v>824</v>
      </c>
      <c r="AX269" s="320" t="s">
        <v>510</v>
      </c>
      <c r="AY269" s="322" t="s">
        <v>833</v>
      </c>
    </row>
    <row r="270" spans="2:65" s="210" customFormat="1" ht="13.5" x14ac:dyDescent="0.2">
      <c r="B270" s="236"/>
      <c r="C270" s="237" t="s">
        <v>790</v>
      </c>
      <c r="D270" s="237" t="s">
        <v>512</v>
      </c>
      <c r="E270" s="238" t="s">
        <v>791</v>
      </c>
      <c r="F270" s="239" t="s">
        <v>792</v>
      </c>
      <c r="G270" s="240" t="s">
        <v>10</v>
      </c>
      <c r="H270" s="241">
        <v>43</v>
      </c>
      <c r="I270" s="242">
        <v>0</v>
      </c>
      <c r="J270" s="252">
        <f>ROUND(I270*H270,2)</f>
        <v>0</v>
      </c>
      <c r="K270" s="239" t="s">
        <v>451</v>
      </c>
      <c r="L270" s="211"/>
      <c r="M270" s="311" t="s">
        <v>451</v>
      </c>
      <c r="N270" s="312" t="s">
        <v>468</v>
      </c>
      <c r="O270" s="313">
        <v>2.4E-2</v>
      </c>
      <c r="P270" s="313">
        <f>O270*H270</f>
        <v>1.032</v>
      </c>
      <c r="Q270" s="313">
        <v>0</v>
      </c>
      <c r="R270" s="313">
        <f>Q270*H270</f>
        <v>0</v>
      </c>
      <c r="S270" s="313">
        <v>0</v>
      </c>
      <c r="T270" s="314">
        <f>S270*H270</f>
        <v>0</v>
      </c>
      <c r="AR270" s="259" t="s">
        <v>592</v>
      </c>
      <c r="AT270" s="259" t="s">
        <v>512</v>
      </c>
      <c r="AU270" s="259" t="s">
        <v>520</v>
      </c>
      <c r="AY270" s="259" t="s">
        <v>833</v>
      </c>
      <c r="BE270" s="315">
        <f>IF(N270="základní",J270,0)</f>
        <v>0</v>
      </c>
      <c r="BF270" s="315">
        <f>IF(N270="snížená",J270,0)</f>
        <v>0</v>
      </c>
      <c r="BG270" s="315">
        <f>IF(N270="zákl. přenesená",J270,0)</f>
        <v>0</v>
      </c>
      <c r="BH270" s="315">
        <f>IF(N270="sníž. přenesená",J270,0)</f>
        <v>0</v>
      </c>
      <c r="BI270" s="315">
        <f>IF(N270="nulová",J270,0)</f>
        <v>0</v>
      </c>
      <c r="BJ270" s="259" t="s">
        <v>510</v>
      </c>
      <c r="BK270" s="315">
        <f>ROUND(I270*H270,2)</f>
        <v>0</v>
      </c>
      <c r="BL270" s="259" t="s">
        <v>592</v>
      </c>
      <c r="BM270" s="259" t="s">
        <v>894</v>
      </c>
    </row>
    <row r="271" spans="2:65" s="210" customFormat="1" ht="13.5" x14ac:dyDescent="0.2">
      <c r="B271" s="236"/>
      <c r="C271" s="337" t="s">
        <v>793</v>
      </c>
      <c r="D271" s="337" t="s">
        <v>544</v>
      </c>
      <c r="E271" s="338" t="s">
        <v>794</v>
      </c>
      <c r="F271" s="339" t="s">
        <v>795</v>
      </c>
      <c r="G271" s="340" t="s">
        <v>10</v>
      </c>
      <c r="H271" s="341">
        <v>43</v>
      </c>
      <c r="I271" s="342">
        <v>0</v>
      </c>
      <c r="J271" s="412">
        <f>ROUND(I271*H271,2)</f>
        <v>0</v>
      </c>
      <c r="K271" s="339" t="s">
        <v>451</v>
      </c>
      <c r="L271" s="343"/>
      <c r="M271" s="344" t="s">
        <v>451</v>
      </c>
      <c r="N271" s="345" t="s">
        <v>468</v>
      </c>
      <c r="O271" s="313">
        <v>0</v>
      </c>
      <c r="P271" s="313">
        <f>O271*H271</f>
        <v>0</v>
      </c>
      <c r="Q271" s="313">
        <v>3.2000000000000002E-3</v>
      </c>
      <c r="R271" s="313">
        <f>Q271*H271</f>
        <v>0.1376</v>
      </c>
      <c r="S271" s="313">
        <v>0</v>
      </c>
      <c r="T271" s="314">
        <f>S271*H271</f>
        <v>0</v>
      </c>
      <c r="AR271" s="259" t="s">
        <v>669</v>
      </c>
      <c r="AT271" s="259" t="s">
        <v>544</v>
      </c>
      <c r="AU271" s="259" t="s">
        <v>520</v>
      </c>
      <c r="AY271" s="259" t="s">
        <v>833</v>
      </c>
      <c r="BE271" s="315">
        <f>IF(N271="základní",J271,0)</f>
        <v>0</v>
      </c>
      <c r="BF271" s="315">
        <f>IF(N271="snížená",J271,0)</f>
        <v>0</v>
      </c>
      <c r="BG271" s="315">
        <f>IF(N271="zákl. přenesená",J271,0)</f>
        <v>0</v>
      </c>
      <c r="BH271" s="315">
        <f>IF(N271="sníž. přenesená",J271,0)</f>
        <v>0</v>
      </c>
      <c r="BI271" s="315">
        <f>IF(N271="nulová",J271,0)</f>
        <v>0</v>
      </c>
      <c r="BJ271" s="259" t="s">
        <v>510</v>
      </c>
      <c r="BK271" s="315">
        <f>ROUND(I271*H271,2)</f>
        <v>0</v>
      </c>
      <c r="BL271" s="259" t="s">
        <v>592</v>
      </c>
      <c r="BM271" s="259" t="s">
        <v>895</v>
      </c>
    </row>
    <row r="272" spans="2:65" s="210" customFormat="1" ht="38.25" x14ac:dyDescent="0.2">
      <c r="B272" s="236"/>
      <c r="C272" s="237" t="s">
        <v>796</v>
      </c>
      <c r="D272" s="237" t="s">
        <v>512</v>
      </c>
      <c r="E272" s="238" t="s">
        <v>797</v>
      </c>
      <c r="F272" s="239" t="s">
        <v>798</v>
      </c>
      <c r="G272" s="240" t="s">
        <v>4</v>
      </c>
      <c r="H272" s="241">
        <v>0.16700000000000001</v>
      </c>
      <c r="I272" s="242">
        <v>0</v>
      </c>
      <c r="J272" s="252">
        <f>ROUND(I272*H272,2)</f>
        <v>0</v>
      </c>
      <c r="K272" s="239" t="s">
        <v>515</v>
      </c>
      <c r="L272" s="211"/>
      <c r="M272" s="311" t="s">
        <v>451</v>
      </c>
      <c r="N272" s="312" t="s">
        <v>468</v>
      </c>
      <c r="O272" s="313">
        <v>1.5669999999999999</v>
      </c>
      <c r="P272" s="313">
        <f>O272*H272</f>
        <v>0.261689</v>
      </c>
      <c r="Q272" s="313">
        <v>0</v>
      </c>
      <c r="R272" s="313">
        <f>Q272*H272</f>
        <v>0</v>
      </c>
      <c r="S272" s="313">
        <v>0</v>
      </c>
      <c r="T272" s="314">
        <f>S272*H272</f>
        <v>0</v>
      </c>
      <c r="AR272" s="259" t="s">
        <v>592</v>
      </c>
      <c r="AT272" s="259" t="s">
        <v>512</v>
      </c>
      <c r="AU272" s="259" t="s">
        <v>520</v>
      </c>
      <c r="AY272" s="259" t="s">
        <v>833</v>
      </c>
      <c r="BE272" s="315">
        <f>IF(N272="základní",J272,0)</f>
        <v>0</v>
      </c>
      <c r="BF272" s="315">
        <f>IF(N272="snížená",J272,0)</f>
        <v>0</v>
      </c>
      <c r="BG272" s="315">
        <f>IF(N272="zákl. přenesená",J272,0)</f>
        <v>0</v>
      </c>
      <c r="BH272" s="315">
        <f>IF(N272="sníž. přenesená",J272,0)</f>
        <v>0</v>
      </c>
      <c r="BI272" s="315">
        <f>IF(N272="nulová",J272,0)</f>
        <v>0</v>
      </c>
      <c r="BJ272" s="259" t="s">
        <v>510</v>
      </c>
      <c r="BK272" s="315">
        <f>ROUND(I272*H272,2)</f>
        <v>0</v>
      </c>
      <c r="BL272" s="259" t="s">
        <v>592</v>
      </c>
      <c r="BM272" s="259" t="s">
        <v>896</v>
      </c>
    </row>
    <row r="273" spans="2:65" s="210" customFormat="1" ht="148.5" x14ac:dyDescent="0.2">
      <c r="B273" s="211"/>
      <c r="D273" s="316" t="s">
        <v>516</v>
      </c>
      <c r="F273" s="317" t="s">
        <v>799</v>
      </c>
      <c r="J273" s="251"/>
      <c r="L273" s="211"/>
      <c r="M273" s="318"/>
      <c r="N273" s="212"/>
      <c r="O273" s="212"/>
      <c r="P273" s="212"/>
      <c r="Q273" s="212"/>
      <c r="R273" s="212"/>
      <c r="S273" s="212"/>
      <c r="T273" s="319"/>
      <c r="AT273" s="259" t="s">
        <v>516</v>
      </c>
      <c r="AU273" s="259" t="s">
        <v>520</v>
      </c>
    </row>
    <row r="274" spans="2:65" s="300" customFormat="1" ht="18" x14ac:dyDescent="0.35">
      <c r="B274" s="301"/>
      <c r="D274" s="302" t="s">
        <v>507</v>
      </c>
      <c r="E274" s="303" t="s">
        <v>800</v>
      </c>
      <c r="F274" s="303" t="s">
        <v>801</v>
      </c>
      <c r="J274" s="408">
        <f>BK274</f>
        <v>0</v>
      </c>
      <c r="L274" s="301"/>
      <c r="M274" s="304"/>
      <c r="N274" s="305"/>
      <c r="O274" s="305"/>
      <c r="P274" s="306">
        <f>P275+P278</f>
        <v>0</v>
      </c>
      <c r="Q274" s="305"/>
      <c r="R274" s="306">
        <f>R275+R278</f>
        <v>0</v>
      </c>
      <c r="S274" s="305"/>
      <c r="T274" s="307">
        <f>T275+T278</f>
        <v>0</v>
      </c>
      <c r="AR274" s="302" t="s">
        <v>535</v>
      </c>
      <c r="AT274" s="308" t="s">
        <v>507</v>
      </c>
      <c r="AU274" s="308" t="s">
        <v>802</v>
      </c>
      <c r="AY274" s="302" t="s">
        <v>833</v>
      </c>
      <c r="BK274" s="309">
        <f>BK275+BK278</f>
        <v>0</v>
      </c>
    </row>
    <row r="275" spans="2:65" s="300" customFormat="1" ht="15" x14ac:dyDescent="0.3">
      <c r="B275" s="301"/>
      <c r="D275" s="302" t="s">
        <v>507</v>
      </c>
      <c r="E275" s="310" t="s">
        <v>802</v>
      </c>
      <c r="F275" s="310" t="s">
        <v>803</v>
      </c>
      <c r="J275" s="409">
        <f>BK275</f>
        <v>0</v>
      </c>
      <c r="L275" s="301"/>
      <c r="M275" s="304"/>
      <c r="N275" s="305"/>
      <c r="O275" s="305"/>
      <c r="P275" s="306">
        <f>SUM(P276:P277)</f>
        <v>0</v>
      </c>
      <c r="Q275" s="305"/>
      <c r="R275" s="306">
        <f>SUM(R276:R277)</f>
        <v>0</v>
      </c>
      <c r="S275" s="305"/>
      <c r="T275" s="307">
        <f>SUM(T276:T277)</f>
        <v>0</v>
      </c>
      <c r="AR275" s="302" t="s">
        <v>535</v>
      </c>
      <c r="AT275" s="308" t="s">
        <v>507</v>
      </c>
      <c r="AU275" s="308" t="s">
        <v>510</v>
      </c>
      <c r="AY275" s="302" t="s">
        <v>833</v>
      </c>
      <c r="BK275" s="309">
        <f>SUM(BK276:BK277)</f>
        <v>0</v>
      </c>
    </row>
    <row r="276" spans="2:65" s="210" customFormat="1" ht="25.5" x14ac:dyDescent="0.2">
      <c r="B276" s="236"/>
      <c r="C276" s="237" t="s">
        <v>804</v>
      </c>
      <c r="D276" s="237" t="s">
        <v>512</v>
      </c>
      <c r="E276" s="238" t="s">
        <v>805</v>
      </c>
      <c r="F276" s="239" t="s">
        <v>806</v>
      </c>
      <c r="G276" s="240" t="s">
        <v>807</v>
      </c>
      <c r="H276" s="241">
        <v>1</v>
      </c>
      <c r="I276" s="242">
        <v>0</v>
      </c>
      <c r="J276" s="252">
        <f>ROUND(I276*H276,2)</f>
        <v>0</v>
      </c>
      <c r="K276" s="239" t="s">
        <v>515</v>
      </c>
      <c r="L276" s="211"/>
      <c r="M276" s="311" t="s">
        <v>451</v>
      </c>
      <c r="N276" s="312" t="s">
        <v>468</v>
      </c>
      <c r="O276" s="313">
        <v>0</v>
      </c>
      <c r="P276" s="313">
        <f>O276*H276</f>
        <v>0</v>
      </c>
      <c r="Q276" s="313">
        <v>0</v>
      </c>
      <c r="R276" s="313">
        <f>Q276*H276</f>
        <v>0</v>
      </c>
      <c r="S276" s="313">
        <v>0</v>
      </c>
      <c r="T276" s="314">
        <f>S276*H276</f>
        <v>0</v>
      </c>
      <c r="AR276" s="259" t="s">
        <v>897</v>
      </c>
      <c r="AT276" s="259" t="s">
        <v>512</v>
      </c>
      <c r="AU276" s="259" t="s">
        <v>520</v>
      </c>
      <c r="AY276" s="259" t="s">
        <v>833</v>
      </c>
      <c r="BE276" s="315">
        <f>IF(N276="základní",J276,0)</f>
        <v>0</v>
      </c>
      <c r="BF276" s="315">
        <f>IF(N276="snížená",J276,0)</f>
        <v>0</v>
      </c>
      <c r="BG276" s="315">
        <f>IF(N276="zákl. přenesená",J276,0)</f>
        <v>0</v>
      </c>
      <c r="BH276" s="315">
        <f>IF(N276="sníž. přenesená",J276,0)</f>
        <v>0</v>
      </c>
      <c r="BI276" s="315">
        <f>IF(N276="nulová",J276,0)</f>
        <v>0</v>
      </c>
      <c r="BJ276" s="259" t="s">
        <v>510</v>
      </c>
      <c r="BK276" s="315">
        <f>ROUND(I276*H276,2)</f>
        <v>0</v>
      </c>
      <c r="BL276" s="259" t="s">
        <v>897</v>
      </c>
      <c r="BM276" s="259" t="s">
        <v>898</v>
      </c>
    </row>
    <row r="277" spans="2:65" s="210" customFormat="1" ht="13.5" x14ac:dyDescent="0.2">
      <c r="B277" s="236"/>
      <c r="C277" s="237" t="s">
        <v>808</v>
      </c>
      <c r="D277" s="237" t="s">
        <v>512</v>
      </c>
      <c r="E277" s="238" t="s">
        <v>809</v>
      </c>
      <c r="F277" s="239" t="s">
        <v>810</v>
      </c>
      <c r="G277" s="240" t="s">
        <v>811</v>
      </c>
      <c r="H277" s="241">
        <v>1</v>
      </c>
      <c r="I277" s="242">
        <v>0</v>
      </c>
      <c r="J277" s="252">
        <f>ROUND(I277*H277,2)</f>
        <v>0</v>
      </c>
      <c r="K277" s="239" t="s">
        <v>451</v>
      </c>
      <c r="L277" s="211"/>
      <c r="M277" s="311" t="s">
        <v>451</v>
      </c>
      <c r="N277" s="312" t="s">
        <v>468</v>
      </c>
      <c r="O277" s="313">
        <v>0</v>
      </c>
      <c r="P277" s="313">
        <f>O277*H277</f>
        <v>0</v>
      </c>
      <c r="Q277" s="313">
        <v>0</v>
      </c>
      <c r="R277" s="313">
        <f>Q277*H277</f>
        <v>0</v>
      </c>
      <c r="S277" s="313">
        <v>0</v>
      </c>
      <c r="T277" s="314">
        <f>S277*H277</f>
        <v>0</v>
      </c>
      <c r="AR277" s="259" t="s">
        <v>899</v>
      </c>
      <c r="AT277" s="259" t="s">
        <v>512</v>
      </c>
      <c r="AU277" s="259" t="s">
        <v>520</v>
      </c>
      <c r="AY277" s="259" t="s">
        <v>833</v>
      </c>
      <c r="BE277" s="315">
        <f>IF(N277="základní",J277,0)</f>
        <v>0</v>
      </c>
      <c r="BF277" s="315">
        <f>IF(N277="snížená",J277,0)</f>
        <v>0</v>
      </c>
      <c r="BG277" s="315">
        <f>IF(N277="zákl. přenesená",J277,0)</f>
        <v>0</v>
      </c>
      <c r="BH277" s="315">
        <f>IF(N277="sníž. přenesená",J277,0)</f>
        <v>0</v>
      </c>
      <c r="BI277" s="315">
        <f>IF(N277="nulová",J277,0)</f>
        <v>0</v>
      </c>
      <c r="BJ277" s="259" t="s">
        <v>510</v>
      </c>
      <c r="BK277" s="315">
        <f>ROUND(I277*H277,2)</f>
        <v>0</v>
      </c>
      <c r="BL277" s="259" t="s">
        <v>899</v>
      </c>
      <c r="BM277" s="259" t="s">
        <v>900</v>
      </c>
    </row>
    <row r="278" spans="2:65" s="300" customFormat="1" ht="15" x14ac:dyDescent="0.3">
      <c r="B278" s="301"/>
      <c r="D278" s="302" t="s">
        <v>507</v>
      </c>
      <c r="E278" s="310" t="s">
        <v>812</v>
      </c>
      <c r="F278" s="310" t="s">
        <v>229</v>
      </c>
      <c r="J278" s="409">
        <f>BK278</f>
        <v>0</v>
      </c>
      <c r="L278" s="301"/>
      <c r="M278" s="304"/>
      <c r="N278" s="305"/>
      <c r="O278" s="305"/>
      <c r="P278" s="306">
        <f>P279</f>
        <v>0</v>
      </c>
      <c r="Q278" s="305"/>
      <c r="R278" s="306">
        <f>R279</f>
        <v>0</v>
      </c>
      <c r="S278" s="305"/>
      <c r="T278" s="307">
        <f>T279</f>
        <v>0</v>
      </c>
      <c r="AR278" s="302" t="s">
        <v>535</v>
      </c>
      <c r="AT278" s="308" t="s">
        <v>507</v>
      </c>
      <c r="AU278" s="308" t="s">
        <v>510</v>
      </c>
      <c r="AY278" s="302" t="s">
        <v>833</v>
      </c>
      <c r="BK278" s="309">
        <f>BK279</f>
        <v>0</v>
      </c>
    </row>
    <row r="279" spans="2:65" s="210" customFormat="1" ht="25.5" x14ac:dyDescent="0.2">
      <c r="B279" s="236"/>
      <c r="C279" s="237" t="s">
        <v>813</v>
      </c>
      <c r="D279" s="237" t="s">
        <v>512</v>
      </c>
      <c r="E279" s="238" t="s">
        <v>814</v>
      </c>
      <c r="F279" s="239" t="s">
        <v>229</v>
      </c>
      <c r="G279" s="240" t="s">
        <v>807</v>
      </c>
      <c r="H279" s="241">
        <v>1</v>
      </c>
      <c r="I279" s="242">
        <v>0</v>
      </c>
      <c r="J279" s="252">
        <f>ROUND(I279*H279,2)</f>
        <v>0</v>
      </c>
      <c r="K279" s="239" t="s">
        <v>515</v>
      </c>
      <c r="L279" s="211"/>
      <c r="M279" s="311" t="s">
        <v>451</v>
      </c>
      <c r="N279" s="353" t="s">
        <v>468</v>
      </c>
      <c r="O279" s="354">
        <v>0</v>
      </c>
      <c r="P279" s="354">
        <f>O279*H279</f>
        <v>0</v>
      </c>
      <c r="Q279" s="354">
        <v>0</v>
      </c>
      <c r="R279" s="354">
        <f>Q279*H279</f>
        <v>0</v>
      </c>
      <c r="S279" s="354">
        <v>0</v>
      </c>
      <c r="T279" s="355">
        <f>S279*H279</f>
        <v>0</v>
      </c>
      <c r="AR279" s="259" t="s">
        <v>897</v>
      </c>
      <c r="AT279" s="259" t="s">
        <v>512</v>
      </c>
      <c r="AU279" s="259" t="s">
        <v>520</v>
      </c>
      <c r="AY279" s="259" t="s">
        <v>833</v>
      </c>
      <c r="BE279" s="315">
        <f>IF(N279="základní",J279,0)</f>
        <v>0</v>
      </c>
      <c r="BF279" s="315">
        <f>IF(N279="snížená",J279,0)</f>
        <v>0</v>
      </c>
      <c r="BG279" s="315">
        <f>IF(N279="zákl. přenesená",J279,0)</f>
        <v>0</v>
      </c>
      <c r="BH279" s="315">
        <f>IF(N279="sníž. přenesená",J279,0)</f>
        <v>0</v>
      </c>
      <c r="BI279" s="315">
        <f>IF(N279="nulová",J279,0)</f>
        <v>0</v>
      </c>
      <c r="BJ279" s="259" t="s">
        <v>510</v>
      </c>
      <c r="BK279" s="315">
        <f>ROUND(I279*H279,2)</f>
        <v>0</v>
      </c>
      <c r="BL279" s="259" t="s">
        <v>897</v>
      </c>
      <c r="BM279" s="259" t="s">
        <v>901</v>
      </c>
    </row>
    <row r="280" spans="2:65" s="210" customFormat="1" x14ac:dyDescent="0.2">
      <c r="B280" s="218"/>
      <c r="C280" s="219"/>
      <c r="D280" s="219"/>
      <c r="E280" s="219"/>
      <c r="F280" s="219"/>
      <c r="G280" s="219"/>
      <c r="H280" s="219"/>
      <c r="I280" s="219"/>
      <c r="J280" s="249"/>
      <c r="K280" s="219"/>
      <c r="L280" s="211"/>
    </row>
  </sheetData>
  <mergeCells count="9">
    <mergeCell ref="E47:H47"/>
    <mergeCell ref="E76:H76"/>
    <mergeCell ref="E78:H78"/>
    <mergeCell ref="G1:H1"/>
    <mergeCell ref="L2:V2"/>
    <mergeCell ref="E7:H7"/>
    <mergeCell ref="E9:H9"/>
    <mergeCell ref="E24:H24"/>
    <mergeCell ref="E45:H45"/>
  </mergeCells>
  <hyperlinks>
    <hyperlink ref="F1:G1" location="C2" display="1) Krycí list soupisu" xr:uid="{00000000-0004-0000-0400-000000000000}"/>
    <hyperlink ref="G1:H1" location="C54" display="2) Rekapitulace" xr:uid="{00000000-0004-0000-0400-000001000000}"/>
    <hyperlink ref="J1" location="C88" display="3) Soupis prací" xr:uid="{00000000-0004-0000-0400-000002000000}"/>
    <hyperlink ref="L1:V1" location="'Rekapitulace stavby'!C2" display="Rekapitulace stavby" xr:uid="{00000000-0004-0000-0400-000003000000}"/>
  </hyperlinks>
  <printOptions horizontalCentered="1" verticalCentered="1"/>
  <pageMargins left="0.31496062992125984" right="0.31496062992125984" top="0.39370078740157483" bottom="0.3937007874015748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5"/>
  <sheetViews>
    <sheetView tabSelected="1" topLeftCell="A31" workbookViewId="0">
      <selection activeCell="B48" sqref="B48"/>
    </sheetView>
  </sheetViews>
  <sheetFormatPr defaultRowHeight="12.75" x14ac:dyDescent="0.2"/>
  <cols>
    <col min="1" max="1" width="12" customWidth="1"/>
    <col min="2" max="2" width="59" customWidth="1"/>
    <col min="6" max="6" width="4.7109375" customWidth="1"/>
    <col min="7" max="7" width="12.28515625" customWidth="1"/>
    <col min="8" max="8" width="7.7109375" customWidth="1"/>
    <col min="9" max="9" width="17.7109375" bestFit="1" customWidth="1"/>
  </cols>
  <sheetData>
    <row r="1" spans="1:10" x14ac:dyDescent="0.2">
      <c r="A1" s="417"/>
      <c r="B1" s="417"/>
      <c r="C1" s="417"/>
      <c r="D1" s="417"/>
      <c r="E1" s="417"/>
      <c r="F1" s="417"/>
      <c r="G1" s="417"/>
      <c r="H1" s="417"/>
      <c r="I1" s="243"/>
      <c r="J1" s="417"/>
    </row>
    <row r="2" spans="1:10" ht="18" x14ac:dyDescent="0.25">
      <c r="A2" s="417"/>
      <c r="B2" s="418" t="s">
        <v>926</v>
      </c>
      <c r="C2" s="417"/>
      <c r="D2" s="417"/>
      <c r="E2" s="417"/>
      <c r="F2" s="417"/>
      <c r="G2" s="419"/>
      <c r="H2" s="419"/>
      <c r="I2" s="448" t="s">
        <v>1041</v>
      </c>
      <c r="J2" s="417"/>
    </row>
    <row r="3" spans="1:10" ht="15" x14ac:dyDescent="0.2">
      <c r="A3" s="417"/>
      <c r="B3" s="421" t="s">
        <v>929</v>
      </c>
      <c r="C3" s="417"/>
      <c r="D3" s="417"/>
      <c r="E3" s="417"/>
      <c r="F3" s="417"/>
      <c r="G3" s="417"/>
      <c r="H3" s="417"/>
      <c r="I3" s="243"/>
      <c r="J3" s="417"/>
    </row>
    <row r="4" spans="1:10" ht="15" x14ac:dyDescent="0.2">
      <c r="A4" s="417"/>
      <c r="B4" s="417"/>
      <c r="C4" s="417"/>
      <c r="D4" s="422"/>
      <c r="E4" s="423"/>
      <c r="F4" s="423"/>
      <c r="G4" s="424"/>
      <c r="H4" s="424"/>
      <c r="I4" s="425"/>
      <c r="J4" s="417"/>
    </row>
    <row r="5" spans="1:10" ht="15" x14ac:dyDescent="0.2">
      <c r="A5" s="417"/>
      <c r="B5" s="423" t="s">
        <v>930</v>
      </c>
      <c r="C5" s="417"/>
      <c r="D5" s="422" t="s">
        <v>931</v>
      </c>
      <c r="E5" s="423"/>
      <c r="F5" s="423"/>
      <c r="G5" s="424"/>
      <c r="H5" s="424"/>
      <c r="I5" s="425">
        <f>I41</f>
        <v>0</v>
      </c>
      <c r="J5" s="417"/>
    </row>
    <row r="6" spans="1:10" ht="15" x14ac:dyDescent="0.2">
      <c r="A6" s="417"/>
      <c r="B6" s="423" t="s">
        <v>932</v>
      </c>
      <c r="C6" s="417"/>
      <c r="D6" s="422" t="s">
        <v>931</v>
      </c>
      <c r="E6" s="423"/>
      <c r="F6" s="423"/>
      <c r="G6" s="424"/>
      <c r="H6" s="424"/>
      <c r="I6" s="425">
        <f>I71</f>
        <v>0</v>
      </c>
      <c r="J6" s="417"/>
    </row>
    <row r="7" spans="1:10" ht="15" x14ac:dyDescent="0.2">
      <c r="A7" s="417"/>
      <c r="B7" s="423" t="s">
        <v>933</v>
      </c>
      <c r="C7" s="417"/>
      <c r="D7" s="422" t="s">
        <v>931</v>
      </c>
      <c r="E7" s="423"/>
      <c r="F7" s="423"/>
      <c r="G7" s="424"/>
      <c r="H7" s="424"/>
      <c r="I7" s="425">
        <f>I104</f>
        <v>0</v>
      </c>
      <c r="J7" s="417"/>
    </row>
    <row r="8" spans="1:10" ht="15" x14ac:dyDescent="0.2">
      <c r="A8" s="423"/>
      <c r="B8" s="423" t="s">
        <v>934</v>
      </c>
      <c r="C8" s="423"/>
      <c r="D8" s="422" t="s">
        <v>931</v>
      </c>
      <c r="E8" s="423"/>
      <c r="F8" s="423"/>
      <c r="G8" s="423"/>
      <c r="H8" s="423"/>
      <c r="I8" s="425">
        <v>0</v>
      </c>
      <c r="J8" s="423"/>
    </row>
    <row r="9" spans="1:10" ht="15" x14ac:dyDescent="0.2">
      <c r="A9" s="423"/>
      <c r="B9" s="423" t="s">
        <v>935</v>
      </c>
      <c r="C9" s="423"/>
      <c r="D9" s="423"/>
      <c r="E9" s="423"/>
      <c r="F9" s="423"/>
      <c r="G9" s="423"/>
      <c r="H9" s="423"/>
      <c r="I9" s="426"/>
      <c r="J9" s="423"/>
    </row>
    <row r="10" spans="1:10" ht="15" x14ac:dyDescent="0.2">
      <c r="A10" s="423"/>
      <c r="B10" s="423" t="s">
        <v>1139</v>
      </c>
      <c r="C10" s="423"/>
      <c r="D10" s="422" t="s">
        <v>931</v>
      </c>
      <c r="E10" s="423"/>
      <c r="F10" s="423"/>
      <c r="G10" s="423"/>
      <c r="H10" s="423"/>
      <c r="I10" s="425">
        <v>0</v>
      </c>
      <c r="J10" s="423"/>
    </row>
    <row r="11" spans="1:10" ht="15" x14ac:dyDescent="0.2">
      <c r="A11" s="417"/>
      <c r="B11" s="423"/>
      <c r="C11" s="417"/>
      <c r="D11" s="422"/>
      <c r="E11" s="423"/>
      <c r="F11" s="423"/>
      <c r="G11" s="424"/>
      <c r="H11" s="424"/>
      <c r="I11" s="425"/>
      <c r="J11" s="417"/>
    </row>
    <row r="12" spans="1:10" ht="18" x14ac:dyDescent="0.25">
      <c r="A12" s="417"/>
      <c r="B12" s="427" t="s">
        <v>936</v>
      </c>
      <c r="C12" s="427"/>
      <c r="D12" s="428" t="s">
        <v>931</v>
      </c>
      <c r="E12" s="427"/>
      <c r="F12" s="427"/>
      <c r="G12" s="429"/>
      <c r="H12" s="429"/>
      <c r="I12" s="430">
        <f>SUM(I5:I11)</f>
        <v>0</v>
      </c>
      <c r="J12" s="417"/>
    </row>
    <row r="13" spans="1:10" ht="15" x14ac:dyDescent="0.2">
      <c r="A13" s="417"/>
      <c r="B13" s="450" t="s">
        <v>1136</v>
      </c>
      <c r="C13" s="417"/>
      <c r="D13" s="423"/>
      <c r="E13" s="423"/>
      <c r="F13" s="423"/>
      <c r="G13" s="423"/>
      <c r="H13" s="423"/>
      <c r="I13" s="426">
        <f>I12*0.21</f>
        <v>0</v>
      </c>
      <c r="J13" s="417"/>
    </row>
    <row r="14" spans="1:10" x14ac:dyDescent="0.2">
      <c r="A14" s="417"/>
      <c r="B14" s="417"/>
      <c r="C14" s="417"/>
      <c r="D14" s="417"/>
      <c r="E14" s="417"/>
      <c r="F14" s="417"/>
      <c r="G14" s="417"/>
      <c r="H14" s="417"/>
      <c r="I14" s="243"/>
      <c r="J14" s="417"/>
    </row>
    <row r="15" spans="1:10" ht="18" x14ac:dyDescent="0.25">
      <c r="A15" s="417"/>
      <c r="B15" s="451" t="s">
        <v>1137</v>
      </c>
      <c r="C15" s="451"/>
      <c r="D15" s="451"/>
      <c r="E15" s="451"/>
      <c r="F15" s="451"/>
      <c r="G15" s="451"/>
      <c r="H15" s="451"/>
      <c r="I15" s="452">
        <f>SUM(I12:I13)</f>
        <v>0</v>
      </c>
      <c r="J15" s="417"/>
    </row>
    <row r="16" spans="1:10" ht="15" x14ac:dyDescent="0.2">
      <c r="A16" s="417" t="s">
        <v>454</v>
      </c>
      <c r="B16" s="417"/>
      <c r="C16" s="417"/>
      <c r="D16" s="417"/>
      <c r="E16" s="417"/>
      <c r="F16" s="417"/>
      <c r="G16" s="417"/>
      <c r="H16" s="417"/>
      <c r="I16" s="243"/>
      <c r="J16" s="423"/>
    </row>
    <row r="17" spans="1:10" ht="18" x14ac:dyDescent="0.25">
      <c r="A17" s="417"/>
      <c r="B17" s="431" t="s">
        <v>937</v>
      </c>
      <c r="C17" s="419" t="s">
        <v>938</v>
      </c>
      <c r="D17" s="419"/>
      <c r="E17" s="419" t="s">
        <v>504</v>
      </c>
      <c r="F17" s="419"/>
      <c r="G17" s="419" t="s">
        <v>18</v>
      </c>
      <c r="H17" s="419"/>
      <c r="I17" s="420" t="s">
        <v>936</v>
      </c>
      <c r="J17" s="417"/>
    </row>
    <row r="18" spans="1:10" ht="15" x14ac:dyDescent="0.2">
      <c r="A18" s="417"/>
      <c r="B18" s="421" t="s">
        <v>929</v>
      </c>
      <c r="C18" s="419"/>
      <c r="D18" s="419"/>
      <c r="E18" s="419"/>
      <c r="F18" s="419"/>
      <c r="G18" s="419"/>
      <c r="H18" s="419"/>
      <c r="I18" s="420"/>
      <c r="J18" s="417"/>
    </row>
    <row r="19" spans="1:10" ht="15" x14ac:dyDescent="0.2">
      <c r="A19" s="417"/>
      <c r="B19" s="421"/>
      <c r="C19" s="419"/>
      <c r="D19" s="419"/>
      <c r="E19" s="419"/>
      <c r="F19" s="419"/>
      <c r="G19" s="419"/>
      <c r="H19" s="419"/>
      <c r="I19" s="420"/>
      <c r="J19" s="417"/>
    </row>
    <row r="20" spans="1:10" ht="15" x14ac:dyDescent="0.2">
      <c r="A20" s="422" t="s">
        <v>939</v>
      </c>
      <c r="B20" s="423" t="s">
        <v>940</v>
      </c>
      <c r="C20" s="422" t="s">
        <v>941</v>
      </c>
      <c r="D20" s="423"/>
      <c r="E20" s="422">
        <v>4</v>
      </c>
      <c r="F20" s="423"/>
      <c r="G20" s="424">
        <v>0</v>
      </c>
      <c r="H20" s="424"/>
      <c r="I20" s="425">
        <f>PRODUCT(E20,G20)</f>
        <v>0</v>
      </c>
      <c r="J20" s="417"/>
    </row>
    <row r="21" spans="1:10" ht="15" x14ac:dyDescent="0.2">
      <c r="A21" s="422" t="s">
        <v>942</v>
      </c>
      <c r="B21" s="432" t="s">
        <v>1147</v>
      </c>
      <c r="C21" s="422" t="s">
        <v>941</v>
      </c>
      <c r="D21" s="423"/>
      <c r="E21" s="422">
        <v>4</v>
      </c>
      <c r="F21" s="423"/>
      <c r="G21" s="424">
        <v>0</v>
      </c>
      <c r="H21" s="423"/>
      <c r="I21" s="425">
        <f>PRODUCT(E21,G21)</f>
        <v>0</v>
      </c>
      <c r="J21" s="417"/>
    </row>
    <row r="22" spans="1:10" ht="15" x14ac:dyDescent="0.2">
      <c r="A22" s="422" t="s">
        <v>943</v>
      </c>
      <c r="B22" s="432" t="s">
        <v>1146</v>
      </c>
      <c r="C22" s="422" t="s">
        <v>941</v>
      </c>
      <c r="D22" s="423"/>
      <c r="E22" s="422">
        <v>4</v>
      </c>
      <c r="F22" s="423"/>
      <c r="G22" s="424">
        <v>0</v>
      </c>
      <c r="H22" s="423"/>
      <c r="I22" s="425">
        <f>PRODUCT(E22,G22)</f>
        <v>0</v>
      </c>
      <c r="J22" s="417"/>
    </row>
    <row r="23" spans="1:10" ht="15" x14ac:dyDescent="0.2">
      <c r="A23" s="422" t="s">
        <v>944</v>
      </c>
      <c r="B23" s="423" t="s">
        <v>945</v>
      </c>
      <c r="C23" s="422" t="s">
        <v>941</v>
      </c>
      <c r="D23" s="423"/>
      <c r="E23" s="422">
        <v>3</v>
      </c>
      <c r="F23" s="423"/>
      <c r="G23" s="424">
        <v>0</v>
      </c>
      <c r="H23" s="423"/>
      <c r="I23" s="425">
        <f t="shared" ref="I23:I34" si="0">PRODUCT(E23,G23)</f>
        <v>0</v>
      </c>
      <c r="J23" s="417"/>
    </row>
    <row r="24" spans="1:10" ht="15" x14ac:dyDescent="0.2">
      <c r="A24" s="422" t="s">
        <v>946</v>
      </c>
      <c r="B24" s="423" t="s">
        <v>947</v>
      </c>
      <c r="C24" s="422" t="s">
        <v>941</v>
      </c>
      <c r="D24" s="423"/>
      <c r="E24" s="422">
        <v>1</v>
      </c>
      <c r="F24" s="423"/>
      <c r="G24" s="424">
        <v>0</v>
      </c>
      <c r="H24" s="423"/>
      <c r="I24" s="425">
        <f>PRODUCT(E24,G24)</f>
        <v>0</v>
      </c>
      <c r="J24" s="417"/>
    </row>
    <row r="25" spans="1:10" ht="15" x14ac:dyDescent="0.2">
      <c r="A25" s="422" t="s">
        <v>948</v>
      </c>
      <c r="B25" s="423" t="s">
        <v>949</v>
      </c>
      <c r="C25" s="422" t="s">
        <v>941</v>
      </c>
      <c r="D25" s="423"/>
      <c r="E25" s="422">
        <v>4</v>
      </c>
      <c r="F25" s="423"/>
      <c r="G25" s="424">
        <v>0</v>
      </c>
      <c r="H25" s="423"/>
      <c r="I25" s="425">
        <f>PRODUCT(E25,G25)</f>
        <v>0</v>
      </c>
      <c r="J25" s="417"/>
    </row>
    <row r="26" spans="1:10" ht="15" x14ac:dyDescent="0.2">
      <c r="A26" s="422" t="s">
        <v>950</v>
      </c>
      <c r="B26" s="423" t="s">
        <v>951</v>
      </c>
      <c r="C26" s="422" t="s">
        <v>3</v>
      </c>
      <c r="D26" s="423"/>
      <c r="E26" s="422">
        <v>30</v>
      </c>
      <c r="F26" s="423"/>
      <c r="G26" s="424">
        <v>0</v>
      </c>
      <c r="H26" s="423"/>
      <c r="I26" s="425">
        <f t="shared" si="0"/>
        <v>0</v>
      </c>
      <c r="J26" s="417"/>
    </row>
    <row r="27" spans="1:10" ht="15" x14ac:dyDescent="0.2">
      <c r="A27" s="422" t="s">
        <v>952</v>
      </c>
      <c r="B27" s="423" t="s">
        <v>953</v>
      </c>
      <c r="C27" s="422" t="s">
        <v>3</v>
      </c>
      <c r="D27" s="423"/>
      <c r="E27" s="422">
        <v>125</v>
      </c>
      <c r="F27" s="423"/>
      <c r="G27" s="424">
        <v>0</v>
      </c>
      <c r="H27" s="423"/>
      <c r="I27" s="425">
        <f t="shared" si="0"/>
        <v>0</v>
      </c>
      <c r="J27" s="417"/>
    </row>
    <row r="28" spans="1:10" ht="15" x14ac:dyDescent="0.2">
      <c r="A28" s="422" t="s">
        <v>954</v>
      </c>
      <c r="B28" s="423" t="s">
        <v>955</v>
      </c>
      <c r="C28" s="422" t="s">
        <v>3</v>
      </c>
      <c r="D28" s="423"/>
      <c r="E28" s="422">
        <v>120</v>
      </c>
      <c r="F28" s="423"/>
      <c r="G28" s="424">
        <v>0</v>
      </c>
      <c r="H28" s="423"/>
      <c r="I28" s="425">
        <f t="shared" si="0"/>
        <v>0</v>
      </c>
      <c r="J28" s="417"/>
    </row>
    <row r="29" spans="1:10" ht="15" x14ac:dyDescent="0.2">
      <c r="A29" s="422" t="s">
        <v>956</v>
      </c>
      <c r="B29" s="423" t="s">
        <v>957</v>
      </c>
      <c r="C29" s="422" t="s">
        <v>3</v>
      </c>
      <c r="D29" s="423"/>
      <c r="E29" s="422">
        <v>120</v>
      </c>
      <c r="F29" s="423"/>
      <c r="G29" s="424">
        <v>0</v>
      </c>
      <c r="H29" s="423"/>
      <c r="I29" s="425">
        <f t="shared" si="0"/>
        <v>0</v>
      </c>
      <c r="J29" s="417"/>
    </row>
    <row r="30" spans="1:10" ht="15" x14ac:dyDescent="0.2">
      <c r="A30" s="422" t="s">
        <v>958</v>
      </c>
      <c r="B30" s="423" t="s">
        <v>959</v>
      </c>
      <c r="C30" s="422" t="s">
        <v>3</v>
      </c>
      <c r="D30" s="423"/>
      <c r="E30" s="422">
        <v>15</v>
      </c>
      <c r="F30" s="423"/>
      <c r="G30" s="424">
        <v>0</v>
      </c>
      <c r="H30" s="423"/>
      <c r="I30" s="425">
        <f>PRODUCT(E30,G30)</f>
        <v>0</v>
      </c>
      <c r="J30" s="417"/>
    </row>
    <row r="31" spans="1:10" ht="15" x14ac:dyDescent="0.2">
      <c r="A31" s="422" t="s">
        <v>960</v>
      </c>
      <c r="B31" s="423" t="s">
        <v>961</v>
      </c>
      <c r="C31" s="422" t="s">
        <v>3</v>
      </c>
      <c r="D31" s="423"/>
      <c r="E31" s="422">
        <v>15</v>
      </c>
      <c r="F31" s="423"/>
      <c r="G31" s="424">
        <v>0</v>
      </c>
      <c r="H31" s="423"/>
      <c r="I31" s="425">
        <f>PRODUCT(E31,G31)</f>
        <v>0</v>
      </c>
      <c r="J31" s="417"/>
    </row>
    <row r="32" spans="1:10" ht="15" x14ac:dyDescent="0.2">
      <c r="A32" s="422" t="s">
        <v>962</v>
      </c>
      <c r="B32" s="423" t="s">
        <v>963</v>
      </c>
      <c r="C32" s="422" t="s">
        <v>941</v>
      </c>
      <c r="D32" s="423"/>
      <c r="E32" s="422">
        <v>8</v>
      </c>
      <c r="F32" s="423"/>
      <c r="G32" s="424">
        <v>0</v>
      </c>
      <c r="H32" s="423"/>
      <c r="I32" s="425">
        <f t="shared" si="0"/>
        <v>0</v>
      </c>
      <c r="J32" s="417"/>
    </row>
    <row r="33" spans="1:10" ht="15" x14ac:dyDescent="0.2">
      <c r="A33" s="422" t="s">
        <v>964</v>
      </c>
      <c r="B33" s="423" t="s">
        <v>965</v>
      </c>
      <c r="C33" s="422" t="s">
        <v>941</v>
      </c>
      <c r="D33" s="423"/>
      <c r="E33" s="422">
        <v>4</v>
      </c>
      <c r="F33" s="423"/>
      <c r="G33" s="424">
        <v>0</v>
      </c>
      <c r="H33" s="423"/>
      <c r="I33" s="425">
        <f t="shared" si="0"/>
        <v>0</v>
      </c>
      <c r="J33" s="417"/>
    </row>
    <row r="34" spans="1:10" ht="15" x14ac:dyDescent="0.2">
      <c r="A34" s="422" t="s">
        <v>966</v>
      </c>
      <c r="B34" s="423" t="s">
        <v>967</v>
      </c>
      <c r="C34" s="422" t="s">
        <v>941</v>
      </c>
      <c r="D34" s="423"/>
      <c r="E34" s="422">
        <v>4</v>
      </c>
      <c r="F34" s="423"/>
      <c r="G34" s="424">
        <v>0</v>
      </c>
      <c r="H34" s="423"/>
      <c r="I34" s="425">
        <f t="shared" si="0"/>
        <v>0</v>
      </c>
      <c r="J34" s="417"/>
    </row>
    <row r="35" spans="1:10" ht="15" x14ac:dyDescent="0.2">
      <c r="A35" s="422" t="s">
        <v>968</v>
      </c>
      <c r="B35" s="423" t="s">
        <v>969</v>
      </c>
      <c r="C35" s="422" t="s">
        <v>3</v>
      </c>
      <c r="D35" s="423"/>
      <c r="E35" s="422">
        <v>120</v>
      </c>
      <c r="F35" s="423"/>
      <c r="G35" s="424">
        <v>0</v>
      </c>
      <c r="H35" s="423"/>
      <c r="I35" s="425">
        <f>PRODUCT(E35,G35)</f>
        <v>0</v>
      </c>
      <c r="J35" s="417"/>
    </row>
    <row r="36" spans="1:10" ht="15" x14ac:dyDescent="0.2">
      <c r="A36" s="422" t="s">
        <v>970</v>
      </c>
      <c r="B36" s="423" t="s">
        <v>971</v>
      </c>
      <c r="C36" s="422" t="s">
        <v>941</v>
      </c>
      <c r="D36" s="423"/>
      <c r="E36" s="422">
        <v>7</v>
      </c>
      <c r="F36" s="423"/>
      <c r="G36" s="424">
        <v>0</v>
      </c>
      <c r="H36" s="423"/>
      <c r="I36" s="425">
        <f>PRODUCT(E36,G36)</f>
        <v>0</v>
      </c>
      <c r="J36" s="417"/>
    </row>
    <row r="37" spans="1:10" ht="15" x14ac:dyDescent="0.2">
      <c r="A37" s="422" t="s">
        <v>972</v>
      </c>
      <c r="B37" s="423" t="s">
        <v>973</v>
      </c>
      <c r="C37" s="422" t="s">
        <v>941</v>
      </c>
      <c r="D37" s="423"/>
      <c r="E37" s="422">
        <v>1</v>
      </c>
      <c r="F37" s="423"/>
      <c r="G37" s="424">
        <v>0</v>
      </c>
      <c r="H37" s="423"/>
      <c r="I37" s="425">
        <f>PRODUCT(E37,G37)</f>
        <v>0</v>
      </c>
      <c r="J37" s="417"/>
    </row>
    <row r="38" spans="1:10" ht="15" x14ac:dyDescent="0.2">
      <c r="A38" s="423"/>
      <c r="B38" s="423"/>
      <c r="C38" s="422"/>
      <c r="D38" s="423"/>
      <c r="E38" s="433"/>
      <c r="F38" s="423"/>
      <c r="G38" s="424"/>
      <c r="H38" s="423"/>
      <c r="I38" s="425"/>
      <c r="J38" s="417"/>
    </row>
    <row r="39" spans="1:10" ht="15" x14ac:dyDescent="0.2">
      <c r="A39" s="423"/>
      <c r="B39" s="423" t="s">
        <v>974</v>
      </c>
      <c r="C39" s="422" t="s">
        <v>931</v>
      </c>
      <c r="D39" s="423"/>
      <c r="E39" s="423"/>
      <c r="F39" s="423"/>
      <c r="G39" s="423"/>
      <c r="H39" s="423"/>
      <c r="I39" s="425">
        <f>SUM(I20:I38)</f>
        <v>0</v>
      </c>
      <c r="J39" s="417"/>
    </row>
    <row r="40" spans="1:10" ht="15" x14ac:dyDescent="0.2">
      <c r="A40" s="423"/>
      <c r="B40" s="423" t="s">
        <v>975</v>
      </c>
      <c r="C40" s="422" t="s">
        <v>931</v>
      </c>
      <c r="D40" s="423"/>
      <c r="E40" s="423"/>
      <c r="F40" s="423"/>
      <c r="G40" s="423"/>
      <c r="H40" s="423"/>
      <c r="I40" s="425">
        <f>(I39/100*5)</f>
        <v>0</v>
      </c>
      <c r="J40" s="417"/>
    </row>
    <row r="41" spans="1:10" ht="15" x14ac:dyDescent="0.2">
      <c r="A41" s="417"/>
      <c r="B41" s="423" t="s">
        <v>534</v>
      </c>
      <c r="C41" s="422" t="s">
        <v>931</v>
      </c>
      <c r="D41" s="417"/>
      <c r="E41" s="417"/>
      <c r="F41" s="417"/>
      <c r="G41" s="417"/>
      <c r="H41" s="417"/>
      <c r="I41" s="425">
        <f>SUM(I39:I40)</f>
        <v>0</v>
      </c>
      <c r="J41" s="417"/>
    </row>
    <row r="42" spans="1:10" x14ac:dyDescent="0.2">
      <c r="A42" s="417"/>
      <c r="B42" s="417"/>
      <c r="C42" s="417"/>
      <c r="D42" s="417"/>
      <c r="E42" s="417"/>
      <c r="F42" s="417"/>
      <c r="G42" s="417"/>
      <c r="H42" s="417"/>
      <c r="I42" s="243"/>
      <c r="J42" s="417"/>
    </row>
    <row r="43" spans="1:10" ht="18" x14ac:dyDescent="0.25">
      <c r="A43" s="417"/>
      <c r="B43" s="431" t="s">
        <v>976</v>
      </c>
      <c r="C43" s="419" t="s">
        <v>938</v>
      </c>
      <c r="D43" s="419"/>
      <c r="E43" s="419" t="s">
        <v>504</v>
      </c>
      <c r="F43" s="419"/>
      <c r="G43" s="419" t="s">
        <v>18</v>
      </c>
      <c r="H43" s="419"/>
      <c r="I43" s="420" t="s">
        <v>936</v>
      </c>
      <c r="J43" s="417"/>
    </row>
    <row r="44" spans="1:10" ht="15" x14ac:dyDescent="0.2">
      <c r="A44" s="417"/>
      <c r="B44" s="421" t="s">
        <v>929</v>
      </c>
      <c r="C44" s="419"/>
      <c r="D44" s="419"/>
      <c r="E44" s="419"/>
      <c r="F44" s="419"/>
      <c r="G44" s="419"/>
      <c r="H44" s="419"/>
      <c r="I44" s="420"/>
      <c r="J44" s="417"/>
    </row>
    <row r="45" spans="1:10" ht="15" x14ac:dyDescent="0.2">
      <c r="A45" s="417"/>
      <c r="B45" s="421"/>
      <c r="C45" s="419"/>
      <c r="D45" s="419"/>
      <c r="E45" s="419"/>
      <c r="F45" s="419"/>
      <c r="G45" s="419"/>
      <c r="H45" s="419"/>
      <c r="I45" s="420"/>
      <c r="J45" s="417"/>
    </row>
    <row r="46" spans="1:10" ht="15" x14ac:dyDescent="0.2">
      <c r="A46" s="423" t="s">
        <v>977</v>
      </c>
      <c r="B46" s="423" t="s">
        <v>940</v>
      </c>
      <c r="C46" s="422" t="s">
        <v>941</v>
      </c>
      <c r="D46" s="423"/>
      <c r="E46" s="422">
        <v>4</v>
      </c>
      <c r="F46" s="423"/>
      <c r="G46" s="424">
        <v>0</v>
      </c>
      <c r="H46" s="424"/>
      <c r="I46" s="425">
        <f>PRODUCT(E46,G46)</f>
        <v>0</v>
      </c>
      <c r="J46" s="417"/>
    </row>
    <row r="47" spans="1:10" ht="15" x14ac:dyDescent="0.2">
      <c r="A47" s="423" t="s">
        <v>978</v>
      </c>
      <c r="B47" s="432" t="s">
        <v>1147</v>
      </c>
      <c r="C47" s="422" t="s">
        <v>941</v>
      </c>
      <c r="D47" s="423"/>
      <c r="E47" s="422">
        <v>4</v>
      </c>
      <c r="F47" s="423"/>
      <c r="G47" s="424">
        <v>0</v>
      </c>
      <c r="H47" s="423"/>
      <c r="I47" s="425">
        <f>PRODUCT(E47,G47)</f>
        <v>0</v>
      </c>
      <c r="J47" s="423"/>
    </row>
    <row r="48" spans="1:10" ht="15" x14ac:dyDescent="0.2">
      <c r="A48" s="423" t="s">
        <v>979</v>
      </c>
      <c r="B48" s="432" t="s">
        <v>1146</v>
      </c>
      <c r="C48" s="422" t="s">
        <v>941</v>
      </c>
      <c r="D48" s="423"/>
      <c r="E48" s="422">
        <v>4</v>
      </c>
      <c r="F48" s="423"/>
      <c r="G48" s="424">
        <v>0</v>
      </c>
      <c r="H48" s="423"/>
      <c r="I48" s="425">
        <f>PRODUCT(E48,G48)</f>
        <v>0</v>
      </c>
      <c r="J48" s="423"/>
    </row>
    <row r="49" spans="1:10" ht="15" x14ac:dyDescent="0.2">
      <c r="A49" s="423" t="s">
        <v>980</v>
      </c>
      <c r="B49" s="423" t="s">
        <v>945</v>
      </c>
      <c r="C49" s="422" t="s">
        <v>941</v>
      </c>
      <c r="D49" s="423"/>
      <c r="E49" s="422">
        <v>3</v>
      </c>
      <c r="F49" s="423"/>
      <c r="G49" s="424">
        <v>0</v>
      </c>
      <c r="H49" s="423"/>
      <c r="I49" s="425">
        <f>PRODUCT(E49,G49)</f>
        <v>0</v>
      </c>
      <c r="J49" s="423"/>
    </row>
    <row r="50" spans="1:10" ht="15" x14ac:dyDescent="0.2">
      <c r="A50" s="423" t="s">
        <v>980</v>
      </c>
      <c r="B50" s="423" t="s">
        <v>947</v>
      </c>
      <c r="C50" s="422" t="s">
        <v>941</v>
      </c>
      <c r="D50" s="423"/>
      <c r="E50" s="422">
        <v>1</v>
      </c>
      <c r="F50" s="423"/>
      <c r="G50" s="424">
        <v>0</v>
      </c>
      <c r="H50" s="423"/>
      <c r="I50" s="425">
        <f t="shared" ref="I50:I60" si="1">PRODUCT(E50,G50)</f>
        <v>0</v>
      </c>
      <c r="J50" s="423"/>
    </row>
    <row r="51" spans="1:10" ht="15" x14ac:dyDescent="0.2">
      <c r="A51" s="423" t="s">
        <v>980</v>
      </c>
      <c r="B51" s="423" t="s">
        <v>949</v>
      </c>
      <c r="C51" s="422" t="s">
        <v>941</v>
      </c>
      <c r="D51" s="423"/>
      <c r="E51" s="422">
        <v>4</v>
      </c>
      <c r="F51" s="423"/>
      <c r="G51" s="424">
        <v>0</v>
      </c>
      <c r="H51" s="423"/>
      <c r="I51" s="425">
        <f>PRODUCT(E51,G51)</f>
        <v>0</v>
      </c>
      <c r="J51" s="423"/>
    </row>
    <row r="52" spans="1:10" ht="15" x14ac:dyDescent="0.2">
      <c r="A52" s="423" t="s">
        <v>981</v>
      </c>
      <c r="B52" s="423" t="s">
        <v>951</v>
      </c>
      <c r="C52" s="422" t="s">
        <v>3</v>
      </c>
      <c r="D52" s="423"/>
      <c r="E52" s="422">
        <v>30</v>
      </c>
      <c r="F52" s="423"/>
      <c r="G52" s="424">
        <v>0</v>
      </c>
      <c r="H52" s="423"/>
      <c r="I52" s="425">
        <f t="shared" si="1"/>
        <v>0</v>
      </c>
      <c r="J52" s="423"/>
    </row>
    <row r="53" spans="1:10" ht="15" x14ac:dyDescent="0.2">
      <c r="A53" s="423" t="s">
        <v>982</v>
      </c>
      <c r="B53" s="423" t="s">
        <v>953</v>
      </c>
      <c r="C53" s="422" t="s">
        <v>3</v>
      </c>
      <c r="D53" s="423"/>
      <c r="E53" s="422">
        <v>125</v>
      </c>
      <c r="F53" s="423"/>
      <c r="G53" s="424">
        <v>0</v>
      </c>
      <c r="H53" s="423"/>
      <c r="I53" s="425">
        <f t="shared" si="1"/>
        <v>0</v>
      </c>
      <c r="J53" s="423"/>
    </row>
    <row r="54" spans="1:10" ht="15" x14ac:dyDescent="0.2">
      <c r="A54" s="423" t="s">
        <v>983</v>
      </c>
      <c r="B54" s="423" t="s">
        <v>955</v>
      </c>
      <c r="C54" s="422" t="s">
        <v>3</v>
      </c>
      <c r="D54" s="423"/>
      <c r="E54" s="422">
        <v>120</v>
      </c>
      <c r="F54" s="423"/>
      <c r="G54" s="424">
        <v>0</v>
      </c>
      <c r="H54" s="423"/>
      <c r="I54" s="425">
        <f t="shared" si="1"/>
        <v>0</v>
      </c>
      <c r="J54" s="423"/>
    </row>
    <row r="55" spans="1:10" ht="15" x14ac:dyDescent="0.2">
      <c r="A55" s="423" t="s">
        <v>984</v>
      </c>
      <c r="B55" s="423" t="s">
        <v>957</v>
      </c>
      <c r="C55" s="422" t="s">
        <v>3</v>
      </c>
      <c r="D55" s="423"/>
      <c r="E55" s="422">
        <v>120</v>
      </c>
      <c r="F55" s="423"/>
      <c r="G55" s="424">
        <v>0</v>
      </c>
      <c r="H55" s="423"/>
      <c r="I55" s="425">
        <f t="shared" si="1"/>
        <v>0</v>
      </c>
      <c r="J55" s="423"/>
    </row>
    <row r="56" spans="1:10" ht="15" x14ac:dyDescent="0.2">
      <c r="A56" s="423" t="s">
        <v>984</v>
      </c>
      <c r="B56" s="423" t="s">
        <v>959</v>
      </c>
      <c r="C56" s="422" t="s">
        <v>3</v>
      </c>
      <c r="D56" s="423"/>
      <c r="E56" s="422">
        <v>15</v>
      </c>
      <c r="F56" s="423"/>
      <c r="G56" s="424">
        <v>0</v>
      </c>
      <c r="H56" s="423"/>
      <c r="I56" s="425">
        <f>PRODUCT(E56,G56)</f>
        <v>0</v>
      </c>
      <c r="J56" s="423"/>
    </row>
    <row r="57" spans="1:10" ht="15" x14ac:dyDescent="0.2">
      <c r="A57" s="423" t="s">
        <v>984</v>
      </c>
      <c r="B57" s="423" t="s">
        <v>961</v>
      </c>
      <c r="C57" s="422" t="s">
        <v>3</v>
      </c>
      <c r="D57" s="423"/>
      <c r="E57" s="422">
        <v>15</v>
      </c>
      <c r="F57" s="423"/>
      <c r="G57" s="424">
        <v>0</v>
      </c>
      <c r="H57" s="423"/>
      <c r="I57" s="425">
        <f>PRODUCT(E57,G57)</f>
        <v>0</v>
      </c>
      <c r="J57" s="423"/>
    </row>
    <row r="58" spans="1:10" ht="15" x14ac:dyDescent="0.2">
      <c r="A58" s="423" t="s">
        <v>985</v>
      </c>
      <c r="B58" s="423" t="s">
        <v>963</v>
      </c>
      <c r="C58" s="422" t="s">
        <v>941</v>
      </c>
      <c r="D58" s="423"/>
      <c r="E58" s="422">
        <v>8</v>
      </c>
      <c r="F58" s="423"/>
      <c r="G58" s="424">
        <v>0</v>
      </c>
      <c r="H58" s="423"/>
      <c r="I58" s="425">
        <f t="shared" si="1"/>
        <v>0</v>
      </c>
      <c r="J58" s="423"/>
    </row>
    <row r="59" spans="1:10" ht="15" x14ac:dyDescent="0.2">
      <c r="A59" s="423" t="s">
        <v>985</v>
      </c>
      <c r="B59" s="423" t="s">
        <v>965</v>
      </c>
      <c r="C59" s="422" t="s">
        <v>941</v>
      </c>
      <c r="D59" s="423"/>
      <c r="E59" s="422">
        <v>4</v>
      </c>
      <c r="F59" s="423"/>
      <c r="G59" s="424">
        <v>0</v>
      </c>
      <c r="H59" s="423"/>
      <c r="I59" s="425">
        <f t="shared" si="1"/>
        <v>0</v>
      </c>
      <c r="J59" s="423"/>
    </row>
    <row r="60" spans="1:10" ht="15" x14ac:dyDescent="0.2">
      <c r="A60" s="423" t="s">
        <v>986</v>
      </c>
      <c r="B60" s="423" t="s">
        <v>967</v>
      </c>
      <c r="C60" s="422" t="s">
        <v>941</v>
      </c>
      <c r="D60" s="423"/>
      <c r="E60" s="422">
        <v>4</v>
      </c>
      <c r="F60" s="423"/>
      <c r="G60" s="424">
        <v>0</v>
      </c>
      <c r="H60" s="423"/>
      <c r="I60" s="425">
        <f t="shared" si="1"/>
        <v>0</v>
      </c>
      <c r="J60" s="423"/>
    </row>
    <row r="61" spans="1:10" ht="15" x14ac:dyDescent="0.2">
      <c r="A61" s="423" t="s">
        <v>987</v>
      </c>
      <c r="B61" s="423" t="s">
        <v>969</v>
      </c>
      <c r="C61" s="422" t="s">
        <v>3</v>
      </c>
      <c r="D61" s="423"/>
      <c r="E61" s="422">
        <v>120</v>
      </c>
      <c r="F61" s="423"/>
      <c r="G61" s="424">
        <v>0</v>
      </c>
      <c r="H61" s="423"/>
      <c r="I61" s="425">
        <f>PRODUCT(E61,G61)</f>
        <v>0</v>
      </c>
      <c r="J61" s="423"/>
    </row>
    <row r="62" spans="1:10" ht="15" x14ac:dyDescent="0.2">
      <c r="A62" s="423" t="s">
        <v>988</v>
      </c>
      <c r="B62" s="423" t="s">
        <v>971</v>
      </c>
      <c r="C62" s="422" t="s">
        <v>941</v>
      </c>
      <c r="D62" s="423"/>
      <c r="E62" s="422">
        <v>7</v>
      </c>
      <c r="F62" s="423"/>
      <c r="G62" s="424">
        <v>0</v>
      </c>
      <c r="H62" s="423"/>
      <c r="I62" s="425">
        <f>PRODUCT(E62,G62)</f>
        <v>0</v>
      </c>
      <c r="J62" s="423"/>
    </row>
    <row r="63" spans="1:10" ht="15" x14ac:dyDescent="0.2">
      <c r="A63" s="423" t="s">
        <v>989</v>
      </c>
      <c r="B63" s="423" t="s">
        <v>973</v>
      </c>
      <c r="C63" s="422" t="s">
        <v>941</v>
      </c>
      <c r="D63" s="423"/>
      <c r="E63" s="422">
        <v>1</v>
      </c>
      <c r="F63" s="423"/>
      <c r="G63" s="424">
        <v>0</v>
      </c>
      <c r="H63" s="423"/>
      <c r="I63" s="425">
        <f>PRODUCT(E63,G63)</f>
        <v>0</v>
      </c>
      <c r="J63" s="417"/>
    </row>
    <row r="64" spans="1:10" ht="15" x14ac:dyDescent="0.2">
      <c r="A64" s="435"/>
      <c r="B64" s="423"/>
      <c r="C64" s="422"/>
      <c r="D64" s="423"/>
      <c r="E64" s="422"/>
      <c r="F64" s="423"/>
      <c r="G64" s="424"/>
      <c r="H64" s="423"/>
      <c r="I64" s="425"/>
      <c r="J64" s="423"/>
    </row>
    <row r="65" spans="1:10" ht="15" x14ac:dyDescent="0.2">
      <c r="A65" s="435"/>
      <c r="B65" s="423" t="s">
        <v>990</v>
      </c>
      <c r="C65" s="422" t="s">
        <v>941</v>
      </c>
      <c r="D65" s="423"/>
      <c r="E65" s="422">
        <v>1</v>
      </c>
      <c r="F65" s="423"/>
      <c r="G65" s="424">
        <v>0</v>
      </c>
      <c r="H65" s="423"/>
      <c r="I65" s="425">
        <f>PRODUCT(E65,G65)</f>
        <v>0</v>
      </c>
      <c r="J65" s="423"/>
    </row>
    <row r="66" spans="1:10" ht="15" x14ac:dyDescent="0.2">
      <c r="A66" s="422"/>
      <c r="B66" s="423" t="s">
        <v>991</v>
      </c>
      <c r="C66" s="422" t="s">
        <v>941</v>
      </c>
      <c r="D66" s="423"/>
      <c r="E66" s="422">
        <v>1</v>
      </c>
      <c r="F66" s="422"/>
      <c r="G66" s="424">
        <v>0</v>
      </c>
      <c r="H66" s="423"/>
      <c r="I66" s="425">
        <f>PRODUCT(E66,G66)</f>
        <v>0</v>
      </c>
      <c r="J66" s="423"/>
    </row>
    <row r="67" spans="1:10" ht="15" x14ac:dyDescent="0.2">
      <c r="A67" s="422"/>
      <c r="B67" s="423" t="s">
        <v>992</v>
      </c>
      <c r="C67" s="422" t="s">
        <v>941</v>
      </c>
      <c r="D67" s="423"/>
      <c r="E67" s="422">
        <v>1</v>
      </c>
      <c r="F67" s="422"/>
      <c r="G67" s="436">
        <v>0</v>
      </c>
      <c r="H67" s="423"/>
      <c r="I67" s="425">
        <f>PRODUCT(E67,G67)</f>
        <v>0</v>
      </c>
      <c r="J67" s="423"/>
    </row>
    <row r="68" spans="1:10" ht="15" x14ac:dyDescent="0.2">
      <c r="A68" s="422"/>
      <c r="B68" s="423"/>
      <c r="C68" s="422"/>
      <c r="D68" s="423"/>
      <c r="E68" s="433"/>
      <c r="F68" s="423"/>
      <c r="G68" s="424"/>
      <c r="H68" s="423"/>
      <c r="I68" s="425"/>
      <c r="J68" s="423"/>
    </row>
    <row r="69" spans="1:10" ht="15" x14ac:dyDescent="0.2">
      <c r="A69" s="423"/>
      <c r="B69" s="423" t="s">
        <v>974</v>
      </c>
      <c r="C69" s="422" t="s">
        <v>931</v>
      </c>
      <c r="D69" s="423"/>
      <c r="E69" s="423"/>
      <c r="F69" s="423"/>
      <c r="G69" s="423"/>
      <c r="H69" s="423"/>
      <c r="I69" s="425">
        <f>SUM(I46:I68)</f>
        <v>0</v>
      </c>
      <c r="J69" s="423"/>
    </row>
    <row r="70" spans="1:10" ht="15" x14ac:dyDescent="0.2">
      <c r="A70" s="423"/>
      <c r="B70" s="423" t="s">
        <v>993</v>
      </c>
      <c r="C70" s="422" t="s">
        <v>931</v>
      </c>
      <c r="D70" s="423"/>
      <c r="E70" s="423"/>
      <c r="F70" s="423"/>
      <c r="G70" s="423"/>
      <c r="H70" s="423"/>
      <c r="I70" s="425">
        <f>I69/100</f>
        <v>0</v>
      </c>
      <c r="J70" s="423"/>
    </row>
    <row r="71" spans="1:10" ht="15" x14ac:dyDescent="0.2">
      <c r="A71" s="417"/>
      <c r="B71" s="423" t="s">
        <v>936</v>
      </c>
      <c r="C71" s="422" t="s">
        <v>931</v>
      </c>
      <c r="D71" s="417"/>
      <c r="E71" s="417"/>
      <c r="F71" s="417"/>
      <c r="G71" s="417"/>
      <c r="H71" s="417"/>
      <c r="I71" s="425">
        <f>SUM(I69:I70)</f>
        <v>0</v>
      </c>
      <c r="J71" s="417"/>
    </row>
    <row r="72" spans="1:10" x14ac:dyDescent="0.2">
      <c r="A72" s="417"/>
      <c r="B72" s="417"/>
      <c r="C72" s="417"/>
      <c r="D72" s="417"/>
      <c r="E72" s="417"/>
      <c r="F72" s="417"/>
      <c r="G72" s="417"/>
      <c r="H72" s="417"/>
      <c r="I72" s="243"/>
      <c r="J72" s="417"/>
    </row>
    <row r="73" spans="1:10" ht="18" x14ac:dyDescent="0.25">
      <c r="A73" s="437" t="s">
        <v>454</v>
      </c>
      <c r="B73" s="438" t="s">
        <v>994</v>
      </c>
      <c r="C73" s="419" t="s">
        <v>938</v>
      </c>
      <c r="D73" s="419"/>
      <c r="E73" s="419" t="s">
        <v>504</v>
      </c>
      <c r="F73" s="419"/>
      <c r="G73" s="419" t="s">
        <v>18</v>
      </c>
      <c r="H73" s="419"/>
      <c r="I73" s="420" t="s">
        <v>936</v>
      </c>
      <c r="J73" s="417"/>
    </row>
    <row r="74" spans="1:10" ht="15" x14ac:dyDescent="0.2">
      <c r="A74" s="439"/>
      <c r="B74" s="421" t="s">
        <v>929</v>
      </c>
      <c r="C74" s="439"/>
      <c r="D74" s="439"/>
      <c r="E74" s="439"/>
      <c r="F74" s="439"/>
      <c r="G74" s="440"/>
      <c r="H74" s="439"/>
      <c r="I74" s="441"/>
      <c r="J74" s="417"/>
    </row>
    <row r="75" spans="1:10" ht="15" x14ac:dyDescent="0.2">
      <c r="A75" s="439"/>
      <c r="B75" s="421"/>
      <c r="C75" s="439"/>
      <c r="D75" s="439"/>
      <c r="E75" s="439"/>
      <c r="F75" s="439"/>
      <c r="G75" s="440"/>
      <c r="H75" s="439"/>
      <c r="I75" s="441"/>
      <c r="J75" s="417"/>
    </row>
    <row r="76" spans="1:10" ht="15" x14ac:dyDescent="0.2">
      <c r="A76" s="437" t="s">
        <v>995</v>
      </c>
      <c r="B76" s="437" t="s">
        <v>996</v>
      </c>
      <c r="C76" s="442" t="s">
        <v>997</v>
      </c>
      <c r="D76" s="437"/>
      <c r="E76" s="443">
        <v>0.1</v>
      </c>
      <c r="F76" s="437"/>
      <c r="G76" s="440">
        <v>0</v>
      </c>
      <c r="H76" s="439"/>
      <c r="I76" s="441">
        <f t="shared" ref="I76:I100" si="2">PRODUCT(E76,G76)</f>
        <v>0</v>
      </c>
      <c r="J76" s="417"/>
    </row>
    <row r="77" spans="1:10" ht="15" x14ac:dyDescent="0.2">
      <c r="A77" s="437" t="s">
        <v>998</v>
      </c>
      <c r="B77" s="437" t="s">
        <v>999</v>
      </c>
      <c r="C77" s="442" t="s">
        <v>11</v>
      </c>
      <c r="D77" s="437"/>
      <c r="E77" s="437">
        <v>1.5</v>
      </c>
      <c r="F77" s="437"/>
      <c r="G77" s="437">
        <v>0</v>
      </c>
      <c r="H77" s="439" t="s">
        <v>454</v>
      </c>
      <c r="I77" s="441">
        <f t="shared" si="2"/>
        <v>0</v>
      </c>
      <c r="J77" s="417"/>
    </row>
    <row r="78" spans="1:10" ht="15" x14ac:dyDescent="0.2">
      <c r="A78" s="437" t="s">
        <v>1000</v>
      </c>
      <c r="B78" s="437" t="s">
        <v>1001</v>
      </c>
      <c r="C78" s="442" t="s">
        <v>10</v>
      </c>
      <c r="D78" s="437"/>
      <c r="E78" s="437">
        <v>0.75</v>
      </c>
      <c r="F78" s="437"/>
      <c r="G78" s="437">
        <v>0</v>
      </c>
      <c r="H78" s="439"/>
      <c r="I78" s="441">
        <f t="shared" si="2"/>
        <v>0</v>
      </c>
      <c r="J78" s="417"/>
    </row>
    <row r="79" spans="1:10" ht="15" x14ac:dyDescent="0.2">
      <c r="A79" s="437" t="s">
        <v>1002</v>
      </c>
      <c r="B79" s="437" t="s">
        <v>1003</v>
      </c>
      <c r="C79" s="442" t="s">
        <v>11</v>
      </c>
      <c r="D79" s="437"/>
      <c r="E79" s="437">
        <v>2</v>
      </c>
      <c r="F79" s="437"/>
      <c r="G79" s="437">
        <v>0</v>
      </c>
      <c r="H79" s="439"/>
      <c r="I79" s="441">
        <f t="shared" si="2"/>
        <v>0</v>
      </c>
      <c r="J79" s="417"/>
    </row>
    <row r="80" spans="1:10" ht="15" x14ac:dyDescent="0.2">
      <c r="A80" s="437" t="s">
        <v>1004</v>
      </c>
      <c r="B80" s="437" t="s">
        <v>1005</v>
      </c>
      <c r="C80" s="442" t="s">
        <v>3</v>
      </c>
      <c r="D80" s="437"/>
      <c r="E80" s="437">
        <v>30</v>
      </c>
      <c r="F80" s="437"/>
      <c r="G80" s="437">
        <v>0</v>
      </c>
      <c r="H80" s="439"/>
      <c r="I80" s="441">
        <f t="shared" si="2"/>
        <v>0</v>
      </c>
      <c r="J80" s="417"/>
    </row>
    <row r="81" spans="1:10" ht="15" x14ac:dyDescent="0.2">
      <c r="A81" s="437" t="s">
        <v>1006</v>
      </c>
      <c r="B81" s="437" t="s">
        <v>1007</v>
      </c>
      <c r="C81" s="442" t="s">
        <v>4</v>
      </c>
      <c r="D81" s="437"/>
      <c r="E81" s="437">
        <v>0.6</v>
      </c>
      <c r="F81" s="437"/>
      <c r="G81" s="437">
        <v>0</v>
      </c>
      <c r="H81" s="439"/>
      <c r="I81" s="441">
        <f t="shared" si="2"/>
        <v>0</v>
      </c>
      <c r="J81" s="417"/>
    </row>
    <row r="82" spans="1:10" ht="15" x14ac:dyDescent="0.2">
      <c r="A82" s="437" t="s">
        <v>1008</v>
      </c>
      <c r="B82" s="437" t="s">
        <v>1009</v>
      </c>
      <c r="C82" s="442" t="s">
        <v>4</v>
      </c>
      <c r="D82" s="437"/>
      <c r="E82" s="437">
        <v>0.6</v>
      </c>
      <c r="F82" s="437"/>
      <c r="G82" s="437">
        <v>0</v>
      </c>
      <c r="H82" s="439"/>
      <c r="I82" s="441">
        <f t="shared" si="2"/>
        <v>0</v>
      </c>
      <c r="J82" s="417"/>
    </row>
    <row r="83" spans="1:10" ht="15" x14ac:dyDescent="0.2">
      <c r="A83" s="437" t="s">
        <v>1010</v>
      </c>
      <c r="B83" s="437" t="s">
        <v>1011</v>
      </c>
      <c r="C83" s="442" t="s">
        <v>4</v>
      </c>
      <c r="D83" s="437"/>
      <c r="E83" s="437">
        <v>0.45</v>
      </c>
      <c r="F83" s="437"/>
      <c r="G83" s="437">
        <v>0</v>
      </c>
      <c r="H83" s="439"/>
      <c r="I83" s="441">
        <f t="shared" si="2"/>
        <v>0</v>
      </c>
      <c r="J83" s="417"/>
    </row>
    <row r="84" spans="1:10" ht="15" x14ac:dyDescent="0.2">
      <c r="A84" s="437" t="s">
        <v>1010</v>
      </c>
      <c r="B84" s="437" t="s">
        <v>1012</v>
      </c>
      <c r="C84" s="442" t="s">
        <v>4</v>
      </c>
      <c r="D84" s="437"/>
      <c r="E84" s="437">
        <v>0.45</v>
      </c>
      <c r="F84" s="437"/>
      <c r="G84" s="437">
        <v>0</v>
      </c>
      <c r="H84" s="439"/>
      <c r="I84" s="441">
        <f t="shared" si="2"/>
        <v>0</v>
      </c>
      <c r="J84" s="417"/>
    </row>
    <row r="85" spans="1:10" ht="15" x14ac:dyDescent="0.2">
      <c r="A85" s="437" t="s">
        <v>998</v>
      </c>
      <c r="B85" s="437" t="s">
        <v>1013</v>
      </c>
      <c r="C85" s="442" t="s">
        <v>11</v>
      </c>
      <c r="D85" s="437"/>
      <c r="E85" s="437">
        <v>4</v>
      </c>
      <c r="F85" s="437"/>
      <c r="G85" s="437">
        <v>0</v>
      </c>
      <c r="H85" s="439" t="s">
        <v>454</v>
      </c>
      <c r="I85" s="441">
        <f t="shared" si="2"/>
        <v>0</v>
      </c>
      <c r="J85" s="417"/>
    </row>
    <row r="86" spans="1:10" ht="15" x14ac:dyDescent="0.2">
      <c r="A86" s="444" t="s">
        <v>1014</v>
      </c>
      <c r="B86" s="437" t="s">
        <v>1015</v>
      </c>
      <c r="C86" s="442" t="s">
        <v>3</v>
      </c>
      <c r="D86" s="437"/>
      <c r="E86" s="437">
        <v>110</v>
      </c>
      <c r="F86" s="437"/>
      <c r="G86" s="437">
        <v>0</v>
      </c>
      <c r="H86" s="439"/>
      <c r="I86" s="441">
        <f t="shared" si="2"/>
        <v>0</v>
      </c>
      <c r="J86" s="417"/>
    </row>
    <row r="87" spans="1:10" ht="15" x14ac:dyDescent="0.2">
      <c r="A87" s="437" t="s">
        <v>1016</v>
      </c>
      <c r="B87" s="437" t="s">
        <v>1017</v>
      </c>
      <c r="C87" s="442" t="s">
        <v>3</v>
      </c>
      <c r="D87" s="437"/>
      <c r="E87" s="437">
        <v>15</v>
      </c>
      <c r="F87" s="437"/>
      <c r="G87" s="437">
        <v>0</v>
      </c>
      <c r="H87" s="439"/>
      <c r="I87" s="441">
        <f t="shared" si="2"/>
        <v>0</v>
      </c>
      <c r="J87" s="417"/>
    </row>
    <row r="88" spans="1:10" ht="15" x14ac:dyDescent="0.2">
      <c r="A88" s="437" t="s">
        <v>1018</v>
      </c>
      <c r="B88" s="437" t="s">
        <v>1019</v>
      </c>
      <c r="C88" s="442" t="s">
        <v>941</v>
      </c>
      <c r="D88" s="437"/>
      <c r="E88" s="437">
        <v>4</v>
      </c>
      <c r="F88" s="437"/>
      <c r="G88" s="437">
        <v>0</v>
      </c>
      <c r="H88" s="439"/>
      <c r="I88" s="441">
        <f t="shared" si="2"/>
        <v>0</v>
      </c>
      <c r="J88" s="417"/>
    </row>
    <row r="89" spans="1:10" ht="15" x14ac:dyDescent="0.2">
      <c r="A89" s="437" t="s">
        <v>1020</v>
      </c>
      <c r="B89" s="437" t="s">
        <v>1021</v>
      </c>
      <c r="C89" s="442" t="s">
        <v>3</v>
      </c>
      <c r="D89" s="437"/>
      <c r="E89" s="437">
        <v>120</v>
      </c>
      <c r="F89" s="437"/>
      <c r="G89" s="437">
        <v>0</v>
      </c>
      <c r="H89" s="439"/>
      <c r="I89" s="441">
        <f t="shared" si="2"/>
        <v>0</v>
      </c>
      <c r="J89" s="417"/>
    </row>
    <row r="90" spans="1:10" ht="15" x14ac:dyDescent="0.2">
      <c r="A90" s="437" t="s">
        <v>1022</v>
      </c>
      <c r="B90" s="437" t="s">
        <v>1023</v>
      </c>
      <c r="C90" s="442" t="s">
        <v>941</v>
      </c>
      <c r="D90" s="437"/>
      <c r="E90" s="437">
        <v>5</v>
      </c>
      <c r="F90" s="437"/>
      <c r="G90" s="437">
        <v>0</v>
      </c>
      <c r="H90" s="439"/>
      <c r="I90" s="441">
        <f t="shared" si="2"/>
        <v>0</v>
      </c>
      <c r="J90" s="417"/>
    </row>
    <row r="91" spans="1:10" ht="15" x14ac:dyDescent="0.2">
      <c r="A91" s="437" t="s">
        <v>1024</v>
      </c>
      <c r="B91" s="437" t="s">
        <v>1025</v>
      </c>
      <c r="C91" s="442" t="s">
        <v>3</v>
      </c>
      <c r="D91" s="437"/>
      <c r="E91" s="437">
        <v>110</v>
      </c>
      <c r="F91" s="437"/>
      <c r="G91" s="437">
        <v>0</v>
      </c>
      <c r="H91" s="439"/>
      <c r="I91" s="441">
        <f t="shared" si="2"/>
        <v>0</v>
      </c>
      <c r="J91" s="417"/>
    </row>
    <row r="92" spans="1:10" ht="15" x14ac:dyDescent="0.2">
      <c r="A92" s="437" t="s">
        <v>1026</v>
      </c>
      <c r="B92" s="437" t="s">
        <v>1027</v>
      </c>
      <c r="C92" s="442" t="s">
        <v>3</v>
      </c>
      <c r="D92" s="437"/>
      <c r="E92" s="437">
        <v>15</v>
      </c>
      <c r="F92" s="437"/>
      <c r="G92" s="437">
        <v>0</v>
      </c>
      <c r="H92" s="439"/>
      <c r="I92" s="441">
        <f t="shared" si="2"/>
        <v>0</v>
      </c>
      <c r="J92" s="417"/>
    </row>
    <row r="93" spans="1:10" ht="15" x14ac:dyDescent="0.2">
      <c r="A93" s="437" t="s">
        <v>1028</v>
      </c>
      <c r="B93" s="437" t="s">
        <v>1029</v>
      </c>
      <c r="C93" s="442" t="s">
        <v>3</v>
      </c>
      <c r="D93" s="437"/>
      <c r="E93" s="437">
        <v>120</v>
      </c>
      <c r="F93" s="437"/>
      <c r="G93" s="437">
        <v>0</v>
      </c>
      <c r="H93" s="439"/>
      <c r="I93" s="441">
        <f t="shared" si="2"/>
        <v>0</v>
      </c>
      <c r="J93" s="417"/>
    </row>
    <row r="94" spans="1:10" ht="15" x14ac:dyDescent="0.2">
      <c r="A94" s="437" t="s">
        <v>1030</v>
      </c>
      <c r="B94" s="437" t="s">
        <v>1031</v>
      </c>
      <c r="C94" s="442" t="s">
        <v>11</v>
      </c>
      <c r="D94" s="437"/>
      <c r="E94" s="437">
        <v>8.4</v>
      </c>
      <c r="F94" s="437"/>
      <c r="G94" s="437">
        <v>0</v>
      </c>
      <c r="H94" s="439"/>
      <c r="I94" s="441">
        <f t="shared" si="2"/>
        <v>0</v>
      </c>
      <c r="J94" s="417"/>
    </row>
    <row r="95" spans="1:10" ht="15" x14ac:dyDescent="0.2">
      <c r="A95" s="437" t="s">
        <v>1032</v>
      </c>
      <c r="B95" s="437" t="s">
        <v>1033</v>
      </c>
      <c r="C95" s="442" t="s">
        <v>11</v>
      </c>
      <c r="D95" s="437"/>
      <c r="E95" s="437">
        <v>8.4</v>
      </c>
      <c r="F95" s="437"/>
      <c r="G95" s="437">
        <v>0</v>
      </c>
      <c r="H95" s="439"/>
      <c r="I95" s="441">
        <f t="shared" si="2"/>
        <v>0</v>
      </c>
      <c r="J95" s="417"/>
    </row>
    <row r="96" spans="1:10" ht="15" x14ac:dyDescent="0.2">
      <c r="A96" s="437" t="s">
        <v>1034</v>
      </c>
      <c r="B96" s="437" t="s">
        <v>1035</v>
      </c>
      <c r="C96" s="442" t="s">
        <v>10</v>
      </c>
      <c r="D96" s="437"/>
      <c r="E96" s="437">
        <v>60</v>
      </c>
      <c r="F96" s="437"/>
      <c r="G96" s="437">
        <v>0</v>
      </c>
      <c r="H96" s="439"/>
      <c r="I96" s="441">
        <f t="shared" si="2"/>
        <v>0</v>
      </c>
      <c r="J96" s="417"/>
    </row>
    <row r="97" spans="1:10" ht="15" x14ac:dyDescent="0.2">
      <c r="A97" s="437" t="s">
        <v>1036</v>
      </c>
      <c r="B97" s="437" t="s">
        <v>1037</v>
      </c>
      <c r="C97" s="442" t="s">
        <v>11</v>
      </c>
      <c r="D97" s="437"/>
      <c r="E97" s="437">
        <v>8.4</v>
      </c>
      <c r="F97" s="437"/>
      <c r="G97" s="437">
        <v>0</v>
      </c>
      <c r="H97" s="439"/>
      <c r="I97" s="441">
        <f t="shared" si="2"/>
        <v>0</v>
      </c>
      <c r="J97" s="417"/>
    </row>
    <row r="98" spans="1:10" ht="15" x14ac:dyDescent="0.2">
      <c r="A98" s="437"/>
      <c r="B98" s="437" t="s">
        <v>1038</v>
      </c>
      <c r="C98" s="442" t="s">
        <v>10</v>
      </c>
      <c r="D98" s="437"/>
      <c r="E98" s="437">
        <v>42</v>
      </c>
      <c r="F98" s="437"/>
      <c r="G98" s="437">
        <v>0</v>
      </c>
      <c r="H98" s="439"/>
      <c r="I98" s="441">
        <f t="shared" si="2"/>
        <v>0</v>
      </c>
      <c r="J98" s="417"/>
    </row>
    <row r="99" spans="1:10" ht="15" x14ac:dyDescent="0.2">
      <c r="A99" s="437"/>
      <c r="B99" s="437" t="s">
        <v>1039</v>
      </c>
      <c r="C99" s="442" t="s">
        <v>941</v>
      </c>
      <c r="D99" s="437"/>
      <c r="E99" s="437">
        <v>960</v>
      </c>
      <c r="F99" s="437"/>
      <c r="G99" s="437">
        <v>0</v>
      </c>
      <c r="H99" s="439"/>
      <c r="I99" s="441">
        <f t="shared" si="2"/>
        <v>0</v>
      </c>
      <c r="J99" s="417"/>
    </row>
    <row r="100" spans="1:10" ht="15" x14ac:dyDescent="0.2">
      <c r="A100" s="437" t="s">
        <v>1002</v>
      </c>
      <c r="B100" s="437" t="s">
        <v>1040</v>
      </c>
      <c r="C100" s="442" t="s">
        <v>11</v>
      </c>
      <c r="D100" s="437"/>
      <c r="E100" s="437">
        <v>1</v>
      </c>
      <c r="F100" s="437"/>
      <c r="G100" s="437">
        <v>0</v>
      </c>
      <c r="H100" s="439"/>
      <c r="I100" s="441">
        <f t="shared" si="2"/>
        <v>0</v>
      </c>
      <c r="J100" s="417"/>
    </row>
    <row r="101" spans="1:10" x14ac:dyDescent="0.2">
      <c r="A101" s="439"/>
      <c r="B101" s="439"/>
      <c r="C101" s="445"/>
      <c r="D101" s="439"/>
      <c r="E101" s="439"/>
      <c r="F101" s="439"/>
      <c r="G101" s="439"/>
      <c r="H101" s="439"/>
      <c r="I101" s="446" t="s">
        <v>454</v>
      </c>
      <c r="J101" s="417"/>
    </row>
    <row r="102" spans="1:10" ht="15" x14ac:dyDescent="0.2">
      <c r="A102" s="437"/>
      <c r="B102" s="437" t="s">
        <v>974</v>
      </c>
      <c r="C102" s="442" t="s">
        <v>931</v>
      </c>
      <c r="D102" s="437"/>
      <c r="E102" s="437"/>
      <c r="F102" s="437"/>
      <c r="G102" s="440"/>
      <c r="H102" s="440"/>
      <c r="I102" s="441">
        <f>SUM(I76:I101)</f>
        <v>0</v>
      </c>
      <c r="J102" s="417"/>
    </row>
    <row r="103" spans="1:10" ht="15" x14ac:dyDescent="0.2">
      <c r="A103" s="437"/>
      <c r="B103" s="437" t="s">
        <v>993</v>
      </c>
      <c r="C103" s="442" t="s">
        <v>931</v>
      </c>
      <c r="D103" s="437"/>
      <c r="E103" s="437"/>
      <c r="F103" s="437"/>
      <c r="G103" s="440"/>
      <c r="H103" s="440"/>
      <c r="I103" s="441">
        <f>PRODUCT(I102/100)</f>
        <v>0</v>
      </c>
      <c r="J103" s="417"/>
    </row>
    <row r="104" spans="1:10" ht="15" x14ac:dyDescent="0.2">
      <c r="A104" s="437"/>
      <c r="B104" s="437" t="s">
        <v>936</v>
      </c>
      <c r="C104" s="442" t="s">
        <v>931</v>
      </c>
      <c r="D104" s="437"/>
      <c r="E104" s="437"/>
      <c r="F104" s="437"/>
      <c r="G104" s="440"/>
      <c r="H104" s="440"/>
      <c r="I104" s="441">
        <f>SUM(I102:I103)</f>
        <v>0</v>
      </c>
      <c r="J104" s="417"/>
    </row>
    <row r="105" spans="1:10" x14ac:dyDescent="0.2">
      <c r="A105" s="447"/>
      <c r="B105" s="417"/>
      <c r="C105" s="419"/>
      <c r="D105" s="417"/>
      <c r="E105" s="417"/>
      <c r="F105" s="417"/>
      <c r="G105" s="417"/>
      <c r="H105" s="417"/>
      <c r="I105" s="243"/>
      <c r="J105" s="417"/>
    </row>
  </sheetData>
  <printOptions horizontalCentered="1" verticalCentered="1" gridLines="1"/>
  <pageMargins left="0.31496062992125984" right="0.31496062992125984" top="0.59055118110236227"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1"/>
  <sheetViews>
    <sheetView topLeftCell="A19" workbookViewId="0">
      <selection activeCell="I11" sqref="I11"/>
    </sheetView>
  </sheetViews>
  <sheetFormatPr defaultRowHeight="12.75" x14ac:dyDescent="0.2"/>
  <cols>
    <col min="1" max="1" width="12" customWidth="1"/>
    <col min="2" max="2" width="55.42578125" customWidth="1"/>
    <col min="6" max="6" width="4.7109375" customWidth="1"/>
    <col min="7" max="7" width="12.28515625" customWidth="1"/>
    <col min="8" max="8" width="7.7109375" customWidth="1"/>
    <col min="9" max="9" width="17.7109375" bestFit="1" customWidth="1"/>
  </cols>
  <sheetData>
    <row r="1" spans="1:10" x14ac:dyDescent="0.2">
      <c r="A1" s="417"/>
      <c r="B1" s="417"/>
      <c r="C1" s="417"/>
      <c r="D1" s="417"/>
      <c r="E1" s="417"/>
      <c r="F1" s="417"/>
      <c r="G1" s="417"/>
      <c r="H1" s="417"/>
      <c r="I1" s="243"/>
      <c r="J1" s="417"/>
    </row>
    <row r="2" spans="1:10" ht="18" x14ac:dyDescent="0.25">
      <c r="A2" s="417"/>
      <c r="B2" s="418" t="s">
        <v>1042</v>
      </c>
      <c r="C2" s="417"/>
      <c r="D2" s="417"/>
      <c r="E2" s="417"/>
      <c r="F2" s="417"/>
      <c r="G2" s="419" t="s">
        <v>927</v>
      </c>
      <c r="H2" s="419"/>
      <c r="I2" s="420" t="s">
        <v>928</v>
      </c>
      <c r="J2" s="417"/>
    </row>
    <row r="3" spans="1:10" ht="15" x14ac:dyDescent="0.2">
      <c r="A3" s="417"/>
      <c r="B3" s="421" t="s">
        <v>1043</v>
      </c>
      <c r="C3" s="417"/>
      <c r="D3" s="417"/>
      <c r="E3" s="417"/>
      <c r="F3" s="417"/>
      <c r="G3" s="417"/>
      <c r="H3" s="417"/>
      <c r="I3" s="243"/>
      <c r="J3" s="417"/>
    </row>
    <row r="4" spans="1:10" ht="15" x14ac:dyDescent="0.2">
      <c r="A4" s="417"/>
      <c r="B4" s="417"/>
      <c r="C4" s="417"/>
      <c r="D4" s="422"/>
      <c r="E4" s="423"/>
      <c r="F4" s="423"/>
      <c r="G4" s="424"/>
      <c r="H4" s="424"/>
      <c r="I4" s="425"/>
      <c r="J4" s="417"/>
    </row>
    <row r="5" spans="1:10" ht="15" x14ac:dyDescent="0.2">
      <c r="A5" s="417"/>
      <c r="B5" s="423" t="s">
        <v>1044</v>
      </c>
      <c r="C5" s="417"/>
      <c r="D5" s="422" t="s">
        <v>931</v>
      </c>
      <c r="E5" s="423"/>
      <c r="F5" s="423"/>
      <c r="G5" s="424"/>
      <c r="H5" s="424"/>
      <c r="I5" s="425">
        <f>I24</f>
        <v>0</v>
      </c>
      <c r="J5" s="417"/>
    </row>
    <row r="6" spans="1:10" ht="15" x14ac:dyDescent="0.2">
      <c r="A6" s="417"/>
      <c r="B6" s="423" t="s">
        <v>1045</v>
      </c>
      <c r="C6" s="417"/>
      <c r="D6" s="422" t="s">
        <v>931</v>
      </c>
      <c r="E6" s="423"/>
      <c r="F6" s="423"/>
      <c r="G6" s="424"/>
      <c r="H6" s="424"/>
      <c r="I6" s="425">
        <f>I36</f>
        <v>0</v>
      </c>
      <c r="J6" s="417"/>
    </row>
    <row r="7" spans="1:10" ht="15" x14ac:dyDescent="0.2">
      <c r="A7" s="417"/>
      <c r="B7" s="423" t="s">
        <v>1046</v>
      </c>
      <c r="C7" s="417"/>
      <c r="D7" s="422" t="s">
        <v>931</v>
      </c>
      <c r="E7" s="423"/>
      <c r="F7" s="423"/>
      <c r="G7" s="424"/>
      <c r="H7" s="424"/>
      <c r="I7" s="425">
        <f>I60</f>
        <v>0</v>
      </c>
      <c r="J7" s="417"/>
    </row>
    <row r="8" spans="1:10" ht="15" x14ac:dyDescent="0.2">
      <c r="A8" s="417"/>
      <c r="B8" s="423"/>
      <c r="C8" s="417"/>
      <c r="D8" s="422"/>
      <c r="E8" s="423"/>
      <c r="F8" s="423"/>
      <c r="G8" s="424"/>
      <c r="H8" s="424"/>
      <c r="I8" s="425"/>
      <c r="J8" s="417"/>
    </row>
    <row r="9" spans="1:10" ht="15" x14ac:dyDescent="0.2">
      <c r="A9" s="423"/>
      <c r="B9" s="423" t="s">
        <v>935</v>
      </c>
      <c r="C9" s="423"/>
      <c r="D9" s="423"/>
      <c r="E9" s="423"/>
      <c r="F9" s="423"/>
      <c r="G9" s="423"/>
      <c r="H9" s="423"/>
      <c r="I9" s="426"/>
      <c r="J9" s="423"/>
    </row>
    <row r="10" spans="1:10" ht="15" x14ac:dyDescent="0.2">
      <c r="A10" s="423"/>
      <c r="B10" s="423" t="s">
        <v>1138</v>
      </c>
      <c r="C10" s="423"/>
      <c r="D10" s="422" t="s">
        <v>931</v>
      </c>
      <c r="E10" s="423"/>
      <c r="F10" s="423"/>
      <c r="G10" s="423"/>
      <c r="H10" s="423"/>
      <c r="I10" s="425">
        <v>0</v>
      </c>
      <c r="J10" s="423"/>
    </row>
    <row r="11" spans="1:10" ht="15" x14ac:dyDescent="0.2">
      <c r="A11" s="417"/>
      <c r="B11" s="423"/>
      <c r="C11" s="417"/>
      <c r="D11" s="422"/>
      <c r="E11" s="423"/>
      <c r="F11" s="423"/>
      <c r="G11" s="424"/>
      <c r="H11" s="424"/>
      <c r="I11" s="425"/>
      <c r="J11" s="417"/>
    </row>
    <row r="12" spans="1:10" ht="18" x14ac:dyDescent="0.25">
      <c r="A12" s="417"/>
      <c r="B12" s="427" t="s">
        <v>936</v>
      </c>
      <c r="C12" s="427"/>
      <c r="D12" s="428" t="s">
        <v>931</v>
      </c>
      <c r="E12" s="427"/>
      <c r="F12" s="427"/>
      <c r="G12" s="429"/>
      <c r="H12" s="429"/>
      <c r="I12" s="430">
        <f>SUM(I5:I10)</f>
        <v>0</v>
      </c>
      <c r="J12" s="417"/>
    </row>
    <row r="13" spans="1:10" ht="18" x14ac:dyDescent="0.25">
      <c r="A13" s="417"/>
      <c r="B13" s="423" t="s">
        <v>1136</v>
      </c>
      <c r="C13" s="427"/>
      <c r="D13" s="428"/>
      <c r="E13" s="427"/>
      <c r="F13" s="427"/>
      <c r="G13" s="429"/>
      <c r="H13" s="429"/>
      <c r="I13" s="425">
        <f>I12*0.21</f>
        <v>0</v>
      </c>
      <c r="J13" s="417"/>
    </row>
    <row r="14" spans="1:10" ht="18" x14ac:dyDescent="0.25">
      <c r="A14" s="417"/>
      <c r="B14" s="427"/>
      <c r="C14" s="427"/>
      <c r="D14" s="428"/>
      <c r="E14" s="427"/>
      <c r="F14" s="427"/>
      <c r="G14" s="429"/>
      <c r="H14" s="429"/>
      <c r="I14" s="430"/>
      <c r="J14" s="417"/>
    </row>
    <row r="15" spans="1:10" ht="18" x14ac:dyDescent="0.25">
      <c r="A15" s="417"/>
      <c r="B15" s="451" t="s">
        <v>1137</v>
      </c>
      <c r="C15" s="417"/>
      <c r="D15" s="423"/>
      <c r="E15" s="423"/>
      <c r="F15" s="423"/>
      <c r="G15" s="423"/>
      <c r="H15" s="423"/>
      <c r="I15" s="430">
        <f>SUM(I12:I14)</f>
        <v>0</v>
      </c>
      <c r="J15" s="417"/>
    </row>
    <row r="16" spans="1:10" x14ac:dyDescent="0.2">
      <c r="A16" s="417" t="s">
        <v>454</v>
      </c>
      <c r="B16" s="417"/>
      <c r="C16" s="417"/>
      <c r="D16" s="417"/>
      <c r="E16" s="417"/>
      <c r="F16" s="417"/>
      <c r="G16" s="417"/>
      <c r="H16" s="417"/>
      <c r="I16" s="243"/>
      <c r="J16" s="417"/>
    </row>
    <row r="17" spans="1:10" ht="18" x14ac:dyDescent="0.25">
      <c r="A17" s="417"/>
      <c r="B17" s="431" t="s">
        <v>1047</v>
      </c>
      <c r="C17" s="419" t="s">
        <v>938</v>
      </c>
      <c r="D17" s="419"/>
      <c r="E17" s="419" t="s">
        <v>504</v>
      </c>
      <c r="F17" s="419"/>
      <c r="G17" s="419" t="s">
        <v>18</v>
      </c>
      <c r="H17" s="419"/>
      <c r="I17" s="420" t="s">
        <v>936</v>
      </c>
      <c r="J17" s="417"/>
    </row>
    <row r="18" spans="1:10" ht="15" x14ac:dyDescent="0.2">
      <c r="A18" s="417"/>
      <c r="B18" s="421" t="s">
        <v>1043</v>
      </c>
      <c r="C18" s="419"/>
      <c r="D18" s="419"/>
      <c r="E18" s="419"/>
      <c r="F18" s="419"/>
      <c r="G18" s="419"/>
      <c r="H18" s="419"/>
      <c r="I18" s="420"/>
      <c r="J18" s="423"/>
    </row>
    <row r="19" spans="1:10" ht="15" x14ac:dyDescent="0.2">
      <c r="A19" s="417"/>
      <c r="B19" s="421"/>
      <c r="C19" s="419"/>
      <c r="D19" s="419"/>
      <c r="E19" s="419"/>
      <c r="F19" s="419"/>
      <c r="G19" s="419"/>
      <c r="H19" s="419"/>
      <c r="I19" s="420"/>
      <c r="J19" s="417"/>
    </row>
    <row r="20" spans="1:10" ht="15" x14ac:dyDescent="0.2">
      <c r="A20" s="422" t="s">
        <v>939</v>
      </c>
      <c r="B20" s="423" t="s">
        <v>961</v>
      </c>
      <c r="C20" s="422" t="s">
        <v>3</v>
      </c>
      <c r="D20" s="423"/>
      <c r="E20" s="422">
        <v>50</v>
      </c>
      <c r="F20" s="423"/>
      <c r="G20" s="424">
        <v>0</v>
      </c>
      <c r="H20" s="423"/>
      <c r="I20" s="425">
        <f>PRODUCT(E20,G20)</f>
        <v>0</v>
      </c>
      <c r="J20" s="423"/>
    </row>
    <row r="21" spans="1:10" ht="15" x14ac:dyDescent="0.2">
      <c r="A21" s="423"/>
      <c r="B21" s="423"/>
      <c r="C21" s="422"/>
      <c r="D21" s="423"/>
      <c r="E21" s="433"/>
      <c r="F21" s="423"/>
      <c r="G21" s="424"/>
      <c r="H21" s="423"/>
      <c r="I21" s="426"/>
      <c r="J21" s="423"/>
    </row>
    <row r="22" spans="1:10" ht="15" x14ac:dyDescent="0.2">
      <c r="A22" s="423"/>
      <c r="B22" s="423" t="s">
        <v>974</v>
      </c>
      <c r="C22" s="422" t="s">
        <v>931</v>
      </c>
      <c r="D22" s="423"/>
      <c r="E22" s="423"/>
      <c r="F22" s="423"/>
      <c r="G22" s="423"/>
      <c r="H22" s="423"/>
      <c r="I22" s="441">
        <f>SUM(I19:I21)</f>
        <v>0</v>
      </c>
      <c r="J22" s="417"/>
    </row>
    <row r="23" spans="1:10" ht="15" x14ac:dyDescent="0.2">
      <c r="A23" s="423"/>
      <c r="B23" s="423" t="s">
        <v>975</v>
      </c>
      <c r="C23" s="422" t="s">
        <v>931</v>
      </c>
      <c r="D23" s="423"/>
      <c r="E23" s="423"/>
      <c r="F23" s="423"/>
      <c r="G23" s="423"/>
      <c r="H23" s="423"/>
      <c r="I23" s="441">
        <f>PRODUCT(I22/100)</f>
        <v>0</v>
      </c>
      <c r="J23" s="417"/>
    </row>
    <row r="24" spans="1:10" ht="15" x14ac:dyDescent="0.2">
      <c r="A24" s="417"/>
      <c r="B24" s="423" t="s">
        <v>534</v>
      </c>
      <c r="C24" s="422" t="s">
        <v>931</v>
      </c>
      <c r="D24" s="417"/>
      <c r="E24" s="417"/>
      <c r="F24" s="417"/>
      <c r="G24" s="417"/>
      <c r="H24" s="417"/>
      <c r="I24" s="441">
        <f>SUM(I22:I23)</f>
        <v>0</v>
      </c>
      <c r="J24" s="417"/>
    </row>
    <row r="25" spans="1:10" x14ac:dyDescent="0.2">
      <c r="A25" s="417"/>
      <c r="B25" s="417"/>
      <c r="C25" s="417"/>
      <c r="D25" s="417"/>
      <c r="E25" s="417"/>
      <c r="F25" s="417"/>
      <c r="G25" s="417"/>
      <c r="H25" s="417"/>
      <c r="I25" s="243"/>
      <c r="J25" s="417"/>
    </row>
    <row r="26" spans="1:10" ht="15.75" x14ac:dyDescent="0.25">
      <c r="A26" s="417"/>
      <c r="B26" s="434"/>
      <c r="C26" s="417"/>
      <c r="D26" s="417"/>
      <c r="E26" s="419"/>
      <c r="F26" s="417"/>
      <c r="G26" s="419"/>
      <c r="H26" s="417"/>
      <c r="I26" s="420"/>
      <c r="J26" s="417"/>
    </row>
    <row r="27" spans="1:10" ht="18" x14ac:dyDescent="0.25">
      <c r="A27" s="417"/>
      <c r="B27" s="431" t="s">
        <v>1048</v>
      </c>
      <c r="C27" s="419" t="s">
        <v>938</v>
      </c>
      <c r="D27" s="419"/>
      <c r="E27" s="419" t="s">
        <v>504</v>
      </c>
      <c r="F27" s="419"/>
      <c r="G27" s="419" t="s">
        <v>18</v>
      </c>
      <c r="H27" s="419"/>
      <c r="I27" s="420" t="s">
        <v>936</v>
      </c>
      <c r="J27" s="417"/>
    </row>
    <row r="28" spans="1:10" ht="15" x14ac:dyDescent="0.2">
      <c r="A28" s="417"/>
      <c r="B28" s="421" t="s">
        <v>1043</v>
      </c>
      <c r="C28" s="419"/>
      <c r="D28" s="419"/>
      <c r="E28" s="419"/>
      <c r="F28" s="419"/>
      <c r="G28" s="419"/>
      <c r="H28" s="419"/>
      <c r="I28" s="420"/>
      <c r="J28" s="417"/>
    </row>
    <row r="29" spans="1:10" ht="15" x14ac:dyDescent="0.2">
      <c r="A29" s="417"/>
      <c r="B29" s="421"/>
      <c r="C29" s="419"/>
      <c r="D29" s="419"/>
      <c r="E29" s="419"/>
      <c r="F29" s="419"/>
      <c r="G29" s="419"/>
      <c r="H29" s="419"/>
      <c r="I29" s="420"/>
      <c r="J29" s="417"/>
    </row>
    <row r="30" spans="1:10" ht="15" x14ac:dyDescent="0.2">
      <c r="A30" s="423" t="s">
        <v>1049</v>
      </c>
      <c r="B30" s="423" t="s">
        <v>961</v>
      </c>
      <c r="C30" s="422" t="s">
        <v>3</v>
      </c>
      <c r="D30" s="423"/>
      <c r="E30" s="422">
        <v>50</v>
      </c>
      <c r="F30" s="423"/>
      <c r="G30" s="424">
        <v>0</v>
      </c>
      <c r="H30" s="423"/>
      <c r="I30" s="425">
        <f>PRODUCT(E30,G30)</f>
        <v>0</v>
      </c>
      <c r="J30" s="417"/>
    </row>
    <row r="31" spans="1:10" ht="15" x14ac:dyDescent="0.2">
      <c r="A31" s="423" t="s">
        <v>1050</v>
      </c>
      <c r="B31" s="449" t="s">
        <v>1051</v>
      </c>
      <c r="C31" s="422" t="s">
        <v>3</v>
      </c>
      <c r="D31" s="423"/>
      <c r="E31" s="422">
        <v>150</v>
      </c>
      <c r="F31" s="423"/>
      <c r="G31" s="424">
        <v>0</v>
      </c>
      <c r="H31" s="423"/>
      <c r="I31" s="425">
        <f>PRODUCT(E31,G31)</f>
        <v>0</v>
      </c>
      <c r="J31" s="417"/>
    </row>
    <row r="32" spans="1:10" ht="15" x14ac:dyDescent="0.2">
      <c r="A32" s="423" t="s">
        <v>1050</v>
      </c>
      <c r="B32" s="449" t="s">
        <v>1052</v>
      </c>
      <c r="C32" s="422" t="s">
        <v>3</v>
      </c>
      <c r="D32" s="423"/>
      <c r="E32" s="422">
        <v>150</v>
      </c>
      <c r="F32" s="423"/>
      <c r="G32" s="424">
        <v>0</v>
      </c>
      <c r="H32" s="423"/>
      <c r="I32" s="425">
        <f>PRODUCT(E32,G32)</f>
        <v>0</v>
      </c>
      <c r="J32" s="417"/>
    </row>
    <row r="33" spans="1:10" ht="15" x14ac:dyDescent="0.2">
      <c r="A33" s="422"/>
      <c r="B33" s="423"/>
      <c r="C33" s="422"/>
      <c r="D33" s="423"/>
      <c r="E33" s="433"/>
      <c r="F33" s="423"/>
      <c r="G33" s="424"/>
      <c r="H33" s="423"/>
      <c r="I33" s="425"/>
      <c r="J33" s="417"/>
    </row>
    <row r="34" spans="1:10" ht="15" x14ac:dyDescent="0.2">
      <c r="A34" s="423"/>
      <c r="B34" s="423" t="s">
        <v>974</v>
      </c>
      <c r="C34" s="422" t="s">
        <v>931</v>
      </c>
      <c r="D34" s="423"/>
      <c r="E34" s="423"/>
      <c r="F34" s="423"/>
      <c r="G34" s="423"/>
      <c r="H34" s="423"/>
      <c r="I34" s="441">
        <f>SUM(I29:I33)</f>
        <v>0</v>
      </c>
      <c r="J34" s="417"/>
    </row>
    <row r="35" spans="1:10" ht="15" x14ac:dyDescent="0.2">
      <c r="A35" s="423"/>
      <c r="B35" s="423" t="s">
        <v>993</v>
      </c>
      <c r="C35" s="422" t="s">
        <v>931</v>
      </c>
      <c r="D35" s="423"/>
      <c r="E35" s="423"/>
      <c r="F35" s="423"/>
      <c r="G35" s="423"/>
      <c r="H35" s="423"/>
      <c r="I35" s="441">
        <f>PRODUCT(I34/100)</f>
        <v>0</v>
      </c>
      <c r="J35" s="417"/>
    </row>
    <row r="36" spans="1:10" ht="15" x14ac:dyDescent="0.2">
      <c r="A36" s="417"/>
      <c r="B36" s="423" t="s">
        <v>936</v>
      </c>
      <c r="C36" s="422" t="s">
        <v>931</v>
      </c>
      <c r="D36" s="417"/>
      <c r="E36" s="417"/>
      <c r="F36" s="417"/>
      <c r="G36" s="417"/>
      <c r="H36" s="417"/>
      <c r="I36" s="441">
        <f>SUM(I34:I35)</f>
        <v>0</v>
      </c>
      <c r="J36" s="417"/>
    </row>
    <row r="37" spans="1:10" ht="15" x14ac:dyDescent="0.2">
      <c r="A37" s="423"/>
      <c r="B37" s="423"/>
      <c r="C37" s="422"/>
      <c r="D37" s="423"/>
      <c r="E37" s="423"/>
      <c r="F37" s="423"/>
      <c r="G37" s="423"/>
      <c r="H37" s="423"/>
      <c r="I37" s="425"/>
      <c r="J37" s="417"/>
    </row>
    <row r="38" spans="1:10" ht="18" x14ac:dyDescent="0.25">
      <c r="A38" s="437" t="s">
        <v>454</v>
      </c>
      <c r="B38" s="438" t="s">
        <v>1053</v>
      </c>
      <c r="C38" s="419" t="s">
        <v>938</v>
      </c>
      <c r="D38" s="419"/>
      <c r="E38" s="419" t="s">
        <v>504</v>
      </c>
      <c r="F38" s="419"/>
      <c r="G38" s="419" t="s">
        <v>18</v>
      </c>
      <c r="H38" s="419"/>
      <c r="I38" s="420" t="s">
        <v>936</v>
      </c>
      <c r="J38" s="447"/>
    </row>
    <row r="39" spans="1:10" ht="15" x14ac:dyDescent="0.2">
      <c r="A39" s="439"/>
      <c r="B39" s="421" t="s">
        <v>1043</v>
      </c>
      <c r="C39" s="439"/>
      <c r="D39" s="439"/>
      <c r="E39" s="439"/>
      <c r="F39" s="439"/>
      <c r="G39" s="440"/>
      <c r="H39" s="439"/>
      <c r="I39" s="441"/>
      <c r="J39" s="447"/>
    </row>
    <row r="40" spans="1:10" ht="15" x14ac:dyDescent="0.2">
      <c r="A40" s="439"/>
      <c r="B40" s="421"/>
      <c r="C40" s="439"/>
      <c r="D40" s="439"/>
      <c r="E40" s="439"/>
      <c r="F40" s="439"/>
      <c r="G40" s="440"/>
      <c r="H40" s="439"/>
      <c r="I40" s="441"/>
      <c r="J40" s="447"/>
    </row>
    <row r="41" spans="1:10" ht="15" x14ac:dyDescent="0.2">
      <c r="A41" s="437" t="s">
        <v>995</v>
      </c>
      <c r="B41" s="437" t="s">
        <v>996</v>
      </c>
      <c r="C41" s="442" t="s">
        <v>997</v>
      </c>
      <c r="D41" s="437"/>
      <c r="E41" s="443">
        <v>0.1</v>
      </c>
      <c r="F41" s="437"/>
      <c r="G41" s="440">
        <v>0</v>
      </c>
      <c r="H41" s="439"/>
      <c r="I41" s="441">
        <f t="shared" ref="I41:I51" si="0">PRODUCT(E41,G41)</f>
        <v>0</v>
      </c>
      <c r="J41" s="447"/>
    </row>
    <row r="42" spans="1:10" ht="15" x14ac:dyDescent="0.2">
      <c r="A42" s="444" t="s">
        <v>1014</v>
      </c>
      <c r="B42" s="437" t="s">
        <v>1015</v>
      </c>
      <c r="C42" s="442" t="s">
        <v>3</v>
      </c>
      <c r="D42" s="437"/>
      <c r="E42" s="437">
        <v>18</v>
      </c>
      <c r="F42" s="437"/>
      <c r="G42" s="437">
        <v>0</v>
      </c>
      <c r="H42" s="439"/>
      <c r="I42" s="441">
        <f>PRODUCT(E42,G42)</f>
        <v>0</v>
      </c>
      <c r="J42" s="447"/>
    </row>
    <row r="43" spans="1:10" ht="15" x14ac:dyDescent="0.2">
      <c r="A43" s="437" t="s">
        <v>1016</v>
      </c>
      <c r="B43" s="437" t="s">
        <v>1017</v>
      </c>
      <c r="C43" s="442" t="s">
        <v>3</v>
      </c>
      <c r="D43" s="437"/>
      <c r="E43" s="437">
        <v>5</v>
      </c>
      <c r="F43" s="437"/>
      <c r="G43" s="437">
        <v>0</v>
      </c>
      <c r="H43" s="439"/>
      <c r="I43" s="441">
        <f>PRODUCT(E43,G43)</f>
        <v>0</v>
      </c>
      <c r="J43" s="447"/>
    </row>
    <row r="44" spans="1:10" ht="15" x14ac:dyDescent="0.2">
      <c r="A44" s="437" t="s">
        <v>1020</v>
      </c>
      <c r="B44" s="437" t="s">
        <v>1021</v>
      </c>
      <c r="C44" s="442" t="s">
        <v>3</v>
      </c>
      <c r="D44" s="437"/>
      <c r="E44" s="437">
        <v>50</v>
      </c>
      <c r="F44" s="437"/>
      <c r="G44" s="437">
        <v>0</v>
      </c>
      <c r="H44" s="439"/>
      <c r="I44" s="441">
        <f t="shared" si="0"/>
        <v>0</v>
      </c>
      <c r="J44" s="447"/>
    </row>
    <row r="45" spans="1:10" ht="15" x14ac:dyDescent="0.2">
      <c r="A45" s="437" t="s">
        <v>1024</v>
      </c>
      <c r="B45" s="437" t="s">
        <v>1025</v>
      </c>
      <c r="C45" s="442" t="s">
        <v>3</v>
      </c>
      <c r="D45" s="437"/>
      <c r="E45" s="437">
        <v>18</v>
      </c>
      <c r="F45" s="437"/>
      <c r="G45" s="437">
        <v>0</v>
      </c>
      <c r="H45" s="439"/>
      <c r="I45" s="441">
        <f>PRODUCT(E45,G45)</f>
        <v>0</v>
      </c>
      <c r="J45" s="447"/>
    </row>
    <row r="46" spans="1:10" ht="15" x14ac:dyDescent="0.2">
      <c r="A46" s="437" t="s">
        <v>1026</v>
      </c>
      <c r="B46" s="437" t="s">
        <v>1027</v>
      </c>
      <c r="C46" s="442" t="s">
        <v>3</v>
      </c>
      <c r="D46" s="437"/>
      <c r="E46" s="437">
        <v>5</v>
      </c>
      <c r="F46" s="437"/>
      <c r="G46" s="437">
        <v>0</v>
      </c>
      <c r="H46" s="439"/>
      <c r="I46" s="441">
        <f>PRODUCT(E46,G46)</f>
        <v>0</v>
      </c>
      <c r="J46" s="447"/>
    </row>
    <row r="47" spans="1:10" ht="15" x14ac:dyDescent="0.2">
      <c r="A47" s="437" t="s">
        <v>1028</v>
      </c>
      <c r="B47" s="437" t="s">
        <v>1029</v>
      </c>
      <c r="C47" s="442" t="s">
        <v>3</v>
      </c>
      <c r="D47" s="437"/>
      <c r="E47" s="437">
        <v>23</v>
      </c>
      <c r="F47" s="437"/>
      <c r="G47" s="437">
        <v>0</v>
      </c>
      <c r="H47" s="439"/>
      <c r="I47" s="441">
        <f t="shared" si="0"/>
        <v>0</v>
      </c>
      <c r="J47" s="447"/>
    </row>
    <row r="48" spans="1:10" ht="15" x14ac:dyDescent="0.2">
      <c r="A48" s="437" t="s">
        <v>1030</v>
      </c>
      <c r="B48" s="437" t="s">
        <v>1031</v>
      </c>
      <c r="C48" s="442" t="s">
        <v>11</v>
      </c>
      <c r="D48" s="437"/>
      <c r="E48" s="437">
        <v>10.8</v>
      </c>
      <c r="F48" s="437"/>
      <c r="G48" s="437">
        <v>0</v>
      </c>
      <c r="H48" s="439"/>
      <c r="I48" s="441">
        <f t="shared" si="0"/>
        <v>0</v>
      </c>
      <c r="J48" s="447"/>
    </row>
    <row r="49" spans="1:10" ht="15" x14ac:dyDescent="0.2">
      <c r="A49" s="437" t="s">
        <v>1032</v>
      </c>
      <c r="B49" s="437" t="s">
        <v>1033</v>
      </c>
      <c r="C49" s="442" t="s">
        <v>11</v>
      </c>
      <c r="D49" s="437"/>
      <c r="E49" s="437">
        <v>10.8</v>
      </c>
      <c r="F49" s="437"/>
      <c r="G49" s="437">
        <v>0</v>
      </c>
      <c r="H49" s="439"/>
      <c r="I49" s="441">
        <f t="shared" si="0"/>
        <v>0</v>
      </c>
      <c r="J49" s="447"/>
    </row>
    <row r="50" spans="1:10" ht="15" x14ac:dyDescent="0.2">
      <c r="A50" s="437" t="s">
        <v>1034</v>
      </c>
      <c r="B50" s="437" t="s">
        <v>1035</v>
      </c>
      <c r="C50" s="442" t="s">
        <v>10</v>
      </c>
      <c r="D50" s="437"/>
      <c r="E50" s="437">
        <v>60</v>
      </c>
      <c r="F50" s="437"/>
      <c r="G50" s="437">
        <v>0</v>
      </c>
      <c r="H50" s="439"/>
      <c r="I50" s="441">
        <f t="shared" si="0"/>
        <v>0</v>
      </c>
      <c r="J50" s="447"/>
    </row>
    <row r="51" spans="1:10" ht="15" x14ac:dyDescent="0.2">
      <c r="A51" s="437" t="s">
        <v>1036</v>
      </c>
      <c r="B51" s="437" t="s">
        <v>1037</v>
      </c>
      <c r="C51" s="442" t="s">
        <v>11</v>
      </c>
      <c r="D51" s="437"/>
      <c r="E51" s="437">
        <v>10.8</v>
      </c>
      <c r="F51" s="437"/>
      <c r="G51" s="437">
        <v>0</v>
      </c>
      <c r="H51" s="439"/>
      <c r="I51" s="441">
        <f t="shared" si="0"/>
        <v>0</v>
      </c>
      <c r="J51" s="447"/>
    </row>
    <row r="52" spans="1:10" ht="15" x14ac:dyDescent="0.2">
      <c r="A52" s="437"/>
      <c r="B52" s="437" t="s">
        <v>1038</v>
      </c>
      <c r="C52" s="442" t="s">
        <v>10</v>
      </c>
      <c r="D52" s="437"/>
      <c r="E52" s="437">
        <v>6.3</v>
      </c>
      <c r="F52" s="437"/>
      <c r="G52" s="437">
        <v>0</v>
      </c>
      <c r="H52" s="439"/>
      <c r="I52" s="441">
        <f>PRODUCT(E52,G52)</f>
        <v>0</v>
      </c>
      <c r="J52" s="447"/>
    </row>
    <row r="53" spans="1:10" ht="15" x14ac:dyDescent="0.2">
      <c r="A53" s="437"/>
      <c r="B53" s="437" t="s">
        <v>1039</v>
      </c>
      <c r="C53" s="442" t="s">
        <v>941</v>
      </c>
      <c r="D53" s="437"/>
      <c r="E53" s="437">
        <v>150</v>
      </c>
      <c r="F53" s="437"/>
      <c r="G53" s="437">
        <v>0</v>
      </c>
      <c r="H53" s="439"/>
      <c r="I53" s="441">
        <f>PRODUCT(E53,G53)</f>
        <v>0</v>
      </c>
      <c r="J53" s="447"/>
    </row>
    <row r="54" spans="1:10" ht="15" x14ac:dyDescent="0.2">
      <c r="A54" s="437"/>
      <c r="B54" s="437" t="s">
        <v>1054</v>
      </c>
      <c r="C54" s="442" t="s">
        <v>941</v>
      </c>
      <c r="D54" s="437"/>
      <c r="E54" s="437">
        <v>1</v>
      </c>
      <c r="F54" s="437"/>
      <c r="G54" s="437">
        <v>0</v>
      </c>
      <c r="H54" s="439"/>
      <c r="I54" s="441">
        <f>PRODUCT(E54,G54)</f>
        <v>0</v>
      </c>
      <c r="J54" s="447"/>
    </row>
    <row r="55" spans="1:10" ht="15" x14ac:dyDescent="0.2">
      <c r="A55" s="444" t="s">
        <v>1014</v>
      </c>
      <c r="B55" s="437" t="s">
        <v>1055</v>
      </c>
      <c r="C55" s="442" t="s">
        <v>3</v>
      </c>
      <c r="D55" s="437"/>
      <c r="E55" s="437">
        <v>18</v>
      </c>
      <c r="F55" s="437"/>
      <c r="G55" s="437">
        <v>0</v>
      </c>
      <c r="H55" s="439"/>
      <c r="I55" s="441">
        <f>PRODUCT(E55,G55)</f>
        <v>0</v>
      </c>
      <c r="J55" s="447"/>
    </row>
    <row r="56" spans="1:10" ht="15" x14ac:dyDescent="0.2">
      <c r="A56" s="437" t="s">
        <v>1024</v>
      </c>
      <c r="B56" s="437" t="s">
        <v>1056</v>
      </c>
      <c r="C56" s="442" t="s">
        <v>3</v>
      </c>
      <c r="D56" s="437"/>
      <c r="E56" s="437">
        <v>18</v>
      </c>
      <c r="F56" s="437"/>
      <c r="G56" s="437">
        <v>0</v>
      </c>
      <c r="H56" s="439"/>
      <c r="I56" s="441">
        <f>PRODUCT(E56,G56)</f>
        <v>0</v>
      </c>
      <c r="J56" s="447"/>
    </row>
    <row r="57" spans="1:10" x14ac:dyDescent="0.2">
      <c r="A57" s="439"/>
      <c r="B57" s="439"/>
      <c r="C57" s="445"/>
      <c r="D57" s="439"/>
      <c r="E57" s="439"/>
      <c r="F57" s="439"/>
      <c r="G57" s="439"/>
      <c r="H57" s="439"/>
      <c r="I57" s="446"/>
      <c r="J57" s="447"/>
    </row>
    <row r="58" spans="1:10" ht="15" x14ac:dyDescent="0.2">
      <c r="A58" s="437"/>
      <c r="B58" s="437" t="s">
        <v>974</v>
      </c>
      <c r="C58" s="442" t="s">
        <v>931</v>
      </c>
      <c r="D58" s="437"/>
      <c r="E58" s="437"/>
      <c r="F58" s="437"/>
      <c r="G58" s="440"/>
      <c r="H58" s="440"/>
      <c r="I58" s="441">
        <f>SUM(I41:I57)</f>
        <v>0</v>
      </c>
      <c r="J58" s="447"/>
    </row>
    <row r="59" spans="1:10" ht="15" x14ac:dyDescent="0.2">
      <c r="A59" s="437"/>
      <c r="B59" s="437" t="s">
        <v>993</v>
      </c>
      <c r="C59" s="442" t="s">
        <v>931</v>
      </c>
      <c r="D59" s="437"/>
      <c r="E59" s="437"/>
      <c r="F59" s="437"/>
      <c r="G59" s="440"/>
      <c r="H59" s="440"/>
      <c r="I59" s="441">
        <f>PRODUCT(I58/100)</f>
        <v>0</v>
      </c>
      <c r="J59" s="447"/>
    </row>
    <row r="60" spans="1:10" ht="15" x14ac:dyDescent="0.2">
      <c r="A60" s="437"/>
      <c r="B60" s="437" t="s">
        <v>936</v>
      </c>
      <c r="C60" s="442" t="s">
        <v>931</v>
      </c>
      <c r="D60" s="437"/>
      <c r="E60" s="437"/>
      <c r="F60" s="437"/>
      <c r="G60" s="440"/>
      <c r="H60" s="440"/>
      <c r="I60" s="441">
        <f>SUM(I58:I59)</f>
        <v>0</v>
      </c>
      <c r="J60" s="447"/>
    </row>
    <row r="61" spans="1:10" x14ac:dyDescent="0.2">
      <c r="A61" s="447"/>
      <c r="B61" s="417"/>
      <c r="C61" s="419"/>
      <c r="D61" s="417"/>
      <c r="E61" s="417"/>
      <c r="F61" s="417"/>
      <c r="G61" s="417"/>
      <c r="H61" s="417"/>
      <c r="I61" s="243"/>
      <c r="J61" s="417"/>
    </row>
  </sheetData>
  <printOptions horizontalCentered="1" verticalCentered="1" gridLines="1"/>
  <pageMargins left="0.31496062992125984" right="0.31496062992125984" top="0.59055118110236227"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workbookViewId="0">
      <selection activeCell="E17" sqref="E17"/>
    </sheetView>
  </sheetViews>
  <sheetFormatPr defaultColWidth="13.28515625" defaultRowHeight="12.75" outlineLevelRow="1" x14ac:dyDescent="0.2"/>
  <cols>
    <col min="1" max="1" width="0.140625" customWidth="1"/>
    <col min="2" max="2" width="80.7109375" customWidth="1"/>
    <col min="3" max="3" width="13.28515625" customWidth="1"/>
    <col min="4" max="4" width="13.28515625" hidden="1" customWidth="1"/>
  </cols>
  <sheetData>
    <row r="1" spans="1:6" s="17" customFormat="1" ht="15.75" customHeight="1" x14ac:dyDescent="0.25">
      <c r="A1" s="164"/>
      <c r="B1" s="17" t="s">
        <v>59</v>
      </c>
      <c r="C1" s="18"/>
      <c r="D1" s="21"/>
      <c r="E1" s="20"/>
      <c r="F1" s="18"/>
    </row>
    <row r="2" spans="1:6" s="17" customFormat="1" ht="14.25" customHeight="1" x14ac:dyDescent="0.25">
      <c r="B2" s="23" t="s">
        <v>1135</v>
      </c>
      <c r="C2" s="18"/>
      <c r="D2" s="21"/>
      <c r="E2" s="20"/>
      <c r="F2" s="18"/>
    </row>
    <row r="3" spans="1:6" s="88" customFormat="1" ht="13.5" thickBot="1" x14ac:dyDescent="0.25">
      <c r="B3" s="89" t="s">
        <v>25</v>
      </c>
      <c r="C3" s="89" t="s">
        <v>18</v>
      </c>
      <c r="D3" s="89" t="s">
        <v>56</v>
      </c>
      <c r="E3" s="89" t="s">
        <v>13</v>
      </c>
      <c r="F3" s="89" t="s">
        <v>135</v>
      </c>
    </row>
    <row r="4" spans="1:6" s="17" customFormat="1" x14ac:dyDescent="0.2">
      <c r="B4" s="165"/>
      <c r="C4" s="166"/>
      <c r="D4" s="166"/>
      <c r="E4" s="166"/>
      <c r="F4" s="166"/>
    </row>
    <row r="5" spans="1:6" s="167" customFormat="1" ht="15.75" customHeight="1" x14ac:dyDescent="0.2">
      <c r="B5" s="168" t="str">
        <f>IF([1]Zakazka!$I$5=0,"",[1]Zakazka!$I$5)</f>
        <v>S0 801a: Náhradní výsadby</v>
      </c>
      <c r="C5" s="169">
        <f>'801a'!J5</f>
        <v>0</v>
      </c>
      <c r="D5" s="170">
        <f>IF([1]Zakazka!$Q$5=0,"",[1]Zakazka!$Q$5)</f>
        <v>0.97882720000000001</v>
      </c>
      <c r="E5" s="169">
        <f>C5*0.21</f>
        <v>0</v>
      </c>
      <c r="F5" s="169">
        <f>C5+E5</f>
        <v>0</v>
      </c>
    </row>
    <row r="6" spans="1:6" s="171" customFormat="1" ht="15" customHeight="1" outlineLevel="1" x14ac:dyDescent="0.2">
      <c r="B6" s="172" t="str">
        <f>IF([1]Zakazka!$I$6=0,"",[1]Zakazka!$I$6)</f>
        <v>001: Zemní práce</v>
      </c>
      <c r="C6" s="173">
        <f>'801a'!J6</f>
        <v>0</v>
      </c>
      <c r="D6" s="174">
        <f>IF([1]Zakazka!$Q$6=0,"",[1]Zakazka!$Q$6)</f>
        <v>0.97882720000000001</v>
      </c>
      <c r="E6" s="173">
        <f>C6*0.21</f>
        <v>0</v>
      </c>
      <c r="F6" s="173">
        <f>C6+E6</f>
        <v>0</v>
      </c>
    </row>
    <row r="7" spans="1:6" s="171" customFormat="1" ht="15" customHeight="1" outlineLevel="1" x14ac:dyDescent="0.2">
      <c r="B7" s="172" t="str">
        <f>IF([1]Zakazka!$I$98=0,"",[1]Zakazka!$I$98)</f>
        <v>099: Přesun hmot HSV</v>
      </c>
      <c r="C7" s="173">
        <f>'801a'!J98</f>
        <v>0</v>
      </c>
      <c r="D7" s="174" t="str">
        <f>IF([1]Zakazka!$Q$98=0,"",[1]Zakazka!$Q$98)</f>
        <v/>
      </c>
      <c r="E7" s="173">
        <f>C7*0.21</f>
        <v>0</v>
      </c>
      <c r="F7" s="173">
        <f>C7+E7</f>
        <v>0</v>
      </c>
    </row>
    <row r="8" spans="1:6" s="171" customFormat="1" ht="15" customHeight="1" outlineLevel="1" x14ac:dyDescent="0.2">
      <c r="B8" s="172" t="str">
        <f>IF([1]Zakazka!$I$103=0,"",[1]Zakazka!$I$103)</f>
        <v>VRN: Vedlejší rozpočtové náklady</v>
      </c>
      <c r="C8" s="173">
        <f>'801a'!J103</f>
        <v>0</v>
      </c>
      <c r="D8" s="174" t="str">
        <f>IF([1]Zakazka!$Q$103=0,"",[1]Zakazka!$Q$103)</f>
        <v/>
      </c>
      <c r="E8" s="173">
        <f>C8*0.21</f>
        <v>0</v>
      </c>
      <c r="F8" s="173">
        <f>C8+E8</f>
        <v>0</v>
      </c>
    </row>
    <row r="9" spans="1:6" s="17" customFormat="1" ht="13.5" outlineLevel="1" thickBot="1" x14ac:dyDescent="0.25">
      <c r="B9" s="175"/>
    </row>
    <row r="10" spans="1:6" s="176" customFormat="1" ht="15" x14ac:dyDescent="0.25">
      <c r="B10" s="177" t="s">
        <v>164</v>
      </c>
      <c r="C10" s="178">
        <f>SUBTOTAL(9,C5:C9)/2</f>
        <v>0</v>
      </c>
      <c r="D10" s="179"/>
      <c r="E10" s="180"/>
      <c r="F10" s="180"/>
    </row>
    <row r="11" spans="1:6" s="176" customFormat="1" ht="15" x14ac:dyDescent="0.25">
      <c r="B11" s="181" t="s">
        <v>13</v>
      </c>
      <c r="C11" s="182">
        <f>C10*0.21</f>
        <v>0</v>
      </c>
    </row>
    <row r="12" spans="1:6" s="138" customFormat="1" ht="13.5" thickBot="1" x14ac:dyDescent="0.25">
      <c r="B12" s="183" t="str">
        <f>IF(A12=0,"","DPH " &amp; A4 &amp; " % ze základny: " &amp; TEXT(A12,"# ##0"))</f>
        <v/>
      </c>
      <c r="C12" s="184" t="str">
        <f>IF(A12=0,"",A12*A4/100)</f>
        <v/>
      </c>
    </row>
    <row r="13" spans="1:6" s="176" customFormat="1" ht="15" x14ac:dyDescent="0.25">
      <c r="B13" s="177" t="s">
        <v>227</v>
      </c>
      <c r="C13" s="178">
        <f>SUM(C10:C11)</f>
        <v>0</v>
      </c>
      <c r="D13" s="177"/>
      <c r="E13" s="180"/>
      <c r="F13" s="180"/>
    </row>
    <row r="14" spans="1:6" s="17" customFormat="1" x14ac:dyDescent="0.2"/>
  </sheetData>
  <printOptions horizontalCentered="1" verticalCentered="1" gridLines="1"/>
  <pageMargins left="0.51181102362204722" right="0.51181102362204722" top="0.59055118110236227"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7"/>
  <sheetViews>
    <sheetView workbookViewId="0">
      <selection activeCell="I109" sqref="I109"/>
    </sheetView>
  </sheetViews>
  <sheetFormatPr defaultRowHeight="12.75" x14ac:dyDescent="0.2"/>
  <cols>
    <col min="1" max="1" width="5.42578125" customWidth="1"/>
    <col min="2" max="2" width="4.28515625" customWidth="1"/>
    <col min="3" max="3" width="14.28515625" customWidth="1"/>
    <col min="4" max="4" width="72.5703125" customWidth="1"/>
    <col min="5" max="5" width="4.28515625" customWidth="1"/>
    <col min="6" max="7" width="0" hidden="1" customWidth="1"/>
    <col min="8" max="8" width="14.42578125" customWidth="1"/>
    <col min="9" max="9" width="12.42578125" customWidth="1"/>
    <col min="10" max="10" width="15.7109375" customWidth="1"/>
    <col min="11" max="19" width="0" hidden="1" customWidth="1"/>
  </cols>
  <sheetData>
    <row r="1" spans="1:20" ht="15.75" x14ac:dyDescent="0.25">
      <c r="A1" s="17" t="s">
        <v>59</v>
      </c>
      <c r="B1" s="18"/>
      <c r="C1" s="18"/>
      <c r="D1" s="18"/>
      <c r="E1" s="18"/>
      <c r="F1" s="19"/>
      <c r="G1" s="20"/>
      <c r="H1" s="19"/>
      <c r="I1" s="186"/>
      <c r="J1" s="21"/>
      <c r="K1" s="22"/>
      <c r="L1" s="20"/>
      <c r="M1" s="20"/>
      <c r="N1" s="20"/>
      <c r="O1" s="20"/>
      <c r="P1" s="20"/>
      <c r="Q1" s="20"/>
      <c r="R1" s="20"/>
      <c r="S1" s="17"/>
      <c r="T1" s="17"/>
    </row>
    <row r="2" spans="1:20" ht="15.75" x14ac:dyDescent="0.25">
      <c r="A2" s="23" t="str">
        <f>'R801a'!B2</f>
        <v>Ústí nad Labem, oprava konstrukce MK podél Klíšského potoka, SO 801a</v>
      </c>
      <c r="B2" s="18"/>
      <c r="C2" s="18"/>
      <c r="D2" s="18"/>
      <c r="E2" s="18"/>
      <c r="F2" s="19"/>
      <c r="G2" s="20"/>
      <c r="H2" s="19"/>
      <c r="I2" s="186"/>
      <c r="J2" s="21"/>
      <c r="K2" s="22"/>
      <c r="L2" s="20"/>
      <c r="M2" s="20"/>
      <c r="N2" s="20"/>
      <c r="O2" s="20"/>
      <c r="P2" s="20"/>
      <c r="Q2" s="20"/>
      <c r="R2" s="20"/>
      <c r="S2" s="17"/>
      <c r="T2" s="17"/>
    </row>
    <row r="3" spans="1:20" ht="13.5" thickBot="1" x14ac:dyDescent="0.25">
      <c r="A3" s="89" t="s">
        <v>41</v>
      </c>
      <c r="B3" s="89" t="s">
        <v>16</v>
      </c>
      <c r="C3" s="89" t="s">
        <v>14</v>
      </c>
      <c r="D3" s="90" t="s">
        <v>25</v>
      </c>
      <c r="E3" s="89" t="s">
        <v>6</v>
      </c>
      <c r="F3" s="89" t="s">
        <v>210</v>
      </c>
      <c r="G3" s="89" t="s">
        <v>40</v>
      </c>
      <c r="H3" s="89" t="s">
        <v>146</v>
      </c>
      <c r="I3" s="187" t="s">
        <v>137</v>
      </c>
      <c r="J3" s="89" t="s">
        <v>18</v>
      </c>
      <c r="K3" s="89" t="s">
        <v>148</v>
      </c>
      <c r="L3" s="89" t="s">
        <v>56</v>
      </c>
      <c r="M3" s="89" t="s">
        <v>169</v>
      </c>
      <c r="N3" s="89" t="s">
        <v>26</v>
      </c>
      <c r="O3" s="89" t="s">
        <v>132</v>
      </c>
      <c r="P3" s="89" t="s">
        <v>13</v>
      </c>
      <c r="Q3" s="89" t="s">
        <v>135</v>
      </c>
      <c r="R3" s="89" t="s">
        <v>162</v>
      </c>
      <c r="S3" s="88" t="s">
        <v>134</v>
      </c>
      <c r="T3" s="88"/>
    </row>
    <row r="4" spans="1:20" x14ac:dyDescent="0.2">
      <c r="A4" s="24"/>
      <c r="B4" s="25"/>
      <c r="C4" s="26"/>
      <c r="D4" s="27"/>
      <c r="E4" s="25"/>
      <c r="F4" s="24"/>
      <c r="G4" s="24"/>
      <c r="H4" s="24"/>
      <c r="I4" s="188"/>
      <c r="J4" s="24"/>
      <c r="K4" s="24"/>
      <c r="L4" s="24"/>
      <c r="M4" s="24"/>
      <c r="N4" s="24"/>
      <c r="O4" s="24"/>
      <c r="P4" s="24"/>
      <c r="Q4" s="24"/>
      <c r="R4" s="28"/>
      <c r="S4" s="17"/>
      <c r="T4" s="17"/>
    </row>
    <row r="5" spans="1:20" x14ac:dyDescent="0.2">
      <c r="A5" s="79"/>
      <c r="B5" s="80"/>
      <c r="C5" s="81"/>
      <c r="D5" s="81" t="s">
        <v>1057</v>
      </c>
      <c r="E5" s="80"/>
      <c r="F5" s="82"/>
      <c r="G5" s="83"/>
      <c r="H5" s="82"/>
      <c r="I5" s="189"/>
      <c r="J5" s="84">
        <f>SUBTOTAL(9,J6:J108)</f>
        <v>0</v>
      </c>
      <c r="K5" s="85"/>
      <c r="L5" s="84">
        <f>SUBTOTAL(9,L6:L108)</f>
        <v>0.97882720000000001</v>
      </c>
      <c r="M5" s="83"/>
      <c r="N5" s="84">
        <f>SUBTOTAL(9,N6:N108)</f>
        <v>0</v>
      </c>
      <c r="O5" s="86"/>
      <c r="P5" s="84">
        <f>SUBTOTAL(9,P6:P108)</f>
        <v>0</v>
      </c>
      <c r="Q5" s="84">
        <f>SUBTOTAL(9,Q6:Q108)</f>
        <v>0</v>
      </c>
      <c r="R5" s="87"/>
      <c r="S5" s="84">
        <f>SUBTOTAL(9,S6:S108)</f>
        <v>24</v>
      </c>
      <c r="T5" s="78"/>
    </row>
    <row r="6" spans="1:20" x14ac:dyDescent="0.2">
      <c r="A6" s="69"/>
      <c r="B6" s="70"/>
      <c r="C6" s="71"/>
      <c r="D6" s="71" t="s">
        <v>163</v>
      </c>
      <c r="E6" s="70"/>
      <c r="F6" s="72"/>
      <c r="G6" s="73"/>
      <c r="H6" s="72"/>
      <c r="I6" s="190"/>
      <c r="J6" s="74">
        <f>SUBTOTAL(9,J7:J97)</f>
        <v>0</v>
      </c>
      <c r="K6" s="75"/>
      <c r="L6" s="74">
        <f>SUBTOTAL(9,L7:L97)</f>
        <v>0.97882720000000001</v>
      </c>
      <c r="M6" s="73"/>
      <c r="N6" s="74">
        <f>SUBTOTAL(9,N7:N97)</f>
        <v>0</v>
      </c>
      <c r="O6" s="76"/>
      <c r="P6" s="74">
        <f>SUBTOTAL(9,P7:P97)</f>
        <v>0</v>
      </c>
      <c r="Q6" s="74">
        <f>SUBTOTAL(9,Q7:Q97)</f>
        <v>0</v>
      </c>
      <c r="R6" s="77"/>
      <c r="S6" s="74">
        <f>SUBTOTAL(9,S7:S97)</f>
        <v>22</v>
      </c>
      <c r="T6" s="68"/>
    </row>
    <row r="7" spans="1:20" ht="24" x14ac:dyDescent="0.2">
      <c r="A7" s="30">
        <v>6</v>
      </c>
      <c r="B7" s="31" t="s">
        <v>8</v>
      </c>
      <c r="C7" s="32" t="s">
        <v>1058</v>
      </c>
      <c r="D7" s="33" t="s">
        <v>1059</v>
      </c>
      <c r="E7" s="31" t="s">
        <v>17</v>
      </c>
      <c r="F7" s="34">
        <v>10</v>
      </c>
      <c r="G7" s="35">
        <v>0</v>
      </c>
      <c r="H7" s="34">
        <v>10</v>
      </c>
      <c r="I7" s="191">
        <v>0</v>
      </c>
      <c r="J7" s="36">
        <f>H7*I7</f>
        <v>0</v>
      </c>
      <c r="K7" s="36"/>
      <c r="L7" s="36">
        <f>H7*K7</f>
        <v>0</v>
      </c>
      <c r="M7" s="36"/>
      <c r="N7" s="36">
        <f>H7*M7</f>
        <v>0</v>
      </c>
      <c r="O7" s="36">
        <v>21</v>
      </c>
      <c r="P7" s="36">
        <f>J7*O7/100</f>
        <v>0</v>
      </c>
      <c r="Q7" s="36">
        <f>P7+J7</f>
        <v>0</v>
      </c>
      <c r="R7" s="36"/>
      <c r="S7" s="36">
        <v>1</v>
      </c>
      <c r="T7" s="37"/>
    </row>
    <row r="8" spans="1:20" x14ac:dyDescent="0.2">
      <c r="A8" s="38"/>
      <c r="B8" s="39"/>
      <c r="C8" s="185" t="s">
        <v>143</v>
      </c>
      <c r="D8" s="487" t="s">
        <v>1060</v>
      </c>
      <c r="E8" s="487"/>
      <c r="F8" s="487"/>
      <c r="G8" s="487"/>
      <c r="H8" s="487"/>
      <c r="I8" s="487"/>
      <c r="J8" s="487"/>
      <c r="K8" s="41"/>
      <c r="L8" s="42"/>
      <c r="M8" s="41"/>
      <c r="N8" s="42"/>
      <c r="O8" s="43"/>
      <c r="P8" s="43"/>
      <c r="Q8" s="43"/>
      <c r="R8" s="44"/>
      <c r="S8" s="37"/>
      <c r="T8" s="37"/>
    </row>
    <row r="9" spans="1:20" x14ac:dyDescent="0.2">
      <c r="A9" s="38"/>
      <c r="B9" s="39"/>
      <c r="C9" s="40"/>
      <c r="D9" s="45"/>
      <c r="E9" s="45"/>
      <c r="F9" s="45"/>
      <c r="G9" s="45"/>
      <c r="H9" s="45"/>
      <c r="I9" s="192"/>
      <c r="J9" s="45"/>
      <c r="K9" s="41"/>
      <c r="L9" s="42"/>
      <c r="M9" s="41"/>
      <c r="N9" s="42"/>
      <c r="O9" s="43"/>
      <c r="P9" s="43"/>
      <c r="Q9" s="43"/>
      <c r="R9" s="44"/>
      <c r="S9" s="37"/>
      <c r="T9" s="37"/>
    </row>
    <row r="10" spans="1:20" x14ac:dyDescent="0.2">
      <c r="A10" s="47"/>
      <c r="B10" s="48"/>
      <c r="C10" s="49" t="str">
        <f>IF(AND(C9&lt;&gt;"Výkaz výměr:",D9=""),"Výkaz výměr:","")</f>
        <v>Výkaz výměr:</v>
      </c>
      <c r="D10" s="50" t="s">
        <v>1061</v>
      </c>
      <c r="E10" s="51"/>
      <c r="F10" s="52"/>
      <c r="G10" s="53"/>
      <c r="H10" s="54">
        <v>10</v>
      </c>
      <c r="I10" s="193"/>
      <c r="J10" s="56"/>
      <c r="K10" s="57"/>
      <c r="L10" s="55"/>
      <c r="M10" s="55"/>
      <c r="N10" s="55"/>
      <c r="O10" s="58" t="s">
        <v>2</v>
      </c>
      <c r="P10" s="55"/>
      <c r="Q10" s="55"/>
      <c r="R10" s="59"/>
      <c r="S10" s="46"/>
      <c r="T10" s="46"/>
    </row>
    <row r="11" spans="1:20" x14ac:dyDescent="0.2">
      <c r="A11" s="30">
        <v>8</v>
      </c>
      <c r="B11" s="31" t="s">
        <v>8</v>
      </c>
      <c r="C11" s="32" t="s">
        <v>1062</v>
      </c>
      <c r="D11" s="33" t="s">
        <v>1063</v>
      </c>
      <c r="E11" s="31" t="s">
        <v>17</v>
      </c>
      <c r="F11" s="34">
        <v>10</v>
      </c>
      <c r="G11" s="35">
        <v>0</v>
      </c>
      <c r="H11" s="34">
        <v>10</v>
      </c>
      <c r="I11" s="191">
        <v>0</v>
      </c>
      <c r="J11" s="36">
        <f>H11*I11</f>
        <v>0</v>
      </c>
      <c r="K11" s="36"/>
      <c r="L11" s="36">
        <f>H11*K11</f>
        <v>0</v>
      </c>
      <c r="M11" s="36"/>
      <c r="N11" s="36">
        <f>H11*M11</f>
        <v>0</v>
      </c>
      <c r="O11" s="36">
        <v>21</v>
      </c>
      <c r="P11" s="36">
        <f>J11*O11/100</f>
        <v>0</v>
      </c>
      <c r="Q11" s="36">
        <f>P11+J11</f>
        <v>0</v>
      </c>
      <c r="R11" s="36"/>
      <c r="S11" s="36">
        <v>1</v>
      </c>
      <c r="T11" s="37"/>
    </row>
    <row r="12" spans="1:20" x14ac:dyDescent="0.2">
      <c r="A12" s="38"/>
      <c r="B12" s="39"/>
      <c r="C12" s="185" t="s">
        <v>143</v>
      </c>
      <c r="D12" s="487" t="s">
        <v>1064</v>
      </c>
      <c r="E12" s="487"/>
      <c r="F12" s="487"/>
      <c r="G12" s="487"/>
      <c r="H12" s="487"/>
      <c r="I12" s="487"/>
      <c r="J12" s="487"/>
      <c r="K12" s="41"/>
      <c r="L12" s="42"/>
      <c r="M12" s="41"/>
      <c r="N12" s="42"/>
      <c r="O12" s="43"/>
      <c r="P12" s="43"/>
      <c r="Q12" s="43"/>
      <c r="R12" s="44"/>
      <c r="S12" s="37"/>
      <c r="T12" s="37"/>
    </row>
    <row r="13" spans="1:20" x14ac:dyDescent="0.2">
      <c r="A13" s="38"/>
      <c r="B13" s="39"/>
      <c r="C13" s="40"/>
      <c r="D13" s="45"/>
      <c r="E13" s="45"/>
      <c r="F13" s="45"/>
      <c r="G13" s="45"/>
      <c r="H13" s="45"/>
      <c r="I13" s="192"/>
      <c r="J13" s="45"/>
      <c r="K13" s="41"/>
      <c r="L13" s="42"/>
      <c r="M13" s="41"/>
      <c r="N13" s="42"/>
      <c r="O13" s="43"/>
      <c r="P13" s="43"/>
      <c r="Q13" s="43"/>
      <c r="R13" s="44"/>
      <c r="S13" s="37"/>
      <c r="T13" s="37"/>
    </row>
    <row r="14" spans="1:20" x14ac:dyDescent="0.2">
      <c r="A14" s="47"/>
      <c r="B14" s="48"/>
      <c r="C14" s="49" t="str">
        <f>IF(AND(C13&lt;&gt;"Výkaz výměr:",D13=""),"Výkaz výměr:","")</f>
        <v>Výkaz výměr:</v>
      </c>
      <c r="D14" s="50" t="s">
        <v>1065</v>
      </c>
      <c r="E14" s="51"/>
      <c r="F14" s="52"/>
      <c r="G14" s="53"/>
      <c r="H14" s="54">
        <v>10</v>
      </c>
      <c r="I14" s="193"/>
      <c r="J14" s="56"/>
      <c r="K14" s="57"/>
      <c r="L14" s="55"/>
      <c r="M14" s="55"/>
      <c r="N14" s="55"/>
      <c r="O14" s="58" t="s">
        <v>2</v>
      </c>
      <c r="P14" s="55"/>
      <c r="Q14" s="55"/>
      <c r="R14" s="59"/>
      <c r="S14" s="46"/>
      <c r="T14" s="46"/>
    </row>
    <row r="15" spans="1:20" x14ac:dyDescent="0.2">
      <c r="A15" s="30">
        <v>10</v>
      </c>
      <c r="B15" s="31" t="s">
        <v>8</v>
      </c>
      <c r="C15" s="32" t="s">
        <v>1066</v>
      </c>
      <c r="D15" s="33" t="s">
        <v>1067</v>
      </c>
      <c r="E15" s="31" t="s">
        <v>17</v>
      </c>
      <c r="F15" s="34">
        <v>10</v>
      </c>
      <c r="G15" s="35">
        <v>0</v>
      </c>
      <c r="H15" s="34">
        <v>10</v>
      </c>
      <c r="I15" s="191">
        <v>0</v>
      </c>
      <c r="J15" s="36">
        <f>H15*I15</f>
        <v>0</v>
      </c>
      <c r="K15" s="36">
        <v>6.0000000000000002E-5</v>
      </c>
      <c r="L15" s="36">
        <f>H15*K15</f>
        <v>6.0000000000000006E-4</v>
      </c>
      <c r="M15" s="36"/>
      <c r="N15" s="36">
        <f>H15*M15</f>
        <v>0</v>
      </c>
      <c r="O15" s="36">
        <v>21</v>
      </c>
      <c r="P15" s="36">
        <f>J15*O15/100</f>
        <v>0</v>
      </c>
      <c r="Q15" s="36">
        <f>P15+J15</f>
        <v>0</v>
      </c>
      <c r="R15" s="36"/>
      <c r="S15" s="36">
        <v>1</v>
      </c>
      <c r="T15" s="37"/>
    </row>
    <row r="16" spans="1:20" x14ac:dyDescent="0.2">
      <c r="A16" s="38"/>
      <c r="B16" s="39"/>
      <c r="C16" s="185" t="s">
        <v>143</v>
      </c>
      <c r="D16" s="487" t="s">
        <v>1068</v>
      </c>
      <c r="E16" s="487"/>
      <c r="F16" s="487"/>
      <c r="G16" s="487"/>
      <c r="H16" s="487"/>
      <c r="I16" s="487"/>
      <c r="J16" s="487"/>
      <c r="K16" s="41"/>
      <c r="L16" s="42"/>
      <c r="M16" s="41"/>
      <c r="N16" s="42"/>
      <c r="O16" s="43"/>
      <c r="P16" s="43"/>
      <c r="Q16" s="43"/>
      <c r="R16" s="44"/>
      <c r="S16" s="37"/>
      <c r="T16" s="37"/>
    </row>
    <row r="17" spans="1:20" x14ac:dyDescent="0.2">
      <c r="A17" s="38"/>
      <c r="B17" s="39"/>
      <c r="C17" s="40"/>
      <c r="D17" s="45"/>
      <c r="E17" s="45"/>
      <c r="F17" s="45"/>
      <c r="G17" s="45"/>
      <c r="H17" s="45"/>
      <c r="I17" s="192"/>
      <c r="J17" s="45"/>
      <c r="K17" s="41"/>
      <c r="L17" s="42"/>
      <c r="M17" s="41"/>
      <c r="N17" s="42"/>
      <c r="O17" s="43"/>
      <c r="P17" s="43"/>
      <c r="Q17" s="43"/>
      <c r="R17" s="44"/>
      <c r="S17" s="37"/>
      <c r="T17" s="37"/>
    </row>
    <row r="18" spans="1:20" x14ac:dyDescent="0.2">
      <c r="A18" s="47"/>
      <c r="B18" s="48"/>
      <c r="C18" s="49" t="str">
        <f>IF(AND(C17&lt;&gt;"Výkaz výměr:",D17=""),"Výkaz výměr:","")</f>
        <v>Výkaz výměr:</v>
      </c>
      <c r="D18" s="50" t="s">
        <v>1069</v>
      </c>
      <c r="E18" s="51"/>
      <c r="F18" s="52"/>
      <c r="G18" s="53"/>
      <c r="H18" s="54">
        <v>10</v>
      </c>
      <c r="I18" s="193"/>
      <c r="J18" s="56"/>
      <c r="K18" s="57"/>
      <c r="L18" s="55"/>
      <c r="M18" s="55"/>
      <c r="N18" s="55"/>
      <c r="O18" s="58" t="s">
        <v>2</v>
      </c>
      <c r="P18" s="55"/>
      <c r="Q18" s="55"/>
      <c r="R18" s="59"/>
      <c r="S18" s="46"/>
      <c r="T18" s="46"/>
    </row>
    <row r="19" spans="1:20" x14ac:dyDescent="0.2">
      <c r="A19" s="30">
        <v>14</v>
      </c>
      <c r="B19" s="31" t="s">
        <v>8</v>
      </c>
      <c r="C19" s="32" t="s">
        <v>1070</v>
      </c>
      <c r="D19" s="33" t="s">
        <v>1071</v>
      </c>
      <c r="E19" s="31" t="s">
        <v>10</v>
      </c>
      <c r="F19" s="34">
        <v>18</v>
      </c>
      <c r="G19" s="35">
        <v>0</v>
      </c>
      <c r="H19" s="34">
        <v>18</v>
      </c>
      <c r="I19" s="191">
        <v>0</v>
      </c>
      <c r="J19" s="36">
        <f>H19*I19</f>
        <v>0</v>
      </c>
      <c r="K19" s="36"/>
      <c r="L19" s="36">
        <f>H19*K19</f>
        <v>0</v>
      </c>
      <c r="M19" s="36"/>
      <c r="N19" s="36">
        <f>H19*M19</f>
        <v>0</v>
      </c>
      <c r="O19" s="36">
        <v>21</v>
      </c>
      <c r="P19" s="36">
        <f>J19*O19/100</f>
        <v>0</v>
      </c>
      <c r="Q19" s="36">
        <f>P19+J19</f>
        <v>0</v>
      </c>
      <c r="R19" s="36"/>
      <c r="S19" s="36">
        <v>1</v>
      </c>
      <c r="T19" s="37"/>
    </row>
    <row r="20" spans="1:20" x14ac:dyDescent="0.2">
      <c r="A20" s="38"/>
      <c r="B20" s="39"/>
      <c r="C20" s="185" t="s">
        <v>143</v>
      </c>
      <c r="D20" s="487" t="s">
        <v>1072</v>
      </c>
      <c r="E20" s="487"/>
      <c r="F20" s="487"/>
      <c r="G20" s="487"/>
      <c r="H20" s="487"/>
      <c r="I20" s="487"/>
      <c r="J20" s="487"/>
      <c r="K20" s="41"/>
      <c r="L20" s="42"/>
      <c r="M20" s="41"/>
      <c r="N20" s="42"/>
      <c r="O20" s="43"/>
      <c r="P20" s="43"/>
      <c r="Q20" s="43"/>
      <c r="R20" s="44"/>
      <c r="S20" s="37"/>
      <c r="T20" s="37"/>
    </row>
    <row r="21" spans="1:20" x14ac:dyDescent="0.2">
      <c r="A21" s="38"/>
      <c r="B21" s="39"/>
      <c r="C21" s="40"/>
      <c r="D21" s="45"/>
      <c r="E21" s="45"/>
      <c r="F21" s="45"/>
      <c r="G21" s="45"/>
      <c r="H21" s="45"/>
      <c r="I21" s="192"/>
      <c r="J21" s="45"/>
      <c r="K21" s="41"/>
      <c r="L21" s="42"/>
      <c r="M21" s="41"/>
      <c r="N21" s="42"/>
      <c r="O21" s="43"/>
      <c r="P21" s="43"/>
      <c r="Q21" s="43"/>
      <c r="R21" s="44"/>
      <c r="S21" s="37"/>
      <c r="T21" s="37"/>
    </row>
    <row r="22" spans="1:20" x14ac:dyDescent="0.2">
      <c r="A22" s="47"/>
      <c r="B22" s="48"/>
      <c r="C22" s="49" t="str">
        <f>IF(AND(C21&lt;&gt;"Výkaz výměr:",D21=""),"Výkaz výměr:","")</f>
        <v>Výkaz výměr:</v>
      </c>
      <c r="D22" s="50" t="s">
        <v>1073</v>
      </c>
      <c r="E22" s="51"/>
      <c r="F22" s="52"/>
      <c r="G22" s="53"/>
      <c r="H22" s="54">
        <v>18</v>
      </c>
      <c r="I22" s="193"/>
      <c r="J22" s="56"/>
      <c r="K22" s="57"/>
      <c r="L22" s="55"/>
      <c r="M22" s="55"/>
      <c r="N22" s="55"/>
      <c r="O22" s="58" t="s">
        <v>2</v>
      </c>
      <c r="P22" s="55"/>
      <c r="Q22" s="55"/>
      <c r="R22" s="59"/>
      <c r="S22" s="46"/>
      <c r="T22" s="46"/>
    </row>
    <row r="23" spans="1:20" x14ac:dyDescent="0.2">
      <c r="A23" s="30">
        <v>16</v>
      </c>
      <c r="B23" s="31" t="s">
        <v>8</v>
      </c>
      <c r="C23" s="32" t="s">
        <v>1074</v>
      </c>
      <c r="D23" s="33" t="s">
        <v>1075</v>
      </c>
      <c r="E23" s="31" t="s">
        <v>4</v>
      </c>
      <c r="F23" s="34">
        <v>3.5999999999999997E-4</v>
      </c>
      <c r="G23" s="35">
        <v>0</v>
      </c>
      <c r="H23" s="34">
        <v>3.5999999999999997E-4</v>
      </c>
      <c r="I23" s="191">
        <v>0</v>
      </c>
      <c r="J23" s="36">
        <f>H23*I23</f>
        <v>0</v>
      </c>
      <c r="K23" s="36"/>
      <c r="L23" s="36">
        <f>H23*K23</f>
        <v>0</v>
      </c>
      <c r="M23" s="36"/>
      <c r="N23" s="36">
        <f>H23*M23</f>
        <v>0</v>
      </c>
      <c r="O23" s="36">
        <v>21</v>
      </c>
      <c r="P23" s="36">
        <f>J23*O23/100</f>
        <v>0</v>
      </c>
      <c r="Q23" s="36">
        <f>P23+J23</f>
        <v>0</v>
      </c>
      <c r="R23" s="36"/>
      <c r="S23" s="36">
        <v>1</v>
      </c>
      <c r="T23" s="37"/>
    </row>
    <row r="24" spans="1:20" x14ac:dyDescent="0.2">
      <c r="A24" s="38"/>
      <c r="B24" s="39"/>
      <c r="C24" s="185" t="s">
        <v>143</v>
      </c>
      <c r="D24" s="487" t="s">
        <v>1076</v>
      </c>
      <c r="E24" s="487"/>
      <c r="F24" s="487"/>
      <c r="G24" s="487"/>
      <c r="H24" s="487"/>
      <c r="I24" s="487"/>
      <c r="J24" s="487"/>
      <c r="K24" s="41"/>
      <c r="L24" s="42"/>
      <c r="M24" s="41"/>
      <c r="N24" s="42"/>
      <c r="O24" s="43"/>
      <c r="P24" s="43"/>
      <c r="Q24" s="43"/>
      <c r="R24" s="44"/>
      <c r="S24" s="37"/>
      <c r="T24" s="37"/>
    </row>
    <row r="25" spans="1:20" x14ac:dyDescent="0.2">
      <c r="A25" s="38"/>
      <c r="B25" s="39"/>
      <c r="C25" s="40"/>
      <c r="D25" s="45"/>
      <c r="E25" s="45"/>
      <c r="F25" s="45"/>
      <c r="G25" s="45"/>
      <c r="H25" s="45"/>
      <c r="I25" s="192"/>
      <c r="J25" s="45"/>
      <c r="K25" s="41"/>
      <c r="L25" s="42"/>
      <c r="M25" s="41"/>
      <c r="N25" s="42"/>
      <c r="O25" s="43"/>
      <c r="P25" s="43"/>
      <c r="Q25" s="43"/>
      <c r="R25" s="44"/>
      <c r="S25" s="37"/>
      <c r="T25" s="37"/>
    </row>
    <row r="26" spans="1:20" x14ac:dyDescent="0.2">
      <c r="A26" s="47"/>
      <c r="B26" s="48"/>
      <c r="C26" s="49" t="str">
        <f>IF(AND(C25&lt;&gt;"Výkaz výměr:",D25=""),"Výkaz výměr:","")</f>
        <v>Výkaz výměr:</v>
      </c>
      <c r="D26" s="50" t="s">
        <v>1077</v>
      </c>
      <c r="E26" s="51"/>
      <c r="F26" s="52"/>
      <c r="G26" s="53"/>
      <c r="H26" s="54">
        <v>3.5999999999999997E-4</v>
      </c>
      <c r="I26" s="193"/>
      <c r="J26" s="56"/>
      <c r="K26" s="57"/>
      <c r="L26" s="55"/>
      <c r="M26" s="55"/>
      <c r="N26" s="55"/>
      <c r="O26" s="58" t="s">
        <v>2</v>
      </c>
      <c r="P26" s="55"/>
      <c r="Q26" s="55"/>
      <c r="R26" s="59"/>
      <c r="S26" s="46"/>
      <c r="T26" s="46"/>
    </row>
    <row r="27" spans="1:20" x14ac:dyDescent="0.2">
      <c r="A27" s="30">
        <v>20</v>
      </c>
      <c r="B27" s="31" t="s">
        <v>8</v>
      </c>
      <c r="C27" s="32" t="s">
        <v>1078</v>
      </c>
      <c r="D27" s="33" t="s">
        <v>1079</v>
      </c>
      <c r="E27" s="31" t="s">
        <v>17</v>
      </c>
      <c r="F27" s="34">
        <v>60</v>
      </c>
      <c r="G27" s="35">
        <v>0</v>
      </c>
      <c r="H27" s="34">
        <v>60</v>
      </c>
      <c r="I27" s="191">
        <v>0</v>
      </c>
      <c r="J27" s="36">
        <f>H27*I27</f>
        <v>0</v>
      </c>
      <c r="K27" s="36"/>
      <c r="L27" s="36">
        <f>H27*K27</f>
        <v>0</v>
      </c>
      <c r="M27" s="36"/>
      <c r="N27" s="36">
        <f>H27*M27</f>
        <v>0</v>
      </c>
      <c r="O27" s="36">
        <v>21</v>
      </c>
      <c r="P27" s="36">
        <f>J27*O27/100</f>
        <v>0</v>
      </c>
      <c r="Q27" s="36">
        <f>P27+J27</f>
        <v>0</v>
      </c>
      <c r="R27" s="36"/>
      <c r="S27" s="36">
        <v>1</v>
      </c>
      <c r="T27" s="37"/>
    </row>
    <row r="28" spans="1:20" x14ac:dyDescent="0.2">
      <c r="A28" s="38"/>
      <c r="B28" s="39"/>
      <c r="C28" s="185" t="s">
        <v>143</v>
      </c>
      <c r="D28" s="487" t="s">
        <v>1080</v>
      </c>
      <c r="E28" s="487"/>
      <c r="F28" s="487"/>
      <c r="G28" s="487"/>
      <c r="H28" s="487"/>
      <c r="I28" s="487"/>
      <c r="J28" s="487"/>
      <c r="K28" s="41"/>
      <c r="L28" s="42"/>
      <c r="M28" s="41"/>
      <c r="N28" s="42"/>
      <c r="O28" s="43"/>
      <c r="P28" s="43"/>
      <c r="Q28" s="43"/>
      <c r="R28" s="44"/>
      <c r="S28" s="37"/>
      <c r="T28" s="37"/>
    </row>
    <row r="29" spans="1:20" x14ac:dyDescent="0.2">
      <c r="A29" s="38"/>
      <c r="B29" s="39"/>
      <c r="C29" s="40"/>
      <c r="D29" s="45"/>
      <c r="E29" s="45"/>
      <c r="F29" s="45"/>
      <c r="G29" s="45"/>
      <c r="H29" s="45"/>
      <c r="I29" s="192"/>
      <c r="J29" s="45"/>
      <c r="K29" s="41"/>
      <c r="L29" s="42"/>
      <c r="M29" s="41"/>
      <c r="N29" s="42"/>
      <c r="O29" s="43"/>
      <c r="P29" s="43"/>
      <c r="Q29" s="43"/>
      <c r="R29" s="44"/>
      <c r="S29" s="37"/>
      <c r="T29" s="37"/>
    </row>
    <row r="30" spans="1:20" x14ac:dyDescent="0.2">
      <c r="A30" s="47"/>
      <c r="B30" s="48"/>
      <c r="C30" s="49" t="str">
        <f>IF(AND(C29&lt;&gt;"Výkaz výměr:",D29=""),"Výkaz výměr:","")</f>
        <v>Výkaz výměr:</v>
      </c>
      <c r="D30" s="50" t="s">
        <v>1081</v>
      </c>
      <c r="E30" s="51"/>
      <c r="F30" s="52"/>
      <c r="G30" s="53"/>
      <c r="H30" s="54">
        <v>60</v>
      </c>
      <c r="I30" s="193"/>
      <c r="J30" s="56"/>
      <c r="K30" s="57"/>
      <c r="L30" s="55"/>
      <c r="M30" s="55"/>
      <c r="N30" s="55"/>
      <c r="O30" s="58" t="s">
        <v>2</v>
      </c>
      <c r="P30" s="55"/>
      <c r="Q30" s="55"/>
      <c r="R30" s="59"/>
      <c r="S30" s="46"/>
      <c r="T30" s="46"/>
    </row>
    <row r="31" spans="1:20" ht="24" x14ac:dyDescent="0.2">
      <c r="A31" s="30">
        <v>1</v>
      </c>
      <c r="B31" s="31" t="s">
        <v>8</v>
      </c>
      <c r="C31" s="32" t="s">
        <v>1082</v>
      </c>
      <c r="D31" s="33" t="s">
        <v>1083</v>
      </c>
      <c r="E31" s="31" t="s">
        <v>10</v>
      </c>
      <c r="F31" s="34">
        <v>18</v>
      </c>
      <c r="G31" s="35">
        <v>0</v>
      </c>
      <c r="H31" s="34">
        <v>18</v>
      </c>
      <c r="I31" s="191">
        <v>0</v>
      </c>
      <c r="J31" s="36">
        <f>H31*I31</f>
        <v>0</v>
      </c>
      <c r="K31" s="36"/>
      <c r="L31" s="36">
        <f>H31*K31</f>
        <v>0</v>
      </c>
      <c r="M31" s="36"/>
      <c r="N31" s="36">
        <f>H31*M31</f>
        <v>0</v>
      </c>
      <c r="O31" s="36">
        <v>21</v>
      </c>
      <c r="P31" s="36">
        <f>J31*O31/100</f>
        <v>0</v>
      </c>
      <c r="Q31" s="36">
        <f>P31+J31</f>
        <v>0</v>
      </c>
      <c r="R31" s="36"/>
      <c r="S31" s="36">
        <v>1</v>
      </c>
      <c r="T31" s="37"/>
    </row>
    <row r="32" spans="1:20" x14ac:dyDescent="0.2">
      <c r="A32" s="38"/>
      <c r="B32" s="39"/>
      <c r="C32" s="185" t="s">
        <v>143</v>
      </c>
      <c r="D32" s="487" t="s">
        <v>1084</v>
      </c>
      <c r="E32" s="487"/>
      <c r="F32" s="487"/>
      <c r="G32" s="487"/>
      <c r="H32" s="487"/>
      <c r="I32" s="487"/>
      <c r="J32" s="487"/>
      <c r="K32" s="41"/>
      <c r="L32" s="42"/>
      <c r="M32" s="41"/>
      <c r="N32" s="42"/>
      <c r="O32" s="43"/>
      <c r="P32" s="43"/>
      <c r="Q32" s="43"/>
      <c r="R32" s="44"/>
      <c r="S32" s="37"/>
      <c r="T32" s="37"/>
    </row>
    <row r="33" spans="1:20" x14ac:dyDescent="0.2">
      <c r="A33" s="38"/>
      <c r="B33" s="39"/>
      <c r="C33" s="40"/>
      <c r="D33" s="45"/>
      <c r="E33" s="45"/>
      <c r="F33" s="45"/>
      <c r="G33" s="45"/>
      <c r="H33" s="45"/>
      <c r="I33" s="192"/>
      <c r="J33" s="45"/>
      <c r="K33" s="41"/>
      <c r="L33" s="42"/>
      <c r="M33" s="41"/>
      <c r="N33" s="42"/>
      <c r="O33" s="43"/>
      <c r="P33" s="43"/>
      <c r="Q33" s="43"/>
      <c r="R33" s="44"/>
      <c r="S33" s="37"/>
      <c r="T33" s="37"/>
    </row>
    <row r="34" spans="1:20" x14ac:dyDescent="0.2">
      <c r="A34" s="47"/>
      <c r="B34" s="48"/>
      <c r="C34" s="49" t="str">
        <f>IF(AND(C33&lt;&gt;"Výkaz výměr:",D33=""),"Výkaz výměr:","")</f>
        <v>Výkaz výměr:</v>
      </c>
      <c r="D34" s="50" t="s">
        <v>1085</v>
      </c>
      <c r="E34" s="51"/>
      <c r="F34" s="52"/>
      <c r="G34" s="53"/>
      <c r="H34" s="54">
        <v>18</v>
      </c>
      <c r="I34" s="193"/>
      <c r="J34" s="56"/>
      <c r="K34" s="57"/>
      <c r="L34" s="55"/>
      <c r="M34" s="55"/>
      <c r="N34" s="55"/>
      <c r="O34" s="58" t="s">
        <v>2</v>
      </c>
      <c r="P34" s="55"/>
      <c r="Q34" s="55"/>
      <c r="R34" s="59"/>
      <c r="S34" s="46"/>
      <c r="T34" s="46"/>
    </row>
    <row r="35" spans="1:20" x14ac:dyDescent="0.2">
      <c r="A35" s="30">
        <v>2</v>
      </c>
      <c r="B35" s="31" t="s">
        <v>8</v>
      </c>
      <c r="C35" s="32" t="s">
        <v>1086</v>
      </c>
      <c r="D35" s="33" t="s">
        <v>1087</v>
      </c>
      <c r="E35" s="31" t="s">
        <v>11</v>
      </c>
      <c r="F35" s="34">
        <v>2.35</v>
      </c>
      <c r="G35" s="35">
        <v>0</v>
      </c>
      <c r="H35" s="34">
        <v>2.35</v>
      </c>
      <c r="I35" s="191">
        <v>0</v>
      </c>
      <c r="J35" s="36">
        <f>H35*I35</f>
        <v>0</v>
      </c>
      <c r="K35" s="36"/>
      <c r="L35" s="36">
        <f>H35*K35</f>
        <v>0</v>
      </c>
      <c r="M35" s="36"/>
      <c r="N35" s="36">
        <f>H35*M35</f>
        <v>0</v>
      </c>
      <c r="O35" s="36">
        <v>21</v>
      </c>
      <c r="P35" s="36">
        <f>J35*O35/100</f>
        <v>0</v>
      </c>
      <c r="Q35" s="36">
        <f>P35+J35</f>
        <v>0</v>
      </c>
      <c r="R35" s="36"/>
      <c r="S35" s="36">
        <v>1</v>
      </c>
      <c r="T35" s="37"/>
    </row>
    <row r="36" spans="1:20" x14ac:dyDescent="0.2">
      <c r="A36" s="38"/>
      <c r="B36" s="39"/>
      <c r="C36" s="185" t="s">
        <v>143</v>
      </c>
      <c r="D36" s="487" t="s">
        <v>1088</v>
      </c>
      <c r="E36" s="487"/>
      <c r="F36" s="487"/>
      <c r="G36" s="487"/>
      <c r="H36" s="487"/>
      <c r="I36" s="487"/>
      <c r="J36" s="487"/>
      <c r="K36" s="41"/>
      <c r="L36" s="42"/>
      <c r="M36" s="41"/>
      <c r="N36" s="42"/>
      <c r="O36" s="43"/>
      <c r="P36" s="43"/>
      <c r="Q36" s="43"/>
      <c r="R36" s="44"/>
      <c r="S36" s="37"/>
      <c r="T36" s="37"/>
    </row>
    <row r="37" spans="1:20" x14ac:dyDescent="0.2">
      <c r="A37" s="38"/>
      <c r="B37" s="39"/>
      <c r="C37" s="40"/>
      <c r="D37" s="45"/>
      <c r="E37" s="45"/>
      <c r="F37" s="45"/>
      <c r="G37" s="45"/>
      <c r="H37" s="45"/>
      <c r="I37" s="192"/>
      <c r="J37" s="45"/>
      <c r="K37" s="41"/>
      <c r="L37" s="42"/>
      <c r="M37" s="41"/>
      <c r="N37" s="42"/>
      <c r="O37" s="43"/>
      <c r="P37" s="43"/>
      <c r="Q37" s="43"/>
      <c r="R37" s="44"/>
      <c r="S37" s="37"/>
      <c r="T37" s="37"/>
    </row>
    <row r="38" spans="1:20" x14ac:dyDescent="0.2">
      <c r="A38" s="47"/>
      <c r="B38" s="48"/>
      <c r="C38" s="49" t="str">
        <f>IF(AND(C37&lt;&gt;"Výkaz výměr:",D37=""),"Výkaz výměr:","")</f>
        <v>Výkaz výměr:</v>
      </c>
      <c r="D38" s="50" t="s">
        <v>1089</v>
      </c>
      <c r="E38" s="51"/>
      <c r="F38" s="52"/>
      <c r="G38" s="53"/>
      <c r="H38" s="54">
        <v>2.35</v>
      </c>
      <c r="I38" s="193"/>
      <c r="J38" s="56"/>
      <c r="K38" s="57"/>
      <c r="L38" s="55"/>
      <c r="M38" s="55"/>
      <c r="N38" s="55"/>
      <c r="O38" s="58" t="s">
        <v>2</v>
      </c>
      <c r="P38" s="55"/>
      <c r="Q38" s="55"/>
      <c r="R38" s="59"/>
      <c r="S38" s="46"/>
      <c r="T38" s="46"/>
    </row>
    <row r="39" spans="1:20" x14ac:dyDescent="0.2">
      <c r="A39" s="30">
        <v>3</v>
      </c>
      <c r="B39" s="31" t="s">
        <v>8</v>
      </c>
      <c r="C39" s="32" t="s">
        <v>77</v>
      </c>
      <c r="D39" s="33" t="s">
        <v>295</v>
      </c>
      <c r="E39" s="31" t="s">
        <v>11</v>
      </c>
      <c r="F39" s="34">
        <v>2.35</v>
      </c>
      <c r="G39" s="35">
        <v>0</v>
      </c>
      <c r="H39" s="34">
        <v>2.35</v>
      </c>
      <c r="I39" s="191">
        <v>0</v>
      </c>
      <c r="J39" s="36">
        <f>H39*I39</f>
        <v>0</v>
      </c>
      <c r="K39" s="36"/>
      <c r="L39" s="36">
        <f>H39*K39</f>
        <v>0</v>
      </c>
      <c r="M39" s="36"/>
      <c r="N39" s="36">
        <f>H39*M39</f>
        <v>0</v>
      </c>
      <c r="O39" s="36">
        <v>21</v>
      </c>
      <c r="P39" s="36">
        <f>J39*O39/100</f>
        <v>0</v>
      </c>
      <c r="Q39" s="36">
        <f>P39+J39</f>
        <v>0</v>
      </c>
      <c r="R39" s="36"/>
      <c r="S39" s="36">
        <v>1</v>
      </c>
      <c r="T39" s="37"/>
    </row>
    <row r="40" spans="1:20" x14ac:dyDescent="0.2">
      <c r="A40" s="38"/>
      <c r="B40" s="39"/>
      <c r="C40" s="185" t="s">
        <v>143</v>
      </c>
      <c r="D40" s="487" t="s">
        <v>394</v>
      </c>
      <c r="E40" s="487"/>
      <c r="F40" s="487"/>
      <c r="G40" s="487"/>
      <c r="H40" s="487"/>
      <c r="I40" s="487"/>
      <c r="J40" s="487"/>
      <c r="K40" s="41"/>
      <c r="L40" s="42"/>
      <c r="M40" s="41"/>
      <c r="N40" s="42"/>
      <c r="O40" s="43"/>
      <c r="P40" s="43"/>
      <c r="Q40" s="43"/>
      <c r="R40" s="44"/>
      <c r="S40" s="37"/>
      <c r="T40" s="37"/>
    </row>
    <row r="41" spans="1:20" x14ac:dyDescent="0.2">
      <c r="A41" s="38"/>
      <c r="B41" s="39"/>
      <c r="C41" s="40"/>
      <c r="D41" s="45"/>
      <c r="E41" s="45"/>
      <c r="F41" s="45"/>
      <c r="G41" s="45"/>
      <c r="H41" s="45"/>
      <c r="I41" s="192"/>
      <c r="J41" s="45"/>
      <c r="K41" s="41"/>
      <c r="L41" s="42"/>
      <c r="M41" s="41"/>
      <c r="N41" s="42"/>
      <c r="O41" s="43"/>
      <c r="P41" s="43"/>
      <c r="Q41" s="43"/>
      <c r="R41" s="44"/>
      <c r="S41" s="37"/>
      <c r="T41" s="37"/>
    </row>
    <row r="42" spans="1:20" x14ac:dyDescent="0.2">
      <c r="A42" s="47"/>
      <c r="B42" s="48"/>
      <c r="C42" s="49" t="str">
        <f>IF(AND(C41&lt;&gt;"Výkaz výměr:",D41=""),"Výkaz výměr:","")</f>
        <v>Výkaz výměr:</v>
      </c>
      <c r="D42" s="50" t="s">
        <v>1090</v>
      </c>
      <c r="E42" s="51"/>
      <c r="F42" s="52"/>
      <c r="G42" s="53"/>
      <c r="H42" s="54">
        <v>2.35</v>
      </c>
      <c r="I42" s="193"/>
      <c r="J42" s="56"/>
      <c r="K42" s="57"/>
      <c r="L42" s="55"/>
      <c r="M42" s="55"/>
      <c r="N42" s="55"/>
      <c r="O42" s="58" t="s">
        <v>2</v>
      </c>
      <c r="P42" s="55"/>
      <c r="Q42" s="55"/>
      <c r="R42" s="59"/>
      <c r="S42" s="46"/>
      <c r="T42" s="46"/>
    </row>
    <row r="43" spans="1:20" x14ac:dyDescent="0.2">
      <c r="A43" s="30">
        <v>4</v>
      </c>
      <c r="B43" s="31" t="s">
        <v>8</v>
      </c>
      <c r="C43" s="32" t="s">
        <v>1091</v>
      </c>
      <c r="D43" s="33" t="s">
        <v>1092</v>
      </c>
      <c r="E43" s="31" t="s">
        <v>11</v>
      </c>
      <c r="F43" s="34">
        <v>2.35</v>
      </c>
      <c r="G43" s="35">
        <v>0</v>
      </c>
      <c r="H43" s="34">
        <v>2.35</v>
      </c>
      <c r="I43" s="191">
        <v>0</v>
      </c>
      <c r="J43" s="36">
        <f>H43*I43</f>
        <v>0</v>
      </c>
      <c r="K43" s="36"/>
      <c r="L43" s="36">
        <f>H43*K43</f>
        <v>0</v>
      </c>
      <c r="M43" s="36"/>
      <c r="N43" s="36">
        <f>H43*M43</f>
        <v>0</v>
      </c>
      <c r="O43" s="36">
        <v>21</v>
      </c>
      <c r="P43" s="36">
        <f>J43*O43/100</f>
        <v>0</v>
      </c>
      <c r="Q43" s="36">
        <f>P43+J43</f>
        <v>0</v>
      </c>
      <c r="R43" s="36"/>
      <c r="S43" s="36">
        <v>1</v>
      </c>
      <c r="T43" s="37"/>
    </row>
    <row r="44" spans="1:20" x14ac:dyDescent="0.2">
      <c r="A44" s="38"/>
      <c r="B44" s="39"/>
      <c r="C44" s="185" t="s">
        <v>143</v>
      </c>
      <c r="D44" s="487" t="s">
        <v>1093</v>
      </c>
      <c r="E44" s="487"/>
      <c r="F44" s="487"/>
      <c r="G44" s="487"/>
      <c r="H44" s="487"/>
      <c r="I44" s="487"/>
      <c r="J44" s="487"/>
      <c r="K44" s="41"/>
      <c r="L44" s="42"/>
      <c r="M44" s="41"/>
      <c r="N44" s="42"/>
      <c r="O44" s="43"/>
      <c r="P44" s="43"/>
      <c r="Q44" s="43"/>
      <c r="R44" s="44"/>
      <c r="S44" s="37"/>
      <c r="T44" s="37"/>
    </row>
    <row r="45" spans="1:20" x14ac:dyDescent="0.2">
      <c r="A45" s="38"/>
      <c r="B45" s="39"/>
      <c r="C45" s="40"/>
      <c r="D45" s="45"/>
      <c r="E45" s="45"/>
      <c r="F45" s="45"/>
      <c r="G45" s="45"/>
      <c r="H45" s="45"/>
      <c r="I45" s="192"/>
      <c r="J45" s="45"/>
      <c r="K45" s="41"/>
      <c r="L45" s="42"/>
      <c r="M45" s="41"/>
      <c r="N45" s="42"/>
      <c r="O45" s="43"/>
      <c r="P45" s="43"/>
      <c r="Q45" s="43"/>
      <c r="R45" s="44"/>
      <c r="S45" s="37"/>
      <c r="T45" s="37"/>
    </row>
    <row r="46" spans="1:20" x14ac:dyDescent="0.2">
      <c r="A46" s="47"/>
      <c r="B46" s="48"/>
      <c r="C46" s="49" t="str">
        <f>IF(AND(C45&lt;&gt;"Výkaz výměr:",D45=""),"Výkaz výměr:","")</f>
        <v>Výkaz výměr:</v>
      </c>
      <c r="D46" s="50" t="s">
        <v>1090</v>
      </c>
      <c r="E46" s="51"/>
      <c r="F46" s="52"/>
      <c r="G46" s="53"/>
      <c r="H46" s="54">
        <v>2.35</v>
      </c>
      <c r="I46" s="193"/>
      <c r="J46" s="56"/>
      <c r="K46" s="57"/>
      <c r="L46" s="55"/>
      <c r="M46" s="55"/>
      <c r="N46" s="55"/>
      <c r="O46" s="58" t="s">
        <v>2</v>
      </c>
      <c r="P46" s="55"/>
      <c r="Q46" s="55"/>
      <c r="R46" s="59"/>
      <c r="S46" s="46"/>
      <c r="T46" s="46"/>
    </row>
    <row r="47" spans="1:20" x14ac:dyDescent="0.2">
      <c r="A47" s="30">
        <v>5</v>
      </c>
      <c r="B47" s="31" t="s">
        <v>8</v>
      </c>
      <c r="C47" s="32" t="s">
        <v>549</v>
      </c>
      <c r="D47" s="33" t="s">
        <v>1094</v>
      </c>
      <c r="E47" s="31" t="s">
        <v>4</v>
      </c>
      <c r="F47" s="34">
        <v>4.1124999999999998</v>
      </c>
      <c r="G47" s="35">
        <v>0</v>
      </c>
      <c r="H47" s="34">
        <v>4.1124999999999998</v>
      </c>
      <c r="I47" s="191">
        <v>0</v>
      </c>
      <c r="J47" s="36">
        <f>H47*I47</f>
        <v>0</v>
      </c>
      <c r="K47" s="36"/>
      <c r="L47" s="36">
        <f>H47*K47</f>
        <v>0</v>
      </c>
      <c r="M47" s="36"/>
      <c r="N47" s="36">
        <f>H47*M47</f>
        <v>0</v>
      </c>
      <c r="O47" s="36">
        <v>21</v>
      </c>
      <c r="P47" s="36">
        <f>J47*O47/100</f>
        <v>0</v>
      </c>
      <c r="Q47" s="36">
        <f>P47+J47</f>
        <v>0</v>
      </c>
      <c r="R47" s="36"/>
      <c r="S47" s="36">
        <v>1</v>
      </c>
      <c r="T47" s="37"/>
    </row>
    <row r="48" spans="1:20" x14ac:dyDescent="0.2">
      <c r="A48" s="38"/>
      <c r="B48" s="39"/>
      <c r="C48" s="185" t="s">
        <v>143</v>
      </c>
      <c r="D48" s="487" t="s">
        <v>1095</v>
      </c>
      <c r="E48" s="487"/>
      <c r="F48" s="487"/>
      <c r="G48" s="487"/>
      <c r="H48" s="487"/>
      <c r="I48" s="487"/>
      <c r="J48" s="487"/>
      <c r="K48" s="41"/>
      <c r="L48" s="42"/>
      <c r="M48" s="41"/>
      <c r="N48" s="42"/>
      <c r="O48" s="43"/>
      <c r="P48" s="43"/>
      <c r="Q48" s="43"/>
      <c r="R48" s="44"/>
      <c r="S48" s="37"/>
      <c r="T48" s="37"/>
    </row>
    <row r="49" spans="1:20" x14ac:dyDescent="0.2">
      <c r="A49" s="38"/>
      <c r="B49" s="39"/>
      <c r="C49" s="40"/>
      <c r="D49" s="45"/>
      <c r="E49" s="45"/>
      <c r="F49" s="45"/>
      <c r="G49" s="45"/>
      <c r="H49" s="45"/>
      <c r="I49" s="192"/>
      <c r="J49" s="45"/>
      <c r="K49" s="41"/>
      <c r="L49" s="42"/>
      <c r="M49" s="41"/>
      <c r="N49" s="42"/>
      <c r="O49" s="43"/>
      <c r="P49" s="43"/>
      <c r="Q49" s="43"/>
      <c r="R49" s="44"/>
      <c r="S49" s="37"/>
      <c r="T49" s="37"/>
    </row>
    <row r="50" spans="1:20" x14ac:dyDescent="0.2">
      <c r="A50" s="47"/>
      <c r="B50" s="48"/>
      <c r="C50" s="49" t="str">
        <f>IF(AND(C49&lt;&gt;"Výkaz výměr:",D49=""),"Výkaz výměr:","")</f>
        <v>Výkaz výměr:</v>
      </c>
      <c r="D50" s="50" t="s">
        <v>1096</v>
      </c>
      <c r="E50" s="51"/>
      <c r="F50" s="52"/>
      <c r="G50" s="53"/>
      <c r="H50" s="54">
        <v>4.1124999999999998</v>
      </c>
      <c r="I50" s="193"/>
      <c r="J50" s="56"/>
      <c r="K50" s="57"/>
      <c r="L50" s="55"/>
      <c r="M50" s="55"/>
      <c r="N50" s="55"/>
      <c r="O50" s="58" t="s">
        <v>2</v>
      </c>
      <c r="P50" s="55"/>
      <c r="Q50" s="55"/>
      <c r="R50" s="59"/>
      <c r="S50" s="46"/>
      <c r="T50" s="46"/>
    </row>
    <row r="51" spans="1:20" x14ac:dyDescent="0.2">
      <c r="A51" s="30">
        <v>7</v>
      </c>
      <c r="B51" s="31" t="s">
        <v>1</v>
      </c>
      <c r="C51" s="32" t="s">
        <v>43</v>
      </c>
      <c r="D51" s="33" t="s">
        <v>219</v>
      </c>
      <c r="E51" s="31" t="s">
        <v>11</v>
      </c>
      <c r="F51" s="34">
        <v>1.65</v>
      </c>
      <c r="G51" s="35">
        <v>2</v>
      </c>
      <c r="H51" s="34">
        <v>1.6830000000000001</v>
      </c>
      <c r="I51" s="191">
        <v>0</v>
      </c>
      <c r="J51" s="36">
        <f>H51*I51</f>
        <v>0</v>
      </c>
      <c r="K51" s="36">
        <v>0.22</v>
      </c>
      <c r="L51" s="36">
        <f>H51*K51</f>
        <v>0.37026000000000003</v>
      </c>
      <c r="M51" s="36"/>
      <c r="N51" s="36">
        <f>H51*M51</f>
        <v>0</v>
      </c>
      <c r="O51" s="36">
        <v>21</v>
      </c>
      <c r="P51" s="36">
        <f>J51*O51/100</f>
        <v>0</v>
      </c>
      <c r="Q51" s="36">
        <f>P51+J51</f>
        <v>0</v>
      </c>
      <c r="R51" s="36"/>
      <c r="S51" s="36">
        <v>1</v>
      </c>
      <c r="T51" s="37"/>
    </row>
    <row r="52" spans="1:20" x14ac:dyDescent="0.2">
      <c r="A52" s="38"/>
      <c r="B52" s="39"/>
      <c r="C52" s="185" t="s">
        <v>143</v>
      </c>
      <c r="D52" s="487" t="s">
        <v>219</v>
      </c>
      <c r="E52" s="487"/>
      <c r="F52" s="487"/>
      <c r="G52" s="487"/>
      <c r="H52" s="487"/>
      <c r="I52" s="487"/>
      <c r="J52" s="487"/>
      <c r="K52" s="41"/>
      <c r="L52" s="42"/>
      <c r="M52" s="41"/>
      <c r="N52" s="42"/>
      <c r="O52" s="43"/>
      <c r="P52" s="43"/>
      <c r="Q52" s="43"/>
      <c r="R52" s="44"/>
      <c r="S52" s="37"/>
      <c r="T52" s="37"/>
    </row>
    <row r="53" spans="1:20" x14ac:dyDescent="0.2">
      <c r="A53" s="38"/>
      <c r="B53" s="39"/>
      <c r="C53" s="40"/>
      <c r="D53" s="45"/>
      <c r="E53" s="45"/>
      <c r="F53" s="45"/>
      <c r="G53" s="45"/>
      <c r="H53" s="45"/>
      <c r="I53" s="192"/>
      <c r="J53" s="45"/>
      <c r="K53" s="41"/>
      <c r="L53" s="42"/>
      <c r="M53" s="41"/>
      <c r="N53" s="42"/>
      <c r="O53" s="43"/>
      <c r="P53" s="43"/>
      <c r="Q53" s="43"/>
      <c r="R53" s="44"/>
      <c r="S53" s="37"/>
      <c r="T53" s="37"/>
    </row>
    <row r="54" spans="1:20" x14ac:dyDescent="0.2">
      <c r="A54" s="47"/>
      <c r="B54" s="48"/>
      <c r="C54" s="49" t="str">
        <f>IF(AND(C53&lt;&gt;"Výkaz výměr:",D53=""),"Výkaz výměr:","")</f>
        <v>Výkaz výměr:</v>
      </c>
      <c r="D54" s="50" t="s">
        <v>1097</v>
      </c>
      <c r="E54" s="51"/>
      <c r="F54" s="52"/>
      <c r="G54" s="53"/>
      <c r="H54" s="54">
        <v>1.65</v>
      </c>
      <c r="I54" s="193"/>
      <c r="J54" s="56"/>
      <c r="K54" s="57"/>
      <c r="L54" s="55"/>
      <c r="M54" s="55"/>
      <c r="N54" s="55"/>
      <c r="O54" s="58" t="s">
        <v>2</v>
      </c>
      <c r="P54" s="55"/>
      <c r="Q54" s="55"/>
      <c r="R54" s="59"/>
      <c r="S54" s="46"/>
      <c r="T54" s="46"/>
    </row>
    <row r="55" spans="1:20" x14ac:dyDescent="0.2">
      <c r="A55" s="30">
        <v>9</v>
      </c>
      <c r="B55" s="31" t="s">
        <v>1</v>
      </c>
      <c r="C55" s="32" t="s">
        <v>1098</v>
      </c>
      <c r="D55" s="33" t="s">
        <v>1099</v>
      </c>
      <c r="E55" s="31" t="s">
        <v>17</v>
      </c>
      <c r="F55" s="34">
        <v>10</v>
      </c>
      <c r="G55" s="35">
        <v>0</v>
      </c>
      <c r="H55" s="34">
        <v>10</v>
      </c>
      <c r="I55" s="191">
        <v>0</v>
      </c>
      <c r="J55" s="36">
        <f>H55*I55</f>
        <v>0</v>
      </c>
      <c r="K55" s="36">
        <v>1.4999999999999999E-2</v>
      </c>
      <c r="L55" s="36">
        <f>H55*K55</f>
        <v>0.15</v>
      </c>
      <c r="M55" s="36"/>
      <c r="N55" s="36">
        <f>H55*M55</f>
        <v>0</v>
      </c>
      <c r="O55" s="36">
        <v>21</v>
      </c>
      <c r="P55" s="36">
        <f>J55*O55/100</f>
        <v>0</v>
      </c>
      <c r="Q55" s="36">
        <f>P55+J55</f>
        <v>0</v>
      </c>
      <c r="R55" s="36"/>
      <c r="S55" s="36">
        <v>1</v>
      </c>
      <c r="T55" s="37"/>
    </row>
    <row r="56" spans="1:20" x14ac:dyDescent="0.2">
      <c r="A56" s="38"/>
      <c r="B56" s="39"/>
      <c r="C56" s="185" t="s">
        <v>143</v>
      </c>
      <c r="D56" s="487"/>
      <c r="E56" s="487"/>
      <c r="F56" s="487"/>
      <c r="G56" s="487"/>
      <c r="H56" s="487"/>
      <c r="I56" s="487"/>
      <c r="J56" s="487"/>
      <c r="K56" s="41"/>
      <c r="L56" s="42"/>
      <c r="M56" s="41"/>
      <c r="N56" s="42"/>
      <c r="O56" s="43"/>
      <c r="P56" s="43"/>
      <c r="Q56" s="43"/>
      <c r="R56" s="44"/>
      <c r="S56" s="37"/>
      <c r="T56" s="37"/>
    </row>
    <row r="57" spans="1:20" x14ac:dyDescent="0.2">
      <c r="A57" s="38"/>
      <c r="B57" s="39"/>
      <c r="C57" s="40"/>
      <c r="D57" s="45"/>
      <c r="E57" s="45"/>
      <c r="F57" s="45"/>
      <c r="G57" s="45"/>
      <c r="H57" s="45"/>
      <c r="I57" s="192"/>
      <c r="J57" s="45"/>
      <c r="K57" s="41"/>
      <c r="L57" s="42"/>
      <c r="M57" s="41"/>
      <c r="N57" s="42"/>
      <c r="O57" s="43"/>
      <c r="P57" s="43"/>
      <c r="Q57" s="43"/>
      <c r="R57" s="44"/>
      <c r="S57" s="37"/>
      <c r="T57" s="37"/>
    </row>
    <row r="58" spans="1:20" x14ac:dyDescent="0.2">
      <c r="A58" s="47"/>
      <c r="B58" s="48"/>
      <c r="C58" s="49" t="str">
        <f>IF(AND(C57&lt;&gt;"Výkaz výměr:",D57=""),"Výkaz výměr:","")</f>
        <v>Výkaz výměr:</v>
      </c>
      <c r="D58" s="50" t="s">
        <v>1069</v>
      </c>
      <c r="E58" s="51"/>
      <c r="F58" s="52"/>
      <c r="G58" s="53"/>
      <c r="H58" s="54">
        <v>10</v>
      </c>
      <c r="I58" s="193"/>
      <c r="J58" s="56"/>
      <c r="K58" s="57"/>
      <c r="L58" s="55"/>
      <c r="M58" s="55"/>
      <c r="N58" s="55"/>
      <c r="O58" s="58" t="s">
        <v>2</v>
      </c>
      <c r="P58" s="55"/>
      <c r="Q58" s="55"/>
      <c r="R58" s="59"/>
      <c r="S58" s="46"/>
      <c r="T58" s="46"/>
    </row>
    <row r="59" spans="1:20" x14ac:dyDescent="0.2">
      <c r="A59" s="30">
        <v>11</v>
      </c>
      <c r="B59" s="31" t="s">
        <v>1</v>
      </c>
      <c r="C59" s="32" t="s">
        <v>1100</v>
      </c>
      <c r="D59" s="33" t="s">
        <v>1101</v>
      </c>
      <c r="E59" s="31" t="s">
        <v>17</v>
      </c>
      <c r="F59" s="34">
        <v>30</v>
      </c>
      <c r="G59" s="35">
        <v>0</v>
      </c>
      <c r="H59" s="34">
        <v>30</v>
      </c>
      <c r="I59" s="191">
        <v>0</v>
      </c>
      <c r="J59" s="36">
        <f>H59*I59</f>
        <v>0</v>
      </c>
      <c r="K59" s="36">
        <v>3.0000000000000001E-3</v>
      </c>
      <c r="L59" s="36">
        <f>H59*K59</f>
        <v>0.09</v>
      </c>
      <c r="M59" s="36"/>
      <c r="N59" s="36">
        <f>H59*M59</f>
        <v>0</v>
      </c>
      <c r="O59" s="36">
        <v>21</v>
      </c>
      <c r="P59" s="36">
        <f>J59*O59/100</f>
        <v>0</v>
      </c>
      <c r="Q59" s="36">
        <f>P59+J59</f>
        <v>0</v>
      </c>
      <c r="R59" s="36"/>
      <c r="S59" s="36">
        <v>1</v>
      </c>
      <c r="T59" s="37"/>
    </row>
    <row r="60" spans="1:20" x14ac:dyDescent="0.2">
      <c r="A60" s="38"/>
      <c r="B60" s="39"/>
      <c r="C60" s="185" t="s">
        <v>143</v>
      </c>
      <c r="D60" s="487"/>
      <c r="E60" s="487"/>
      <c r="F60" s="487"/>
      <c r="G60" s="487"/>
      <c r="H60" s="487"/>
      <c r="I60" s="487"/>
      <c r="J60" s="487"/>
      <c r="K60" s="41"/>
      <c r="L60" s="42"/>
      <c r="M60" s="41"/>
      <c r="N60" s="42"/>
      <c r="O60" s="43"/>
      <c r="P60" s="43"/>
      <c r="Q60" s="43"/>
      <c r="R60" s="44"/>
      <c r="S60" s="37"/>
      <c r="T60" s="37"/>
    </row>
    <row r="61" spans="1:20" x14ac:dyDescent="0.2">
      <c r="A61" s="38"/>
      <c r="B61" s="39"/>
      <c r="C61" s="40"/>
      <c r="D61" s="45"/>
      <c r="E61" s="45"/>
      <c r="F61" s="45"/>
      <c r="G61" s="45"/>
      <c r="H61" s="45"/>
      <c r="I61" s="192"/>
      <c r="J61" s="45"/>
      <c r="K61" s="41"/>
      <c r="L61" s="42"/>
      <c r="M61" s="41"/>
      <c r="N61" s="42"/>
      <c r="O61" s="43"/>
      <c r="P61" s="43"/>
      <c r="Q61" s="43"/>
      <c r="R61" s="44"/>
      <c r="S61" s="37"/>
      <c r="T61" s="37"/>
    </row>
    <row r="62" spans="1:20" x14ac:dyDescent="0.2">
      <c r="A62" s="47"/>
      <c r="B62" s="48"/>
      <c r="C62" s="49" t="str">
        <f>IF(AND(C61&lt;&gt;"Výkaz výměr:",D61=""),"Výkaz výměr:","")</f>
        <v>Výkaz výměr:</v>
      </c>
      <c r="D62" s="50" t="s">
        <v>1102</v>
      </c>
      <c r="E62" s="51"/>
      <c r="F62" s="52"/>
      <c r="G62" s="53"/>
      <c r="H62" s="54">
        <v>30</v>
      </c>
      <c r="I62" s="193"/>
      <c r="J62" s="56"/>
      <c r="K62" s="57"/>
      <c r="L62" s="55"/>
      <c r="M62" s="55"/>
      <c r="N62" s="55"/>
      <c r="O62" s="58" t="s">
        <v>2</v>
      </c>
      <c r="P62" s="55"/>
      <c r="Q62" s="55"/>
      <c r="R62" s="59"/>
      <c r="S62" s="46"/>
      <c r="T62" s="46"/>
    </row>
    <row r="63" spans="1:20" x14ac:dyDescent="0.2">
      <c r="A63" s="30">
        <v>12</v>
      </c>
      <c r="B63" s="31" t="s">
        <v>8</v>
      </c>
      <c r="C63" s="32" t="s">
        <v>1103</v>
      </c>
      <c r="D63" s="33" t="s">
        <v>1104</v>
      </c>
      <c r="E63" s="31" t="s">
        <v>10</v>
      </c>
      <c r="F63" s="34">
        <v>20</v>
      </c>
      <c r="G63" s="35">
        <v>0</v>
      </c>
      <c r="H63" s="34">
        <v>20</v>
      </c>
      <c r="I63" s="191">
        <v>0</v>
      </c>
      <c r="J63" s="36">
        <f>H63*I63</f>
        <v>0</v>
      </c>
      <c r="K63" s="36">
        <v>2.0000000000000002E-5</v>
      </c>
      <c r="L63" s="36">
        <f>H63*K63</f>
        <v>4.0000000000000002E-4</v>
      </c>
      <c r="M63" s="36"/>
      <c r="N63" s="36">
        <f>H63*M63</f>
        <v>0</v>
      </c>
      <c r="O63" s="36">
        <v>21</v>
      </c>
      <c r="P63" s="36">
        <f>J63*O63/100</f>
        <v>0</v>
      </c>
      <c r="Q63" s="36">
        <f>P63+J63</f>
        <v>0</v>
      </c>
      <c r="R63" s="36"/>
      <c r="S63" s="36">
        <v>1</v>
      </c>
      <c r="T63" s="37"/>
    </row>
    <row r="64" spans="1:20" x14ac:dyDescent="0.2">
      <c r="A64" s="38"/>
      <c r="B64" s="39"/>
      <c r="C64" s="185" t="s">
        <v>143</v>
      </c>
      <c r="D64" s="487" t="s">
        <v>1105</v>
      </c>
      <c r="E64" s="487"/>
      <c r="F64" s="487"/>
      <c r="G64" s="487"/>
      <c r="H64" s="487"/>
      <c r="I64" s="487"/>
      <c r="J64" s="487"/>
      <c r="K64" s="41"/>
      <c r="L64" s="42"/>
      <c r="M64" s="41"/>
      <c r="N64" s="42"/>
      <c r="O64" s="43"/>
      <c r="P64" s="43"/>
      <c r="Q64" s="43"/>
      <c r="R64" s="44"/>
      <c r="S64" s="37"/>
      <c r="T64" s="37"/>
    </row>
    <row r="65" spans="1:20" x14ac:dyDescent="0.2">
      <c r="A65" s="38"/>
      <c r="B65" s="39"/>
      <c r="C65" s="40"/>
      <c r="D65" s="45"/>
      <c r="E65" s="45"/>
      <c r="F65" s="45"/>
      <c r="G65" s="45"/>
      <c r="H65" s="45"/>
      <c r="I65" s="192"/>
      <c r="J65" s="45"/>
      <c r="K65" s="41"/>
      <c r="L65" s="42"/>
      <c r="M65" s="41"/>
      <c r="N65" s="42"/>
      <c r="O65" s="43"/>
      <c r="P65" s="43"/>
      <c r="Q65" s="43"/>
      <c r="R65" s="44"/>
      <c r="S65" s="37"/>
      <c r="T65" s="37"/>
    </row>
    <row r="66" spans="1:20" x14ac:dyDescent="0.2">
      <c r="A66" s="47"/>
      <c r="B66" s="48"/>
      <c r="C66" s="49" t="str">
        <f>IF(AND(C65&lt;&gt;"Výkaz výměr:",D65=""),"Výkaz výměr:","")</f>
        <v>Výkaz výměr:</v>
      </c>
      <c r="D66" s="50" t="s">
        <v>1106</v>
      </c>
      <c r="E66" s="51"/>
      <c r="F66" s="52"/>
      <c r="G66" s="53"/>
      <c r="H66" s="54">
        <v>20</v>
      </c>
      <c r="I66" s="193"/>
      <c r="J66" s="56"/>
      <c r="K66" s="57"/>
      <c r="L66" s="55"/>
      <c r="M66" s="55"/>
      <c r="N66" s="55"/>
      <c r="O66" s="58" t="s">
        <v>2</v>
      </c>
      <c r="P66" s="55"/>
      <c r="Q66" s="55"/>
      <c r="R66" s="59"/>
      <c r="S66" s="46"/>
      <c r="T66" s="46"/>
    </row>
    <row r="67" spans="1:20" x14ac:dyDescent="0.2">
      <c r="A67" s="30">
        <v>13</v>
      </c>
      <c r="B67" s="31" t="s">
        <v>8</v>
      </c>
      <c r="C67" s="32" t="s">
        <v>1107</v>
      </c>
      <c r="D67" s="33" t="s">
        <v>1108</v>
      </c>
      <c r="E67" s="31" t="s">
        <v>17</v>
      </c>
      <c r="F67" s="34">
        <v>10</v>
      </c>
      <c r="G67" s="35">
        <v>0</v>
      </c>
      <c r="H67" s="34">
        <v>10</v>
      </c>
      <c r="I67" s="191">
        <v>0</v>
      </c>
      <c r="J67" s="36">
        <f>H67*I67</f>
        <v>0</v>
      </c>
      <c r="K67" s="36"/>
      <c r="L67" s="36">
        <f>H67*K67</f>
        <v>0</v>
      </c>
      <c r="M67" s="36"/>
      <c r="N67" s="36">
        <f>H67*M67</f>
        <v>0</v>
      </c>
      <c r="O67" s="36">
        <v>21</v>
      </c>
      <c r="P67" s="36">
        <f>J67*O67/100</f>
        <v>0</v>
      </c>
      <c r="Q67" s="36">
        <f>P67+J67</f>
        <v>0</v>
      </c>
      <c r="R67" s="36"/>
      <c r="S67" s="36">
        <v>1</v>
      </c>
      <c r="T67" s="37"/>
    </row>
    <row r="68" spans="1:20" x14ac:dyDescent="0.2">
      <c r="A68" s="38"/>
      <c r="B68" s="39"/>
      <c r="C68" s="185" t="s">
        <v>143</v>
      </c>
      <c r="D68" s="487" t="s">
        <v>1109</v>
      </c>
      <c r="E68" s="487"/>
      <c r="F68" s="487"/>
      <c r="G68" s="487"/>
      <c r="H68" s="487"/>
      <c r="I68" s="487"/>
      <c r="J68" s="487"/>
      <c r="K68" s="41"/>
      <c r="L68" s="42"/>
      <c r="M68" s="41"/>
      <c r="N68" s="42"/>
      <c r="O68" s="43"/>
      <c r="P68" s="43"/>
      <c r="Q68" s="43"/>
      <c r="R68" s="44"/>
      <c r="S68" s="37"/>
      <c r="T68" s="37"/>
    </row>
    <row r="69" spans="1:20" x14ac:dyDescent="0.2">
      <c r="A69" s="38"/>
      <c r="B69" s="39"/>
      <c r="C69" s="40"/>
      <c r="D69" s="45"/>
      <c r="E69" s="45"/>
      <c r="F69" s="45"/>
      <c r="G69" s="45"/>
      <c r="H69" s="45"/>
      <c r="I69" s="192"/>
      <c r="J69" s="45"/>
      <c r="K69" s="41"/>
      <c r="L69" s="42"/>
      <c r="M69" s="41"/>
      <c r="N69" s="42"/>
      <c r="O69" s="43"/>
      <c r="P69" s="43"/>
      <c r="Q69" s="43"/>
      <c r="R69" s="44"/>
      <c r="S69" s="37"/>
      <c r="T69" s="37"/>
    </row>
    <row r="70" spans="1:20" x14ac:dyDescent="0.2">
      <c r="A70" s="47"/>
      <c r="B70" s="48"/>
      <c r="C70" s="49" t="str">
        <f>IF(AND(C69&lt;&gt;"Výkaz výměr:",D69=""),"Výkaz výměr:","")</f>
        <v>Výkaz výměr:</v>
      </c>
      <c r="D70" s="50" t="s">
        <v>1110</v>
      </c>
      <c r="E70" s="51"/>
      <c r="F70" s="52"/>
      <c r="G70" s="53"/>
      <c r="H70" s="54">
        <v>10</v>
      </c>
      <c r="I70" s="193"/>
      <c r="J70" s="56"/>
      <c r="K70" s="57"/>
      <c r="L70" s="55"/>
      <c r="M70" s="55"/>
      <c r="N70" s="55"/>
      <c r="O70" s="58" t="s">
        <v>2</v>
      </c>
      <c r="P70" s="55"/>
      <c r="Q70" s="55"/>
      <c r="R70" s="59"/>
      <c r="S70" s="46"/>
      <c r="T70" s="46"/>
    </row>
    <row r="71" spans="1:20" x14ac:dyDescent="0.2">
      <c r="A71" s="30">
        <v>15</v>
      </c>
      <c r="B71" s="31" t="s">
        <v>1</v>
      </c>
      <c r="C71" s="32" t="s">
        <v>1111</v>
      </c>
      <c r="D71" s="33" t="s">
        <v>1112</v>
      </c>
      <c r="E71" s="31" t="s">
        <v>11</v>
      </c>
      <c r="F71" s="34">
        <v>1.8000000000000003</v>
      </c>
      <c r="G71" s="35">
        <v>2</v>
      </c>
      <c r="H71" s="34">
        <v>1.8360000000000003</v>
      </c>
      <c r="I71" s="191">
        <v>0</v>
      </c>
      <c r="J71" s="36">
        <f>H71*I71</f>
        <v>0</v>
      </c>
      <c r="K71" s="36">
        <v>0.2</v>
      </c>
      <c r="L71" s="36">
        <f>H71*K71</f>
        <v>0.36720000000000008</v>
      </c>
      <c r="M71" s="36"/>
      <c r="N71" s="36">
        <f>H71*M71</f>
        <v>0</v>
      </c>
      <c r="O71" s="36">
        <v>21</v>
      </c>
      <c r="P71" s="36">
        <f>J71*O71/100</f>
        <v>0</v>
      </c>
      <c r="Q71" s="36">
        <f>P71+J71</f>
        <v>0</v>
      </c>
      <c r="R71" s="36"/>
      <c r="S71" s="36">
        <v>1</v>
      </c>
      <c r="T71" s="37"/>
    </row>
    <row r="72" spans="1:20" x14ac:dyDescent="0.2">
      <c r="A72" s="38"/>
      <c r="B72" s="39"/>
      <c r="C72" s="185" t="s">
        <v>143</v>
      </c>
      <c r="D72" s="487" t="s">
        <v>1112</v>
      </c>
      <c r="E72" s="487"/>
      <c r="F72" s="487"/>
      <c r="G72" s="487"/>
      <c r="H72" s="487"/>
      <c r="I72" s="487"/>
      <c r="J72" s="487"/>
      <c r="K72" s="41"/>
      <c r="L72" s="42"/>
      <c r="M72" s="41"/>
      <c r="N72" s="42"/>
      <c r="O72" s="43"/>
      <c r="P72" s="43"/>
      <c r="Q72" s="43"/>
      <c r="R72" s="44"/>
      <c r="S72" s="37"/>
      <c r="T72" s="37"/>
    </row>
    <row r="73" spans="1:20" x14ac:dyDescent="0.2">
      <c r="A73" s="38"/>
      <c r="B73" s="39"/>
      <c r="C73" s="40"/>
      <c r="D73" s="45"/>
      <c r="E73" s="45"/>
      <c r="F73" s="45"/>
      <c r="G73" s="45"/>
      <c r="H73" s="45"/>
      <c r="I73" s="192"/>
      <c r="J73" s="45"/>
      <c r="K73" s="41"/>
      <c r="L73" s="42"/>
      <c r="M73" s="41"/>
      <c r="N73" s="42"/>
      <c r="O73" s="43"/>
      <c r="P73" s="43"/>
      <c r="Q73" s="43"/>
      <c r="R73" s="44"/>
      <c r="S73" s="37"/>
      <c r="T73" s="37"/>
    </row>
    <row r="74" spans="1:20" x14ac:dyDescent="0.2">
      <c r="A74" s="47"/>
      <c r="B74" s="48"/>
      <c r="C74" s="49" t="str">
        <f>IF(AND(C73&lt;&gt;"Výkaz výměr:",D73=""),"Výkaz výměr:","")</f>
        <v>Výkaz výměr:</v>
      </c>
      <c r="D74" s="50" t="s">
        <v>1113</v>
      </c>
      <c r="E74" s="51"/>
      <c r="F74" s="52"/>
      <c r="G74" s="53"/>
      <c r="H74" s="54">
        <v>1.8000000000000003</v>
      </c>
      <c r="I74" s="193"/>
      <c r="J74" s="56"/>
      <c r="K74" s="57"/>
      <c r="L74" s="55"/>
      <c r="M74" s="55"/>
      <c r="N74" s="55"/>
      <c r="O74" s="58" t="s">
        <v>2</v>
      </c>
      <c r="P74" s="55"/>
      <c r="Q74" s="55"/>
      <c r="R74" s="59"/>
      <c r="S74" s="46"/>
      <c r="T74" s="46"/>
    </row>
    <row r="75" spans="1:20" x14ac:dyDescent="0.2">
      <c r="A75" s="30">
        <v>17</v>
      </c>
      <c r="B75" s="31" t="s">
        <v>1</v>
      </c>
      <c r="C75" s="32" t="s">
        <v>1114</v>
      </c>
      <c r="D75" s="33" t="s">
        <v>1115</v>
      </c>
      <c r="E75" s="31" t="s">
        <v>9</v>
      </c>
      <c r="F75" s="34">
        <v>0.36</v>
      </c>
      <c r="G75" s="35">
        <v>2</v>
      </c>
      <c r="H75" s="34">
        <v>0.36719999999999997</v>
      </c>
      <c r="I75" s="191">
        <v>0</v>
      </c>
      <c r="J75" s="36">
        <f>H75*I75</f>
        <v>0</v>
      </c>
      <c r="K75" s="36">
        <v>1E-3</v>
      </c>
      <c r="L75" s="36">
        <f>H75*K75</f>
        <v>3.6719999999999998E-4</v>
      </c>
      <c r="M75" s="36"/>
      <c r="N75" s="36">
        <f>H75*M75</f>
        <v>0</v>
      </c>
      <c r="O75" s="36">
        <v>21</v>
      </c>
      <c r="P75" s="36">
        <f>J75*O75/100</f>
        <v>0</v>
      </c>
      <c r="Q75" s="36">
        <f>P75+J75</f>
        <v>0</v>
      </c>
      <c r="R75" s="36"/>
      <c r="S75" s="36">
        <v>1</v>
      </c>
      <c r="T75" s="37"/>
    </row>
    <row r="76" spans="1:20" x14ac:dyDescent="0.2">
      <c r="A76" s="38"/>
      <c r="B76" s="39"/>
      <c r="C76" s="185" t="s">
        <v>143</v>
      </c>
      <c r="D76" s="487" t="s">
        <v>1116</v>
      </c>
      <c r="E76" s="487"/>
      <c r="F76" s="487"/>
      <c r="G76" s="487"/>
      <c r="H76" s="487"/>
      <c r="I76" s="487"/>
      <c r="J76" s="487"/>
      <c r="K76" s="41"/>
      <c r="L76" s="42"/>
      <c r="M76" s="41"/>
      <c r="N76" s="42"/>
      <c r="O76" s="43"/>
      <c r="P76" s="43"/>
      <c r="Q76" s="43"/>
      <c r="R76" s="44"/>
      <c r="S76" s="37"/>
      <c r="T76" s="37"/>
    </row>
    <row r="77" spans="1:20" x14ac:dyDescent="0.2">
      <c r="A77" s="38"/>
      <c r="B77" s="39"/>
      <c r="C77" s="40"/>
      <c r="D77" s="45"/>
      <c r="E77" s="45"/>
      <c r="F77" s="45"/>
      <c r="G77" s="45"/>
      <c r="H77" s="45"/>
      <c r="I77" s="192"/>
      <c r="J77" s="45"/>
      <c r="K77" s="41"/>
      <c r="L77" s="42"/>
      <c r="M77" s="41"/>
      <c r="N77" s="42"/>
      <c r="O77" s="43"/>
      <c r="P77" s="43"/>
      <c r="Q77" s="43"/>
      <c r="R77" s="44"/>
      <c r="S77" s="37"/>
      <c r="T77" s="37"/>
    </row>
    <row r="78" spans="1:20" x14ac:dyDescent="0.2">
      <c r="A78" s="47"/>
      <c r="B78" s="48"/>
      <c r="C78" s="49" t="str">
        <f>IF(AND(C77&lt;&gt;"Výkaz výměr:",D77=""),"Výkaz výměr:","")</f>
        <v>Výkaz výměr:</v>
      </c>
      <c r="D78" s="50" t="s">
        <v>1117</v>
      </c>
      <c r="E78" s="51"/>
      <c r="F78" s="52"/>
      <c r="G78" s="53"/>
      <c r="H78" s="54">
        <v>0.36</v>
      </c>
      <c r="I78" s="193"/>
      <c r="J78" s="56"/>
      <c r="K78" s="57"/>
      <c r="L78" s="55"/>
      <c r="M78" s="55"/>
      <c r="N78" s="55"/>
      <c r="O78" s="58" t="s">
        <v>2</v>
      </c>
      <c r="P78" s="55"/>
      <c r="Q78" s="55"/>
      <c r="R78" s="59"/>
      <c r="S78" s="46"/>
      <c r="T78" s="46"/>
    </row>
    <row r="79" spans="1:20" x14ac:dyDescent="0.2">
      <c r="A79" s="30">
        <v>18</v>
      </c>
      <c r="B79" s="31" t="s">
        <v>8</v>
      </c>
      <c r="C79" s="32" t="s">
        <v>100</v>
      </c>
      <c r="D79" s="33" t="s">
        <v>1118</v>
      </c>
      <c r="E79" s="31" t="s">
        <v>11</v>
      </c>
      <c r="F79" s="34">
        <v>18.600000000000001</v>
      </c>
      <c r="G79" s="35">
        <v>0</v>
      </c>
      <c r="H79" s="34">
        <v>18.600000000000001</v>
      </c>
      <c r="I79" s="191">
        <v>0</v>
      </c>
      <c r="J79" s="36">
        <f>H79*I79</f>
        <v>0</v>
      </c>
      <c r="K79" s="36"/>
      <c r="L79" s="36">
        <f>H79*K79</f>
        <v>0</v>
      </c>
      <c r="M79" s="36"/>
      <c r="N79" s="36">
        <f>H79*M79</f>
        <v>0</v>
      </c>
      <c r="O79" s="36">
        <v>21</v>
      </c>
      <c r="P79" s="36">
        <f>J79*O79/100</f>
        <v>0</v>
      </c>
      <c r="Q79" s="36">
        <f>P79+J79</f>
        <v>0</v>
      </c>
      <c r="R79" s="36"/>
      <c r="S79" s="36">
        <v>1</v>
      </c>
      <c r="T79" s="37"/>
    </row>
    <row r="80" spans="1:20" x14ac:dyDescent="0.2">
      <c r="A80" s="38"/>
      <c r="B80" s="39"/>
      <c r="C80" s="185" t="s">
        <v>143</v>
      </c>
      <c r="D80" s="487" t="s">
        <v>265</v>
      </c>
      <c r="E80" s="487"/>
      <c r="F80" s="487"/>
      <c r="G80" s="487"/>
      <c r="H80" s="487"/>
      <c r="I80" s="487"/>
      <c r="J80" s="487"/>
      <c r="K80" s="41"/>
      <c r="L80" s="42"/>
      <c r="M80" s="41"/>
      <c r="N80" s="42"/>
      <c r="O80" s="43"/>
      <c r="P80" s="43"/>
      <c r="Q80" s="43"/>
      <c r="R80" s="44"/>
      <c r="S80" s="37"/>
      <c r="T80" s="37"/>
    </row>
    <row r="81" spans="1:20" x14ac:dyDescent="0.2">
      <c r="A81" s="38"/>
      <c r="B81" s="39"/>
      <c r="C81" s="40"/>
      <c r="D81" s="45"/>
      <c r="E81" s="45"/>
      <c r="F81" s="45"/>
      <c r="G81" s="45"/>
      <c r="H81" s="45"/>
      <c r="I81" s="192"/>
      <c r="J81" s="45"/>
      <c r="K81" s="41"/>
      <c r="L81" s="42"/>
      <c r="M81" s="41"/>
      <c r="N81" s="42"/>
      <c r="O81" s="43"/>
      <c r="P81" s="43"/>
      <c r="Q81" s="43"/>
      <c r="R81" s="44"/>
      <c r="S81" s="37"/>
      <c r="T81" s="37"/>
    </row>
    <row r="82" spans="1:20" x14ac:dyDescent="0.2">
      <c r="A82" s="47"/>
      <c r="B82" s="48"/>
      <c r="C82" s="49" t="str">
        <f>IF(AND(C81&lt;&gt;"Výkaz výměr:",D81=""),"Výkaz výměr:","")</f>
        <v>Výkaz výměr:</v>
      </c>
      <c r="D82" s="50" t="s">
        <v>1119</v>
      </c>
      <c r="E82" s="51"/>
      <c r="F82" s="52"/>
      <c r="G82" s="53"/>
      <c r="H82" s="54">
        <v>0.6</v>
      </c>
      <c r="I82" s="193"/>
      <c r="J82" s="56"/>
      <c r="K82" s="57"/>
      <c r="L82" s="55"/>
      <c r="M82" s="55"/>
      <c r="N82" s="55"/>
      <c r="O82" s="58" t="s">
        <v>2</v>
      </c>
      <c r="P82" s="55"/>
      <c r="Q82" s="55"/>
      <c r="R82" s="59"/>
      <c r="S82" s="46"/>
      <c r="T82" s="46"/>
    </row>
    <row r="83" spans="1:20" x14ac:dyDescent="0.2">
      <c r="A83" s="47"/>
      <c r="B83" s="48"/>
      <c r="C83" s="49" t="str">
        <f>IF(AND(C82&lt;&gt;"Výkaz výměr:",D82=""),"Výkaz výměr:","")</f>
        <v/>
      </c>
      <c r="D83" s="50" t="s">
        <v>1120</v>
      </c>
      <c r="E83" s="51"/>
      <c r="F83" s="52"/>
      <c r="G83" s="53"/>
      <c r="H83" s="54">
        <v>18</v>
      </c>
      <c r="I83" s="193"/>
      <c r="J83" s="56"/>
      <c r="K83" s="57"/>
      <c r="L83" s="55"/>
      <c r="M83" s="55"/>
      <c r="N83" s="55"/>
      <c r="O83" s="58" t="s">
        <v>2</v>
      </c>
      <c r="P83" s="55"/>
      <c r="Q83" s="55"/>
      <c r="R83" s="59"/>
      <c r="S83" s="46"/>
      <c r="T83" s="46"/>
    </row>
    <row r="84" spans="1:20" x14ac:dyDescent="0.2">
      <c r="A84" s="30">
        <v>19</v>
      </c>
      <c r="B84" s="31" t="s">
        <v>8</v>
      </c>
      <c r="C84" s="32" t="s">
        <v>1121</v>
      </c>
      <c r="D84" s="33" t="s">
        <v>1122</v>
      </c>
      <c r="E84" s="31" t="s">
        <v>11</v>
      </c>
      <c r="F84" s="34">
        <v>18.600000000000001</v>
      </c>
      <c r="G84" s="35">
        <v>0</v>
      </c>
      <c r="H84" s="34">
        <v>18.600000000000001</v>
      </c>
      <c r="I84" s="191">
        <v>0</v>
      </c>
      <c r="J84" s="36">
        <f>H84*I84</f>
        <v>0</v>
      </c>
      <c r="K84" s="36"/>
      <c r="L84" s="36">
        <f>H84*K84</f>
        <v>0</v>
      </c>
      <c r="M84" s="36"/>
      <c r="N84" s="36">
        <f>H84*M84</f>
        <v>0</v>
      </c>
      <c r="O84" s="36">
        <v>21</v>
      </c>
      <c r="P84" s="36">
        <f>J84*O84/100</f>
        <v>0</v>
      </c>
      <c r="Q84" s="36">
        <f>P84+J84</f>
        <v>0</v>
      </c>
      <c r="R84" s="36"/>
      <c r="S84" s="36">
        <v>1</v>
      </c>
      <c r="T84" s="37"/>
    </row>
    <row r="85" spans="1:20" x14ac:dyDescent="0.2">
      <c r="A85" s="38"/>
      <c r="B85" s="39"/>
      <c r="C85" s="185" t="s">
        <v>143</v>
      </c>
      <c r="D85" s="487" t="s">
        <v>1123</v>
      </c>
      <c r="E85" s="487"/>
      <c r="F85" s="487"/>
      <c r="G85" s="487"/>
      <c r="H85" s="487"/>
      <c r="I85" s="487"/>
      <c r="J85" s="487"/>
      <c r="K85" s="41"/>
      <c r="L85" s="42"/>
      <c r="M85" s="41"/>
      <c r="N85" s="42"/>
      <c r="O85" s="43"/>
      <c r="P85" s="43"/>
      <c r="Q85" s="43"/>
      <c r="R85" s="44"/>
      <c r="S85" s="37"/>
      <c r="T85" s="37"/>
    </row>
    <row r="86" spans="1:20" x14ac:dyDescent="0.2">
      <c r="A86" s="38"/>
      <c r="B86" s="39"/>
      <c r="C86" s="40"/>
      <c r="D86" s="45"/>
      <c r="E86" s="45"/>
      <c r="F86" s="45"/>
      <c r="G86" s="45"/>
      <c r="H86" s="45"/>
      <c r="I86" s="192"/>
      <c r="J86" s="45"/>
      <c r="K86" s="41"/>
      <c r="L86" s="42"/>
      <c r="M86" s="41"/>
      <c r="N86" s="42"/>
      <c r="O86" s="43"/>
      <c r="P86" s="43"/>
      <c r="Q86" s="43"/>
      <c r="R86" s="44"/>
      <c r="S86" s="37"/>
      <c r="T86" s="37"/>
    </row>
    <row r="87" spans="1:20" x14ac:dyDescent="0.2">
      <c r="A87" s="47"/>
      <c r="B87" s="48"/>
      <c r="C87" s="49" t="str">
        <f>IF(AND(C86&lt;&gt;"Výkaz výměr:",D86=""),"Výkaz výměr:","")</f>
        <v>Výkaz výměr:</v>
      </c>
      <c r="D87" s="50" t="s">
        <v>1119</v>
      </c>
      <c r="E87" s="51"/>
      <c r="F87" s="52"/>
      <c r="G87" s="53"/>
      <c r="H87" s="54">
        <v>0.6</v>
      </c>
      <c r="I87" s="193"/>
      <c r="J87" s="56"/>
      <c r="K87" s="57"/>
      <c r="L87" s="55"/>
      <c r="M87" s="55"/>
      <c r="N87" s="55"/>
      <c r="O87" s="58" t="s">
        <v>2</v>
      </c>
      <c r="P87" s="55"/>
      <c r="Q87" s="55"/>
      <c r="R87" s="59"/>
      <c r="S87" s="46"/>
      <c r="T87" s="46"/>
    </row>
    <row r="88" spans="1:20" x14ac:dyDescent="0.2">
      <c r="A88" s="47"/>
      <c r="B88" s="48"/>
      <c r="C88" s="49" t="str">
        <f>IF(AND(C87&lt;&gt;"Výkaz výměr:",D87=""),"Výkaz výměr:","")</f>
        <v/>
      </c>
      <c r="D88" s="50" t="s">
        <v>1124</v>
      </c>
      <c r="E88" s="51"/>
      <c r="F88" s="52"/>
      <c r="G88" s="53"/>
      <c r="H88" s="54">
        <v>18</v>
      </c>
      <c r="I88" s="193"/>
      <c r="J88" s="56"/>
      <c r="K88" s="57"/>
      <c r="L88" s="55"/>
      <c r="M88" s="55"/>
      <c r="N88" s="55"/>
      <c r="O88" s="58" t="s">
        <v>2</v>
      </c>
      <c r="P88" s="55"/>
      <c r="Q88" s="55"/>
      <c r="R88" s="59"/>
      <c r="S88" s="46"/>
      <c r="T88" s="46"/>
    </row>
    <row r="89" spans="1:20" x14ac:dyDescent="0.2">
      <c r="A89" s="30">
        <v>21</v>
      </c>
      <c r="B89" s="31" t="s">
        <v>8</v>
      </c>
      <c r="C89" s="32" t="s">
        <v>1125</v>
      </c>
      <c r="D89" s="33" t="s">
        <v>1126</v>
      </c>
      <c r="E89" s="31" t="s">
        <v>17</v>
      </c>
      <c r="F89" s="34">
        <v>30</v>
      </c>
      <c r="G89" s="35">
        <v>0</v>
      </c>
      <c r="H89" s="34">
        <v>30</v>
      </c>
      <c r="I89" s="191">
        <v>0</v>
      </c>
      <c r="J89" s="36">
        <f>H89*I89</f>
        <v>0</v>
      </c>
      <c r="K89" s="36"/>
      <c r="L89" s="36">
        <f>H89*K89</f>
        <v>0</v>
      </c>
      <c r="M89" s="36"/>
      <c r="N89" s="36">
        <f>H89*M89</f>
        <v>0</v>
      </c>
      <c r="O89" s="36">
        <v>21</v>
      </c>
      <c r="P89" s="36">
        <f>J89*O89/100</f>
        <v>0</v>
      </c>
      <c r="Q89" s="36">
        <f>P89+J89</f>
        <v>0</v>
      </c>
      <c r="R89" s="36"/>
      <c r="S89" s="36">
        <v>1</v>
      </c>
      <c r="T89" s="37"/>
    </row>
    <row r="90" spans="1:20" x14ac:dyDescent="0.2">
      <c r="A90" s="38"/>
      <c r="B90" s="39"/>
      <c r="C90" s="185" t="s">
        <v>143</v>
      </c>
      <c r="D90" s="487" t="s">
        <v>1127</v>
      </c>
      <c r="E90" s="487"/>
      <c r="F90" s="487"/>
      <c r="G90" s="487"/>
      <c r="H90" s="487"/>
      <c r="I90" s="487"/>
      <c r="J90" s="487"/>
      <c r="K90" s="41"/>
      <c r="L90" s="42"/>
      <c r="M90" s="41"/>
      <c r="N90" s="42"/>
      <c r="O90" s="43"/>
      <c r="P90" s="43"/>
      <c r="Q90" s="43"/>
      <c r="R90" s="44"/>
      <c r="S90" s="37"/>
      <c r="T90" s="37"/>
    </row>
    <row r="91" spans="1:20" x14ac:dyDescent="0.2">
      <c r="A91" s="38"/>
      <c r="B91" s="39"/>
      <c r="C91" s="40"/>
      <c r="D91" s="45"/>
      <c r="E91" s="45"/>
      <c r="F91" s="45"/>
      <c r="G91" s="45"/>
      <c r="H91" s="45"/>
      <c r="I91" s="192"/>
      <c r="J91" s="45"/>
      <c r="K91" s="41"/>
      <c r="L91" s="42"/>
      <c r="M91" s="41"/>
      <c r="N91" s="42"/>
      <c r="O91" s="43"/>
      <c r="P91" s="43"/>
      <c r="Q91" s="43"/>
      <c r="R91" s="44"/>
      <c r="S91" s="37"/>
      <c r="T91" s="37"/>
    </row>
    <row r="92" spans="1:20" x14ac:dyDescent="0.2">
      <c r="A92" s="47"/>
      <c r="B92" s="48"/>
      <c r="C92" s="49" t="str">
        <f>IF(AND(C91&lt;&gt;"Výkaz výměr:",D91=""),"Výkaz výměr:","")</f>
        <v>Výkaz výměr:</v>
      </c>
      <c r="D92" s="50" t="s">
        <v>1128</v>
      </c>
      <c r="E92" s="51"/>
      <c r="F92" s="52"/>
      <c r="G92" s="53"/>
      <c r="H92" s="54">
        <v>30</v>
      </c>
      <c r="I92" s="193"/>
      <c r="J92" s="56"/>
      <c r="K92" s="57"/>
      <c r="L92" s="55"/>
      <c r="M92" s="55"/>
      <c r="N92" s="55"/>
      <c r="O92" s="58" t="s">
        <v>2</v>
      </c>
      <c r="P92" s="55"/>
      <c r="Q92" s="55"/>
      <c r="R92" s="59"/>
      <c r="S92" s="46"/>
      <c r="T92" s="46"/>
    </row>
    <row r="93" spans="1:20" x14ac:dyDescent="0.2">
      <c r="A93" s="30">
        <v>22</v>
      </c>
      <c r="B93" s="31" t="s">
        <v>8</v>
      </c>
      <c r="C93" s="32" t="s">
        <v>1129</v>
      </c>
      <c r="D93" s="33" t="s">
        <v>1130</v>
      </c>
      <c r="E93" s="31" t="s">
        <v>10</v>
      </c>
      <c r="F93" s="34">
        <v>60</v>
      </c>
      <c r="G93" s="35">
        <v>0</v>
      </c>
      <c r="H93" s="34">
        <v>60</v>
      </c>
      <c r="I93" s="191">
        <v>0</v>
      </c>
      <c r="J93" s="36">
        <f>H93*I93</f>
        <v>0</v>
      </c>
      <c r="K93" s="36"/>
      <c r="L93" s="36">
        <f>H93*K93</f>
        <v>0</v>
      </c>
      <c r="M93" s="36"/>
      <c r="N93" s="36">
        <f>H93*M93</f>
        <v>0</v>
      </c>
      <c r="O93" s="36">
        <v>21</v>
      </c>
      <c r="P93" s="36">
        <f>J93*O93/100</f>
        <v>0</v>
      </c>
      <c r="Q93" s="36">
        <f>P93+J93</f>
        <v>0</v>
      </c>
      <c r="R93" s="36"/>
      <c r="S93" s="36">
        <v>1</v>
      </c>
      <c r="T93" s="37"/>
    </row>
    <row r="94" spans="1:20" x14ac:dyDescent="0.2">
      <c r="A94" s="38"/>
      <c r="B94" s="39"/>
      <c r="C94" s="185" t="s">
        <v>143</v>
      </c>
      <c r="D94" s="487" t="s">
        <v>1131</v>
      </c>
      <c r="E94" s="487"/>
      <c r="F94" s="487"/>
      <c r="G94" s="487"/>
      <c r="H94" s="487"/>
      <c r="I94" s="487"/>
      <c r="J94" s="487"/>
      <c r="K94" s="41"/>
      <c r="L94" s="42"/>
      <c r="M94" s="41"/>
      <c r="N94" s="42"/>
      <c r="O94" s="43"/>
      <c r="P94" s="43"/>
      <c r="Q94" s="43"/>
      <c r="R94" s="44"/>
      <c r="S94" s="37"/>
      <c r="T94" s="37"/>
    </row>
    <row r="95" spans="1:20" x14ac:dyDescent="0.2">
      <c r="A95" s="38"/>
      <c r="B95" s="39"/>
      <c r="C95" s="40"/>
      <c r="D95" s="45"/>
      <c r="E95" s="45"/>
      <c r="F95" s="45"/>
      <c r="G95" s="45"/>
      <c r="H95" s="45"/>
      <c r="I95" s="192"/>
      <c r="J95" s="45"/>
      <c r="K95" s="41"/>
      <c r="L95" s="42"/>
      <c r="M95" s="41"/>
      <c r="N95" s="42"/>
      <c r="O95" s="43"/>
      <c r="P95" s="43"/>
      <c r="Q95" s="43"/>
      <c r="R95" s="44"/>
      <c r="S95" s="37"/>
      <c r="T95" s="37"/>
    </row>
    <row r="96" spans="1:20" x14ac:dyDescent="0.2">
      <c r="A96" s="47"/>
      <c r="B96" s="48"/>
      <c r="C96" s="49" t="str">
        <f>IF(AND(C95&lt;&gt;"Výkaz výměr:",D95=""),"Výkaz výměr:","")</f>
        <v>Výkaz výměr:</v>
      </c>
      <c r="D96" s="50" t="s">
        <v>1081</v>
      </c>
      <c r="E96" s="51"/>
      <c r="F96" s="52"/>
      <c r="G96" s="53"/>
      <c r="H96" s="54">
        <v>60</v>
      </c>
      <c r="I96" s="193"/>
      <c r="J96" s="56"/>
      <c r="K96" s="57"/>
      <c r="L96" s="55"/>
      <c r="M96" s="55"/>
      <c r="N96" s="55"/>
      <c r="O96" s="58" t="s">
        <v>2</v>
      </c>
      <c r="P96" s="55"/>
      <c r="Q96" s="55"/>
      <c r="R96" s="59"/>
      <c r="S96" s="46"/>
      <c r="T96" s="46"/>
    </row>
    <row r="97" spans="1:20" x14ac:dyDescent="0.2">
      <c r="A97" s="9"/>
      <c r="B97" s="10"/>
      <c r="C97" s="10"/>
      <c r="D97" s="11"/>
      <c r="E97" s="10"/>
      <c r="F97" s="12"/>
      <c r="G97" s="13"/>
      <c r="H97" s="12"/>
      <c r="I97" s="194"/>
      <c r="J97" s="14"/>
      <c r="K97" s="15"/>
      <c r="L97" s="13"/>
      <c r="M97" s="13"/>
      <c r="N97" s="13"/>
      <c r="O97" s="16" t="s">
        <v>2</v>
      </c>
      <c r="P97" s="13"/>
      <c r="Q97" s="13"/>
      <c r="R97" s="13"/>
      <c r="S97" s="3"/>
      <c r="T97" s="3"/>
    </row>
    <row r="98" spans="1:20" x14ac:dyDescent="0.2">
      <c r="A98" s="69"/>
      <c r="B98" s="70"/>
      <c r="C98" s="71"/>
      <c r="D98" s="71" t="s">
        <v>231</v>
      </c>
      <c r="E98" s="70"/>
      <c r="F98" s="72"/>
      <c r="G98" s="73"/>
      <c r="H98" s="72"/>
      <c r="I98" s="190"/>
      <c r="J98" s="74">
        <f>SUBTOTAL(9,J99:J102)</f>
        <v>0</v>
      </c>
      <c r="K98" s="75"/>
      <c r="L98" s="74">
        <f>SUBTOTAL(9,L99:L102)</f>
        <v>0</v>
      </c>
      <c r="M98" s="73"/>
      <c r="N98" s="74">
        <f>SUBTOTAL(9,N99:N102)</f>
        <v>0</v>
      </c>
      <c r="O98" s="76"/>
      <c r="P98" s="74">
        <f>SUBTOTAL(9,P99:P102)</f>
        <v>0</v>
      </c>
      <c r="Q98" s="74">
        <f>SUBTOTAL(9,Q99:Q102)</f>
        <v>0</v>
      </c>
      <c r="R98" s="77"/>
      <c r="S98" s="74">
        <f>SUBTOTAL(9,S99:S102)</f>
        <v>1</v>
      </c>
      <c r="T98" s="68"/>
    </row>
    <row r="99" spans="1:20" x14ac:dyDescent="0.2">
      <c r="A99" s="30">
        <v>23</v>
      </c>
      <c r="B99" s="31" t="s">
        <v>8</v>
      </c>
      <c r="C99" s="32" t="s">
        <v>1132</v>
      </c>
      <c r="D99" s="33" t="s">
        <v>1133</v>
      </c>
      <c r="E99" s="31" t="s">
        <v>4</v>
      </c>
      <c r="F99" s="34">
        <v>0.97882720000000012</v>
      </c>
      <c r="G99" s="35">
        <v>0</v>
      </c>
      <c r="H99" s="34">
        <v>0.97882720000000012</v>
      </c>
      <c r="I99" s="191">
        <v>0</v>
      </c>
      <c r="J99" s="36">
        <f>H99*I99</f>
        <v>0</v>
      </c>
      <c r="K99" s="36"/>
      <c r="L99" s="36">
        <f>H99*K99</f>
        <v>0</v>
      </c>
      <c r="M99" s="36"/>
      <c r="N99" s="36">
        <f>H99*M99</f>
        <v>0</v>
      </c>
      <c r="O99" s="36">
        <v>21</v>
      </c>
      <c r="P99" s="36">
        <f>J99*O99/100</f>
        <v>0</v>
      </c>
      <c r="Q99" s="36">
        <f>P99+J99</f>
        <v>0</v>
      </c>
      <c r="R99" s="36"/>
      <c r="S99" s="36">
        <v>1</v>
      </c>
      <c r="T99" s="37"/>
    </row>
    <row r="100" spans="1:20" x14ac:dyDescent="0.2">
      <c r="A100" s="38"/>
      <c r="B100" s="39"/>
      <c r="C100" s="185" t="s">
        <v>143</v>
      </c>
      <c r="D100" s="487" t="s">
        <v>1134</v>
      </c>
      <c r="E100" s="487"/>
      <c r="F100" s="487"/>
      <c r="G100" s="487"/>
      <c r="H100" s="487"/>
      <c r="I100" s="487"/>
      <c r="J100" s="487"/>
      <c r="K100" s="41"/>
      <c r="L100" s="42"/>
      <c r="M100" s="41"/>
      <c r="N100" s="42"/>
      <c r="O100" s="43"/>
      <c r="P100" s="43"/>
      <c r="Q100" s="43"/>
      <c r="R100" s="44"/>
      <c r="S100" s="37"/>
      <c r="T100" s="37"/>
    </row>
    <row r="101" spans="1:20" x14ac:dyDescent="0.2">
      <c r="A101" s="38"/>
      <c r="B101" s="39"/>
      <c r="C101" s="40"/>
      <c r="D101" s="45"/>
      <c r="E101" s="45"/>
      <c r="F101" s="45"/>
      <c r="G101" s="45"/>
      <c r="H101" s="45"/>
      <c r="I101" s="192"/>
      <c r="J101" s="45"/>
      <c r="K101" s="41"/>
      <c r="L101" s="42"/>
      <c r="M101" s="41"/>
      <c r="N101" s="42"/>
      <c r="O101" s="43"/>
      <c r="P101" s="43"/>
      <c r="Q101" s="43"/>
      <c r="R101" s="44"/>
      <c r="S101" s="37"/>
      <c r="T101" s="37"/>
    </row>
    <row r="102" spans="1:20" x14ac:dyDescent="0.2">
      <c r="A102" s="9"/>
      <c r="B102" s="10"/>
      <c r="C102" s="10"/>
      <c r="D102" s="11"/>
      <c r="E102" s="10"/>
      <c r="F102" s="12"/>
      <c r="G102" s="13"/>
      <c r="H102" s="12"/>
      <c r="I102" s="194"/>
      <c r="J102" s="14"/>
      <c r="K102" s="15"/>
      <c r="L102" s="13"/>
      <c r="M102" s="13"/>
      <c r="N102" s="13"/>
      <c r="O102" s="16" t="s">
        <v>2</v>
      </c>
      <c r="P102" s="13"/>
      <c r="Q102" s="13"/>
      <c r="R102" s="13"/>
      <c r="S102" s="3"/>
      <c r="T102" s="3"/>
    </row>
    <row r="103" spans="1:20" x14ac:dyDescent="0.2">
      <c r="A103" s="69"/>
      <c r="B103" s="70"/>
      <c r="C103" s="71"/>
      <c r="D103" s="71" t="s">
        <v>268</v>
      </c>
      <c r="E103" s="70"/>
      <c r="F103" s="72"/>
      <c r="G103" s="73"/>
      <c r="H103" s="72"/>
      <c r="I103" s="190"/>
      <c r="J103" s="74">
        <f>SUBTOTAL(9,J104:J107)</f>
        <v>0</v>
      </c>
      <c r="K103" s="75"/>
      <c r="L103" s="74">
        <f>SUBTOTAL(9,L104:L107)</f>
        <v>0</v>
      </c>
      <c r="M103" s="73"/>
      <c r="N103" s="74">
        <f>SUBTOTAL(9,N104:N107)</f>
        <v>0</v>
      </c>
      <c r="O103" s="76"/>
      <c r="P103" s="74">
        <f>SUBTOTAL(9,P104:P107)</f>
        <v>0</v>
      </c>
      <c r="Q103" s="74">
        <f>SUBTOTAL(9,Q104:Q107)</f>
        <v>0</v>
      </c>
      <c r="R103" s="77"/>
      <c r="S103" s="74">
        <f>SUBTOTAL(9,S104:S107)</f>
        <v>1</v>
      </c>
      <c r="T103" s="68"/>
    </row>
    <row r="104" spans="1:20" x14ac:dyDescent="0.2">
      <c r="A104" s="30">
        <v>24</v>
      </c>
      <c r="B104" s="31" t="s">
        <v>7</v>
      </c>
      <c r="C104" s="32" t="s">
        <v>5</v>
      </c>
      <c r="D104" s="33" t="s">
        <v>229</v>
      </c>
      <c r="E104" s="31" t="s">
        <v>0</v>
      </c>
      <c r="F104" s="34">
        <v>1</v>
      </c>
      <c r="G104" s="35">
        <v>0</v>
      </c>
      <c r="H104" s="34">
        <v>1</v>
      </c>
      <c r="I104" s="191">
        <v>0</v>
      </c>
      <c r="J104" s="36">
        <f>H104*I104</f>
        <v>0</v>
      </c>
      <c r="K104" s="36"/>
      <c r="L104" s="36">
        <f>H104*K104</f>
        <v>0</v>
      </c>
      <c r="M104" s="36"/>
      <c r="N104" s="36">
        <f>H104*M104</f>
        <v>0</v>
      </c>
      <c r="O104" s="36">
        <v>21</v>
      </c>
      <c r="P104" s="36">
        <f>J104*O104/100</f>
        <v>0</v>
      </c>
      <c r="Q104" s="36">
        <f>P104+J104</f>
        <v>0</v>
      </c>
      <c r="R104" s="36"/>
      <c r="S104" s="36">
        <v>1</v>
      </c>
      <c r="T104" s="37"/>
    </row>
    <row r="105" spans="1:20" x14ac:dyDescent="0.2">
      <c r="A105" s="38"/>
      <c r="B105" s="39"/>
      <c r="C105" s="185" t="s">
        <v>143</v>
      </c>
      <c r="D105" s="487"/>
      <c r="E105" s="487"/>
      <c r="F105" s="487"/>
      <c r="G105" s="487"/>
      <c r="H105" s="487"/>
      <c r="I105" s="487"/>
      <c r="J105" s="487"/>
      <c r="K105" s="41"/>
      <c r="L105" s="42"/>
      <c r="M105" s="41"/>
      <c r="N105" s="42"/>
      <c r="O105" s="43"/>
      <c r="P105" s="43"/>
      <c r="Q105" s="43"/>
      <c r="R105" s="44"/>
      <c r="S105" s="37"/>
      <c r="T105" s="37"/>
    </row>
    <row r="106" spans="1:20" x14ac:dyDescent="0.2">
      <c r="A106" s="38"/>
      <c r="B106" s="39"/>
      <c r="C106" s="40"/>
      <c r="D106" s="45"/>
      <c r="E106" s="45"/>
      <c r="F106" s="45"/>
      <c r="G106" s="45"/>
      <c r="H106" s="45"/>
      <c r="I106" s="192"/>
      <c r="J106" s="45"/>
      <c r="K106" s="41"/>
      <c r="L106" s="42"/>
      <c r="M106" s="41"/>
      <c r="N106" s="42"/>
      <c r="O106" s="43"/>
      <c r="P106" s="43"/>
      <c r="Q106" s="43"/>
      <c r="R106" s="44"/>
      <c r="S106" s="37"/>
      <c r="T106" s="37"/>
    </row>
    <row r="107" spans="1:20" x14ac:dyDescent="0.2">
      <c r="A107" s="9"/>
      <c r="B107" s="10"/>
      <c r="C107" s="10"/>
      <c r="D107" s="11"/>
      <c r="E107" s="10"/>
      <c r="F107" s="12"/>
      <c r="G107" s="13"/>
      <c r="H107" s="12"/>
      <c r="I107" s="194"/>
      <c r="J107" s="14"/>
      <c r="K107" s="15"/>
      <c r="L107" s="13"/>
      <c r="M107" s="13"/>
      <c r="N107" s="13"/>
      <c r="O107" s="16" t="s">
        <v>2</v>
      </c>
      <c r="P107" s="13"/>
      <c r="Q107" s="13"/>
      <c r="R107" s="13"/>
      <c r="S107" s="3"/>
      <c r="T107" s="3"/>
    </row>
  </sheetData>
  <mergeCells count="24">
    <mergeCell ref="D105:J105"/>
    <mergeCell ref="D56:J56"/>
    <mergeCell ref="D60:J60"/>
    <mergeCell ref="D64:J64"/>
    <mergeCell ref="D68:J68"/>
    <mergeCell ref="D72:J72"/>
    <mergeCell ref="D76:J76"/>
    <mergeCell ref="D80:J80"/>
    <mergeCell ref="D85:J85"/>
    <mergeCell ref="D90:J90"/>
    <mergeCell ref="D94:J94"/>
    <mergeCell ref="D100:J100"/>
    <mergeCell ref="D52:J52"/>
    <mergeCell ref="D8:J8"/>
    <mergeCell ref="D12:J12"/>
    <mergeCell ref="D16:J16"/>
    <mergeCell ref="D20:J20"/>
    <mergeCell ref="D24:J24"/>
    <mergeCell ref="D28:J28"/>
    <mergeCell ref="D32:J32"/>
    <mergeCell ref="D36:J36"/>
    <mergeCell ref="D40:J40"/>
    <mergeCell ref="D44:J44"/>
    <mergeCell ref="D48:J48"/>
  </mergeCells>
  <printOptions horizontalCentered="1" verticalCentered="1"/>
  <pageMargins left="0.31496062992125984" right="0.31496062992125984" top="0.59055118110236227" bottom="0.59055118110236227"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
  <sheetViews>
    <sheetView workbookViewId="0">
      <selection activeCell="J40" sqref="J40"/>
    </sheetView>
  </sheetViews>
  <sheetFormatPr defaultRowHeight="12.75" x14ac:dyDescent="0.2"/>
  <cols>
    <col min="1" max="1" width="12.7109375" customWidth="1"/>
    <col min="2" max="2" width="60.7109375" customWidth="1"/>
    <col min="3" max="3" width="4.28515625" customWidth="1"/>
    <col min="4" max="5" width="12.42578125" customWidth="1"/>
    <col min="6" max="6" width="15.7109375" customWidth="1"/>
  </cols>
  <sheetData>
    <row r="1" spans="1:7" ht="23.25" x14ac:dyDescent="0.25">
      <c r="A1" s="454"/>
      <c r="B1" s="531" t="s">
        <v>1140</v>
      </c>
      <c r="C1" s="531"/>
      <c r="D1" s="453"/>
      <c r="E1" s="455"/>
      <c r="F1" s="456"/>
      <c r="G1" s="453"/>
    </row>
    <row r="2" spans="1:7" ht="23.25" x14ac:dyDescent="0.25">
      <c r="A2" s="454"/>
      <c r="B2" s="531"/>
      <c r="C2" s="531"/>
      <c r="D2" s="453"/>
      <c r="E2" s="455"/>
      <c r="F2" s="453"/>
      <c r="G2" s="453"/>
    </row>
    <row r="3" spans="1:7" ht="13.5" thickBot="1" x14ac:dyDescent="0.25">
      <c r="A3" s="457" t="s">
        <v>14</v>
      </c>
      <c r="B3" s="458" t="s">
        <v>25</v>
      </c>
      <c r="C3" s="459" t="s">
        <v>6</v>
      </c>
      <c r="D3" s="460" t="s">
        <v>146</v>
      </c>
      <c r="E3" s="460" t="s">
        <v>137</v>
      </c>
      <c r="F3" s="460" t="s">
        <v>18</v>
      </c>
      <c r="G3" s="453"/>
    </row>
    <row r="4" spans="1:7" x14ac:dyDescent="0.2">
      <c r="A4" s="461"/>
      <c r="B4" s="462"/>
      <c r="C4" s="463"/>
      <c r="D4" s="464"/>
      <c r="E4" s="464"/>
      <c r="F4" s="464"/>
      <c r="G4" s="453"/>
    </row>
    <row r="5" spans="1:7" x14ac:dyDescent="0.2">
      <c r="A5" s="461"/>
      <c r="B5" s="465" t="s">
        <v>1141</v>
      </c>
      <c r="C5" s="463"/>
      <c r="D5" s="464"/>
      <c r="E5" s="464"/>
      <c r="F5" s="466">
        <f>SUBTOTAL(9,F7:F10)</f>
        <v>0</v>
      </c>
      <c r="G5" s="453"/>
    </row>
    <row r="6" spans="1:7" x14ac:dyDescent="0.2">
      <c r="A6" s="467"/>
      <c r="B6" s="468"/>
      <c r="C6" s="467"/>
      <c r="D6" s="469"/>
      <c r="E6" s="470"/>
      <c r="F6" s="471"/>
      <c r="G6" s="453"/>
    </row>
    <row r="7" spans="1:7" x14ac:dyDescent="0.2">
      <c r="A7" s="2" t="s">
        <v>507</v>
      </c>
      <c r="B7" s="2" t="s">
        <v>1142</v>
      </c>
      <c r="C7" s="453"/>
      <c r="D7" s="453"/>
      <c r="E7" s="453"/>
      <c r="F7" s="472"/>
      <c r="G7" s="453"/>
    </row>
    <row r="8" spans="1:7" x14ac:dyDescent="0.2">
      <c r="A8" s="2"/>
      <c r="B8" s="2" t="s">
        <v>1143</v>
      </c>
      <c r="C8" s="453" t="s">
        <v>941</v>
      </c>
      <c r="D8" s="473">
        <v>3</v>
      </c>
      <c r="E8" s="243">
        <v>0</v>
      </c>
      <c r="F8" s="472">
        <f>D8*E8</f>
        <v>0</v>
      </c>
      <c r="G8" s="453"/>
    </row>
    <row r="9" spans="1:7" x14ac:dyDescent="0.2">
      <c r="A9" s="2"/>
      <c r="B9" s="2" t="s">
        <v>1144</v>
      </c>
      <c r="C9" s="453" t="s">
        <v>941</v>
      </c>
      <c r="D9" s="473">
        <v>2</v>
      </c>
      <c r="E9" s="243">
        <v>0</v>
      </c>
      <c r="F9" s="472">
        <f>D9*E9</f>
        <v>0</v>
      </c>
      <c r="G9" s="453"/>
    </row>
    <row r="10" spans="1:7" x14ac:dyDescent="0.2">
      <c r="A10" s="2"/>
      <c r="B10" s="2" t="s">
        <v>1145</v>
      </c>
      <c r="C10" s="453" t="s">
        <v>941</v>
      </c>
      <c r="D10" s="473">
        <v>6</v>
      </c>
      <c r="E10" s="243">
        <v>0</v>
      </c>
      <c r="F10" s="472">
        <f>D10*E10</f>
        <v>0</v>
      </c>
      <c r="G10" s="453"/>
    </row>
    <row r="11" spans="1:7" x14ac:dyDescent="0.2">
      <c r="A11" s="453"/>
      <c r="B11" s="453"/>
      <c r="C11" s="453"/>
      <c r="D11" s="473"/>
      <c r="E11" s="453"/>
      <c r="F11" s="453"/>
      <c r="G11" s="453"/>
    </row>
    <row r="12" spans="1:7" x14ac:dyDescent="0.2">
      <c r="A12" s="453"/>
      <c r="B12" s="453" t="s">
        <v>1136</v>
      </c>
      <c r="C12" s="453"/>
      <c r="D12" s="453"/>
      <c r="E12" s="453"/>
      <c r="F12" s="472">
        <f>F5*0.21</f>
        <v>0</v>
      </c>
      <c r="G12" s="453"/>
    </row>
    <row r="13" spans="1:7" x14ac:dyDescent="0.2">
      <c r="A13" s="453"/>
      <c r="B13" s="474" t="s">
        <v>1137</v>
      </c>
      <c r="C13" s="453"/>
      <c r="D13" s="453"/>
      <c r="E13" s="453"/>
      <c r="F13" s="475">
        <f>F5+F12</f>
        <v>0</v>
      </c>
      <c r="G13" s="453"/>
    </row>
    <row r="14" spans="1:7" x14ac:dyDescent="0.2">
      <c r="A14" s="453"/>
      <c r="B14" s="453"/>
      <c r="C14" s="453"/>
      <c r="D14" s="453"/>
      <c r="E14" s="453"/>
      <c r="F14" s="453"/>
      <c r="G14" s="453"/>
    </row>
    <row r="15" spans="1:7" x14ac:dyDescent="0.2">
      <c r="A15" s="453"/>
      <c r="B15" s="453"/>
      <c r="C15" s="453"/>
      <c r="D15" s="453"/>
      <c r="E15" s="453"/>
      <c r="F15" s="453"/>
      <c r="G15" s="453"/>
    </row>
    <row r="16" spans="1:7" x14ac:dyDescent="0.2">
      <c r="A16" s="453"/>
      <c r="B16" s="453"/>
      <c r="C16" s="453"/>
      <c r="D16" s="453"/>
      <c r="E16" s="453"/>
      <c r="F16" s="453"/>
      <c r="G16" s="453"/>
    </row>
    <row r="17" spans="1:7" x14ac:dyDescent="0.2">
      <c r="A17" s="453"/>
      <c r="B17" s="453"/>
      <c r="C17" s="453"/>
      <c r="D17" s="453"/>
      <c r="E17" s="453"/>
      <c r="F17" s="453"/>
      <c r="G17" s="453"/>
    </row>
    <row r="18" spans="1:7" x14ac:dyDescent="0.2">
      <c r="A18" s="453"/>
      <c r="B18" s="453"/>
      <c r="C18" s="453"/>
      <c r="D18" s="453"/>
      <c r="E18" s="453"/>
      <c r="F18" s="453"/>
      <c r="G18" s="453"/>
    </row>
    <row r="19" spans="1:7" x14ac:dyDescent="0.2">
      <c r="A19" s="453"/>
      <c r="B19" s="453"/>
      <c r="C19" s="453"/>
      <c r="D19" s="453"/>
      <c r="E19" s="453"/>
      <c r="F19" s="453"/>
      <c r="G19" s="453"/>
    </row>
    <row r="20" spans="1:7" x14ac:dyDescent="0.2">
      <c r="A20" s="453"/>
      <c r="B20" s="453"/>
      <c r="C20" s="453"/>
      <c r="D20" s="453"/>
      <c r="E20" s="453"/>
      <c r="F20" s="453"/>
      <c r="G20" s="453"/>
    </row>
    <row r="21" spans="1:7" x14ac:dyDescent="0.2">
      <c r="A21" s="453"/>
      <c r="B21" s="453"/>
      <c r="C21" s="453"/>
      <c r="D21" s="453"/>
      <c r="E21" s="453"/>
      <c r="F21" s="453"/>
      <c r="G21" s="453"/>
    </row>
    <row r="22" spans="1:7" x14ac:dyDescent="0.2">
      <c r="A22" s="453"/>
      <c r="B22" s="453"/>
      <c r="C22" s="453"/>
      <c r="D22" s="453"/>
      <c r="E22" s="453"/>
      <c r="F22" s="453"/>
      <c r="G22" s="453"/>
    </row>
    <row r="23" spans="1:7" x14ac:dyDescent="0.2">
      <c r="A23" s="453"/>
      <c r="B23" s="453"/>
      <c r="C23" s="453"/>
      <c r="D23" s="453"/>
      <c r="E23" s="453"/>
      <c r="F23" s="453"/>
      <c r="G23" s="453"/>
    </row>
    <row r="24" spans="1:7" x14ac:dyDescent="0.2">
      <c r="A24" s="453"/>
      <c r="B24" s="453"/>
      <c r="C24" s="453"/>
      <c r="D24" s="453"/>
      <c r="E24" s="453"/>
      <c r="F24" s="453"/>
      <c r="G24" s="453"/>
    </row>
    <row r="25" spans="1:7" x14ac:dyDescent="0.2">
      <c r="A25" s="453"/>
      <c r="B25" s="453"/>
      <c r="C25" s="453"/>
      <c r="D25" s="453"/>
      <c r="E25" s="453"/>
      <c r="F25" s="453"/>
      <c r="G25" s="453"/>
    </row>
    <row r="26" spans="1:7" x14ac:dyDescent="0.2">
      <c r="A26" s="453"/>
      <c r="B26" s="453"/>
      <c r="C26" s="453"/>
      <c r="D26" s="453"/>
      <c r="E26" s="453"/>
      <c r="F26" s="453"/>
      <c r="G26" s="453"/>
    </row>
    <row r="27" spans="1:7" x14ac:dyDescent="0.2">
      <c r="A27" s="453"/>
      <c r="B27" s="453"/>
      <c r="C27" s="453"/>
      <c r="D27" s="453"/>
      <c r="E27" s="453"/>
      <c r="F27" s="453"/>
      <c r="G27" s="453"/>
    </row>
    <row r="28" spans="1:7" x14ac:dyDescent="0.2">
      <c r="A28" s="453"/>
      <c r="B28" s="453"/>
      <c r="C28" s="453"/>
      <c r="D28" s="453"/>
      <c r="E28" s="453"/>
      <c r="F28" s="453"/>
      <c r="G28" s="453"/>
    </row>
    <row r="29" spans="1:7" x14ac:dyDescent="0.2">
      <c r="A29" s="453"/>
      <c r="B29" s="453"/>
      <c r="C29" s="453"/>
      <c r="D29" s="453"/>
      <c r="E29" s="453"/>
      <c r="F29" s="453"/>
      <c r="G29" s="453"/>
    </row>
    <row r="30" spans="1:7" x14ac:dyDescent="0.2">
      <c r="A30" s="453"/>
      <c r="B30" s="453"/>
      <c r="C30" s="453"/>
      <c r="D30" s="453"/>
      <c r="E30" s="453"/>
      <c r="F30" s="453"/>
      <c r="G30" s="453"/>
    </row>
    <row r="31" spans="1:7" x14ac:dyDescent="0.2">
      <c r="A31" s="453"/>
      <c r="B31" s="453"/>
      <c r="C31" s="453"/>
      <c r="D31" s="453"/>
      <c r="E31" s="453"/>
      <c r="F31" s="453"/>
      <c r="G31" s="453"/>
    </row>
    <row r="32" spans="1:7" x14ac:dyDescent="0.2">
      <c r="A32" s="453"/>
      <c r="B32" s="453"/>
      <c r="C32" s="453"/>
      <c r="D32" s="453"/>
      <c r="E32" s="453"/>
      <c r="F32" s="453"/>
      <c r="G32" s="453"/>
    </row>
    <row r="33" spans="1:7" x14ac:dyDescent="0.2">
      <c r="A33" s="453"/>
      <c r="B33" s="453"/>
      <c r="C33" s="453"/>
      <c r="D33" s="453"/>
      <c r="E33" s="453"/>
      <c r="F33" s="453"/>
      <c r="G33" s="453"/>
    </row>
    <row r="34" spans="1:7" x14ac:dyDescent="0.2">
      <c r="A34" s="453"/>
      <c r="B34" s="453"/>
      <c r="C34" s="453"/>
      <c r="D34" s="453"/>
      <c r="E34" s="453"/>
      <c r="F34" s="453"/>
      <c r="G34" s="453"/>
    </row>
    <row r="35" spans="1:7" x14ac:dyDescent="0.2">
      <c r="A35" s="453"/>
      <c r="B35" s="453"/>
      <c r="C35" s="453"/>
      <c r="D35" s="453"/>
      <c r="E35" s="453"/>
      <c r="F35" s="453"/>
      <c r="G35" s="453"/>
    </row>
    <row r="36" spans="1:7" x14ac:dyDescent="0.2">
      <c r="A36" s="453"/>
      <c r="B36" s="453"/>
      <c r="C36" s="453"/>
      <c r="D36" s="453"/>
      <c r="E36" s="453"/>
      <c r="F36" s="453"/>
      <c r="G36" s="453"/>
    </row>
    <row r="37" spans="1:7" x14ac:dyDescent="0.2">
      <c r="A37" s="453"/>
      <c r="B37" s="453"/>
      <c r="C37" s="453"/>
      <c r="D37" s="453"/>
      <c r="E37" s="453"/>
      <c r="F37" s="453"/>
      <c r="G37" s="453"/>
    </row>
  </sheetData>
  <mergeCells count="1">
    <mergeCell ref="B1:C2"/>
  </mergeCells>
  <printOptions horizontalCentered="1" verticalCentered="1" gridLines="1"/>
  <pageMargins left="0.31496062992125984" right="0.31496062992125984" top="0.78740157480314965" bottom="0.78740157480314965"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21</vt:i4>
      </vt:variant>
    </vt:vector>
  </HeadingPairs>
  <TitlesOfParts>
    <vt:vector size="31" baseType="lpstr">
      <vt:lpstr>Kryci list</vt:lpstr>
      <vt:lpstr>R101a</vt:lpstr>
      <vt:lpstr>101a</vt:lpstr>
      <vt:lpstr>R201</vt:lpstr>
      <vt:lpstr>201</vt:lpstr>
      <vt:lpstr>401a</vt:lpstr>
      <vt:lpstr>404</vt:lpstr>
      <vt:lpstr>R801a</vt:lpstr>
      <vt:lpstr>801a</vt:lpstr>
      <vt:lpstr>MGZS</vt:lpstr>
      <vt:lpstr>__CENA__</vt:lpstr>
      <vt:lpstr>__MAIN__</vt:lpstr>
      <vt:lpstr>'R101a'!__MAIN2__</vt:lpstr>
      <vt:lpstr>__MAIN3__</vt:lpstr>
      <vt:lpstr>__SAZBA__</vt:lpstr>
      <vt:lpstr>__T0__</vt:lpstr>
      <vt:lpstr>__T1__</vt:lpstr>
      <vt:lpstr>__T2__</vt:lpstr>
      <vt:lpstr>__T3__</vt:lpstr>
      <vt:lpstr>__TE0__</vt:lpstr>
      <vt:lpstr>__TE1__</vt:lpstr>
      <vt:lpstr>__TE2__</vt:lpstr>
      <vt:lpstr>__TE3__</vt:lpstr>
      <vt:lpstr>'R101a'!__TR0__</vt:lpstr>
      <vt:lpstr>'R101a'!__TR1__</vt:lpstr>
      <vt:lpstr>'101a'!Názvy_tisku</vt:lpstr>
      <vt:lpstr>'101a'!Oblast_tisku</vt:lpstr>
      <vt:lpstr>'201'!Oblast_tisku</vt:lpstr>
      <vt:lpstr>'Kryci list'!Oblast_tisku</vt:lpstr>
      <vt:lpstr>'R101a'!Oblast_tisku</vt:lpstr>
      <vt:lpstr>'R201'!Oblast_tisku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Roman Vlček</cp:lastModifiedBy>
  <cp:lastPrinted>2018-12-14T11:46:45Z</cp:lastPrinted>
  <dcterms:created xsi:type="dcterms:W3CDTF">2007-10-16T11:08:58Z</dcterms:created>
  <dcterms:modified xsi:type="dcterms:W3CDTF">2021-01-18T07:45:56Z</dcterms:modified>
</cp:coreProperties>
</file>