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C:\Users\Tomáš Saidl\Desktop\Magistrát\Čelakovského\OPRAVA DOTACE 03_2021\Způsobilé náklady_výkaz výměr\"/>
    </mc:Choice>
  </mc:AlternateContent>
  <xr:revisionPtr revIDLastSave="0" documentId="13_ncr:1_{4D2752FA-9B7B-4F99-8EA6-65020F13E65D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Rekapitulace stavby" sheetId="1" r:id="rId1"/>
    <sheet name="1986-00 - Zdravotně techn..." sheetId="2" r:id="rId2"/>
  </sheets>
  <definedNames>
    <definedName name="_xlnm._FilterDatabase" localSheetId="1" hidden="1">'1986-00 - Zdravotně techn...'!$C$127:$K$310</definedName>
    <definedName name="_xlnm.Print_Titles" localSheetId="1">'1986-00 - Zdravotně techn...'!$127:$127</definedName>
    <definedName name="_xlnm.Print_Titles" localSheetId="0">'Rekapitulace stavby'!$92:$92</definedName>
    <definedName name="_xlnm.Print_Area" localSheetId="1">'1986-00 - Zdravotně techn...'!$C$4:$J$39,'1986-00 - Zdravotně techn...'!$C$50:$J$76,'1986-00 - Zdravotně techn...'!$C$82:$J$109,'1986-00 - Zdravotně techn...'!$C$115:$K$310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F17" i="2" l="1"/>
  <c r="J17" i="2"/>
  <c r="J37" i="2" l="1"/>
  <c r="J36" i="2"/>
  <c r="AY95" i="1" s="1"/>
  <c r="J35" i="2"/>
  <c r="AX95" i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BK299" i="2" s="1"/>
  <c r="J299" i="2" s="1"/>
  <c r="J106" i="2" s="1"/>
  <c r="J300" i="2"/>
  <c r="BF300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4" i="2"/>
  <c r="BH284" i="2"/>
  <c r="BG284" i="2"/>
  <c r="BE284" i="2"/>
  <c r="T284" i="2"/>
  <c r="R284" i="2"/>
  <c r="P284" i="2"/>
  <c r="BK284" i="2"/>
  <c r="J284" i="2"/>
  <c r="BF284" i="2" s="1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9" i="2"/>
  <c r="BH279" i="2"/>
  <c r="BG279" i="2"/>
  <c r="BE279" i="2"/>
  <c r="T279" i="2"/>
  <c r="R279" i="2"/>
  <c r="P279" i="2"/>
  <c r="BK279" i="2"/>
  <c r="J279" i="2"/>
  <c r="BF279" i="2" s="1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 s="1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 s="1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P168" i="2"/>
  <c r="BK168" i="2"/>
  <c r="J168" i="2"/>
  <c r="BF168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 s="1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 s="1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 s="1"/>
  <c r="BI153" i="2"/>
  <c r="BH153" i="2"/>
  <c r="BG153" i="2"/>
  <c r="BE153" i="2"/>
  <c r="T153" i="2"/>
  <c r="R153" i="2"/>
  <c r="P153" i="2"/>
  <c r="BK153" i="2"/>
  <c r="J153" i="2"/>
  <c r="BF153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BK150" i="2"/>
  <c r="J150" i="2"/>
  <c r="BF150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5" i="2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F141" i="2"/>
  <c r="BI140" i="2"/>
  <c r="BH140" i="2"/>
  <c r="BG140" i="2"/>
  <c r="BE140" i="2"/>
  <c r="T140" i="2"/>
  <c r="R140" i="2"/>
  <c r="P140" i="2"/>
  <c r="BK140" i="2"/>
  <c r="J140" i="2"/>
  <c r="BF140" i="2" s="1"/>
  <c r="BI139" i="2"/>
  <c r="BH139" i="2"/>
  <c r="BG139" i="2"/>
  <c r="BE139" i="2"/>
  <c r="T139" i="2"/>
  <c r="R139" i="2"/>
  <c r="P139" i="2"/>
  <c r="BK139" i="2"/>
  <c r="J139" i="2"/>
  <c r="BF139" i="2" s="1"/>
  <c r="BI138" i="2"/>
  <c r="BH138" i="2"/>
  <c r="BG138" i="2"/>
  <c r="BE138" i="2"/>
  <c r="T138" i="2"/>
  <c r="R138" i="2"/>
  <c r="P138" i="2"/>
  <c r="BK138" i="2"/>
  <c r="J138" i="2"/>
  <c r="BF138" i="2" s="1"/>
  <c r="BI137" i="2"/>
  <c r="BH137" i="2"/>
  <c r="BG137" i="2"/>
  <c r="BE137" i="2"/>
  <c r="T137" i="2"/>
  <c r="R137" i="2"/>
  <c r="P137" i="2"/>
  <c r="BK137" i="2"/>
  <c r="J137" i="2"/>
  <c r="BF137" i="2" s="1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 s="1"/>
  <c r="BI131" i="2"/>
  <c r="BH131" i="2"/>
  <c r="BG131" i="2"/>
  <c r="BE131" i="2"/>
  <c r="T131" i="2"/>
  <c r="R131" i="2"/>
  <c r="P131" i="2"/>
  <c r="BK131" i="2"/>
  <c r="J131" i="2"/>
  <c r="BF131" i="2" s="1"/>
  <c r="F122" i="2"/>
  <c r="E120" i="2"/>
  <c r="F89" i="2"/>
  <c r="E87" i="2"/>
  <c r="J24" i="2"/>
  <c r="E24" i="2"/>
  <c r="J125" i="2" s="1"/>
  <c r="J23" i="2"/>
  <c r="J21" i="2"/>
  <c r="E21" i="2"/>
  <c r="J91" i="2" s="1"/>
  <c r="J20" i="2"/>
  <c r="J18" i="2"/>
  <c r="F92" i="2"/>
  <c r="J15" i="2"/>
  <c r="E15" i="2"/>
  <c r="F124" i="2" s="1"/>
  <c r="J14" i="2"/>
  <c r="J12" i="2"/>
  <c r="J122" i="2" s="1"/>
  <c r="AS94" i="1"/>
  <c r="L90" i="1"/>
  <c r="AM90" i="1"/>
  <c r="AM89" i="1"/>
  <c r="L89" i="1"/>
  <c r="AM87" i="1"/>
  <c r="L87" i="1"/>
  <c r="L84" i="1"/>
  <c r="T135" i="2" l="1"/>
  <c r="T239" i="2"/>
  <c r="T130" i="2"/>
  <c r="T129" i="2" s="1"/>
  <c r="F37" i="2"/>
  <c r="BD95" i="1" s="1"/>
  <c r="BD94" i="1" s="1"/>
  <c r="W33" i="1" s="1"/>
  <c r="R299" i="2"/>
  <c r="BK130" i="2"/>
  <c r="J130" i="2" s="1"/>
  <c r="J98" i="2" s="1"/>
  <c r="P135" i="2"/>
  <c r="BK176" i="2"/>
  <c r="J176" i="2" s="1"/>
  <c r="J102" i="2" s="1"/>
  <c r="T176" i="2"/>
  <c r="P176" i="2"/>
  <c r="P239" i="2"/>
  <c r="BK287" i="2"/>
  <c r="J287" i="2" s="1"/>
  <c r="J104" i="2" s="1"/>
  <c r="P299" i="2"/>
  <c r="P146" i="2"/>
  <c r="P287" i="2"/>
  <c r="BK307" i="2"/>
  <c r="J307" i="2" s="1"/>
  <c r="J108" i="2" s="1"/>
  <c r="R176" i="2"/>
  <c r="J124" i="2"/>
  <c r="J92" i="2"/>
  <c r="BK135" i="2"/>
  <c r="J135" i="2" s="1"/>
  <c r="J100" i="2" s="1"/>
  <c r="T146" i="2"/>
  <c r="R287" i="2"/>
  <c r="T296" i="2"/>
  <c r="P130" i="2"/>
  <c r="P129" i="2" s="1"/>
  <c r="F33" i="2"/>
  <c r="AZ95" i="1" s="1"/>
  <c r="AZ94" i="1" s="1"/>
  <c r="AV94" i="1" s="1"/>
  <c r="BK239" i="2"/>
  <c r="J239" i="2" s="1"/>
  <c r="J103" i="2" s="1"/>
  <c r="R239" i="2"/>
  <c r="T287" i="2"/>
  <c r="T299" i="2"/>
  <c r="BK302" i="2"/>
  <c r="J302" i="2" s="1"/>
  <c r="J107" i="2" s="1"/>
  <c r="R307" i="2"/>
  <c r="F35" i="2"/>
  <c r="BB95" i="1" s="1"/>
  <c r="BB94" i="1" s="1"/>
  <c r="W31" i="1" s="1"/>
  <c r="R296" i="2"/>
  <c r="P296" i="2"/>
  <c r="T307" i="2"/>
  <c r="R130" i="2"/>
  <c r="R129" i="2" s="1"/>
  <c r="BK146" i="2"/>
  <c r="J146" i="2" s="1"/>
  <c r="J101" i="2" s="1"/>
  <c r="R146" i="2"/>
  <c r="T302" i="2"/>
  <c r="P302" i="2"/>
  <c r="BK296" i="2"/>
  <c r="J296" i="2" s="1"/>
  <c r="J105" i="2" s="1"/>
  <c r="P307" i="2"/>
  <c r="J89" i="2"/>
  <c r="F91" i="2"/>
  <c r="F36" i="2"/>
  <c r="BC95" i="1" s="1"/>
  <c r="BC94" i="1" s="1"/>
  <c r="AY94" i="1" s="1"/>
  <c r="R135" i="2"/>
  <c r="R302" i="2"/>
  <c r="J34" i="2"/>
  <c r="AW95" i="1" s="1"/>
  <c r="E118" i="2"/>
  <c r="F125" i="2"/>
  <c r="J33" i="2"/>
  <c r="AV95" i="1" s="1"/>
  <c r="W29" i="1" l="1"/>
  <c r="BK129" i="2"/>
  <c r="J129" i="2" s="1"/>
  <c r="J97" i="2" s="1"/>
  <c r="AT95" i="1"/>
  <c r="AX94" i="1"/>
  <c r="P134" i="2"/>
  <c r="P128" i="2" s="1"/>
  <c r="AU95" i="1" s="1"/>
  <c r="AU94" i="1" s="1"/>
  <c r="T134" i="2"/>
  <c r="T128" i="2" s="1"/>
  <c r="BK134" i="2"/>
  <c r="J134" i="2" s="1"/>
  <c r="W32" i="1"/>
  <c r="R134" i="2"/>
  <c r="R128" i="2" s="1"/>
  <c r="AK29" i="1"/>
  <c r="J99" i="2" l="1"/>
  <c r="J96" i="2" s="1"/>
  <c r="F34" i="2" s="1"/>
  <c r="BA95" i="1" s="1"/>
  <c r="BA94" i="1" s="1"/>
  <c r="J128" i="2"/>
  <c r="BK128" i="2"/>
  <c r="J30" i="2" s="1"/>
  <c r="AW94" i="1" l="1"/>
  <c r="W30" i="1"/>
  <c r="AG95" i="1"/>
  <c r="J39" i="2"/>
  <c r="AK30" i="1" l="1"/>
  <c r="AT94" i="1"/>
  <c r="AG94" i="1"/>
  <c r="AN95" i="1"/>
  <c r="AK26" i="1" l="1"/>
  <c r="AK35" i="1" s="1"/>
  <c r="AN94" i="1"/>
</calcChain>
</file>

<file path=xl/sharedStrings.xml><?xml version="1.0" encoding="utf-8"?>
<sst xmlns="http://schemas.openxmlformats.org/spreadsheetml/2006/main" count="2886" uniqueCount="823">
  <si>
    <t>Export Komplet</t>
  </si>
  <si>
    <t/>
  </si>
  <si>
    <t>2.0</t>
  </si>
  <si>
    <t>False</t>
  </si>
  <si>
    <t>{9dd4579c-3de5-44c8-9828-0b940cf4c00f}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</si>
  <si>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</si>
  <si>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</si>
  <si>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</si>
  <si>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</si>
  <si>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</si>
  <si>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</si>
  <si>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</si>
  <si>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</si>
  <si>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1986-00</t>
  </si>
  <si>
    <t>Stavba:</t>
  </si>
  <si>
    <t>KSO:</t>
  </si>
  <si>
    <t>CC-CZ:</t>
  </si>
  <si>
    <t>Místo:</t>
  </si>
  <si>
    <t>Ústí nad Labem</t>
  </si>
  <si>
    <t>Datum:</t>
  </si>
  <si>
    <t>13. 7. 2019</t>
  </si>
  <si>
    <t>Zadavatel:</t>
  </si>
  <si>
    <t>IČ:</t>
  </si>
  <si>
    <t xml:space="preserve"> 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</si>
  <si>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</si>
  <si>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</si>
  <si>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</si>
  <si>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</si>
  <si>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</si>
  <si>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</si>
  <si>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</si>
  <si>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</si>
  <si>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</si>
  <si>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</si>
  <si>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</si>
  <si>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</si>
  <si>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</si>
  <si>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</si>
  <si>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</si>
  <si>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</si>
  <si>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</si>
  <si>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</si>
  <si>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</si>
  <si>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</si>
  <si>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</si>
  <si>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</si>
  <si>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</si>
  <si>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</si>
  <si>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</si>
  <si>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</si>
  <si>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</si>
  <si>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</si>
  <si>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</si>
  <si>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</si>
  <si>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</si>
  <si>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</si>
  <si>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</si>
  <si>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</si>
  <si>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</si>
  <si>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</si>
  <si>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</si>
  <si>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</si>
  <si>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</si>
  <si>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</si>
  <si>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</si>
  <si>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</si>
  <si>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</si>
  <si>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</si>
  <si>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</si>
  <si>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</si>
  <si>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</si>
  <si>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</si>
  <si>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</si>
  <si>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</si>
  <si>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</si>
  <si>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Zdravotně technické instalace</t>
  </si>
  <si>
    <t>STA</t>
  </si>
  <si>
    <t>1</t>
  </si>
  <si>
    <t>{44683f27-9717-4566-9ab5-caecddb7e769}</t>
  </si>
  <si>
    <t>KRYCÍ LIST SOUPISU PRACÍ</t>
  </si>
  <si>
    <t>Objekt:</t>
  </si>
  <si>
    <t>1986-00 -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</si>
  <si>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</si>
  <si>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</si>
  <si>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</si>
  <si>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</si>
  <si>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</si>
  <si>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</si>
  <si>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</si>
  <si>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</si>
  <si>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</si>
  <si>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</si>
  <si>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</si>
  <si>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</si>
  <si>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</si>
  <si>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</si>
  <si>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</si>
  <si>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</si>
  <si>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</si>
  <si>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</si>
  <si>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</si>
  <si>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</si>
  <si>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</si>
  <si>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</si>
  <si>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</si>
  <si>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</si>
  <si>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</si>
  <si>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</si>
  <si>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</si>
  <si>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</si>
  <si>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</si>
  <si>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</si>
  <si>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</si>
  <si>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</si>
  <si>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</si>
  <si>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</si>
  <si>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</si>
  <si>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</si>
  <si>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941111121</t>
  </si>
  <si>
    <t>Montáž lešení řadového trubkového lehkého s podlahami zatížení do 200 kg/m2 š do 1,2 m v do 10 m</t>
  </si>
  <si>
    <t>m2</t>
  </si>
  <si>
    <t>CS ÚRS 2019 02</t>
  </si>
  <si>
    <t>4</t>
  </si>
  <si>
    <t>2</t>
  </si>
  <si>
    <t>-500765131</t>
  </si>
  <si>
    <t>941111221</t>
  </si>
  <si>
    <t>Příplatek k lešení řadovému trubkovému lehkému s podlahami š 1,2 m v 10 m za první a ZKD den použití</t>
  </si>
  <si>
    <t>512343099</t>
  </si>
  <si>
    <t>3</t>
  </si>
  <si>
    <t>941111821</t>
  </si>
  <si>
    <t>Demontáž lešení řadového trubkového lehkého s podlahami zatížení do 200 kg/m2 š do 1,2 m v do 10 m</t>
  </si>
  <si>
    <t>1143895405</t>
  </si>
  <si>
    <t>PSV</t>
  </si>
  <si>
    <t>Práce a dodávky PSV</t>
  </si>
  <si>
    <t>713</t>
  </si>
  <si>
    <t>Izolace tepelné</t>
  </si>
  <si>
    <t>713463311</t>
  </si>
  <si>
    <t>Montáž izolace tepelné potrubí potrubními pouzdry s Al fólií s přesahem Al páskou 1x D do 50 mm</t>
  </si>
  <si>
    <t>m</t>
  </si>
  <si>
    <t>16</t>
  </si>
  <si>
    <t>-392653217</t>
  </si>
  <si>
    <t>5</t>
  </si>
  <si>
    <t>M</t>
  </si>
  <si>
    <t>63154531</t>
  </si>
  <si>
    <t>pouzdro izolační potrubní z minerální vlny s Al fólií max. 250/100 °C 28/30mm</t>
  </si>
  <si>
    <t>32</t>
  </si>
  <si>
    <t>-1654299227</t>
  </si>
  <si>
    <t>6</t>
  </si>
  <si>
    <t>63154532</t>
  </si>
  <si>
    <t>pouzdro izolační potrubní z minerální vlny s Al fólií max. 250/100 °C 35/30mm</t>
  </si>
  <si>
    <t>-862491128</t>
  </si>
  <si>
    <t>7</t>
  </si>
  <si>
    <t>63154533</t>
  </si>
  <si>
    <t>pouzdro izolační potrubní z minerální vlny s Al fólií max. 250/100 °C 42/30mm</t>
  </si>
  <si>
    <t>1775294740</t>
  </si>
  <si>
    <t>8</t>
  </si>
  <si>
    <t>63154573</t>
  </si>
  <si>
    <t>pouzdro izolační potrubní z minerální vlny s Al fólií max. 250/100 °C 42/40mm</t>
  </si>
  <si>
    <t>-1242718154</t>
  </si>
  <si>
    <t>63154018</t>
  </si>
  <si>
    <t>pouzdro izolační potrubní z minerální vlny s Al fólií max. 250/100 °C 54/40mm</t>
  </si>
  <si>
    <t>471158696</t>
  </si>
  <si>
    <t>10</t>
  </si>
  <si>
    <t>713463312</t>
  </si>
  <si>
    <t>Montáž izolace tepelné potrubí potrubními pouzdry s Al fólií s přesahem Al páskou 1x D do 100 mm</t>
  </si>
  <si>
    <t>-1203423935</t>
  </si>
  <si>
    <t>11</t>
  </si>
  <si>
    <t>63154019</t>
  </si>
  <si>
    <t>pouzdro izolační potrubní z minerální vlny s Al fólií max. 250/100 °C 64/40mm</t>
  </si>
  <si>
    <t>1621732566</t>
  </si>
  <si>
    <t>12</t>
  </si>
  <si>
    <t>283771142.MLT</t>
  </si>
  <si>
    <t>páska samolepící ALS šíře 50 mm, délka 50 m</t>
  </si>
  <si>
    <t>kus</t>
  </si>
  <si>
    <t>-986197667</t>
  </si>
  <si>
    <t>13</t>
  </si>
  <si>
    <t>998713103</t>
  </si>
  <si>
    <t>Přesun hmot tonážní pro izolace tepelné v objektech v do 24 m</t>
  </si>
  <si>
    <t>t</t>
  </si>
  <si>
    <t>499807732</t>
  </si>
  <si>
    <t>721</t>
  </si>
  <si>
    <t>Zdravotechnika - vnitřní kanalizace</t>
  </si>
  <si>
    <t>14</t>
  </si>
  <si>
    <t>721100911</t>
  </si>
  <si>
    <t>Zazátkování hrdla potrubí kanalizačního</t>
  </si>
  <si>
    <t>-1987565919</t>
  </si>
  <si>
    <t>721140802</t>
  </si>
  <si>
    <t>Demontáž potrubí litinové do DN 100</t>
  </si>
  <si>
    <t>1095432854</t>
  </si>
  <si>
    <t>721140806</t>
  </si>
  <si>
    <t>Demontáž potrubí litinové do DN 200</t>
  </si>
  <si>
    <t>843409635</t>
  </si>
  <si>
    <t>17</t>
  </si>
  <si>
    <t>721140915</t>
  </si>
  <si>
    <t>Potrubí litinové propojení potrubí DN 100</t>
  </si>
  <si>
    <t>-2037327848</t>
  </si>
  <si>
    <t>18</t>
  </si>
  <si>
    <t>721140916</t>
  </si>
  <si>
    <t>Potrubí litinové propojení potrubí DN 125</t>
  </si>
  <si>
    <t>1493075442</t>
  </si>
  <si>
    <t>19</t>
  </si>
  <si>
    <t>721171803</t>
  </si>
  <si>
    <t>Demontáž potrubí z PVC do D 75</t>
  </si>
  <si>
    <t>1026312426</t>
  </si>
  <si>
    <t>20</t>
  </si>
  <si>
    <t>721173401</t>
  </si>
  <si>
    <t>Potrubí kanalizační z PVC SN 4 svodné DN 110</t>
  </si>
  <si>
    <t>-848084629</t>
  </si>
  <si>
    <t>721173402</t>
  </si>
  <si>
    <t>Potrubí kanalizační z PVC SN 4 svodné DN 125</t>
  </si>
  <si>
    <t>-831608630</t>
  </si>
  <si>
    <t>22</t>
  </si>
  <si>
    <t>721174025</t>
  </si>
  <si>
    <t>Potrubí kanalizační z PP odpadní DN 110</t>
  </si>
  <si>
    <t>-1867243770</t>
  </si>
  <si>
    <t>23</t>
  </si>
  <si>
    <t>721174043</t>
  </si>
  <si>
    <t>Potrubí kanalizační z PP připojovací DN 50</t>
  </si>
  <si>
    <t>1206460777</t>
  </si>
  <si>
    <t>24</t>
  </si>
  <si>
    <t>721174044</t>
  </si>
  <si>
    <t>Potrubí kanalizační z PP připojovací DN 75</t>
  </si>
  <si>
    <t>-1867260411</t>
  </si>
  <si>
    <t>25</t>
  </si>
  <si>
    <t>OSM.115600</t>
  </si>
  <si>
    <t>HTRE čistící tvarovka DN110</t>
  </si>
  <si>
    <t>1236422876</t>
  </si>
  <si>
    <t>26</t>
  </si>
  <si>
    <t>28611618</t>
  </si>
  <si>
    <t>čistící kus kanalizace plastové KG DN 125 se 4 šrouby</t>
  </si>
  <si>
    <t>1351730920</t>
  </si>
  <si>
    <t>27</t>
  </si>
  <si>
    <t>28615734</t>
  </si>
  <si>
    <t>manžeta těsnící gumová pro kanalizační tvarovky E 50/40 pro vysoké teploty</t>
  </si>
  <si>
    <t>452931226</t>
  </si>
  <si>
    <t>28</t>
  </si>
  <si>
    <t>721174055</t>
  </si>
  <si>
    <t>Potrubí kanalizační z PP dešťové DN 110</t>
  </si>
  <si>
    <t>1919281704</t>
  </si>
  <si>
    <t>29</t>
  </si>
  <si>
    <t>721194104</t>
  </si>
  <si>
    <t>Vyvedení a upevnění odpadních výpustek DN 40</t>
  </si>
  <si>
    <t>-327560422</t>
  </si>
  <si>
    <t>30</t>
  </si>
  <si>
    <t>721194105</t>
  </si>
  <si>
    <t>Vyvedení a upevnění odpadních výpustek DN 50</t>
  </si>
  <si>
    <t>1103910686</t>
  </si>
  <si>
    <t>31</t>
  </si>
  <si>
    <t>721194109</t>
  </si>
  <si>
    <t>Vyvedení a upevnění odpadních výpustek DN 100</t>
  </si>
  <si>
    <t>-300803449</t>
  </si>
  <si>
    <t>721210823</t>
  </si>
  <si>
    <t>Demontáž vpustí střešních DN 125</t>
  </si>
  <si>
    <t>-592046110</t>
  </si>
  <si>
    <t>33</t>
  </si>
  <si>
    <t>721211422.HLE</t>
  </si>
  <si>
    <t>Vpusť podlahová HL 317 se svislým odtokem DN 50/75/110 mřížka nerez 138x138</t>
  </si>
  <si>
    <t>1736678603</t>
  </si>
  <si>
    <t>34</t>
  </si>
  <si>
    <t>721233115</t>
  </si>
  <si>
    <t xml:space="preserve">Montáž střešních vtoků pro ploché střechy svislý odtok </t>
  </si>
  <si>
    <t>866841796</t>
  </si>
  <si>
    <t>35</t>
  </si>
  <si>
    <t>56231114.HLE</t>
  </si>
  <si>
    <t>vtok střešní DN110 se svislým odtokem s asfaltovou manžetou HL62H/1, záchytný koš</t>
  </si>
  <si>
    <t>495737502</t>
  </si>
  <si>
    <t>36</t>
  </si>
  <si>
    <t>55349662.HLE</t>
  </si>
  <si>
    <t>nástavec HL65 300 mm/d125 s pevnou izolační přírubou a izolační svorkou</t>
  </si>
  <si>
    <t>-1897910087</t>
  </si>
  <si>
    <t>37</t>
  </si>
  <si>
    <t>56231118.HLE</t>
  </si>
  <si>
    <t>izolační souprava s textilií nekašír. fólií HL84.M pro vtoky HL317 a HL72.1</t>
  </si>
  <si>
    <t>1956482028</t>
  </si>
  <si>
    <t>38</t>
  </si>
  <si>
    <t>721273153</t>
  </si>
  <si>
    <t>Hlavice ventilační polypropylen PP DN 110</t>
  </si>
  <si>
    <t>-307046184</t>
  </si>
  <si>
    <t>39</t>
  </si>
  <si>
    <t>721274103.HLE</t>
  </si>
  <si>
    <t>Přivzdušňovací ventil HL 900NECO venkovní odpadních potrubí DN 110</t>
  </si>
  <si>
    <t>1408437722</t>
  </si>
  <si>
    <t>40</t>
  </si>
  <si>
    <t>721290111</t>
  </si>
  <si>
    <t>Zkouška těsnosti potrubí kanalizace vodou do DN 125</t>
  </si>
  <si>
    <t>-2009524666</t>
  </si>
  <si>
    <t>41</t>
  </si>
  <si>
    <t>721290823</t>
  </si>
  <si>
    <t>Přemístění vnitrostaveništní demontovaných hmot vnitřní kanalizace v objektech výšky do 24 m</t>
  </si>
  <si>
    <t>1393287575</t>
  </si>
  <si>
    <t>42</t>
  </si>
  <si>
    <t>998721103</t>
  </si>
  <si>
    <t>Přesun hmot tonážní pro vnitřní kanalizace v objektech v do 24 m</t>
  </si>
  <si>
    <t>439583703</t>
  </si>
  <si>
    <t>722</t>
  </si>
  <si>
    <t>Zdravotechnika - vnitřní vodovod</t>
  </si>
  <si>
    <t>43</t>
  </si>
  <si>
    <t>722110924</t>
  </si>
  <si>
    <t>Potrubí litinové propojení přírubového potrubí do DN 80</t>
  </si>
  <si>
    <t>-542444920</t>
  </si>
  <si>
    <t>44</t>
  </si>
  <si>
    <t>722130802</t>
  </si>
  <si>
    <t>Demontáž potrubí ocelové pozinkované závitové do DN 40</t>
  </si>
  <si>
    <t>1661343799</t>
  </si>
  <si>
    <t>45</t>
  </si>
  <si>
    <t>722130803</t>
  </si>
  <si>
    <t>Demontáž potrubí ocelové pozinkované závitové do DN 50</t>
  </si>
  <si>
    <t>-360482279</t>
  </si>
  <si>
    <t>46</t>
  </si>
  <si>
    <t>722130805</t>
  </si>
  <si>
    <t>Demontáž potrubí ocelové pozinkované závitové do DN 80</t>
  </si>
  <si>
    <t>831113122</t>
  </si>
  <si>
    <t>47</t>
  </si>
  <si>
    <t>722131934</t>
  </si>
  <si>
    <t>Potrubí pozinkované závitové propojení potrubí DN 32</t>
  </si>
  <si>
    <t>-1424947911</t>
  </si>
  <si>
    <t>48</t>
  </si>
  <si>
    <t>722131936</t>
  </si>
  <si>
    <t>Potrubí pozinkované závitové propojení potrubí DN 50</t>
  </si>
  <si>
    <t>-1885448683</t>
  </si>
  <si>
    <t>49</t>
  </si>
  <si>
    <t>722140101</t>
  </si>
  <si>
    <t>Potrubí vodovodní ocelové z ušlechtilé oceli spojované lisováním DN 12</t>
  </si>
  <si>
    <t>-1165875178</t>
  </si>
  <si>
    <t>50</t>
  </si>
  <si>
    <t>722140104</t>
  </si>
  <si>
    <t>Potrubí vodovodní ocelové z ušlechtilé oceli spojované lisováním DN 25</t>
  </si>
  <si>
    <t>110465820</t>
  </si>
  <si>
    <t>51</t>
  </si>
  <si>
    <t>722140105</t>
  </si>
  <si>
    <t>Potrubí vodovodní ocelové z ušlechtilé oceli spojované lisováním DN 32</t>
  </si>
  <si>
    <t>-697597126</t>
  </si>
  <si>
    <t>52</t>
  </si>
  <si>
    <t>722140106</t>
  </si>
  <si>
    <t>Potrubí vodovodní ocelové z ušlechtilé oceli spojované lisováním DN 40</t>
  </si>
  <si>
    <t>2049648308</t>
  </si>
  <si>
    <t>53</t>
  </si>
  <si>
    <t>722140107</t>
  </si>
  <si>
    <t>Potrubí vodovodní ocelové z ušlechtilé oceli spojované lisováním DN 50</t>
  </si>
  <si>
    <t>-748787156</t>
  </si>
  <si>
    <t>54</t>
  </si>
  <si>
    <t>722174002</t>
  </si>
  <si>
    <t>Potrubí vodovodní plastové PPR svar polyfuze PN 16 D 20 x 2,8 mm</t>
  </si>
  <si>
    <t>2014409276</t>
  </si>
  <si>
    <t>55</t>
  </si>
  <si>
    <t>722174004</t>
  </si>
  <si>
    <t>Potrubí vodovodní plastové PPR svar polyfuze PN 16 D 32 x 4,4 mm</t>
  </si>
  <si>
    <t>2095968162</t>
  </si>
  <si>
    <t>56</t>
  </si>
  <si>
    <t>722174005</t>
  </si>
  <si>
    <t>Potrubí vodovodní plastové PPR svar polyfuze PN 16 D 40 x 5,5 mm</t>
  </si>
  <si>
    <t>-798170140</t>
  </si>
  <si>
    <t>57</t>
  </si>
  <si>
    <t>722174022</t>
  </si>
  <si>
    <t>Potrubí vodovodní plastové PPR svar polyfuze PN 20 D 20 x 3,4 mm</t>
  </si>
  <si>
    <t>-898388633</t>
  </si>
  <si>
    <t>58</t>
  </si>
  <si>
    <t>722174023</t>
  </si>
  <si>
    <t>Potrubí vodovodní plastové PPR svar polyfuze PN 20 D 25 x 4,2 mm</t>
  </si>
  <si>
    <t>-516295838</t>
  </si>
  <si>
    <t>59</t>
  </si>
  <si>
    <t>722174024</t>
  </si>
  <si>
    <t>Potrubí vodovodní plastové PPR svar polyfuze PN 20 D 32 x5,4 mm</t>
  </si>
  <si>
    <t>1922025060</t>
  </si>
  <si>
    <t>60</t>
  </si>
  <si>
    <t>722174025</t>
  </si>
  <si>
    <t>Potrubí vodovodní plastové PPR svar polyfuze PN 20 D 40 x 6,7 mm</t>
  </si>
  <si>
    <t>1820702207</t>
  </si>
  <si>
    <t>61</t>
  </si>
  <si>
    <t>722174027</t>
  </si>
  <si>
    <t>Potrubí vodovodní plastové PPR svar polyfuze PN 20 D 63 x 10,5 mm</t>
  </si>
  <si>
    <t>-995509611</t>
  </si>
  <si>
    <t>62</t>
  </si>
  <si>
    <t>722174073</t>
  </si>
  <si>
    <t>Potrubí vodovodní plastové kompenzační smyčka PPR svar polyfuze PN 20 D 25 x 4,2 mm</t>
  </si>
  <si>
    <t>-1908964399</t>
  </si>
  <si>
    <t>63</t>
  </si>
  <si>
    <t>722174074</t>
  </si>
  <si>
    <t>Potrubí vodovodní plastové kompenzační smyčka PPR svar polyfuze PN 20 D 32 x 5,4 mm</t>
  </si>
  <si>
    <t>-1419370055</t>
  </si>
  <si>
    <t>64</t>
  </si>
  <si>
    <t>722174075</t>
  </si>
  <si>
    <t>Potrubí vodovodní plastové kompenzační smyčka PPR svar polyfuze PN 20 D 40 x 6,7 mm</t>
  </si>
  <si>
    <t>361650651</t>
  </si>
  <si>
    <t>65</t>
  </si>
  <si>
    <t>722181241</t>
  </si>
  <si>
    <t>Ochrana vodovodního potrubí přilepenými termoizolačními trubicemi z PE tl do 20 mm DN do 22 mm</t>
  </si>
  <si>
    <t>-230116220</t>
  </si>
  <si>
    <t>66</t>
  </si>
  <si>
    <t>722181245</t>
  </si>
  <si>
    <t>Ochrana vodovodního potrubí přilepenými termoizolačními trubicemi z PE tl do 20 mm DN do 110 mm</t>
  </si>
  <si>
    <t>55416450</t>
  </si>
  <si>
    <t>67</t>
  </si>
  <si>
    <t>722181252</t>
  </si>
  <si>
    <t>Ochrana vodovodního potrubí přilepenými termoizolačními trubicemi z PE tl do 25 mm DN do 45 mm</t>
  </si>
  <si>
    <t>939286848</t>
  </si>
  <si>
    <t>68</t>
  </si>
  <si>
    <t>722211813</t>
  </si>
  <si>
    <t>Demontáž armatur přírubových se dvěma přírubami do DN 80</t>
  </si>
  <si>
    <t>855937053</t>
  </si>
  <si>
    <t>69</t>
  </si>
  <si>
    <t>722220152</t>
  </si>
  <si>
    <t>Nástěnka závitová plastová PPR PN 20 DN 20 x G 1/2</t>
  </si>
  <si>
    <t>1091678986</t>
  </si>
  <si>
    <t>70</t>
  </si>
  <si>
    <t>722220161</t>
  </si>
  <si>
    <t>Nástěnný komplet plastový PPR PN 20 DN 20 x G 1/2</t>
  </si>
  <si>
    <t>soubor</t>
  </si>
  <si>
    <t>-888806809</t>
  </si>
  <si>
    <t>71</t>
  </si>
  <si>
    <t>722220231</t>
  </si>
  <si>
    <t>Přechodka dGK PPR PN 20 D 20 x G 1/2 s kovovým vnitřním závitem</t>
  </si>
  <si>
    <t>-967199209</t>
  </si>
  <si>
    <t>72</t>
  </si>
  <si>
    <t>722220232</t>
  </si>
  <si>
    <t>Přechodka dGK PPR PN 20 D 25 x G 3/4 s kovovým vnitřním závitem</t>
  </si>
  <si>
    <t>-637821214</t>
  </si>
  <si>
    <t>73</t>
  </si>
  <si>
    <t>722220233</t>
  </si>
  <si>
    <t>Přechodka dGK PPR PN 20 D 32 x G 1 s kovovým vnitřním závitem</t>
  </si>
  <si>
    <t>-1193838900</t>
  </si>
  <si>
    <t>74</t>
  </si>
  <si>
    <t>722220852</t>
  </si>
  <si>
    <t>Demontáž armatur závitových s jedním závitem G do 5/4</t>
  </si>
  <si>
    <t>-303425767</t>
  </si>
  <si>
    <t>75</t>
  </si>
  <si>
    <t>722229101</t>
  </si>
  <si>
    <t>Montáž vodovodních armatur s jedním závitem G 1/2 ostatní typ</t>
  </si>
  <si>
    <t>624797050</t>
  </si>
  <si>
    <t>76</t>
  </si>
  <si>
    <t>GCM.R608Y013</t>
  </si>
  <si>
    <t>Vypouštěcí kul.koh., s hadicovou vývodkou a zátkou, PN 10, T 90°C, R608, 1/2"</t>
  </si>
  <si>
    <t>-1751510861</t>
  </si>
  <si>
    <t>77</t>
  </si>
  <si>
    <t>722232043.GCM</t>
  </si>
  <si>
    <t>Kohout kulový Giacomini R250D přímý G 1/2 PN 42 do 185°C vnitřní závit</t>
  </si>
  <si>
    <t>-1776002390</t>
  </si>
  <si>
    <t>78</t>
  </si>
  <si>
    <t>722232044.GCM</t>
  </si>
  <si>
    <t>Kohout kulový Giacomini R250D přímý G 3/4 PN 42 do 185°C vnitřní závit</t>
  </si>
  <si>
    <t>-649207575</t>
  </si>
  <si>
    <t>79</t>
  </si>
  <si>
    <t>722232046.GCM</t>
  </si>
  <si>
    <t>Kohout kulový Giacomini R250D přímý G 5/4 PN 42 do 185°C vnitřní závit</t>
  </si>
  <si>
    <t>1223963122</t>
  </si>
  <si>
    <t>80</t>
  </si>
  <si>
    <t>722232047.GCM</t>
  </si>
  <si>
    <t>Kohout kulový Giacomini R250D přímý G 6/4 PN 42 do 185°C vnitřní závit</t>
  </si>
  <si>
    <t>-2068346194</t>
  </si>
  <si>
    <t>81</t>
  </si>
  <si>
    <t>722232048.GCM</t>
  </si>
  <si>
    <t>Kohout kulový Giacomini R250D přímý G 2 PN 42 do 185°C vnitřní závit</t>
  </si>
  <si>
    <t>-1293902325</t>
  </si>
  <si>
    <t>82</t>
  </si>
  <si>
    <t>722234235.EKO</t>
  </si>
  <si>
    <t>Montáž fyzikální úpravny vody potrubí D50</t>
  </si>
  <si>
    <t>1136274959</t>
  </si>
  <si>
    <t>83</t>
  </si>
  <si>
    <t>43632041.EKO</t>
  </si>
  <si>
    <t>zařízení fyzikální úpravy vody na potrubí do průměru 60 mm typ HYDROFLOW P60 vč. řídící jednotky</t>
  </si>
  <si>
    <t>641330246</t>
  </si>
  <si>
    <t>84</t>
  </si>
  <si>
    <t>722239101</t>
  </si>
  <si>
    <t>Montáž armatur vodovodních se dvěma závity G 1/2</t>
  </si>
  <si>
    <t>432506613</t>
  </si>
  <si>
    <t>85</t>
  </si>
  <si>
    <t>55190261</t>
  </si>
  <si>
    <t>ventil cirkulační termostatický pro teplou vodu MultiTherm DN15</t>
  </si>
  <si>
    <t>-1371645569</t>
  </si>
  <si>
    <t>86</t>
  </si>
  <si>
    <t>55190263</t>
  </si>
  <si>
    <t>teploměr k  cirkulačnímu ventilu</t>
  </si>
  <si>
    <t>-1359874249</t>
  </si>
  <si>
    <t>87</t>
  </si>
  <si>
    <t>722239102</t>
  </si>
  <si>
    <t>Montáž armatur vodovodních se dvěma závity G 3/4</t>
  </si>
  <si>
    <t>-317874014</t>
  </si>
  <si>
    <t>88</t>
  </si>
  <si>
    <t>55190262</t>
  </si>
  <si>
    <t>ventil cirkulační termostatický pro teplou vodu MultiTherm DN 20</t>
  </si>
  <si>
    <t>-477913417</t>
  </si>
  <si>
    <t>89</t>
  </si>
  <si>
    <t>-1006551817</t>
  </si>
  <si>
    <t>90</t>
  </si>
  <si>
    <t>722239105</t>
  </si>
  <si>
    <t>Montáž armatur vodovodních se dvěma závity G 6/4</t>
  </si>
  <si>
    <t>-289803747</t>
  </si>
  <si>
    <t>91</t>
  </si>
  <si>
    <t>GCM.R60Y007</t>
  </si>
  <si>
    <t>Závitový zpětný ventil, R60, 11/2</t>
  </si>
  <si>
    <t>1175140446</t>
  </si>
  <si>
    <t>92</t>
  </si>
  <si>
    <t>722239106</t>
  </si>
  <si>
    <t>Montáž armatur vodovodních se dvěma závity G 2</t>
  </si>
  <si>
    <t>-786766401</t>
  </si>
  <si>
    <t>93</t>
  </si>
  <si>
    <t>GCM.R60Y008</t>
  </si>
  <si>
    <t>Závitový zpětný ventil, R60, 2"</t>
  </si>
  <si>
    <t>-1143108719</t>
  </si>
  <si>
    <t>94</t>
  </si>
  <si>
    <t>43633216.KCE</t>
  </si>
  <si>
    <t>filtr na studenou vodu JUDO JSY-LF-A/T DN 50 s automatickým proplachem</t>
  </si>
  <si>
    <t>-50429289</t>
  </si>
  <si>
    <t>95</t>
  </si>
  <si>
    <t>722250132</t>
  </si>
  <si>
    <t>Hydrantový systém s tvarově stálou hadicí D 19 x 20 m celoplechový</t>
  </si>
  <si>
    <t>-259896890</t>
  </si>
  <si>
    <t>96</t>
  </si>
  <si>
    <t>722262211</t>
  </si>
  <si>
    <t>Vodoměr závitový jednovtokový suchoběžný do 40°C G 1/2 x 80 mm Qn 1,5 m3/h horizontální</t>
  </si>
  <si>
    <t>1353069216</t>
  </si>
  <si>
    <t>97</t>
  </si>
  <si>
    <t>722262302</t>
  </si>
  <si>
    <t>Vodoměr závitový vícevtokový mokroběžný do 40°C G 5/4 x 150 mm Qn 6 m3/h vertikální</t>
  </si>
  <si>
    <t>1812178556</t>
  </si>
  <si>
    <t>98</t>
  </si>
  <si>
    <t>722263205</t>
  </si>
  <si>
    <t>Vodoměr závitový jednovtokový suchoběžný do 100°C G 1/2 x 80 mm Qn 1,5 m3/h horizontální</t>
  </si>
  <si>
    <t>390709660</t>
  </si>
  <si>
    <t>99</t>
  </si>
  <si>
    <t>722263256R</t>
  </si>
  <si>
    <t>Montáž patního měřiče TV</t>
  </si>
  <si>
    <t>-365384561</t>
  </si>
  <si>
    <t>100</t>
  </si>
  <si>
    <t>40511232</t>
  </si>
  <si>
    <t>patní měřič teplé vody SKALÁR III OS DN 20 Qn=2,5 m3/h</t>
  </si>
  <si>
    <t>-1539057596</t>
  </si>
  <si>
    <t>101</t>
  </si>
  <si>
    <t>722290226</t>
  </si>
  <si>
    <t>Zkouška těsnosti vodovodního potrubí závitového do DN 50</t>
  </si>
  <si>
    <t>1244621612</t>
  </si>
  <si>
    <t>102</t>
  </si>
  <si>
    <t>722290234</t>
  </si>
  <si>
    <t>Proplach a dezinfekce vodovodního potrubí do DN 80</t>
  </si>
  <si>
    <t>1776203337</t>
  </si>
  <si>
    <t>103</t>
  </si>
  <si>
    <t>722290823</t>
  </si>
  <si>
    <t>Přemístění vnitrostaveništní demontovaných hmot pro vnitřní vodovod v objektech výšky do 24 m</t>
  </si>
  <si>
    <t>1019324887</t>
  </si>
  <si>
    <t>104</t>
  </si>
  <si>
    <t>998722103</t>
  </si>
  <si>
    <t>Přesun hmot tonážní pro vnitřní vodovod v objektech v do 24 m</t>
  </si>
  <si>
    <t>430807075</t>
  </si>
  <si>
    <t>725</t>
  </si>
  <si>
    <t>Zdravotechnika - zařizovací předměty</t>
  </si>
  <si>
    <t>105</t>
  </si>
  <si>
    <t>725119101</t>
  </si>
  <si>
    <t>Montáž splachovače nádržkového plastového vysokopoloženého</t>
  </si>
  <si>
    <t>923488232</t>
  </si>
  <si>
    <t>106</t>
  </si>
  <si>
    <t>551470472</t>
  </si>
  <si>
    <t>nádržka splachovací plastová pro volně stojící klozety/výlevky MIRA 9371.0</t>
  </si>
  <si>
    <t>950263876</t>
  </si>
  <si>
    <t>107</t>
  </si>
  <si>
    <t>725119112</t>
  </si>
  <si>
    <t>Montáž splachovače nádržkového keramického s úspornou armaturou</t>
  </si>
  <si>
    <t>312553903</t>
  </si>
  <si>
    <t>108</t>
  </si>
  <si>
    <t>64234081</t>
  </si>
  <si>
    <t>nádrž kombinovaného klozetu keramická se spodním napouštěním a splachovacím mechanismem bílá 390x175mm</t>
  </si>
  <si>
    <t>-421716538</t>
  </si>
  <si>
    <t>109</t>
  </si>
  <si>
    <t>725119122</t>
  </si>
  <si>
    <t>Montáž klozetových mís kombi</t>
  </si>
  <si>
    <t>-421107936</t>
  </si>
  <si>
    <t>110</t>
  </si>
  <si>
    <t>642320510</t>
  </si>
  <si>
    <t>klozet keramický kombinovaný hluboké splachování odpad vodorovný bílý LYRA Plus 2638.6</t>
  </si>
  <si>
    <t>-514444537</t>
  </si>
  <si>
    <t>111</t>
  </si>
  <si>
    <t>642320511</t>
  </si>
  <si>
    <t>klozet keramický kombinovaný hluboké splachování odpad šikmý bílý LYRA Plus 2638.4</t>
  </si>
  <si>
    <t>1246548046</t>
  </si>
  <si>
    <t>112</t>
  </si>
  <si>
    <t>551673812</t>
  </si>
  <si>
    <t>sedátko klozetové duroplastové s poklopem bílé LYRA 9338.0</t>
  </si>
  <si>
    <t>690283523</t>
  </si>
  <si>
    <t>113</t>
  </si>
  <si>
    <t>64234212</t>
  </si>
  <si>
    <t>mísa keramická ke kombiklozetu bílá hluboké splachování, se zvýšenou výškou 500mm MIO 2471.6</t>
  </si>
  <si>
    <t>-1568852462</t>
  </si>
  <si>
    <t>114</t>
  </si>
  <si>
    <t>55167381.LF</t>
  </si>
  <si>
    <t>sedátko klozetové duroplastové bílé s poklopem MIO 9271.1</t>
  </si>
  <si>
    <t>-2084823182</t>
  </si>
  <si>
    <t>115</t>
  </si>
  <si>
    <t>725219102</t>
  </si>
  <si>
    <t>Montáž umyvadla připevněného na šrouby do zdiva</t>
  </si>
  <si>
    <t>-1459761063</t>
  </si>
  <si>
    <t>116</t>
  </si>
  <si>
    <t>64211005</t>
  </si>
  <si>
    <t>umyvadlo keramické závěsné bílé 550x420mm</t>
  </si>
  <si>
    <t>1719019610</t>
  </si>
  <si>
    <t>117</t>
  </si>
  <si>
    <t>64211023</t>
  </si>
  <si>
    <t>umyvadlo keramické závěsné bezbariérové bílé 640x550mm</t>
  </si>
  <si>
    <t>-1570746368</t>
  </si>
  <si>
    <t>118</t>
  </si>
  <si>
    <t>725229102</t>
  </si>
  <si>
    <t>Montáž vany se zápachovou uzávěrkou ocelové</t>
  </si>
  <si>
    <t>1170473761</t>
  </si>
  <si>
    <t>119</t>
  </si>
  <si>
    <t>55220500</t>
  </si>
  <si>
    <t>vana plechová smaltovaná bílá 1500x700mm</t>
  </si>
  <si>
    <t>-1737808300</t>
  </si>
  <si>
    <t>120</t>
  </si>
  <si>
    <t>725319111</t>
  </si>
  <si>
    <t>Montáž dřezu ostatních typů</t>
  </si>
  <si>
    <t>366626598</t>
  </si>
  <si>
    <t>121</t>
  </si>
  <si>
    <t>725339111</t>
  </si>
  <si>
    <t>Montáž výlevky</t>
  </si>
  <si>
    <t>-860459912</t>
  </si>
  <si>
    <t>122</t>
  </si>
  <si>
    <t>64271101</t>
  </si>
  <si>
    <t>výlevka keramická bílá se sklopnou plastovou mřížkou</t>
  </si>
  <si>
    <t>-1056773736</t>
  </si>
  <si>
    <t>123</t>
  </si>
  <si>
    <t>725819401</t>
  </si>
  <si>
    <t>Montáž ventilů rohových G 1/2 s připojovací trubičkou</t>
  </si>
  <si>
    <t>1124343945</t>
  </si>
  <si>
    <t>124</t>
  </si>
  <si>
    <t>55141001.RAV</t>
  </si>
  <si>
    <t>kohout kulový rohový mosazný R 1/2"x3/8"</t>
  </si>
  <si>
    <t>-2039179573</t>
  </si>
  <si>
    <t>125</t>
  </si>
  <si>
    <t>55141002.RAV</t>
  </si>
  <si>
    <t>kohout kulový rohový mosazný kombi R 1/2"x3/8"x3/4" pro připojení baterie a myčky/pračky</t>
  </si>
  <si>
    <t>-2093700778</t>
  </si>
  <si>
    <t>126</t>
  </si>
  <si>
    <t>55141002.SAG</t>
  </si>
  <si>
    <t xml:space="preserve">ventil kulový rohový se zpětnou klapkou SAG 05953 pro pračku/myčku nádobí </t>
  </si>
  <si>
    <t>-840596528</t>
  </si>
  <si>
    <t>127</t>
  </si>
  <si>
    <t>55190004.SAG</t>
  </si>
  <si>
    <t>flexi hadice ohebná k baterii opletená 3/8x3/8 MF, délky 50 cm</t>
  </si>
  <si>
    <t>885990364</t>
  </si>
  <si>
    <t>128</t>
  </si>
  <si>
    <t>55190005.SAG</t>
  </si>
  <si>
    <t>flexi hadice ohebná k baterii opletená 3/8x3/8 MF, délky 70 cm</t>
  </si>
  <si>
    <t>-475572801</t>
  </si>
  <si>
    <t>129</t>
  </si>
  <si>
    <t>725829111</t>
  </si>
  <si>
    <t>Montáž baterie stojánkové dřezové G 1/2</t>
  </si>
  <si>
    <t>-334339129</t>
  </si>
  <si>
    <t>130</t>
  </si>
  <si>
    <t>55143974.JIK</t>
  </si>
  <si>
    <t>baterie dřezová páková stojánková s otočným ramínkem LYRA  5127.1, chrom</t>
  </si>
  <si>
    <t>1331513762</t>
  </si>
  <si>
    <t>131</t>
  </si>
  <si>
    <t>725829121</t>
  </si>
  <si>
    <t>Montáž baterie umyvadlové nástěnné pákové a klasické ostatní typ</t>
  </si>
  <si>
    <t>-1024713013</t>
  </si>
  <si>
    <t>132</t>
  </si>
  <si>
    <t>55145616.JIKA</t>
  </si>
  <si>
    <t>baterie umyvadlová nástěnná páková 150 mm 5127.7 chrom</t>
  </si>
  <si>
    <t>-1562168613</t>
  </si>
  <si>
    <t>133</t>
  </si>
  <si>
    <t>55145617.JIKA</t>
  </si>
  <si>
    <t>výtokové ramínko 300 mm k baterii 9527.0, chrom</t>
  </si>
  <si>
    <t>1893395792</t>
  </si>
  <si>
    <t>134</t>
  </si>
  <si>
    <t>55145618.JIKA</t>
  </si>
  <si>
    <t>výtokové ramínko 150 mm k baterii 5127.0, chrom</t>
  </si>
  <si>
    <t>-274939318</t>
  </si>
  <si>
    <t>135</t>
  </si>
  <si>
    <t>725829131</t>
  </si>
  <si>
    <t>Montáž baterie umyvadlové stojánkové G 1/2 ostatní typ</t>
  </si>
  <si>
    <t>-968712539</t>
  </si>
  <si>
    <t>136</t>
  </si>
  <si>
    <t>55144049.JIKA</t>
  </si>
  <si>
    <t>baterie umyvadlová stojánková páková LYRA 1128.1  bez automatické zátky, chrom</t>
  </si>
  <si>
    <t>1194058412</t>
  </si>
  <si>
    <t>137</t>
  </si>
  <si>
    <t>55144050.JIKA</t>
  </si>
  <si>
    <t>lékařská páka 9127.0 k baterii, chrom</t>
  </si>
  <si>
    <t>-875181715</t>
  </si>
  <si>
    <t>138</t>
  </si>
  <si>
    <t>725839101</t>
  </si>
  <si>
    <t>Montáž baterie vanové nástěnné G 1/2 ostatní typ</t>
  </si>
  <si>
    <t>1201214568</t>
  </si>
  <si>
    <t>139</t>
  </si>
  <si>
    <t>55144943.JIKA</t>
  </si>
  <si>
    <t>baterie vanová nástěnná páková LYRA 2127.7 bez příslušenství</t>
  </si>
  <si>
    <t>-781110053</t>
  </si>
  <si>
    <t>140</t>
  </si>
  <si>
    <t>55145005.JIKA</t>
  </si>
  <si>
    <t>sprchový komplet LYRA 6027.1 (ruční sprcha, sprchová tyč, hadice), chrom</t>
  </si>
  <si>
    <t>sada</t>
  </si>
  <si>
    <t>-1442643137</t>
  </si>
  <si>
    <t>141</t>
  </si>
  <si>
    <t>725859102</t>
  </si>
  <si>
    <t>Montáž ventilů odpadních do DN 50 pro zařizovací předměty</t>
  </si>
  <si>
    <t>1107958000</t>
  </si>
  <si>
    <t>142</t>
  </si>
  <si>
    <t>55161008.JIKA</t>
  </si>
  <si>
    <t>automatická vanová výpusť vč. vanového sifonu JIKA 9481.6 DN 40/50, plastová</t>
  </si>
  <si>
    <t>-774540018</t>
  </si>
  <si>
    <t>143</t>
  </si>
  <si>
    <t>55161840.HLE</t>
  </si>
  <si>
    <t>Vtok 6/4” s fixační objímkou</t>
  </si>
  <si>
    <t>-248006250</t>
  </si>
  <si>
    <t>144</t>
  </si>
  <si>
    <t>725862103</t>
  </si>
  <si>
    <t>Zápachová uzávěrka pro dřezy DN 40/50</t>
  </si>
  <si>
    <t>17913979</t>
  </si>
  <si>
    <t>145</t>
  </si>
  <si>
    <t>725869101</t>
  </si>
  <si>
    <t>Montáž zápachových uzávěrek umyvadlových do DN 40</t>
  </si>
  <si>
    <t>466604247</t>
  </si>
  <si>
    <t>146</t>
  </si>
  <si>
    <t>55166633.JIKA</t>
  </si>
  <si>
    <t>uzávěrka zápachová umyvadlová podomítková MIO 9390.2 DN 40</t>
  </si>
  <si>
    <t>1001348405</t>
  </si>
  <si>
    <t>147</t>
  </si>
  <si>
    <t>55161312.ALC</t>
  </si>
  <si>
    <t>sifon umyvadlový plastový A41 DN 40 s nerezovou mřížkou</t>
  </si>
  <si>
    <t>612026191</t>
  </si>
  <si>
    <t>148</t>
  </si>
  <si>
    <t>725869204</t>
  </si>
  <si>
    <t>Montáž zápachových uzávěrek džezových jednodílných DN 50</t>
  </si>
  <si>
    <t>1323172759</t>
  </si>
  <si>
    <t>149</t>
  </si>
  <si>
    <t>55161102.ALC</t>
  </si>
  <si>
    <t>uzávěrka zápachová dřezová plastová A441 50 s nerezovou mřížkou</t>
  </si>
  <si>
    <t>-285961725</t>
  </si>
  <si>
    <t>150</t>
  </si>
  <si>
    <t>725980123</t>
  </si>
  <si>
    <t>Dvířka plastová 300x300 mm</t>
  </si>
  <si>
    <t>-1389296509</t>
  </si>
  <si>
    <t>151</t>
  </si>
  <si>
    <t>998725103</t>
  </si>
  <si>
    <t>Přesun hmot tonážní pro zařizovací předměty v objektech v do 24 m</t>
  </si>
  <si>
    <t>-388221982</t>
  </si>
  <si>
    <t>726</t>
  </si>
  <si>
    <t>Zdravotechnika - předstěnové instalace</t>
  </si>
  <si>
    <t>152</t>
  </si>
  <si>
    <t>726111001</t>
  </si>
  <si>
    <t>Instalační předstěna - umyvadlo s nastavitelnou hl do 190 mm do masivní zděné kce</t>
  </si>
  <si>
    <t>-1824729951</t>
  </si>
  <si>
    <t>153</t>
  </si>
  <si>
    <t>GBT.111485001</t>
  </si>
  <si>
    <t>Geberit Duofix montážní prvek pro umyvadlo, 82–98 cm, stojánková armatura</t>
  </si>
  <si>
    <t>451331413</t>
  </si>
  <si>
    <t>154</t>
  </si>
  <si>
    <t>726131002</t>
  </si>
  <si>
    <t>Instalační předstěna - umyvadlo do v 1120 mm pro tělesně postižené do lehkých stěn s kovovou kcí</t>
  </si>
  <si>
    <t>417303513</t>
  </si>
  <si>
    <t>155</t>
  </si>
  <si>
    <t>7261312054R</t>
  </si>
  <si>
    <t>Instalační předstěna - montáž pro pračky do lehkých stěn s kovovou kcí</t>
  </si>
  <si>
    <t>760082096</t>
  </si>
  <si>
    <t>156</t>
  </si>
  <si>
    <t>55281002.GBT</t>
  </si>
  <si>
    <t xml:space="preserve">Geberit Duofix 111.778, montážní prvek pro pračku </t>
  </si>
  <si>
    <t>752201301</t>
  </si>
  <si>
    <t>157</t>
  </si>
  <si>
    <t>726131206R</t>
  </si>
  <si>
    <t>Instalační předstěna - montáž pro sprchy do lehkých stěn s kovovou kcí</t>
  </si>
  <si>
    <t>1497929655</t>
  </si>
  <si>
    <t>158</t>
  </si>
  <si>
    <t>55281003.GBT</t>
  </si>
  <si>
    <t>Geberit Duofix 111.580, montážní prvek pro sprchu</t>
  </si>
  <si>
    <t>-1265228156</t>
  </si>
  <si>
    <t>159</t>
  </si>
  <si>
    <t>998726113</t>
  </si>
  <si>
    <t>Přesun hmot tonážní pro instalační prefabrikáty v objektech v do 24 m</t>
  </si>
  <si>
    <t>1650938564</t>
  </si>
  <si>
    <t>727</t>
  </si>
  <si>
    <t>Zdravotechnika - požární ochrana</t>
  </si>
  <si>
    <t>160</t>
  </si>
  <si>
    <t>727111544</t>
  </si>
  <si>
    <t>Prostup kovového potrubí D 50 mm stropem tl 15cm bez izolace požární odolnost EI 120</t>
  </si>
  <si>
    <t>-30923849</t>
  </si>
  <si>
    <t>161</t>
  </si>
  <si>
    <t>727121107</t>
  </si>
  <si>
    <t>Protipožární manžeta D 110 mm z jedné strany dělící konstrukce požární odolnost EI 90</t>
  </si>
  <si>
    <t>-610658765</t>
  </si>
  <si>
    <t>764</t>
  </si>
  <si>
    <t>Konstrukce klempířské</t>
  </si>
  <si>
    <t>162</t>
  </si>
  <si>
    <t>764511416R</t>
  </si>
  <si>
    <t>Nosný žlab hranatý z Pz plechu rš 500 mm pro uložení potrubí vč. závěsných tyčí</t>
  </si>
  <si>
    <t>-1557505867</t>
  </si>
  <si>
    <t>163</t>
  </si>
  <si>
    <t>998764102</t>
  </si>
  <si>
    <t>Přesun hmot tonážní pro konstrukce klempířské v objektech v do 12 m</t>
  </si>
  <si>
    <t>1661588496</t>
  </si>
  <si>
    <t>767</t>
  </si>
  <si>
    <t>Konstrukce zámečnické</t>
  </si>
  <si>
    <t>164</t>
  </si>
  <si>
    <t>767995111</t>
  </si>
  <si>
    <t>Montáž atypických zámečnických konstrukcí hmotnosti do 5 kg</t>
  </si>
  <si>
    <t>kg</t>
  </si>
  <si>
    <t>-1267209058</t>
  </si>
  <si>
    <t>165</t>
  </si>
  <si>
    <t>13010461</t>
  </si>
  <si>
    <t>ocel profilová jakost 11 375 - nosná konstrukce, konzole, objímky, spojovací materiál apod.</t>
  </si>
  <si>
    <t>-1868087960</t>
  </si>
  <si>
    <t>166</t>
  </si>
  <si>
    <t>767996801</t>
  </si>
  <si>
    <t>Demontáž atypických zámečnických konstrukcí rozebráním hmotnosti jednotlivých dílů do 50 kg</t>
  </si>
  <si>
    <t>-1671873151</t>
  </si>
  <si>
    <t>167</t>
  </si>
  <si>
    <t>998767103</t>
  </si>
  <si>
    <t>Přesun hmot tonážní pro zámečnické konstrukce v objektech v do 24 m</t>
  </si>
  <si>
    <t>1769949823</t>
  </si>
  <si>
    <t>783</t>
  </si>
  <si>
    <t>Dokončovací práce - nátěry</t>
  </si>
  <si>
    <t>168</t>
  </si>
  <si>
    <t>783314101</t>
  </si>
  <si>
    <t>Základní jednonásobný syntetický nátěr zámečnických konstrukcí</t>
  </si>
  <si>
    <t>2061236734</t>
  </si>
  <si>
    <t>169</t>
  </si>
  <si>
    <t>783315101</t>
  </si>
  <si>
    <t>Mezinátěr jednonásobný syntetický standardní zámečnických konstrukcí</t>
  </si>
  <si>
    <t>1411744243</t>
  </si>
  <si>
    <t>170</t>
  </si>
  <si>
    <t>783317101</t>
  </si>
  <si>
    <t>Krycí jednonásobný syntetický standardní nátěr zámečnických konstrukcí</t>
  </si>
  <si>
    <t>1243795448</t>
  </si>
  <si>
    <t>Čelakovského – smíšený dům</t>
  </si>
  <si>
    <t>Stavební úpravy objektu č. 806/4 v ul. Čelakovského, Ústí nad Labem – bytový dům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</si>
</sst>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0" fillId="3" borderId="7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4" fontId="17" fillId="5" borderId="22" xfId="0" applyNumberFormat="1" applyFont="1" applyFill="1" applyBorder="1" applyAlignment="1" applyProtection="1">
      <alignment vertical="center"/>
      <protection locked="0"/>
    </xf>
    <xf numFmtId="4" fontId="29" fillId="5" borderId="22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" fillId="5" borderId="0" xfId="0" applyFont="1" applyFill="1" applyAlignment="1" applyProtection="1">
      <alignment horizontal="left" vertical="center"/>
      <protection locked="0"/>
    </xf>
    <xf numFmtId="0" fontId="0" fillId="5" borderId="0" xfId="0" applyFill="1" applyAlignment="1" applyProtection="1">
      <alignment horizontal="left"/>
      <protection locked="0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40" workbookViewId="0">
      <selection activeCell="X20" sqref="X20"/>
    </sheetView>
  </sheetViews>
  <sheetFormatPr defaultRowHeight="11.25" x14ac:dyDescent="0.2"/>
  <cols>
    <col min="1" max="1" width="8.33203125" style="153" customWidth="1"/>
    <col min="2" max="2" width="1.6640625" style="153" customWidth="1"/>
    <col min="3" max="3" width="4.1640625" style="153" customWidth="1"/>
    <col min="4" max="33" width="2.6640625" style="153" customWidth="1"/>
    <col min="34" max="34" width="3.33203125" style="153" customWidth="1"/>
    <col min="35" max="35" width="31.6640625" style="153" customWidth="1"/>
    <col min="36" max="37" width="2.5" style="153" customWidth="1"/>
    <col min="38" max="38" width="8.33203125" style="153" customWidth="1"/>
    <col min="39" max="39" width="3.33203125" style="153" customWidth="1"/>
    <col min="40" max="40" width="13.33203125" style="153" customWidth="1"/>
    <col min="41" max="41" width="7.5" style="153" customWidth="1"/>
    <col min="42" max="42" width="4.1640625" style="153" customWidth="1"/>
    <col min="43" max="43" width="15.6640625" style="153" hidden="1" customWidth="1"/>
    <col min="44" max="44" width="13.6640625" style="153" customWidth="1"/>
    <col min="45" max="47" width="25.83203125" style="153" hidden="1" customWidth="1"/>
    <col min="48" max="49" width="21.6640625" style="153" hidden="1" customWidth="1"/>
    <col min="50" max="51" width="25" style="153" hidden="1" customWidth="1"/>
    <col min="52" max="52" width="21.6640625" style="153" hidden="1" customWidth="1"/>
    <col min="53" max="53" width="19.1640625" style="153" hidden="1" customWidth="1"/>
    <col min="54" max="54" width="25" style="153" hidden="1" customWidth="1"/>
    <col min="55" max="55" width="21.6640625" style="153" hidden="1" customWidth="1"/>
    <col min="56" max="56" width="19.1640625" style="153" hidden="1" customWidth="1"/>
    <col min="57" max="57" width="66.5" style="153" customWidth="1"/>
    <col min="58" max="70" width="9.33203125" style="153"/>
    <col min="71" max="91" width="9.33203125" style="153" hidden="1"/>
    <col min="92" max="16384" width="9.33203125" style="153"/>
  </cols>
  <sheetData>
    <row r="1" spans="1:74" x14ac:dyDescent="0.2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ht="36.950000000000003" customHeight="1" x14ac:dyDescent="0.2">
      <c r="AR2" s="175" t="s">
        <v>5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1" t="s">
        <v>6</v>
      </c>
      <c r="BT2" s="11" t="s">
        <v>7</v>
      </c>
    </row>
    <row r="3" spans="1:74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 x14ac:dyDescent="0.2">
      <c r="B4" s="14"/>
      <c r="D4" s="15" t="s">
        <v>9</v>
      </c>
      <c r="AR4" s="14"/>
      <c r="AS4" s="16" t="s">
        <v>10</v>
      </c>
      <c r="BS4" s="11" t="s">
        <v>11</v>
      </c>
    </row>
    <row r="5" spans="1:74" ht="12" customHeight="1" x14ac:dyDescent="0.2">
      <c r="B5" s="14"/>
      <c r="D5" s="17" t="s">
        <v>12</v>
      </c>
      <c r="K5" s="172" t="s">
        <v>13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R5" s="14"/>
      <c r="BS5" s="11" t="s">
        <v>6</v>
      </c>
    </row>
    <row r="6" spans="1:74" ht="36.950000000000003" customHeight="1" x14ac:dyDescent="0.2">
      <c r="B6" s="14"/>
      <c r="D6" s="19" t="s">
        <v>14</v>
      </c>
      <c r="K6" s="174" t="s">
        <v>822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R6" s="14"/>
      <c r="BS6" s="11" t="s">
        <v>6</v>
      </c>
    </row>
    <row r="7" spans="1:74" ht="12" customHeight="1" x14ac:dyDescent="0.2">
      <c r="B7" s="14"/>
      <c r="D7" s="159" t="s">
        <v>15</v>
      </c>
      <c r="K7" s="152" t="s">
        <v>1</v>
      </c>
      <c r="AK7" s="159" t="s">
        <v>16</v>
      </c>
      <c r="AN7" s="152" t="s">
        <v>1</v>
      </c>
      <c r="AR7" s="14"/>
      <c r="BS7" s="11" t="s">
        <v>6</v>
      </c>
    </row>
    <row r="8" spans="1:74" ht="12" customHeight="1" x14ac:dyDescent="0.2">
      <c r="B8" s="14"/>
      <c r="D8" s="159" t="s">
        <v>17</v>
      </c>
      <c r="K8" s="152" t="s">
        <v>18</v>
      </c>
      <c r="AK8" s="159" t="s">
        <v>19</v>
      </c>
      <c r="AN8" s="152" t="s">
        <v>20</v>
      </c>
      <c r="AR8" s="14"/>
      <c r="BS8" s="11" t="s">
        <v>6</v>
      </c>
    </row>
    <row r="9" spans="1:74" ht="14.45" customHeight="1" x14ac:dyDescent="0.2">
      <c r="B9" s="14"/>
      <c r="AR9" s="14"/>
      <c r="BS9" s="11" t="s">
        <v>6</v>
      </c>
    </row>
    <row r="10" spans="1:74" ht="12" customHeight="1" x14ac:dyDescent="0.2">
      <c r="B10" s="14"/>
      <c r="D10" s="159" t="s">
        <v>21</v>
      </c>
      <c r="AK10" s="159" t="s">
        <v>22</v>
      </c>
      <c r="AN10" s="152" t="s">
        <v>1</v>
      </c>
      <c r="AR10" s="14"/>
      <c r="BS10" s="11" t="s">
        <v>6</v>
      </c>
    </row>
    <row r="11" spans="1:74" ht="18.399999999999999" customHeight="1" x14ac:dyDescent="0.2">
      <c r="B11" s="14"/>
      <c r="E11" s="152" t="s">
        <v>23</v>
      </c>
      <c r="AK11" s="159" t="s">
        <v>24</v>
      </c>
      <c r="AN11" s="152" t="s">
        <v>1</v>
      </c>
      <c r="AR11" s="14"/>
      <c r="BS11" s="11" t="s">
        <v>6</v>
      </c>
    </row>
    <row r="12" spans="1:74" ht="6.95" customHeight="1" x14ac:dyDescent="0.2">
      <c r="B12" s="14"/>
      <c r="AR12" s="14"/>
      <c r="BS12" s="11" t="s">
        <v>6</v>
      </c>
    </row>
    <row r="13" spans="1:74" ht="12" customHeight="1" x14ac:dyDescent="0.2">
      <c r="B13" s="14"/>
      <c r="D13" s="159" t="s">
        <v>25</v>
      </c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K13" s="159" t="s">
        <v>22</v>
      </c>
      <c r="AM13" s="179" t="s">
        <v>1</v>
      </c>
      <c r="AN13" s="179"/>
      <c r="AR13" s="14"/>
      <c r="BS13" s="11" t="s">
        <v>6</v>
      </c>
    </row>
    <row r="14" spans="1:74" ht="12.75" x14ac:dyDescent="0.2">
      <c r="B14" s="14"/>
      <c r="E14" s="152" t="s">
        <v>23</v>
      </c>
      <c r="AK14" s="159" t="s">
        <v>24</v>
      </c>
      <c r="AM14" s="179" t="s">
        <v>1</v>
      </c>
      <c r="AN14" s="179"/>
      <c r="AR14" s="14"/>
      <c r="BS14" s="11" t="s">
        <v>6</v>
      </c>
    </row>
    <row r="15" spans="1:74" ht="6.95" customHeight="1" x14ac:dyDescent="0.2">
      <c r="B15" s="14"/>
      <c r="AR15" s="14"/>
      <c r="BS15" s="11" t="s">
        <v>3</v>
      </c>
    </row>
    <row r="16" spans="1:74" ht="12" customHeight="1" x14ac:dyDescent="0.2">
      <c r="B16" s="14"/>
      <c r="D16" s="159" t="s">
        <v>26</v>
      </c>
      <c r="AK16" s="159" t="s">
        <v>22</v>
      </c>
      <c r="AN16" s="152" t="s">
        <v>1</v>
      </c>
      <c r="AR16" s="14"/>
      <c r="BS16" s="11" t="s">
        <v>3</v>
      </c>
    </row>
    <row r="17" spans="1:71" ht="18.399999999999999" customHeight="1" x14ac:dyDescent="0.2">
      <c r="B17" s="14"/>
      <c r="E17" s="152" t="s">
        <v>23</v>
      </c>
      <c r="AK17" s="159" t="s">
        <v>24</v>
      </c>
      <c r="AN17" s="152" t="s">
        <v>1</v>
      </c>
      <c r="AR17" s="14"/>
      <c r="BS17" s="11" t="s">
        <v>27</v>
      </c>
    </row>
    <row r="18" spans="1:71" ht="6.95" customHeight="1" x14ac:dyDescent="0.2">
      <c r="B18" s="14"/>
      <c r="AR18" s="14"/>
      <c r="BS18" s="11" t="s">
        <v>6</v>
      </c>
    </row>
    <row r="19" spans="1:71" ht="12" customHeight="1" x14ac:dyDescent="0.2">
      <c r="B19" s="14"/>
      <c r="D19" s="159" t="s">
        <v>28</v>
      </c>
      <c r="AK19" s="159" t="s">
        <v>22</v>
      </c>
      <c r="AN19" s="152" t="s">
        <v>1</v>
      </c>
      <c r="AR19" s="14"/>
      <c r="BS19" s="11" t="s">
        <v>6</v>
      </c>
    </row>
    <row r="20" spans="1:71" ht="18.399999999999999" customHeight="1" x14ac:dyDescent="0.2">
      <c r="B20" s="14"/>
      <c r="E20" s="152" t="s">
        <v>23</v>
      </c>
      <c r="AK20" s="159" t="s">
        <v>24</v>
      </c>
      <c r="AN20" s="152" t="s">
        <v>1</v>
      </c>
      <c r="AR20" s="14"/>
      <c r="BS20" s="11" t="s">
        <v>27</v>
      </c>
    </row>
    <row r="21" spans="1:71" ht="6.95" customHeight="1" x14ac:dyDescent="0.2">
      <c r="B21" s="14"/>
      <c r="AR21" s="14"/>
    </row>
    <row r="22" spans="1:71" ht="12" customHeight="1" x14ac:dyDescent="0.2">
      <c r="B22" s="14"/>
      <c r="D22" s="159" t="s">
        <v>29</v>
      </c>
      <c r="AR22" s="14"/>
    </row>
    <row r="23" spans="1:71" ht="16.5" customHeight="1" x14ac:dyDescent="0.2">
      <c r="B23" s="14"/>
      <c r="E23" s="176" t="s">
        <v>1</v>
      </c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R23" s="14"/>
    </row>
    <row r="24" spans="1:71" ht="6.95" customHeight="1" x14ac:dyDescent="0.2">
      <c r="B24" s="14"/>
      <c r="AR24" s="14"/>
    </row>
    <row r="25" spans="1:71" ht="6.95" customHeight="1" x14ac:dyDescent="0.2">
      <c r="B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4"/>
    </row>
    <row r="26" spans="1:71" s="2" customFormat="1" ht="25.9" customHeight="1" x14ac:dyDescent="0.2">
      <c r="A26" s="158"/>
      <c r="B26" s="24"/>
      <c r="C26" s="158"/>
      <c r="D26" s="25" t="s">
        <v>30</v>
      </c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77">
        <f>ROUND(AG94,2)</f>
        <v>0</v>
      </c>
      <c r="AL26" s="178"/>
      <c r="AM26" s="178"/>
      <c r="AN26" s="178"/>
      <c r="AO26" s="178"/>
      <c r="AP26" s="158"/>
      <c r="AQ26" s="158"/>
      <c r="AR26" s="24"/>
      <c r="BE26" s="158"/>
    </row>
    <row r="27" spans="1:71" s="2" customFormat="1" ht="6.95" customHeight="1" x14ac:dyDescent="0.2">
      <c r="A27" s="158"/>
      <c r="B27" s="24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24"/>
      <c r="BE27" s="158"/>
    </row>
    <row r="28" spans="1:71" s="2" customFormat="1" ht="12.75" x14ac:dyDescent="0.2">
      <c r="A28" s="158"/>
      <c r="B28" s="24"/>
      <c r="C28" s="158"/>
      <c r="D28" s="158"/>
      <c r="E28" s="158"/>
      <c r="F28" s="158"/>
      <c r="G28" s="158"/>
      <c r="H28" s="158"/>
      <c r="I28" s="158"/>
      <c r="J28" s="158"/>
      <c r="K28" s="158"/>
      <c r="L28" s="171" t="s">
        <v>31</v>
      </c>
      <c r="M28" s="171"/>
      <c r="N28" s="171"/>
      <c r="O28" s="171"/>
      <c r="P28" s="171"/>
      <c r="Q28" s="158"/>
      <c r="R28" s="158"/>
      <c r="S28" s="158"/>
      <c r="T28" s="158"/>
      <c r="U28" s="158"/>
      <c r="V28" s="158"/>
      <c r="W28" s="171" t="s">
        <v>32</v>
      </c>
      <c r="X28" s="171"/>
      <c r="Y28" s="171"/>
      <c r="Z28" s="171"/>
      <c r="AA28" s="171"/>
      <c r="AB28" s="171"/>
      <c r="AC28" s="171"/>
      <c r="AD28" s="171"/>
      <c r="AE28" s="171"/>
      <c r="AF28" s="158"/>
      <c r="AG28" s="158"/>
      <c r="AH28" s="158"/>
      <c r="AI28" s="158"/>
      <c r="AJ28" s="158"/>
      <c r="AK28" s="171" t="s">
        <v>33</v>
      </c>
      <c r="AL28" s="171"/>
      <c r="AM28" s="171"/>
      <c r="AN28" s="171"/>
      <c r="AO28" s="171"/>
      <c r="AP28" s="158"/>
      <c r="AQ28" s="158"/>
      <c r="AR28" s="24"/>
      <c r="BE28" s="158"/>
    </row>
    <row r="29" spans="1:71" s="151" customFormat="1" ht="14.45" customHeight="1" x14ac:dyDescent="0.2">
      <c r="B29" s="28"/>
      <c r="D29" s="159" t="s">
        <v>34</v>
      </c>
      <c r="F29" s="159" t="s">
        <v>35</v>
      </c>
      <c r="L29" s="170">
        <v>0.21</v>
      </c>
      <c r="M29" s="169"/>
      <c r="N29" s="169"/>
      <c r="O29" s="169"/>
      <c r="P29" s="169"/>
      <c r="W29" s="168">
        <f>ROUND(AZ94, 2)</f>
        <v>0</v>
      </c>
      <c r="X29" s="169"/>
      <c r="Y29" s="169"/>
      <c r="Z29" s="169"/>
      <c r="AA29" s="169"/>
      <c r="AB29" s="169"/>
      <c r="AC29" s="169"/>
      <c r="AD29" s="169"/>
      <c r="AE29" s="169"/>
      <c r="AK29" s="168">
        <f>ROUND(AV94, 2)</f>
        <v>0</v>
      </c>
      <c r="AL29" s="169"/>
      <c r="AM29" s="169"/>
      <c r="AN29" s="169"/>
      <c r="AO29" s="169"/>
      <c r="AR29" s="28"/>
    </row>
    <row r="30" spans="1:71" s="151" customFormat="1" ht="14.45" customHeight="1" x14ac:dyDescent="0.2">
      <c r="B30" s="28"/>
      <c r="F30" s="159" t="s">
        <v>36</v>
      </c>
      <c r="L30" s="170">
        <v>0.15</v>
      </c>
      <c r="M30" s="169"/>
      <c r="N30" s="169"/>
      <c r="O30" s="169"/>
      <c r="P30" s="169"/>
      <c r="W30" s="168">
        <f>ROUND(BA94, 2)</f>
        <v>0</v>
      </c>
      <c r="X30" s="169"/>
      <c r="Y30" s="169"/>
      <c r="Z30" s="169"/>
      <c r="AA30" s="169"/>
      <c r="AB30" s="169"/>
      <c r="AC30" s="169"/>
      <c r="AD30" s="169"/>
      <c r="AE30" s="169"/>
      <c r="AK30" s="168">
        <f>ROUND(AW94, 2)</f>
        <v>0</v>
      </c>
      <c r="AL30" s="169"/>
      <c r="AM30" s="169"/>
      <c r="AN30" s="169"/>
      <c r="AO30" s="169"/>
      <c r="AR30" s="28"/>
    </row>
    <row r="31" spans="1:71" s="151" customFormat="1" ht="14.45" hidden="1" customHeight="1" x14ac:dyDescent="0.2">
      <c r="B31" s="28"/>
      <c r="F31" s="159" t="s">
        <v>37</v>
      </c>
      <c r="L31" s="170">
        <v>0.21</v>
      </c>
      <c r="M31" s="169"/>
      <c r="N31" s="169"/>
      <c r="O31" s="169"/>
      <c r="P31" s="169"/>
      <c r="W31" s="168">
        <f>ROUND(BB94, 2)</f>
        <v>0</v>
      </c>
      <c r="X31" s="169"/>
      <c r="Y31" s="169"/>
      <c r="Z31" s="169"/>
      <c r="AA31" s="169"/>
      <c r="AB31" s="169"/>
      <c r="AC31" s="169"/>
      <c r="AD31" s="169"/>
      <c r="AE31" s="169"/>
      <c r="AK31" s="168">
        <v>0</v>
      </c>
      <c r="AL31" s="169"/>
      <c r="AM31" s="169"/>
      <c r="AN31" s="169"/>
      <c r="AO31" s="169"/>
      <c r="AR31" s="28"/>
    </row>
    <row r="32" spans="1:71" s="151" customFormat="1" ht="14.45" hidden="1" customHeight="1" x14ac:dyDescent="0.2">
      <c r="B32" s="28"/>
      <c r="F32" s="159" t="s">
        <v>38</v>
      </c>
      <c r="L32" s="170">
        <v>0.15</v>
      </c>
      <c r="M32" s="169"/>
      <c r="N32" s="169"/>
      <c r="O32" s="169"/>
      <c r="P32" s="169"/>
      <c r="W32" s="168">
        <f>ROUND(BC94, 2)</f>
        <v>0</v>
      </c>
      <c r="X32" s="169"/>
      <c r="Y32" s="169"/>
      <c r="Z32" s="169"/>
      <c r="AA32" s="169"/>
      <c r="AB32" s="169"/>
      <c r="AC32" s="169"/>
      <c r="AD32" s="169"/>
      <c r="AE32" s="169"/>
      <c r="AK32" s="168">
        <v>0</v>
      </c>
      <c r="AL32" s="169"/>
      <c r="AM32" s="169"/>
      <c r="AN32" s="169"/>
      <c r="AO32" s="169"/>
      <c r="AR32" s="28"/>
    </row>
    <row r="33" spans="1:57" s="151" customFormat="1" ht="14.45" hidden="1" customHeight="1" x14ac:dyDescent="0.2">
      <c r="B33" s="28"/>
      <c r="F33" s="159" t="s">
        <v>39</v>
      </c>
      <c r="L33" s="170">
        <v>0</v>
      </c>
      <c r="M33" s="169"/>
      <c r="N33" s="169"/>
      <c r="O33" s="169"/>
      <c r="P33" s="169"/>
      <c r="W33" s="168">
        <f>ROUND(BD94, 2)</f>
        <v>0</v>
      </c>
      <c r="X33" s="169"/>
      <c r="Y33" s="169"/>
      <c r="Z33" s="169"/>
      <c r="AA33" s="169"/>
      <c r="AB33" s="169"/>
      <c r="AC33" s="169"/>
      <c r="AD33" s="169"/>
      <c r="AE33" s="169"/>
      <c r="AK33" s="168">
        <v>0</v>
      </c>
      <c r="AL33" s="169"/>
      <c r="AM33" s="169"/>
      <c r="AN33" s="169"/>
      <c r="AO33" s="169"/>
      <c r="AR33" s="28"/>
    </row>
    <row r="34" spans="1:57" s="2" customFormat="1" ht="6.95" customHeight="1" x14ac:dyDescent="0.2">
      <c r="A34" s="158"/>
      <c r="B34" s="24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24"/>
      <c r="BE34" s="158"/>
    </row>
    <row r="35" spans="1:57" s="2" customFormat="1" ht="25.9" customHeight="1" x14ac:dyDescent="0.2">
      <c r="A35" s="158"/>
      <c r="B35" s="24"/>
      <c r="C35" s="29"/>
      <c r="D35" s="30" t="s">
        <v>40</v>
      </c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31" t="s">
        <v>41</v>
      </c>
      <c r="U35" s="150"/>
      <c r="V35" s="150"/>
      <c r="W35" s="150"/>
      <c r="X35" s="164" t="s">
        <v>42</v>
      </c>
      <c r="Y35" s="165"/>
      <c r="Z35" s="165"/>
      <c r="AA35" s="165"/>
      <c r="AB35" s="165"/>
      <c r="AC35" s="150"/>
      <c r="AD35" s="150"/>
      <c r="AE35" s="150"/>
      <c r="AF35" s="150"/>
      <c r="AG35" s="150"/>
      <c r="AH35" s="150"/>
      <c r="AI35" s="150"/>
      <c r="AJ35" s="150"/>
      <c r="AK35" s="166">
        <f>SUM(AK26:AK33)</f>
        <v>0</v>
      </c>
      <c r="AL35" s="165"/>
      <c r="AM35" s="165"/>
      <c r="AN35" s="165"/>
      <c r="AO35" s="167"/>
      <c r="AP35" s="29"/>
      <c r="AQ35" s="29"/>
      <c r="AR35" s="24"/>
      <c r="BE35" s="158"/>
    </row>
    <row r="36" spans="1:57" s="2" customFormat="1" ht="6.95" customHeight="1" x14ac:dyDescent="0.2">
      <c r="A36" s="158"/>
      <c r="B36" s="24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24"/>
      <c r="BE36" s="158"/>
    </row>
    <row r="37" spans="1:57" s="2" customFormat="1" ht="14.45" customHeight="1" x14ac:dyDescent="0.2">
      <c r="A37" s="158"/>
      <c r="B37" s="24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  <c r="AL37" s="158"/>
      <c r="AM37" s="158"/>
      <c r="AN37" s="158"/>
      <c r="AO37" s="158"/>
      <c r="AP37" s="158"/>
      <c r="AQ37" s="158"/>
      <c r="AR37" s="24"/>
      <c r="BE37" s="158"/>
    </row>
    <row r="38" spans="1:57" ht="14.45" customHeight="1" x14ac:dyDescent="0.2">
      <c r="B38" s="14"/>
      <c r="AR38" s="14"/>
    </row>
    <row r="39" spans="1:57" ht="14.45" customHeight="1" x14ac:dyDescent="0.2">
      <c r="B39" s="14"/>
      <c r="AR39" s="14"/>
    </row>
    <row r="40" spans="1:57" ht="14.45" customHeight="1" x14ac:dyDescent="0.2">
      <c r="B40" s="14"/>
      <c r="AR40" s="14"/>
    </row>
    <row r="41" spans="1:57" ht="14.45" customHeight="1" x14ac:dyDescent="0.2">
      <c r="B41" s="14"/>
      <c r="AR41" s="14"/>
    </row>
    <row r="42" spans="1:57" ht="14.45" customHeight="1" x14ac:dyDescent="0.2">
      <c r="B42" s="14"/>
      <c r="AR42" s="14"/>
    </row>
    <row r="43" spans="1:57" ht="14.45" customHeight="1" x14ac:dyDescent="0.2">
      <c r="B43" s="14"/>
      <c r="AR43" s="14"/>
    </row>
    <row r="44" spans="1:57" ht="14.45" customHeight="1" x14ac:dyDescent="0.2">
      <c r="B44" s="14"/>
      <c r="AR44" s="14"/>
    </row>
    <row r="45" spans="1:57" ht="14.45" customHeight="1" x14ac:dyDescent="0.2">
      <c r="B45" s="14"/>
      <c r="AR45" s="14"/>
    </row>
    <row r="46" spans="1:57" ht="14.45" customHeight="1" x14ac:dyDescent="0.2">
      <c r="B46" s="14"/>
      <c r="AR46" s="14"/>
    </row>
    <row r="47" spans="1:57" ht="14.45" customHeight="1" x14ac:dyDescent="0.2">
      <c r="B47" s="14"/>
      <c r="AR47" s="14"/>
    </row>
    <row r="48" spans="1:57" ht="14.45" customHeight="1" x14ac:dyDescent="0.2">
      <c r="B48" s="14"/>
      <c r="AR48" s="14"/>
    </row>
    <row r="49" spans="1:57" s="2" customFormat="1" ht="14.45" customHeight="1" x14ac:dyDescent="0.2">
      <c r="B49" s="32"/>
      <c r="D49" s="33" t="s">
        <v>43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44</v>
      </c>
      <c r="AI49" s="34"/>
      <c r="AJ49" s="34"/>
      <c r="AK49" s="34"/>
      <c r="AL49" s="34"/>
      <c r="AM49" s="34"/>
      <c r="AN49" s="34"/>
      <c r="AO49" s="34"/>
      <c r="AR49" s="32"/>
    </row>
    <row r="50" spans="1:57" x14ac:dyDescent="0.2">
      <c r="B50" s="14"/>
      <c r="AR50" s="14"/>
    </row>
    <row r="51" spans="1:57" x14ac:dyDescent="0.2">
      <c r="B51" s="14"/>
      <c r="AR51" s="14"/>
    </row>
    <row r="52" spans="1:57" x14ac:dyDescent="0.2">
      <c r="B52" s="14"/>
      <c r="AR52" s="14"/>
    </row>
    <row r="53" spans="1:57" x14ac:dyDescent="0.2">
      <c r="B53" s="14"/>
      <c r="AR53" s="14"/>
    </row>
    <row r="54" spans="1:57" x14ac:dyDescent="0.2">
      <c r="B54" s="14"/>
      <c r="AR54" s="14"/>
    </row>
    <row r="55" spans="1:57" x14ac:dyDescent="0.2">
      <c r="B55" s="14"/>
      <c r="AR55" s="14"/>
    </row>
    <row r="56" spans="1:57" x14ac:dyDescent="0.2">
      <c r="B56" s="14"/>
      <c r="AR56" s="14"/>
    </row>
    <row r="57" spans="1:57" x14ac:dyDescent="0.2">
      <c r="B57" s="14"/>
      <c r="AR57" s="14"/>
    </row>
    <row r="58" spans="1:57" x14ac:dyDescent="0.2">
      <c r="B58" s="14"/>
      <c r="AR58" s="14"/>
    </row>
    <row r="59" spans="1:57" x14ac:dyDescent="0.2">
      <c r="B59" s="14"/>
      <c r="AR59" s="14"/>
    </row>
    <row r="60" spans="1:57" s="2" customFormat="1" ht="12.75" x14ac:dyDescent="0.2">
      <c r="A60" s="158"/>
      <c r="B60" s="24"/>
      <c r="C60" s="158"/>
      <c r="D60" s="35" t="s">
        <v>45</v>
      </c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35" t="s">
        <v>46</v>
      </c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35" t="s">
        <v>45</v>
      </c>
      <c r="AI60" s="154"/>
      <c r="AJ60" s="154"/>
      <c r="AK60" s="154"/>
      <c r="AL60" s="154"/>
      <c r="AM60" s="35" t="s">
        <v>46</v>
      </c>
      <c r="AN60" s="154"/>
      <c r="AO60" s="154"/>
      <c r="AP60" s="158"/>
      <c r="AQ60" s="158"/>
      <c r="AR60" s="24"/>
      <c r="BE60" s="158"/>
    </row>
    <row r="61" spans="1:57" x14ac:dyDescent="0.2">
      <c r="B61" s="14"/>
      <c r="AR61" s="14"/>
    </row>
    <row r="62" spans="1:57" x14ac:dyDescent="0.2">
      <c r="B62" s="14"/>
      <c r="AR62" s="14"/>
    </row>
    <row r="63" spans="1:57" x14ac:dyDescent="0.2">
      <c r="B63" s="14"/>
      <c r="AR63" s="14"/>
    </row>
    <row r="64" spans="1:57" s="2" customFormat="1" ht="12.75" x14ac:dyDescent="0.2">
      <c r="A64" s="158"/>
      <c r="B64" s="24"/>
      <c r="C64" s="158"/>
      <c r="D64" s="33" t="s">
        <v>47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3" t="s">
        <v>48</v>
      </c>
      <c r="AI64" s="36"/>
      <c r="AJ64" s="36"/>
      <c r="AK64" s="36"/>
      <c r="AL64" s="36"/>
      <c r="AM64" s="36"/>
      <c r="AN64" s="36"/>
      <c r="AO64" s="36"/>
      <c r="AP64" s="158"/>
      <c r="AQ64" s="158"/>
      <c r="AR64" s="24"/>
      <c r="BE64" s="158"/>
    </row>
    <row r="65" spans="1:57" x14ac:dyDescent="0.2">
      <c r="B65" s="14"/>
      <c r="AR65" s="14"/>
    </row>
    <row r="66" spans="1:57" x14ac:dyDescent="0.2">
      <c r="B66" s="14"/>
      <c r="AR66" s="14"/>
    </row>
    <row r="67" spans="1:57" x14ac:dyDescent="0.2">
      <c r="B67" s="14"/>
      <c r="AR67" s="14"/>
    </row>
    <row r="68" spans="1:57" x14ac:dyDescent="0.2">
      <c r="B68" s="14"/>
      <c r="AR68" s="14"/>
    </row>
    <row r="69" spans="1:57" x14ac:dyDescent="0.2">
      <c r="B69" s="14"/>
      <c r="AR69" s="14"/>
    </row>
    <row r="70" spans="1:57" x14ac:dyDescent="0.2">
      <c r="B70" s="14"/>
      <c r="AR70" s="14"/>
    </row>
    <row r="71" spans="1:57" x14ac:dyDescent="0.2">
      <c r="B71" s="14"/>
      <c r="AR71" s="14"/>
    </row>
    <row r="72" spans="1:57" x14ac:dyDescent="0.2">
      <c r="B72" s="14"/>
      <c r="AR72" s="14"/>
    </row>
    <row r="73" spans="1:57" x14ac:dyDescent="0.2">
      <c r="B73" s="14"/>
      <c r="AR73" s="14"/>
    </row>
    <row r="74" spans="1:57" x14ac:dyDescent="0.2">
      <c r="B74" s="14"/>
      <c r="AR74" s="14"/>
    </row>
    <row r="75" spans="1:57" s="2" customFormat="1" ht="12.75" x14ac:dyDescent="0.2">
      <c r="A75" s="158"/>
      <c r="B75" s="24"/>
      <c r="C75" s="158"/>
      <c r="D75" s="35" t="s">
        <v>45</v>
      </c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35" t="s">
        <v>46</v>
      </c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35" t="s">
        <v>45</v>
      </c>
      <c r="AI75" s="154"/>
      <c r="AJ75" s="154"/>
      <c r="AK75" s="154"/>
      <c r="AL75" s="154"/>
      <c r="AM75" s="35" t="s">
        <v>46</v>
      </c>
      <c r="AN75" s="154"/>
      <c r="AO75" s="154"/>
      <c r="AP75" s="158"/>
      <c r="AQ75" s="158"/>
      <c r="AR75" s="24"/>
      <c r="BE75" s="158"/>
    </row>
    <row r="76" spans="1:57" s="2" customFormat="1" x14ac:dyDescent="0.2">
      <c r="A76" s="158"/>
      <c r="B76" s="24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58"/>
      <c r="Z76" s="158"/>
      <c r="AA76" s="158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/>
      <c r="AQ76" s="158"/>
      <c r="AR76" s="24"/>
      <c r="BE76" s="158"/>
    </row>
    <row r="77" spans="1:57" s="2" customFormat="1" ht="6.95" customHeight="1" x14ac:dyDescent="0.2">
      <c r="A77" s="158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4"/>
      <c r="BE77" s="158"/>
    </row>
    <row r="81" spans="1:91" s="2" customFormat="1" ht="6.95" customHeight="1" x14ac:dyDescent="0.2">
      <c r="A81" s="15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4"/>
      <c r="BE81" s="158"/>
    </row>
    <row r="82" spans="1:91" s="2" customFormat="1" ht="24.95" customHeight="1" x14ac:dyDescent="0.2">
      <c r="A82" s="158"/>
      <c r="B82" s="24"/>
      <c r="C82" s="15" t="s">
        <v>49</v>
      </c>
      <c r="D82" s="158"/>
      <c r="E82" s="158"/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58"/>
      <c r="Z82" s="158"/>
      <c r="AA82" s="158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/>
      <c r="AQ82" s="158"/>
      <c r="AR82" s="24"/>
      <c r="BE82" s="158"/>
    </row>
    <row r="83" spans="1:91" s="2" customFormat="1" ht="6.95" customHeight="1" x14ac:dyDescent="0.2">
      <c r="A83" s="158"/>
      <c r="B83" s="24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58"/>
      <c r="Z83" s="158"/>
      <c r="AA83" s="158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/>
      <c r="AQ83" s="158"/>
      <c r="AR83" s="24"/>
      <c r="BE83" s="158"/>
    </row>
    <row r="84" spans="1:91" s="157" customFormat="1" ht="12" customHeight="1" x14ac:dyDescent="0.2">
      <c r="B84" s="41"/>
      <c r="C84" s="159" t="s">
        <v>12</v>
      </c>
      <c r="L84" s="157" t="str">
        <f>K5</f>
        <v>1986-00</v>
      </c>
      <c r="AR84" s="41"/>
    </row>
    <row r="85" spans="1:91" s="156" customFormat="1" ht="36.950000000000003" customHeight="1" x14ac:dyDescent="0.2">
      <c r="B85" s="42"/>
      <c r="C85" s="43" t="s">
        <v>14</v>
      </c>
      <c r="L85" s="191" t="s">
        <v>821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2"/>
    </row>
    <row r="86" spans="1:91" s="2" customFormat="1" ht="6.95" customHeight="1" x14ac:dyDescent="0.2">
      <c r="A86" s="158"/>
      <c r="B86" s="24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58"/>
      <c r="Z86" s="158"/>
      <c r="AA86" s="158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/>
      <c r="AQ86" s="158"/>
      <c r="AR86" s="24"/>
      <c r="BE86" s="158"/>
    </row>
    <row r="87" spans="1:91" s="2" customFormat="1" ht="12" customHeight="1" x14ac:dyDescent="0.2">
      <c r="A87" s="158"/>
      <c r="B87" s="24"/>
      <c r="C87" s="159" t="s">
        <v>17</v>
      </c>
      <c r="D87" s="158"/>
      <c r="E87" s="158"/>
      <c r="F87" s="158"/>
      <c r="G87" s="158"/>
      <c r="H87" s="158"/>
      <c r="I87" s="158"/>
      <c r="J87" s="158"/>
      <c r="K87" s="158"/>
      <c r="L87" s="44" t="str">
        <f>IF(K8="","",K8)</f>
        <v>Ústí nad Labem</v>
      </c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  <c r="AC87" s="158"/>
      <c r="AD87" s="158"/>
      <c r="AE87" s="158"/>
      <c r="AF87" s="158"/>
      <c r="AG87" s="158"/>
      <c r="AH87" s="158"/>
      <c r="AI87" s="159" t="s">
        <v>19</v>
      </c>
      <c r="AJ87" s="158"/>
      <c r="AK87" s="158"/>
      <c r="AL87" s="158"/>
      <c r="AM87" s="193" t="str">
        <f>IF(AN8= "","",AN8)</f>
        <v>13. 7. 2019</v>
      </c>
      <c r="AN87" s="193"/>
      <c r="AO87" s="158"/>
      <c r="AP87" s="158"/>
      <c r="AQ87" s="158"/>
      <c r="AR87" s="24"/>
      <c r="BE87" s="158"/>
    </row>
    <row r="88" spans="1:91" s="2" customFormat="1" ht="6.95" customHeight="1" x14ac:dyDescent="0.2">
      <c r="A88" s="158"/>
      <c r="B88" s="24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58"/>
      <c r="Z88" s="158"/>
      <c r="AA88" s="158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/>
      <c r="AQ88" s="158"/>
      <c r="AR88" s="24"/>
      <c r="BE88" s="158"/>
    </row>
    <row r="89" spans="1:91" s="2" customFormat="1" ht="15.2" customHeight="1" x14ac:dyDescent="0.2">
      <c r="A89" s="158"/>
      <c r="B89" s="24"/>
      <c r="C89" s="159" t="s">
        <v>21</v>
      </c>
      <c r="D89" s="158"/>
      <c r="E89" s="158"/>
      <c r="F89" s="158"/>
      <c r="G89" s="158"/>
      <c r="H89" s="158"/>
      <c r="I89" s="158"/>
      <c r="J89" s="158"/>
      <c r="K89" s="158"/>
      <c r="L89" s="157" t="str">
        <f>IF(E11= "","",E11)</f>
        <v xml:space="preserve"> </v>
      </c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58"/>
      <c r="Z89" s="158"/>
      <c r="AA89" s="158"/>
      <c r="AB89" s="158"/>
      <c r="AC89" s="158"/>
      <c r="AD89" s="158"/>
      <c r="AE89" s="158"/>
      <c r="AF89" s="158"/>
      <c r="AG89" s="158"/>
      <c r="AH89" s="158"/>
      <c r="AI89" s="159" t="s">
        <v>26</v>
      </c>
      <c r="AJ89" s="158"/>
      <c r="AK89" s="158"/>
      <c r="AL89" s="158"/>
      <c r="AM89" s="194" t="str">
        <f>IF(E17="","",E17)</f>
        <v xml:space="preserve"> </v>
      </c>
      <c r="AN89" s="195"/>
      <c r="AO89" s="195"/>
      <c r="AP89" s="195"/>
      <c r="AQ89" s="158"/>
      <c r="AR89" s="24"/>
      <c r="AS89" s="196" t="s">
        <v>50</v>
      </c>
      <c r="AT89" s="197"/>
      <c r="AU89" s="46"/>
      <c r="AV89" s="46"/>
      <c r="AW89" s="46"/>
      <c r="AX89" s="46"/>
      <c r="AY89" s="46"/>
      <c r="AZ89" s="46"/>
      <c r="BA89" s="46"/>
      <c r="BB89" s="46"/>
      <c r="BC89" s="46"/>
      <c r="BD89" s="47"/>
      <c r="BE89" s="158"/>
    </row>
    <row r="90" spans="1:91" s="2" customFormat="1" ht="15.2" customHeight="1" x14ac:dyDescent="0.2">
      <c r="A90" s="158"/>
      <c r="B90" s="24"/>
      <c r="C90" s="159" t="s">
        <v>25</v>
      </c>
      <c r="D90" s="158"/>
      <c r="E90" s="158"/>
      <c r="F90" s="158"/>
      <c r="G90" s="158"/>
      <c r="H90" s="158"/>
      <c r="I90" s="158"/>
      <c r="J90" s="158"/>
      <c r="K90" s="158"/>
      <c r="L90" s="157" t="str">
        <f>IF(E14="","",E14)</f>
        <v xml:space="preserve"> </v>
      </c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58"/>
      <c r="Z90" s="158"/>
      <c r="AA90" s="158"/>
      <c r="AB90" s="158"/>
      <c r="AC90" s="158"/>
      <c r="AD90" s="158"/>
      <c r="AE90" s="158"/>
      <c r="AF90" s="158"/>
      <c r="AG90" s="158"/>
      <c r="AH90" s="158"/>
      <c r="AI90" s="159" t="s">
        <v>28</v>
      </c>
      <c r="AJ90" s="158"/>
      <c r="AK90" s="158"/>
      <c r="AL90" s="158"/>
      <c r="AM90" s="194" t="str">
        <f>IF(E20="","",E20)</f>
        <v xml:space="preserve"> </v>
      </c>
      <c r="AN90" s="195"/>
      <c r="AO90" s="195"/>
      <c r="AP90" s="195"/>
      <c r="AQ90" s="158"/>
      <c r="AR90" s="24"/>
      <c r="AS90" s="198"/>
      <c r="AT90" s="199"/>
      <c r="AU90" s="48"/>
      <c r="AV90" s="48"/>
      <c r="AW90" s="48"/>
      <c r="AX90" s="48"/>
      <c r="AY90" s="48"/>
      <c r="AZ90" s="48"/>
      <c r="BA90" s="48"/>
      <c r="BB90" s="48"/>
      <c r="BC90" s="48"/>
      <c r="BD90" s="49"/>
      <c r="BE90" s="158"/>
    </row>
    <row r="91" spans="1:91" s="2" customFormat="1" ht="10.9" customHeight="1" x14ac:dyDescent="0.2">
      <c r="A91" s="158"/>
      <c r="B91" s="24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/>
      <c r="AQ91" s="158"/>
      <c r="AR91" s="24"/>
      <c r="AS91" s="198"/>
      <c r="AT91" s="199"/>
      <c r="AU91" s="48"/>
      <c r="AV91" s="48"/>
      <c r="AW91" s="48"/>
      <c r="AX91" s="48"/>
      <c r="AY91" s="48"/>
      <c r="AZ91" s="48"/>
      <c r="BA91" s="48"/>
      <c r="BB91" s="48"/>
      <c r="BC91" s="48"/>
      <c r="BD91" s="49"/>
      <c r="BE91" s="158"/>
    </row>
    <row r="92" spans="1:91" s="2" customFormat="1" ht="29.25" customHeight="1" x14ac:dyDescent="0.2">
      <c r="A92" s="158"/>
      <c r="B92" s="24"/>
      <c r="C92" s="181" t="s">
        <v>51</v>
      </c>
      <c r="D92" s="182"/>
      <c r="E92" s="182"/>
      <c r="F92" s="182"/>
      <c r="G92" s="182"/>
      <c r="H92" s="50"/>
      <c r="I92" s="183" t="s">
        <v>52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53</v>
      </c>
      <c r="AH92" s="182"/>
      <c r="AI92" s="182"/>
      <c r="AJ92" s="182"/>
      <c r="AK92" s="182"/>
      <c r="AL92" s="182"/>
      <c r="AM92" s="182"/>
      <c r="AN92" s="183" t="s">
        <v>54</v>
      </c>
      <c r="AO92" s="182"/>
      <c r="AP92" s="185"/>
      <c r="AQ92" s="51" t="s">
        <v>55</v>
      </c>
      <c r="AR92" s="24"/>
      <c r="AS92" s="52" t="s">
        <v>56</v>
      </c>
      <c r="AT92" s="53" t="s">
        <v>57</v>
      </c>
      <c r="AU92" s="53" t="s">
        <v>58</v>
      </c>
      <c r="AV92" s="53" t="s">
        <v>59</v>
      </c>
      <c r="AW92" s="53" t="s">
        <v>60</v>
      </c>
      <c r="AX92" s="53" t="s">
        <v>61</v>
      </c>
      <c r="AY92" s="53" t="s">
        <v>62</v>
      </c>
      <c r="AZ92" s="53" t="s">
        <v>63</v>
      </c>
      <c r="BA92" s="53" t="s">
        <v>64</v>
      </c>
      <c r="BB92" s="53" t="s">
        <v>65</v>
      </c>
      <c r="BC92" s="53" t="s">
        <v>66</v>
      </c>
      <c r="BD92" s="54" t="s">
        <v>67</v>
      </c>
      <c r="BE92" s="158"/>
    </row>
    <row r="93" spans="1:91" s="2" customFormat="1" ht="10.9" customHeight="1" x14ac:dyDescent="0.2">
      <c r="A93" s="158"/>
      <c r="B93" s="24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58"/>
      <c r="Z93" s="158"/>
      <c r="AA93" s="158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/>
      <c r="AQ93" s="158"/>
      <c r="AR93" s="24"/>
      <c r="AS93" s="5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  <c r="BE93" s="158"/>
    </row>
    <row r="94" spans="1:91" s="3" customFormat="1" ht="32.450000000000003" customHeight="1" x14ac:dyDescent="0.2">
      <c r="B94" s="58"/>
      <c r="C94" s="59" t="s">
        <v>68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9">
        <f>ROUND(AG95,2)</f>
        <v>0</v>
      </c>
      <c r="AH94" s="189"/>
      <c r="AI94" s="189"/>
      <c r="AJ94" s="189"/>
      <c r="AK94" s="189"/>
      <c r="AL94" s="189"/>
      <c r="AM94" s="189"/>
      <c r="AN94" s="190">
        <f>SUM(AG94,AT94)</f>
        <v>0</v>
      </c>
      <c r="AO94" s="190"/>
      <c r="AP94" s="190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 t="e">
        <f>ROUND(AU95,5)</f>
        <v>#REF!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69</v>
      </c>
      <c r="BT94" s="67" t="s">
        <v>70</v>
      </c>
      <c r="BU94" s="68" t="s">
        <v>71</v>
      </c>
      <c r="BV94" s="67" t="s">
        <v>72</v>
      </c>
      <c r="BW94" s="67" t="s">
        <v>4</v>
      </c>
      <c r="BX94" s="67" t="s">
        <v>73</v>
      </c>
      <c r="CL94" s="67" t="s">
        <v>1</v>
      </c>
    </row>
    <row r="95" spans="1:91" s="4" customFormat="1" ht="16.5" customHeight="1" x14ac:dyDescent="0.2">
      <c r="A95" s="69" t="s">
        <v>74</v>
      </c>
      <c r="B95" s="70"/>
      <c r="C95" s="71"/>
      <c r="D95" s="188" t="s">
        <v>13</v>
      </c>
      <c r="E95" s="188"/>
      <c r="F95" s="188"/>
      <c r="G95" s="188"/>
      <c r="H95" s="188"/>
      <c r="I95" s="155"/>
      <c r="J95" s="188" t="s">
        <v>75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'1986-00 - Zdravotně techn...'!J30</f>
        <v>0</v>
      </c>
      <c r="AH95" s="187"/>
      <c r="AI95" s="187"/>
      <c r="AJ95" s="187"/>
      <c r="AK95" s="187"/>
      <c r="AL95" s="187"/>
      <c r="AM95" s="187"/>
      <c r="AN95" s="186">
        <f>SUM(AG95,AT95)</f>
        <v>0</v>
      </c>
      <c r="AO95" s="187"/>
      <c r="AP95" s="187"/>
      <c r="AQ95" s="72" t="s">
        <v>76</v>
      </c>
      <c r="AR95" s="70"/>
      <c r="AS95" s="73">
        <v>0</v>
      </c>
      <c r="AT95" s="74">
        <f>ROUND(SUM(AV95:AW95),2)</f>
        <v>0</v>
      </c>
      <c r="AU95" s="75" t="e">
        <f>'1986-00 - Zdravotně techn...'!P128</f>
        <v>#REF!</v>
      </c>
      <c r="AV95" s="74">
        <f>'1986-00 - Zdravotně techn...'!J33</f>
        <v>0</v>
      </c>
      <c r="AW95" s="74">
        <f>'1986-00 - Zdravotně techn...'!J34</f>
        <v>0</v>
      </c>
      <c r="AX95" s="74">
        <f>'1986-00 - Zdravotně techn...'!J35</f>
        <v>0</v>
      </c>
      <c r="AY95" s="74">
        <f>'1986-00 - Zdravotně techn...'!J36</f>
        <v>0</v>
      </c>
      <c r="AZ95" s="74">
        <f>'1986-00 - Zdravotně techn...'!F33</f>
        <v>0</v>
      </c>
      <c r="BA95" s="74">
        <f>'1986-00 - Zdravotně techn...'!F34</f>
        <v>0</v>
      </c>
      <c r="BB95" s="74">
        <f>'1986-00 - Zdravotně techn...'!F35</f>
        <v>0</v>
      </c>
      <c r="BC95" s="74">
        <f>'1986-00 - Zdravotně techn...'!F36</f>
        <v>0</v>
      </c>
      <c r="BD95" s="76">
        <f>'1986-00 - Zdravotně techn...'!F37</f>
        <v>0</v>
      </c>
      <c r="BT95" s="77" t="s">
        <v>77</v>
      </c>
      <c r="BV95" s="77" t="s">
        <v>72</v>
      </c>
      <c r="BW95" s="77" t="s">
        <v>78</v>
      </c>
      <c r="BX95" s="77" t="s">
        <v>4</v>
      </c>
      <c r="CL95" s="77" t="s">
        <v>1</v>
      </c>
      <c r="CM95" s="77" t="s">
        <v>77</v>
      </c>
    </row>
    <row r="96" spans="1:91" s="2" customFormat="1" ht="30" customHeight="1" x14ac:dyDescent="0.2">
      <c r="A96" s="158"/>
      <c r="B96" s="24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58"/>
      <c r="Z96" s="158"/>
      <c r="AA96" s="158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/>
      <c r="AQ96" s="158"/>
      <c r="AR96" s="24"/>
      <c r="AS96" s="158"/>
      <c r="AT96" s="158"/>
      <c r="AU96" s="158"/>
      <c r="AV96" s="158"/>
      <c r="AW96" s="158"/>
      <c r="AX96" s="158"/>
      <c r="AY96" s="158"/>
      <c r="AZ96" s="158"/>
      <c r="BA96" s="158"/>
      <c r="BB96" s="158"/>
      <c r="BC96" s="158"/>
      <c r="BD96" s="158"/>
      <c r="BE96" s="158"/>
    </row>
    <row r="97" spans="1:57" s="2" customFormat="1" ht="6.95" customHeight="1" x14ac:dyDescent="0.2">
      <c r="A97" s="158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4"/>
      <c r="AS97" s="158"/>
      <c r="AT97" s="158"/>
      <c r="AU97" s="158"/>
      <c r="AV97" s="158"/>
      <c r="AW97" s="158"/>
      <c r="AX97" s="158"/>
      <c r="AY97" s="158"/>
      <c r="AZ97" s="158"/>
      <c r="BA97" s="158"/>
      <c r="BB97" s="158"/>
      <c r="BC97" s="158"/>
      <c r="BD97" s="158"/>
      <c r="BE97" s="158"/>
    </row>
  </sheetData>
  <sheetProtection algorithmName="SHA-512" hashValue="NVH+VV9xtJigOzXvPpbtpzO74pP7JgEnE/sb+F2dEnG+jdWLAmll4gqNEOXiR4Pi3CBiDAxOG6rLx7YHk6Fz+g==" saltValue="zHKqZFoP8sv9P7sDIENhDQ==" spinCount="100000" sheet="1" objects="1" scenarios="1"/>
  <mergeCells count="43"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AM14:AN14"/>
    <mergeCell ref="K13:AI13"/>
    <mergeCell ref="AM13:AN13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1986-00 - Zdravotně tech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10"/>
  <sheetViews>
    <sheetView showGridLines="0" tabSelected="1" topLeftCell="A290" workbookViewId="0">
      <selection activeCell="X131" sqref="X131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78"/>
    </row>
    <row r="2" spans="1:46" s="1" customFormat="1" ht="36.950000000000003" customHeight="1" x14ac:dyDescent="0.2">
      <c r="L2" s="175" t="s">
        <v>5</v>
      </c>
      <c r="M2" s="173"/>
      <c r="N2" s="173"/>
      <c r="O2" s="173"/>
      <c r="P2" s="173"/>
      <c r="Q2" s="173"/>
      <c r="R2" s="173"/>
      <c r="S2" s="173"/>
      <c r="T2" s="173"/>
      <c r="U2" s="173"/>
      <c r="V2" s="173"/>
      <c r="AT2" s="11" t="s">
        <v>78</v>
      </c>
    </row>
    <row r="3" spans="1:46" s="1" customFormat="1" ht="6.95" customHeight="1" x14ac:dyDescent="0.2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77</v>
      </c>
    </row>
    <row r="4" spans="1:46" s="1" customFormat="1" ht="24.95" customHeight="1" x14ac:dyDescent="0.2">
      <c r="B4" s="14"/>
      <c r="D4" s="15" t="s">
        <v>79</v>
      </c>
      <c r="L4" s="14"/>
      <c r="M4" s="79" t="s">
        <v>10</v>
      </c>
      <c r="AT4" s="11" t="s">
        <v>3</v>
      </c>
    </row>
    <row r="5" spans="1:46" s="1" customFormat="1" ht="6.95" customHeight="1" x14ac:dyDescent="0.2">
      <c r="B5" s="14"/>
      <c r="L5" s="14"/>
    </row>
    <row r="6" spans="1:46" s="1" customFormat="1" ht="12" customHeight="1" x14ac:dyDescent="0.2">
      <c r="B6" s="14"/>
      <c r="D6" s="20" t="s">
        <v>14</v>
      </c>
      <c r="L6" s="14"/>
    </row>
    <row r="7" spans="1:46" s="1" customFormat="1" ht="16.5" customHeight="1" x14ac:dyDescent="0.2">
      <c r="B7" s="14"/>
      <c r="E7" s="201" t="s">
        <v>822</v>
      </c>
      <c r="F7" s="202"/>
      <c r="G7" s="202"/>
      <c r="H7" s="202"/>
      <c r="L7" s="14"/>
    </row>
    <row r="8" spans="1:46" s="2" customFormat="1" ht="12" customHeight="1" x14ac:dyDescent="0.2">
      <c r="A8" s="23"/>
      <c r="B8" s="24"/>
      <c r="C8" s="23"/>
      <c r="D8" s="20" t="s">
        <v>80</v>
      </c>
      <c r="E8" s="23"/>
      <c r="F8" s="23"/>
      <c r="G8" s="23"/>
      <c r="H8" s="23"/>
      <c r="I8" s="23"/>
      <c r="J8" s="23"/>
      <c r="K8" s="23"/>
      <c r="L8" s="32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46" s="2" customFormat="1" ht="16.5" customHeight="1" x14ac:dyDescent="0.2">
      <c r="A9" s="23"/>
      <c r="B9" s="24"/>
      <c r="C9" s="23"/>
      <c r="D9" s="23"/>
      <c r="E9" s="191" t="s">
        <v>81</v>
      </c>
      <c r="F9" s="200"/>
      <c r="G9" s="200"/>
      <c r="H9" s="200"/>
      <c r="I9" s="23"/>
      <c r="J9" s="23"/>
      <c r="K9" s="23"/>
      <c r="L9" s="3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" customFormat="1" x14ac:dyDescent="0.2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32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" customFormat="1" ht="12" customHeight="1" x14ac:dyDescent="0.2">
      <c r="A11" s="23"/>
      <c r="B11" s="24"/>
      <c r="C11" s="23"/>
      <c r="D11" s="20" t="s">
        <v>15</v>
      </c>
      <c r="E11" s="23"/>
      <c r="F11" s="18" t="s">
        <v>1</v>
      </c>
      <c r="G11" s="23"/>
      <c r="H11" s="23"/>
      <c r="I11" s="20" t="s">
        <v>16</v>
      </c>
      <c r="J11" s="18" t="s">
        <v>1</v>
      </c>
      <c r="K11" s="23"/>
      <c r="L11" s="32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" customFormat="1" ht="12" customHeight="1" x14ac:dyDescent="0.2">
      <c r="A12" s="23"/>
      <c r="B12" s="24"/>
      <c r="C12" s="23"/>
      <c r="D12" s="20" t="s">
        <v>17</v>
      </c>
      <c r="E12" s="23"/>
      <c r="F12" s="18" t="s">
        <v>18</v>
      </c>
      <c r="G12" s="23"/>
      <c r="H12" s="23"/>
      <c r="I12" s="20" t="s">
        <v>19</v>
      </c>
      <c r="J12" s="45" t="str">
        <f>'Rekapitulace stavby'!AN8</f>
        <v>13. 7. 2019</v>
      </c>
      <c r="K12" s="23"/>
      <c r="L12" s="32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" customFormat="1" ht="10.9" customHeight="1" x14ac:dyDescent="0.2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32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" customFormat="1" ht="12" customHeight="1" x14ac:dyDescent="0.2">
      <c r="A14" s="23"/>
      <c r="B14" s="24"/>
      <c r="C14" s="23"/>
      <c r="D14" s="20" t="s">
        <v>21</v>
      </c>
      <c r="E14" s="23"/>
      <c r="F14" s="23"/>
      <c r="G14" s="23"/>
      <c r="H14" s="23"/>
      <c r="I14" s="20" t="s">
        <v>22</v>
      </c>
      <c r="J14" s="18" t="str">
        <f>IF('Rekapitulace stavby'!AN10="","",'Rekapitulace stavby'!AN10)</f>
        <v/>
      </c>
      <c r="K14" s="23"/>
      <c r="L14" s="32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" customFormat="1" ht="18" customHeight="1" x14ac:dyDescent="0.2">
      <c r="A15" s="23"/>
      <c r="B15" s="24"/>
      <c r="C15" s="23"/>
      <c r="D15" s="23"/>
      <c r="E15" s="18" t="str">
        <f>IF('Rekapitulace stavby'!E11="","",'Rekapitulace stavby'!E11)</f>
        <v xml:space="preserve"> </v>
      </c>
      <c r="F15" s="23"/>
      <c r="G15" s="23"/>
      <c r="H15" s="23"/>
      <c r="I15" s="20" t="s">
        <v>24</v>
      </c>
      <c r="J15" s="18" t="str">
        <f>IF('Rekapitulace stavby'!AN11="","",'Rekapitulace stavby'!AN11)</f>
        <v/>
      </c>
      <c r="K15" s="23"/>
      <c r="L15" s="32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" customFormat="1" ht="6.95" customHeight="1" x14ac:dyDescent="0.2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32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" customFormat="1" ht="12" customHeight="1" x14ac:dyDescent="0.2">
      <c r="A17" s="23"/>
      <c r="B17" s="24"/>
      <c r="C17" s="23"/>
      <c r="D17" s="20" t="s">
        <v>25</v>
      </c>
      <c r="E17" s="23"/>
      <c r="F17" s="163">
        <f>'Rekapitulace stavby'!K13</f>
        <v>0</v>
      </c>
      <c r="G17" s="23"/>
      <c r="H17" s="23"/>
      <c r="I17" s="20" t="s">
        <v>22</v>
      </c>
      <c r="J17" s="162" t="str">
        <f>'Rekapitulace stavby'!AM13</f>
        <v/>
      </c>
      <c r="K17" s="23"/>
      <c r="L17" s="32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" customFormat="1" ht="18" customHeight="1" x14ac:dyDescent="0.2">
      <c r="A18" s="23"/>
      <c r="B18" s="24"/>
      <c r="C18" s="23"/>
      <c r="D18" s="23"/>
      <c r="E18" s="172"/>
      <c r="F18" s="172"/>
      <c r="G18" s="172"/>
      <c r="H18" s="172"/>
      <c r="I18" s="20" t="s">
        <v>24</v>
      </c>
      <c r="J18" s="162" t="str">
        <f>'Rekapitulace stavby'!AM14</f>
        <v/>
      </c>
      <c r="K18" s="23"/>
      <c r="L18" s="32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" customFormat="1" ht="6.95" customHeight="1" x14ac:dyDescent="0.2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32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" customFormat="1" ht="12" customHeight="1" x14ac:dyDescent="0.2">
      <c r="A20" s="23"/>
      <c r="B20" s="24"/>
      <c r="C20" s="23"/>
      <c r="D20" s="20" t="s">
        <v>26</v>
      </c>
      <c r="E20" s="23"/>
      <c r="F20" s="23"/>
      <c r="G20" s="23"/>
      <c r="H20" s="23"/>
      <c r="I20" s="20" t="s">
        <v>22</v>
      </c>
      <c r="J20" s="18" t="str">
        <f>IF('Rekapitulace stavby'!AN16="","",'Rekapitulace stavby'!AN16)</f>
        <v/>
      </c>
      <c r="K20" s="23"/>
      <c r="L20" s="32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" customFormat="1" ht="18" customHeight="1" x14ac:dyDescent="0.2">
      <c r="A21" s="23"/>
      <c r="B21" s="24"/>
      <c r="C21" s="23"/>
      <c r="D21" s="23"/>
      <c r="E21" s="18" t="str">
        <f>IF('Rekapitulace stavby'!E17="","",'Rekapitulace stavby'!E17)</f>
        <v xml:space="preserve"> </v>
      </c>
      <c r="F21" s="23"/>
      <c r="G21" s="23"/>
      <c r="H21" s="23"/>
      <c r="I21" s="20" t="s">
        <v>24</v>
      </c>
      <c r="J21" s="18" t="str">
        <f>IF('Rekapitulace stavby'!AN17="","",'Rekapitulace stavby'!AN17)</f>
        <v/>
      </c>
      <c r="K21" s="23"/>
      <c r="L21" s="32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" customFormat="1" ht="6.95" customHeight="1" x14ac:dyDescent="0.2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32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" customFormat="1" ht="12" customHeight="1" x14ac:dyDescent="0.2">
      <c r="A23" s="23"/>
      <c r="B23" s="24"/>
      <c r="C23" s="23"/>
      <c r="D23" s="20" t="s">
        <v>28</v>
      </c>
      <c r="E23" s="23"/>
      <c r="F23" s="23"/>
      <c r="G23" s="23"/>
      <c r="H23" s="23"/>
      <c r="I23" s="20" t="s">
        <v>22</v>
      </c>
      <c r="J23" s="18" t="str">
        <f>IF('Rekapitulace stavby'!AN19="","",'Rekapitulace stavby'!AN19)</f>
        <v/>
      </c>
      <c r="K23" s="23"/>
      <c r="L23" s="32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" customFormat="1" ht="18" customHeight="1" x14ac:dyDescent="0.2">
      <c r="A24" s="23"/>
      <c r="B24" s="24"/>
      <c r="C24" s="23"/>
      <c r="D24" s="23"/>
      <c r="E24" s="18" t="str">
        <f>IF('Rekapitulace stavby'!E20="","",'Rekapitulace stavby'!E20)</f>
        <v xml:space="preserve"> </v>
      </c>
      <c r="F24" s="23"/>
      <c r="G24" s="23"/>
      <c r="H24" s="23"/>
      <c r="I24" s="20" t="s">
        <v>24</v>
      </c>
      <c r="J24" s="18" t="str">
        <f>IF('Rekapitulace stavby'!AN20="","",'Rekapitulace stavby'!AN20)</f>
        <v/>
      </c>
      <c r="K24" s="23"/>
      <c r="L24" s="32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" customFormat="1" ht="6.95" customHeight="1" x14ac:dyDescent="0.2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32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" customFormat="1" ht="12" customHeight="1" x14ac:dyDescent="0.2">
      <c r="A26" s="23"/>
      <c r="B26" s="24"/>
      <c r="C26" s="23"/>
      <c r="D26" s="20" t="s">
        <v>29</v>
      </c>
      <c r="E26" s="23"/>
      <c r="F26" s="23"/>
      <c r="G26" s="23"/>
      <c r="H26" s="23"/>
      <c r="I26" s="23"/>
      <c r="J26" s="23"/>
      <c r="K26" s="23"/>
      <c r="L26" s="32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5" customFormat="1" ht="16.5" customHeight="1" x14ac:dyDescent="0.2">
      <c r="A27" s="80"/>
      <c r="B27" s="81"/>
      <c r="C27" s="80"/>
      <c r="D27" s="80"/>
      <c r="E27" s="176" t="s">
        <v>1</v>
      </c>
      <c r="F27" s="176"/>
      <c r="G27" s="176"/>
      <c r="H27" s="176"/>
      <c r="I27" s="80"/>
      <c r="J27" s="80"/>
      <c r="K27" s="80"/>
      <c r="L27" s="82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</row>
    <row r="28" spans="1:31" s="2" customFormat="1" ht="6.95" customHeight="1" x14ac:dyDescent="0.2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32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2" customFormat="1" ht="6.95" customHeight="1" x14ac:dyDescent="0.2">
      <c r="A29" s="23"/>
      <c r="B29" s="24"/>
      <c r="C29" s="23"/>
      <c r="D29" s="56"/>
      <c r="E29" s="56"/>
      <c r="F29" s="56"/>
      <c r="G29" s="56"/>
      <c r="H29" s="56"/>
      <c r="I29" s="56"/>
      <c r="J29" s="56"/>
      <c r="K29" s="56"/>
      <c r="L29" s="32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 s="2" customFormat="1" ht="25.35" customHeight="1" x14ac:dyDescent="0.2">
      <c r="A30" s="23"/>
      <c r="B30" s="24"/>
      <c r="C30" s="23"/>
      <c r="D30" s="83" t="s">
        <v>30</v>
      </c>
      <c r="E30" s="23"/>
      <c r="F30" s="23"/>
      <c r="G30" s="23"/>
      <c r="H30" s="23"/>
      <c r="I30" s="23"/>
      <c r="J30" s="61">
        <f>ROUND(J128, 2)</f>
        <v>0</v>
      </c>
      <c r="K30" s="23"/>
      <c r="L30" s="32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" customFormat="1" ht="6.95" customHeight="1" x14ac:dyDescent="0.2">
      <c r="A31" s="23"/>
      <c r="B31" s="24"/>
      <c r="C31" s="23"/>
      <c r="D31" s="56"/>
      <c r="E31" s="56"/>
      <c r="F31" s="56"/>
      <c r="G31" s="56"/>
      <c r="H31" s="56"/>
      <c r="I31" s="56"/>
      <c r="J31" s="56"/>
      <c r="K31" s="56"/>
      <c r="L31" s="32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" customFormat="1" ht="14.45" customHeight="1" x14ac:dyDescent="0.2">
      <c r="A32" s="23"/>
      <c r="B32" s="24"/>
      <c r="C32" s="23"/>
      <c r="D32" s="23"/>
      <c r="E32" s="23"/>
      <c r="F32" s="27" t="s">
        <v>32</v>
      </c>
      <c r="G32" s="23"/>
      <c r="H32" s="23"/>
      <c r="I32" s="27" t="s">
        <v>31</v>
      </c>
      <c r="J32" s="27" t="s">
        <v>33</v>
      </c>
      <c r="K32" s="23"/>
      <c r="L32" s="32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" customFormat="1" ht="14.45" customHeight="1" x14ac:dyDescent="0.2">
      <c r="A33" s="23"/>
      <c r="B33" s="24"/>
      <c r="C33" s="23"/>
      <c r="D33" s="84" t="s">
        <v>34</v>
      </c>
      <c r="E33" s="20" t="s">
        <v>35</v>
      </c>
      <c r="F33" s="85">
        <f>ROUND((SUM(BE128:BE310)),  2)</f>
        <v>0</v>
      </c>
      <c r="G33" s="23"/>
      <c r="H33" s="23"/>
      <c r="I33" s="86">
        <v>0.21</v>
      </c>
      <c r="J33" s="85">
        <f>ROUND(((SUM(BE128:BE310))*I33),  2)</f>
        <v>0</v>
      </c>
      <c r="K33" s="23"/>
      <c r="L33" s="32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" customFormat="1" ht="14.45" customHeight="1" x14ac:dyDescent="0.2">
      <c r="A34" s="23"/>
      <c r="B34" s="24"/>
      <c r="C34" s="23"/>
      <c r="D34" s="23"/>
      <c r="E34" s="20" t="s">
        <v>36</v>
      </c>
      <c r="F34" s="85">
        <f>J96</f>
        <v>0</v>
      </c>
      <c r="G34" s="23"/>
      <c r="H34" s="23"/>
      <c r="I34" s="86">
        <v>0.15</v>
      </c>
      <c r="J34" s="85">
        <f>ROUND(((SUM(BF128:BF310))*I34),  2)</f>
        <v>0</v>
      </c>
      <c r="K34" s="23"/>
      <c r="L34" s="32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" customFormat="1" ht="14.45" hidden="1" customHeight="1" x14ac:dyDescent="0.2">
      <c r="A35" s="23"/>
      <c r="B35" s="24"/>
      <c r="C35" s="23"/>
      <c r="D35" s="23"/>
      <c r="E35" s="20" t="s">
        <v>37</v>
      </c>
      <c r="F35" s="85">
        <f>ROUND((SUM(BG128:BG310)),  2)</f>
        <v>0</v>
      </c>
      <c r="G35" s="23"/>
      <c r="H35" s="23"/>
      <c r="I35" s="86">
        <v>0.21</v>
      </c>
      <c r="J35" s="85">
        <f>0</f>
        <v>0</v>
      </c>
      <c r="K35" s="23"/>
      <c r="L35" s="32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" customFormat="1" ht="14.45" hidden="1" customHeight="1" x14ac:dyDescent="0.2">
      <c r="A36" s="23"/>
      <c r="B36" s="24"/>
      <c r="C36" s="23"/>
      <c r="D36" s="23"/>
      <c r="E36" s="20" t="s">
        <v>38</v>
      </c>
      <c r="F36" s="85">
        <f>ROUND((SUM(BH128:BH310)),  2)</f>
        <v>0</v>
      </c>
      <c r="G36" s="23"/>
      <c r="H36" s="23"/>
      <c r="I36" s="86">
        <v>0.15</v>
      </c>
      <c r="J36" s="85">
        <f>0</f>
        <v>0</v>
      </c>
      <c r="K36" s="23"/>
      <c r="L36" s="32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" customFormat="1" ht="14.45" hidden="1" customHeight="1" x14ac:dyDescent="0.2">
      <c r="A37" s="23"/>
      <c r="B37" s="24"/>
      <c r="C37" s="23"/>
      <c r="D37" s="23"/>
      <c r="E37" s="20" t="s">
        <v>39</v>
      </c>
      <c r="F37" s="85">
        <f>ROUND((SUM(BI128:BI310)),  2)</f>
        <v>0</v>
      </c>
      <c r="G37" s="23"/>
      <c r="H37" s="23"/>
      <c r="I37" s="86">
        <v>0</v>
      </c>
      <c r="J37" s="85">
        <f>0</f>
        <v>0</v>
      </c>
      <c r="K37" s="23"/>
      <c r="L37" s="32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" customFormat="1" ht="6.95" customHeight="1" x14ac:dyDescent="0.2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32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" customFormat="1" ht="25.35" customHeight="1" x14ac:dyDescent="0.2">
      <c r="A39" s="23"/>
      <c r="B39" s="24"/>
      <c r="C39" s="87"/>
      <c r="D39" s="88" t="s">
        <v>40</v>
      </c>
      <c r="E39" s="50"/>
      <c r="F39" s="50"/>
      <c r="G39" s="89" t="s">
        <v>41</v>
      </c>
      <c r="H39" s="90" t="s">
        <v>42</v>
      </c>
      <c r="I39" s="50"/>
      <c r="J39" s="91">
        <f>SUM(J30:J37)</f>
        <v>0</v>
      </c>
      <c r="K39" s="92"/>
      <c r="L39" s="32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" customFormat="1" ht="14.45" customHeight="1" x14ac:dyDescent="0.2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2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1" customFormat="1" ht="14.45" customHeight="1" x14ac:dyDescent="0.2">
      <c r="B41" s="14"/>
      <c r="L41" s="14"/>
    </row>
    <row r="42" spans="1:31" s="1" customFormat="1" ht="14.45" customHeight="1" x14ac:dyDescent="0.2">
      <c r="B42" s="14"/>
      <c r="L42" s="14"/>
    </row>
    <row r="43" spans="1:31" s="1" customFormat="1" ht="14.45" customHeight="1" x14ac:dyDescent="0.2">
      <c r="B43" s="14"/>
      <c r="L43" s="14"/>
    </row>
    <row r="44" spans="1:31" s="1" customFormat="1" ht="14.45" customHeight="1" x14ac:dyDescent="0.2">
      <c r="B44" s="14"/>
      <c r="L44" s="14"/>
    </row>
    <row r="45" spans="1:31" s="1" customFormat="1" ht="14.45" customHeight="1" x14ac:dyDescent="0.2">
      <c r="B45" s="14"/>
      <c r="L45" s="14"/>
    </row>
    <row r="46" spans="1:31" s="1" customFormat="1" ht="14.45" customHeight="1" x14ac:dyDescent="0.2">
      <c r="B46" s="14"/>
      <c r="L46" s="14"/>
    </row>
    <row r="47" spans="1:31" s="1" customFormat="1" ht="14.45" customHeight="1" x14ac:dyDescent="0.2">
      <c r="B47" s="14"/>
      <c r="L47" s="14"/>
    </row>
    <row r="48" spans="1:31" s="1" customFormat="1" ht="14.45" customHeight="1" x14ac:dyDescent="0.2">
      <c r="B48" s="14"/>
      <c r="L48" s="14"/>
    </row>
    <row r="49" spans="1:31" s="1" customFormat="1" ht="14.45" customHeight="1" x14ac:dyDescent="0.2">
      <c r="B49" s="14"/>
      <c r="L49" s="14"/>
    </row>
    <row r="50" spans="1:31" s="2" customFormat="1" ht="14.45" customHeight="1" x14ac:dyDescent="0.2">
      <c r="B50" s="32"/>
      <c r="D50" s="33" t="s">
        <v>43</v>
      </c>
      <c r="E50" s="34"/>
      <c r="F50" s="34"/>
      <c r="G50" s="33" t="s">
        <v>44</v>
      </c>
      <c r="H50" s="34"/>
      <c r="I50" s="34"/>
      <c r="J50" s="34"/>
      <c r="K50" s="34"/>
      <c r="L50" s="32"/>
    </row>
    <row r="51" spans="1:31" x14ac:dyDescent="0.2">
      <c r="B51" s="14"/>
      <c r="L51" s="14"/>
    </row>
    <row r="52" spans="1:31" x14ac:dyDescent="0.2">
      <c r="B52" s="14"/>
      <c r="L52" s="14"/>
    </row>
    <row r="53" spans="1:31" x14ac:dyDescent="0.2">
      <c r="B53" s="14"/>
      <c r="L53" s="14"/>
    </row>
    <row r="54" spans="1:31" x14ac:dyDescent="0.2">
      <c r="B54" s="14"/>
      <c r="L54" s="14"/>
    </row>
    <row r="55" spans="1:31" x14ac:dyDescent="0.2">
      <c r="B55" s="14"/>
      <c r="L55" s="14"/>
    </row>
    <row r="56" spans="1:31" x14ac:dyDescent="0.2">
      <c r="B56" s="14"/>
      <c r="L56" s="14"/>
    </row>
    <row r="57" spans="1:31" x14ac:dyDescent="0.2">
      <c r="B57" s="14"/>
      <c r="L57" s="14"/>
    </row>
    <row r="58" spans="1:31" x14ac:dyDescent="0.2">
      <c r="B58" s="14"/>
      <c r="L58" s="14"/>
    </row>
    <row r="59" spans="1:31" x14ac:dyDescent="0.2">
      <c r="B59" s="14"/>
      <c r="L59" s="14"/>
    </row>
    <row r="60" spans="1:31" x14ac:dyDescent="0.2">
      <c r="B60" s="14"/>
      <c r="L60" s="14"/>
    </row>
    <row r="61" spans="1:31" s="2" customFormat="1" ht="12.75" x14ac:dyDescent="0.2">
      <c r="A61" s="23"/>
      <c r="B61" s="24"/>
      <c r="C61" s="23"/>
      <c r="D61" s="35" t="s">
        <v>45</v>
      </c>
      <c r="E61" s="26"/>
      <c r="F61" s="93" t="s">
        <v>46</v>
      </c>
      <c r="G61" s="35" t="s">
        <v>45</v>
      </c>
      <c r="H61" s="26"/>
      <c r="I61" s="26"/>
      <c r="J61" s="94" t="s">
        <v>46</v>
      </c>
      <c r="K61" s="26"/>
      <c r="L61" s="32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 x14ac:dyDescent="0.2">
      <c r="B62" s="14"/>
      <c r="L62" s="14"/>
    </row>
    <row r="63" spans="1:31" x14ac:dyDescent="0.2">
      <c r="B63" s="14"/>
      <c r="L63" s="14"/>
    </row>
    <row r="64" spans="1:31" x14ac:dyDescent="0.2">
      <c r="B64" s="14"/>
      <c r="L64" s="14"/>
    </row>
    <row r="65" spans="1:31" s="2" customFormat="1" ht="12.75" x14ac:dyDescent="0.2">
      <c r="A65" s="23"/>
      <c r="B65" s="24"/>
      <c r="C65" s="23"/>
      <c r="D65" s="33" t="s">
        <v>47</v>
      </c>
      <c r="E65" s="36"/>
      <c r="F65" s="36"/>
      <c r="G65" s="33" t="s">
        <v>48</v>
      </c>
      <c r="H65" s="36"/>
      <c r="I65" s="36"/>
      <c r="J65" s="36"/>
      <c r="K65" s="36"/>
      <c r="L65" s="32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 x14ac:dyDescent="0.2">
      <c r="B66" s="14"/>
      <c r="L66" s="14"/>
    </row>
    <row r="67" spans="1:31" x14ac:dyDescent="0.2">
      <c r="B67" s="14"/>
      <c r="L67" s="14"/>
    </row>
    <row r="68" spans="1:31" x14ac:dyDescent="0.2">
      <c r="B68" s="14"/>
      <c r="L68" s="14"/>
    </row>
    <row r="69" spans="1:31" x14ac:dyDescent="0.2">
      <c r="B69" s="14"/>
      <c r="L69" s="14"/>
    </row>
    <row r="70" spans="1:31" x14ac:dyDescent="0.2">
      <c r="B70" s="14"/>
      <c r="L70" s="14"/>
    </row>
    <row r="71" spans="1:31" x14ac:dyDescent="0.2">
      <c r="B71" s="14"/>
      <c r="L71" s="14"/>
    </row>
    <row r="72" spans="1:31" x14ac:dyDescent="0.2">
      <c r="B72" s="14"/>
      <c r="L72" s="14"/>
    </row>
    <row r="73" spans="1:31" x14ac:dyDescent="0.2">
      <c r="B73" s="14"/>
      <c r="L73" s="14"/>
    </row>
    <row r="74" spans="1:31" x14ac:dyDescent="0.2">
      <c r="B74" s="14"/>
      <c r="L74" s="14"/>
    </row>
    <row r="75" spans="1:31" x14ac:dyDescent="0.2">
      <c r="B75" s="14"/>
      <c r="L75" s="14"/>
    </row>
    <row r="76" spans="1:31" s="2" customFormat="1" ht="12.75" x14ac:dyDescent="0.2">
      <c r="A76" s="23"/>
      <c r="B76" s="24"/>
      <c r="C76" s="23"/>
      <c r="D76" s="35" t="s">
        <v>45</v>
      </c>
      <c r="E76" s="26"/>
      <c r="F76" s="93" t="s">
        <v>46</v>
      </c>
      <c r="G76" s="35" t="s">
        <v>45</v>
      </c>
      <c r="H76" s="26"/>
      <c r="I76" s="26"/>
      <c r="J76" s="94" t="s">
        <v>46</v>
      </c>
      <c r="K76" s="26"/>
      <c r="L76" s="32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" customFormat="1" ht="14.45" customHeight="1" x14ac:dyDescent="0.2">
      <c r="A77" s="23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47" s="2" customFormat="1" ht="6.95" customHeight="1" x14ac:dyDescent="0.2">
      <c r="A81" s="23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47" s="2" customFormat="1" ht="24.95" customHeight="1" x14ac:dyDescent="0.2">
      <c r="A82" s="23"/>
      <c r="B82" s="24"/>
      <c r="C82" s="15" t="s">
        <v>82</v>
      </c>
      <c r="D82" s="23"/>
      <c r="E82" s="23"/>
      <c r="F82" s="23"/>
      <c r="G82" s="23"/>
      <c r="H82" s="23"/>
      <c r="I82" s="23"/>
      <c r="J82" s="23"/>
      <c r="K82" s="23"/>
      <c r="L82" s="32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47" s="2" customFormat="1" ht="6.95" customHeight="1" x14ac:dyDescent="0.2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2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47" s="2" customFormat="1" ht="12" customHeight="1" x14ac:dyDescent="0.2">
      <c r="A84" s="23"/>
      <c r="B84" s="24"/>
      <c r="C84" s="20" t="s">
        <v>14</v>
      </c>
      <c r="D84" s="23"/>
      <c r="E84" s="23"/>
      <c r="F84" s="23"/>
      <c r="G84" s="23"/>
      <c r="H84" s="23"/>
      <c r="I84" s="23"/>
      <c r="J84" s="23"/>
      <c r="K84" s="23"/>
      <c r="L84" s="32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47" s="2" customFormat="1" ht="16.5" customHeight="1" x14ac:dyDescent="0.2">
      <c r="A85" s="23"/>
      <c r="B85" s="24"/>
      <c r="C85" s="23"/>
      <c r="D85" s="23"/>
      <c r="E85" s="201" t="s">
        <v>822</v>
      </c>
      <c r="F85" s="202"/>
      <c r="G85" s="202"/>
      <c r="H85" s="202"/>
      <c r="I85" s="23"/>
      <c r="J85" s="23"/>
      <c r="K85" s="23"/>
      <c r="L85" s="32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47" s="2" customFormat="1" ht="12" customHeight="1" x14ac:dyDescent="0.2">
      <c r="A86" s="23"/>
      <c r="B86" s="24"/>
      <c r="C86" s="20" t="s">
        <v>80</v>
      </c>
      <c r="D86" s="23"/>
      <c r="E86" s="23"/>
      <c r="F86" s="23"/>
      <c r="G86" s="23"/>
      <c r="H86" s="23"/>
      <c r="I86" s="23"/>
      <c r="J86" s="23"/>
      <c r="K86" s="23"/>
      <c r="L86" s="32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47" s="2" customFormat="1" ht="16.5" customHeight="1" x14ac:dyDescent="0.2">
      <c r="A87" s="23"/>
      <c r="B87" s="24"/>
      <c r="C87" s="23"/>
      <c r="D87" s="23"/>
      <c r="E87" s="191" t="str">
        <f>E9</f>
        <v>1986-00 - Zdravotně technické instalace</v>
      </c>
      <c r="F87" s="200"/>
      <c r="G87" s="200"/>
      <c r="H87" s="200"/>
      <c r="I87" s="23"/>
      <c r="J87" s="23"/>
      <c r="K87" s="23"/>
      <c r="L87" s="32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47" s="2" customFormat="1" ht="6.95" customHeight="1" x14ac:dyDescent="0.2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32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47" s="2" customFormat="1" ht="12" customHeight="1" x14ac:dyDescent="0.2">
      <c r="A89" s="23"/>
      <c r="B89" s="24"/>
      <c r="C89" s="20" t="s">
        <v>17</v>
      </c>
      <c r="D89" s="23"/>
      <c r="E89" s="23"/>
      <c r="F89" s="18" t="str">
        <f>F12</f>
        <v>Ústí nad Labem</v>
      </c>
      <c r="G89" s="23"/>
      <c r="H89" s="23"/>
      <c r="I89" s="20" t="s">
        <v>19</v>
      </c>
      <c r="J89" s="45" t="str">
        <f>IF(J12="","",J12)</f>
        <v>13. 7. 2019</v>
      </c>
      <c r="K89" s="23"/>
      <c r="L89" s="32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47" s="2" customFormat="1" ht="6.95" customHeight="1" x14ac:dyDescent="0.2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2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47" s="2" customFormat="1" ht="15.2" customHeight="1" x14ac:dyDescent="0.2">
      <c r="A91" s="23"/>
      <c r="B91" s="24"/>
      <c r="C91" s="20" t="s">
        <v>21</v>
      </c>
      <c r="D91" s="23"/>
      <c r="E91" s="23"/>
      <c r="F91" s="18" t="str">
        <f>E15</f>
        <v xml:space="preserve"> </v>
      </c>
      <c r="G91" s="23"/>
      <c r="H91" s="23"/>
      <c r="I91" s="20" t="s">
        <v>26</v>
      </c>
      <c r="J91" s="21" t="str">
        <f>E21</f>
        <v xml:space="preserve"> </v>
      </c>
      <c r="K91" s="23"/>
      <c r="L91" s="32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47" s="2" customFormat="1" ht="15.2" customHeight="1" x14ac:dyDescent="0.2">
      <c r="A92" s="23"/>
      <c r="B92" s="24"/>
      <c r="C92" s="20" t="s">
        <v>25</v>
      </c>
      <c r="D92" s="23"/>
      <c r="E92" s="23"/>
      <c r="F92" s="18" t="str">
        <f>IF(E18="","",E18)</f>
        <v/>
      </c>
      <c r="G92" s="23"/>
      <c r="H92" s="23"/>
      <c r="I92" s="20" t="s">
        <v>28</v>
      </c>
      <c r="J92" s="21" t="str">
        <f>E24</f>
        <v xml:space="preserve"> </v>
      </c>
      <c r="K92" s="23"/>
      <c r="L92" s="32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47" s="2" customFormat="1" ht="10.35" customHeight="1" x14ac:dyDescent="0.2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32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47" s="2" customFormat="1" ht="29.25" customHeight="1" x14ac:dyDescent="0.2">
      <c r="A94" s="23"/>
      <c r="B94" s="24"/>
      <c r="C94" s="95" t="s">
        <v>83</v>
      </c>
      <c r="D94" s="87"/>
      <c r="E94" s="87"/>
      <c r="F94" s="87"/>
      <c r="G94" s="87"/>
      <c r="H94" s="87"/>
      <c r="I94" s="87"/>
      <c r="J94" s="96" t="s">
        <v>84</v>
      </c>
      <c r="K94" s="87"/>
      <c r="L94" s="32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47" s="2" customFormat="1" ht="10.35" customHeight="1" x14ac:dyDescent="0.2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2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47" s="2" customFormat="1" ht="22.9" customHeight="1" x14ac:dyDescent="0.2">
      <c r="A96" s="23"/>
      <c r="B96" s="24"/>
      <c r="C96" s="97" t="s">
        <v>85</v>
      </c>
      <c r="D96" s="23"/>
      <c r="E96" s="23"/>
      <c r="F96" s="23"/>
      <c r="G96" s="23"/>
      <c r="H96" s="23"/>
      <c r="I96" s="23"/>
      <c r="J96" s="61">
        <f>J99+J97</f>
        <v>0</v>
      </c>
      <c r="K96" s="23"/>
      <c r="L96" s="32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U96" s="11" t="s">
        <v>86</v>
      </c>
    </row>
    <row r="97" spans="1:31" s="6" customFormat="1" ht="24.95" customHeight="1" x14ac:dyDescent="0.2">
      <c r="B97" s="98"/>
      <c r="D97" s="99" t="s">
        <v>87</v>
      </c>
      <c r="E97" s="100"/>
      <c r="F97" s="100"/>
      <c r="G97" s="100"/>
      <c r="H97" s="100"/>
      <c r="I97" s="100"/>
      <c r="J97" s="101">
        <f>J129</f>
        <v>0</v>
      </c>
      <c r="L97" s="98"/>
    </row>
    <row r="98" spans="1:31" s="7" customFormat="1" ht="19.899999999999999" customHeight="1" x14ac:dyDescent="0.2">
      <c r="B98" s="102"/>
      <c r="D98" s="103" t="s">
        <v>88</v>
      </c>
      <c r="E98" s="104"/>
      <c r="F98" s="104"/>
      <c r="G98" s="104"/>
      <c r="H98" s="104"/>
      <c r="I98" s="104"/>
      <c r="J98" s="105">
        <f>J130</f>
        <v>0</v>
      </c>
      <c r="L98" s="102"/>
    </row>
    <row r="99" spans="1:31" s="6" customFormat="1" ht="24.95" customHeight="1" x14ac:dyDescent="0.2">
      <c r="B99" s="98"/>
      <c r="D99" s="99" t="s">
        <v>89</v>
      </c>
      <c r="E99" s="100"/>
      <c r="F99" s="100"/>
      <c r="G99" s="100"/>
      <c r="H99" s="100"/>
      <c r="I99" s="100"/>
      <c r="J99" s="101">
        <f>J134</f>
        <v>0</v>
      </c>
      <c r="L99" s="98"/>
    </row>
    <row r="100" spans="1:31" s="7" customFormat="1" ht="19.899999999999999" customHeight="1" x14ac:dyDescent="0.2">
      <c r="B100" s="102"/>
      <c r="D100" s="103" t="s">
        <v>90</v>
      </c>
      <c r="E100" s="104"/>
      <c r="F100" s="104"/>
      <c r="G100" s="104"/>
      <c r="H100" s="104"/>
      <c r="I100" s="104"/>
      <c r="J100" s="105">
        <f>J135</f>
        <v>0</v>
      </c>
      <c r="L100" s="102"/>
    </row>
    <row r="101" spans="1:31" s="7" customFormat="1" ht="19.899999999999999" customHeight="1" x14ac:dyDescent="0.2">
      <c r="B101" s="102"/>
      <c r="D101" s="103" t="s">
        <v>91</v>
      </c>
      <c r="E101" s="104"/>
      <c r="F101" s="104"/>
      <c r="G101" s="104"/>
      <c r="H101" s="104"/>
      <c r="I101" s="104"/>
      <c r="J101" s="105">
        <f>J146</f>
        <v>0</v>
      </c>
      <c r="L101" s="102"/>
    </row>
    <row r="102" spans="1:31" s="7" customFormat="1" ht="19.899999999999999" customHeight="1" x14ac:dyDescent="0.2">
      <c r="B102" s="102"/>
      <c r="D102" s="103" t="s">
        <v>92</v>
      </c>
      <c r="E102" s="104"/>
      <c r="F102" s="104"/>
      <c r="G102" s="104"/>
      <c r="H102" s="104"/>
      <c r="I102" s="104"/>
      <c r="J102" s="105">
        <f>J176</f>
        <v>0</v>
      </c>
      <c r="L102" s="102"/>
    </row>
    <row r="103" spans="1:31" s="7" customFormat="1" ht="19.899999999999999" customHeight="1" x14ac:dyDescent="0.2">
      <c r="B103" s="102"/>
      <c r="D103" s="103" t="s">
        <v>93</v>
      </c>
      <c r="E103" s="104"/>
      <c r="F103" s="104"/>
      <c r="G103" s="104"/>
      <c r="H103" s="104"/>
      <c r="I103" s="104"/>
      <c r="J103" s="105">
        <f>J239</f>
        <v>0</v>
      </c>
      <c r="L103" s="102"/>
    </row>
    <row r="104" spans="1:31" s="7" customFormat="1" ht="19.899999999999999" customHeight="1" x14ac:dyDescent="0.2">
      <c r="B104" s="102"/>
      <c r="D104" s="103" t="s">
        <v>94</v>
      </c>
      <c r="E104" s="104"/>
      <c r="F104" s="104"/>
      <c r="G104" s="104"/>
      <c r="H104" s="104"/>
      <c r="I104" s="104"/>
      <c r="J104" s="105">
        <f>J287</f>
        <v>0</v>
      </c>
      <c r="L104" s="102"/>
    </row>
    <row r="105" spans="1:31" s="7" customFormat="1" ht="19.899999999999999" customHeight="1" x14ac:dyDescent="0.2">
      <c r="B105" s="102"/>
      <c r="D105" s="103" t="s">
        <v>95</v>
      </c>
      <c r="E105" s="104"/>
      <c r="F105" s="104"/>
      <c r="G105" s="104"/>
      <c r="H105" s="104"/>
      <c r="I105" s="104"/>
      <c r="J105" s="105">
        <f>J296</f>
        <v>0</v>
      </c>
      <c r="L105" s="102"/>
    </row>
    <row r="106" spans="1:31" s="7" customFormat="1" ht="19.899999999999999" customHeight="1" x14ac:dyDescent="0.2">
      <c r="B106" s="102"/>
      <c r="D106" s="103" t="s">
        <v>96</v>
      </c>
      <c r="E106" s="104"/>
      <c r="F106" s="104"/>
      <c r="G106" s="104"/>
      <c r="H106" s="104"/>
      <c r="I106" s="104"/>
      <c r="J106" s="105">
        <f>J299</f>
        <v>0</v>
      </c>
      <c r="L106" s="102"/>
    </row>
    <row r="107" spans="1:31" s="7" customFormat="1" ht="19.899999999999999" customHeight="1" x14ac:dyDescent="0.2">
      <c r="B107" s="102"/>
      <c r="D107" s="103" t="s">
        <v>97</v>
      </c>
      <c r="E107" s="104"/>
      <c r="F107" s="104"/>
      <c r="G107" s="104"/>
      <c r="H107" s="104"/>
      <c r="I107" s="104"/>
      <c r="J107" s="105">
        <f>J302</f>
        <v>0</v>
      </c>
      <c r="L107" s="102"/>
    </row>
    <row r="108" spans="1:31" s="7" customFormat="1" ht="19.899999999999999" customHeight="1" x14ac:dyDescent="0.2">
      <c r="B108" s="102"/>
      <c r="D108" s="103" t="s">
        <v>98</v>
      </c>
      <c r="E108" s="104"/>
      <c r="F108" s="104"/>
      <c r="G108" s="104"/>
      <c r="H108" s="104"/>
      <c r="I108" s="104"/>
      <c r="J108" s="105">
        <f>J307</f>
        <v>0</v>
      </c>
      <c r="L108" s="102"/>
    </row>
    <row r="109" spans="1:31" s="2" customFormat="1" ht="21.75" customHeight="1" x14ac:dyDescent="0.2">
      <c r="A109" s="23"/>
      <c r="B109" s="24"/>
      <c r="C109" s="23"/>
      <c r="D109" s="23"/>
      <c r="E109" s="23"/>
      <c r="F109" s="23"/>
      <c r="G109" s="23"/>
      <c r="H109" s="23"/>
      <c r="I109" s="23"/>
      <c r="J109" s="23"/>
      <c r="K109" s="23"/>
      <c r="L109" s="32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1:31" s="2" customFormat="1" ht="6.95" customHeight="1" x14ac:dyDescent="0.2">
      <c r="A110" s="23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32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4" spans="1:63" s="2" customFormat="1" ht="6.95" customHeight="1" x14ac:dyDescent="0.2">
      <c r="A114" s="23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32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3" s="2" customFormat="1" ht="24.95" customHeight="1" x14ac:dyDescent="0.2">
      <c r="A115" s="23"/>
      <c r="B115" s="24"/>
      <c r="C115" s="15" t="s">
        <v>99</v>
      </c>
      <c r="D115" s="23"/>
      <c r="E115" s="23"/>
      <c r="F115" s="23"/>
      <c r="G115" s="23"/>
      <c r="H115" s="23"/>
      <c r="I115" s="23"/>
      <c r="J115" s="23"/>
      <c r="K115" s="23"/>
      <c r="L115" s="32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</row>
    <row r="116" spans="1:63" s="2" customFormat="1" ht="6.95" customHeight="1" x14ac:dyDescent="0.2">
      <c r="A116" s="23"/>
      <c r="B116" s="24"/>
      <c r="C116" s="23"/>
      <c r="D116" s="23"/>
      <c r="E116" s="23"/>
      <c r="F116" s="23"/>
      <c r="G116" s="23"/>
      <c r="H116" s="23"/>
      <c r="I116" s="23"/>
      <c r="J116" s="23"/>
      <c r="K116" s="23"/>
      <c r="L116" s="32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</row>
    <row r="117" spans="1:63" s="2" customFormat="1" ht="12" customHeight="1" x14ac:dyDescent="0.2">
      <c r="A117" s="23"/>
      <c r="B117" s="24"/>
      <c r="C117" s="20" t="s">
        <v>14</v>
      </c>
      <c r="D117" s="23"/>
      <c r="E117" s="23"/>
      <c r="F117" s="23"/>
      <c r="G117" s="23"/>
      <c r="H117" s="23"/>
      <c r="I117" s="23"/>
      <c r="J117" s="23"/>
      <c r="K117" s="23"/>
      <c r="L117" s="32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</row>
    <row r="118" spans="1:63" s="2" customFormat="1" ht="16.5" customHeight="1" x14ac:dyDescent="0.2">
      <c r="A118" s="23"/>
      <c r="B118" s="24"/>
      <c r="C118" s="23"/>
      <c r="D118" s="23"/>
      <c r="E118" s="201" t="str">
        <f>E7</f>
        <v>Stavební úpravy objektu č. 806/4 v ul. Čelakovského, Ústí nad Labem – bytový dům</v>
      </c>
      <c r="F118" s="202"/>
      <c r="G118" s="202"/>
      <c r="H118" s="202"/>
      <c r="I118" s="23"/>
      <c r="J118" s="23"/>
      <c r="K118" s="23"/>
      <c r="L118" s="32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</row>
    <row r="119" spans="1:63" s="2" customFormat="1" ht="12" customHeight="1" x14ac:dyDescent="0.2">
      <c r="A119" s="23"/>
      <c r="B119" s="24"/>
      <c r="C119" s="20" t="s">
        <v>80</v>
      </c>
      <c r="D119" s="23"/>
      <c r="E119" s="23"/>
      <c r="F119" s="23"/>
      <c r="G119" s="23"/>
      <c r="H119" s="23"/>
      <c r="I119" s="23"/>
      <c r="J119" s="23"/>
      <c r="K119" s="23"/>
      <c r="L119" s="32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</row>
    <row r="120" spans="1:63" s="2" customFormat="1" ht="16.5" customHeight="1" x14ac:dyDescent="0.2">
      <c r="A120" s="23"/>
      <c r="B120" s="24"/>
      <c r="C120" s="23"/>
      <c r="D120" s="23"/>
      <c r="E120" s="191" t="str">
        <f>E9</f>
        <v>1986-00 - Zdravotně technické instalace</v>
      </c>
      <c r="F120" s="200"/>
      <c r="G120" s="200"/>
      <c r="H120" s="200"/>
      <c r="I120" s="23"/>
      <c r="J120" s="23"/>
      <c r="K120" s="23"/>
      <c r="L120" s="32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</row>
    <row r="121" spans="1:63" s="2" customFormat="1" ht="6.95" customHeight="1" x14ac:dyDescent="0.2">
      <c r="A121" s="23"/>
      <c r="B121" s="24"/>
      <c r="C121" s="23"/>
      <c r="D121" s="23"/>
      <c r="E121" s="23"/>
      <c r="F121" s="23"/>
      <c r="G121" s="23"/>
      <c r="H121" s="23"/>
      <c r="I121" s="23"/>
      <c r="J121" s="23"/>
      <c r="K121" s="23"/>
      <c r="L121" s="32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</row>
    <row r="122" spans="1:63" s="2" customFormat="1" ht="12" customHeight="1" x14ac:dyDescent="0.2">
      <c r="A122" s="23"/>
      <c r="B122" s="24"/>
      <c r="C122" s="20" t="s">
        <v>17</v>
      </c>
      <c r="D122" s="23"/>
      <c r="E122" s="23"/>
      <c r="F122" s="18" t="str">
        <f>F12</f>
        <v>Ústí nad Labem</v>
      </c>
      <c r="G122" s="23"/>
      <c r="H122" s="23"/>
      <c r="I122" s="20" t="s">
        <v>19</v>
      </c>
      <c r="J122" s="45" t="str">
        <f>IF(J12="","",J12)</f>
        <v>13. 7. 2019</v>
      </c>
      <c r="K122" s="23"/>
      <c r="L122" s="32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</row>
    <row r="123" spans="1:63" s="2" customFormat="1" ht="6.95" customHeight="1" x14ac:dyDescent="0.2">
      <c r="A123" s="23"/>
      <c r="B123" s="24"/>
      <c r="C123" s="23"/>
      <c r="D123" s="23"/>
      <c r="E123" s="23"/>
      <c r="F123" s="23"/>
      <c r="G123" s="23"/>
      <c r="H123" s="23"/>
      <c r="I123" s="23"/>
      <c r="J123" s="23"/>
      <c r="K123" s="23"/>
      <c r="L123" s="32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</row>
    <row r="124" spans="1:63" s="2" customFormat="1" ht="15.2" customHeight="1" x14ac:dyDescent="0.2">
      <c r="A124" s="23"/>
      <c r="B124" s="24"/>
      <c r="C124" s="20" t="s">
        <v>21</v>
      </c>
      <c r="D124" s="23"/>
      <c r="E124" s="23"/>
      <c r="F124" s="18" t="str">
        <f>E15</f>
        <v xml:space="preserve"> </v>
      </c>
      <c r="G124" s="23"/>
      <c r="H124" s="23"/>
      <c r="I124" s="20" t="s">
        <v>26</v>
      </c>
      <c r="J124" s="21" t="str">
        <f>E21</f>
        <v xml:space="preserve"> </v>
      </c>
      <c r="K124" s="23"/>
      <c r="L124" s="32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</row>
    <row r="125" spans="1:63" s="2" customFormat="1" ht="15.2" customHeight="1" x14ac:dyDescent="0.2">
      <c r="A125" s="23"/>
      <c r="B125" s="24"/>
      <c r="C125" s="20" t="s">
        <v>25</v>
      </c>
      <c r="D125" s="23"/>
      <c r="E125" s="23"/>
      <c r="F125" s="18" t="str">
        <f>IF(E18="","",E18)</f>
        <v/>
      </c>
      <c r="G125" s="23"/>
      <c r="H125" s="23"/>
      <c r="I125" s="20" t="s">
        <v>28</v>
      </c>
      <c r="J125" s="21" t="str">
        <f>E24</f>
        <v xml:space="preserve"> </v>
      </c>
      <c r="K125" s="23"/>
      <c r="L125" s="32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</row>
    <row r="126" spans="1:63" s="2" customFormat="1" ht="10.35" customHeight="1" x14ac:dyDescent="0.2">
      <c r="A126" s="23"/>
      <c r="B126" s="24"/>
      <c r="C126" s="23"/>
      <c r="D126" s="23"/>
      <c r="E126" s="23"/>
      <c r="F126" s="23"/>
      <c r="G126" s="23"/>
      <c r="H126" s="23"/>
      <c r="I126" s="23"/>
      <c r="J126" s="23"/>
      <c r="K126" s="23"/>
      <c r="L126" s="32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</row>
    <row r="127" spans="1:63" s="8" customFormat="1" ht="29.25" customHeight="1" x14ac:dyDescent="0.2">
      <c r="A127" s="106"/>
      <c r="B127" s="107"/>
      <c r="C127" s="108" t="s">
        <v>100</v>
      </c>
      <c r="D127" s="109" t="s">
        <v>55</v>
      </c>
      <c r="E127" s="109" t="s">
        <v>51</v>
      </c>
      <c r="F127" s="109" t="s">
        <v>52</v>
      </c>
      <c r="G127" s="109" t="s">
        <v>101</v>
      </c>
      <c r="H127" s="109" t="s">
        <v>102</v>
      </c>
      <c r="I127" s="109" t="s">
        <v>103</v>
      </c>
      <c r="J127" s="109" t="s">
        <v>84</v>
      </c>
      <c r="K127" s="110" t="s">
        <v>104</v>
      </c>
      <c r="L127" s="111"/>
      <c r="M127" s="52" t="s">
        <v>1</v>
      </c>
      <c r="N127" s="53" t="s">
        <v>34</v>
      </c>
      <c r="O127" s="53" t="s">
        <v>105</v>
      </c>
      <c r="P127" s="53" t="s">
        <v>106</v>
      </c>
      <c r="Q127" s="53" t="s">
        <v>107</v>
      </c>
      <c r="R127" s="53" t="s">
        <v>108</v>
      </c>
      <c r="S127" s="53" t="s">
        <v>109</v>
      </c>
      <c r="T127" s="54" t="s">
        <v>110</v>
      </c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</row>
    <row r="128" spans="1:63" s="2" customFormat="1" ht="22.9" customHeight="1" x14ac:dyDescent="0.25">
      <c r="A128" s="23"/>
      <c r="B128" s="24"/>
      <c r="C128" s="59" t="s">
        <v>111</v>
      </c>
      <c r="D128" s="23"/>
      <c r="E128" s="23"/>
      <c r="F128" s="23"/>
      <c r="G128" s="23"/>
      <c r="H128" s="23"/>
      <c r="I128" s="23"/>
      <c r="J128" s="112">
        <f>J134+J129</f>
        <v>0</v>
      </c>
      <c r="K128" s="23"/>
      <c r="L128" s="24"/>
      <c r="M128" s="55"/>
      <c r="N128" s="46"/>
      <c r="O128" s="56"/>
      <c r="P128" s="113" t="e">
        <f>P129+P134+#REF!</f>
        <v>#REF!</v>
      </c>
      <c r="Q128" s="56"/>
      <c r="R128" s="113" t="e">
        <f>R129+R134+#REF!</f>
        <v>#REF!</v>
      </c>
      <c r="S128" s="56"/>
      <c r="T128" s="114" t="e">
        <f>T129+T134+#REF!</f>
        <v>#REF!</v>
      </c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T128" s="11" t="s">
        <v>69</v>
      </c>
      <c r="AU128" s="11" t="s">
        <v>86</v>
      </c>
      <c r="BK128" s="115" t="e">
        <f>BK129+BK134+#REF!</f>
        <v>#REF!</v>
      </c>
    </row>
    <row r="129" spans="1:65" s="9" customFormat="1" ht="25.9" customHeight="1" x14ac:dyDescent="0.2">
      <c r="B129" s="116"/>
      <c r="D129" s="117" t="s">
        <v>69</v>
      </c>
      <c r="E129" s="118" t="s">
        <v>112</v>
      </c>
      <c r="F129" s="118" t="s">
        <v>113</v>
      </c>
      <c r="J129" s="119">
        <f>BK129</f>
        <v>0</v>
      </c>
      <c r="L129" s="116"/>
      <c r="M129" s="120"/>
      <c r="N129" s="121"/>
      <c r="O129" s="121"/>
      <c r="P129" s="122">
        <f>P130</f>
        <v>15.06</v>
      </c>
      <c r="Q129" s="121"/>
      <c r="R129" s="122">
        <f>R130</f>
        <v>0</v>
      </c>
      <c r="S129" s="121"/>
      <c r="T129" s="123">
        <f>T130</f>
        <v>0</v>
      </c>
      <c r="AR129" s="117" t="s">
        <v>77</v>
      </c>
      <c r="AT129" s="124" t="s">
        <v>69</v>
      </c>
      <c r="AU129" s="124" t="s">
        <v>70</v>
      </c>
      <c r="AY129" s="117" t="s">
        <v>114</v>
      </c>
      <c r="BK129" s="125">
        <f>BK130</f>
        <v>0</v>
      </c>
    </row>
    <row r="130" spans="1:65" s="9" customFormat="1" ht="22.9" customHeight="1" x14ac:dyDescent="0.2">
      <c r="B130" s="116"/>
      <c r="D130" s="117" t="s">
        <v>69</v>
      </c>
      <c r="E130" s="126" t="s">
        <v>115</v>
      </c>
      <c r="F130" s="126" t="s">
        <v>116</v>
      </c>
      <c r="J130" s="127">
        <f>BK130</f>
        <v>0</v>
      </c>
      <c r="L130" s="116"/>
      <c r="M130" s="120"/>
      <c r="N130" s="121"/>
      <c r="O130" s="121"/>
      <c r="P130" s="122">
        <f>SUM(P131:P133)</f>
        <v>15.06</v>
      </c>
      <c r="Q130" s="121"/>
      <c r="R130" s="122">
        <f>SUM(R131:R133)</f>
        <v>0</v>
      </c>
      <c r="S130" s="121"/>
      <c r="T130" s="123">
        <f>SUM(T131:T133)</f>
        <v>0</v>
      </c>
      <c r="AR130" s="117" t="s">
        <v>77</v>
      </c>
      <c r="AT130" s="124" t="s">
        <v>69</v>
      </c>
      <c r="AU130" s="124" t="s">
        <v>77</v>
      </c>
      <c r="AY130" s="117" t="s">
        <v>114</v>
      </c>
      <c r="BK130" s="125">
        <f>SUM(BK131:BK133)</f>
        <v>0</v>
      </c>
    </row>
    <row r="131" spans="1:65" s="2" customFormat="1" ht="16.5" customHeight="1" x14ac:dyDescent="0.2">
      <c r="A131" s="23"/>
      <c r="B131" s="128"/>
      <c r="C131" s="129" t="s">
        <v>77</v>
      </c>
      <c r="D131" s="129" t="s">
        <v>117</v>
      </c>
      <c r="E131" s="130" t="s">
        <v>118</v>
      </c>
      <c r="F131" s="131" t="s">
        <v>119</v>
      </c>
      <c r="G131" s="132" t="s">
        <v>120</v>
      </c>
      <c r="H131" s="133">
        <v>60</v>
      </c>
      <c r="I131" s="160"/>
      <c r="J131" s="134">
        <f>ROUND(I131*H131,2)</f>
        <v>0</v>
      </c>
      <c r="K131" s="131" t="s">
        <v>121</v>
      </c>
      <c r="L131" s="24"/>
      <c r="M131" s="135" t="s">
        <v>1</v>
      </c>
      <c r="N131" s="136" t="s">
        <v>36</v>
      </c>
      <c r="O131" s="137">
        <v>0.154</v>
      </c>
      <c r="P131" s="137">
        <f>O131*H131</f>
        <v>9.24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39" t="s">
        <v>122</v>
      </c>
      <c r="AT131" s="139" t="s">
        <v>117</v>
      </c>
      <c r="AU131" s="139" t="s">
        <v>123</v>
      </c>
      <c r="AY131" s="11" t="s">
        <v>114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1" t="s">
        <v>123</v>
      </c>
      <c r="BK131" s="140">
        <f>ROUND(I131*H131,2)</f>
        <v>0</v>
      </c>
      <c r="BL131" s="11" t="s">
        <v>122</v>
      </c>
      <c r="BM131" s="139" t="s">
        <v>124</v>
      </c>
    </row>
    <row r="132" spans="1:65" s="2" customFormat="1" ht="16.5" customHeight="1" x14ac:dyDescent="0.2">
      <c r="A132" s="23"/>
      <c r="B132" s="128"/>
      <c r="C132" s="129" t="s">
        <v>123</v>
      </c>
      <c r="D132" s="129" t="s">
        <v>117</v>
      </c>
      <c r="E132" s="130" t="s">
        <v>125</v>
      </c>
      <c r="F132" s="131" t="s">
        <v>126</v>
      </c>
      <c r="G132" s="132" t="s">
        <v>120</v>
      </c>
      <c r="H132" s="133">
        <v>480</v>
      </c>
      <c r="I132" s="160"/>
      <c r="J132" s="134">
        <f>ROUND(I132*H132,2)</f>
        <v>0</v>
      </c>
      <c r="K132" s="131" t="s">
        <v>121</v>
      </c>
      <c r="L132" s="24"/>
      <c r="M132" s="135" t="s">
        <v>1</v>
      </c>
      <c r="N132" s="136" t="s">
        <v>36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R132" s="139" t="s">
        <v>122</v>
      </c>
      <c r="AT132" s="139" t="s">
        <v>117</v>
      </c>
      <c r="AU132" s="139" t="s">
        <v>123</v>
      </c>
      <c r="AY132" s="11" t="s">
        <v>114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1" t="s">
        <v>123</v>
      </c>
      <c r="BK132" s="140">
        <f>ROUND(I132*H132,2)</f>
        <v>0</v>
      </c>
      <c r="BL132" s="11" t="s">
        <v>122</v>
      </c>
      <c r="BM132" s="139" t="s">
        <v>127</v>
      </c>
    </row>
    <row r="133" spans="1:65" s="2" customFormat="1" ht="16.5" customHeight="1" x14ac:dyDescent="0.2">
      <c r="A133" s="23"/>
      <c r="B133" s="128"/>
      <c r="C133" s="129" t="s">
        <v>128</v>
      </c>
      <c r="D133" s="129" t="s">
        <v>117</v>
      </c>
      <c r="E133" s="130" t="s">
        <v>129</v>
      </c>
      <c r="F133" s="131" t="s">
        <v>130</v>
      </c>
      <c r="G133" s="132" t="s">
        <v>120</v>
      </c>
      <c r="H133" s="133">
        <v>60</v>
      </c>
      <c r="I133" s="160"/>
      <c r="J133" s="134">
        <f>ROUND(I133*H133,2)</f>
        <v>0</v>
      </c>
      <c r="K133" s="131" t="s">
        <v>121</v>
      </c>
      <c r="L133" s="24"/>
      <c r="M133" s="135" t="s">
        <v>1</v>
      </c>
      <c r="N133" s="136" t="s">
        <v>36</v>
      </c>
      <c r="O133" s="137">
        <v>9.7000000000000003E-2</v>
      </c>
      <c r="P133" s="137">
        <f>O133*H133</f>
        <v>5.82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39" t="s">
        <v>122</v>
      </c>
      <c r="AT133" s="139" t="s">
        <v>117</v>
      </c>
      <c r="AU133" s="139" t="s">
        <v>123</v>
      </c>
      <c r="AY133" s="11" t="s">
        <v>114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1" t="s">
        <v>123</v>
      </c>
      <c r="BK133" s="140">
        <f>ROUND(I133*H133,2)</f>
        <v>0</v>
      </c>
      <c r="BL133" s="11" t="s">
        <v>122</v>
      </c>
      <c r="BM133" s="139" t="s">
        <v>131</v>
      </c>
    </row>
    <row r="134" spans="1:65" s="9" customFormat="1" ht="25.9" customHeight="1" x14ac:dyDescent="0.2">
      <c r="B134" s="116"/>
      <c r="D134" s="117" t="s">
        <v>69</v>
      </c>
      <c r="E134" s="118" t="s">
        <v>132</v>
      </c>
      <c r="F134" s="118" t="s">
        <v>133</v>
      </c>
      <c r="J134" s="119">
        <f>BK134</f>
        <v>0</v>
      </c>
      <c r="L134" s="116"/>
      <c r="M134" s="120"/>
      <c r="N134" s="121"/>
      <c r="O134" s="121"/>
      <c r="P134" s="122">
        <f>P135+P146+P176+P239+P287+P296+P299+P302+P307</f>
        <v>2147.3027910000001</v>
      </c>
      <c r="Q134" s="121"/>
      <c r="R134" s="122">
        <f>R135+R146+R176+R239+R287+R296+R299+R302+R307</f>
        <v>6.2015376399999989</v>
      </c>
      <c r="S134" s="121"/>
      <c r="T134" s="123">
        <f>T135+T146+T176+T239+T287+T296+T299+T302+T307</f>
        <v>8.5762799999999988</v>
      </c>
      <c r="AR134" s="117" t="s">
        <v>123</v>
      </c>
      <c r="AT134" s="124" t="s">
        <v>69</v>
      </c>
      <c r="AU134" s="124" t="s">
        <v>70</v>
      </c>
      <c r="AY134" s="117" t="s">
        <v>114</v>
      </c>
      <c r="BK134" s="125">
        <f>BK135+BK146+BK176+BK239+BK287+BK296+BK299+BK302+BK307</f>
        <v>0</v>
      </c>
    </row>
    <row r="135" spans="1:65" s="9" customFormat="1" ht="22.9" customHeight="1" x14ac:dyDescent="0.2">
      <c r="B135" s="116"/>
      <c r="D135" s="117" t="s">
        <v>69</v>
      </c>
      <c r="E135" s="126" t="s">
        <v>134</v>
      </c>
      <c r="F135" s="126" t="s">
        <v>135</v>
      </c>
      <c r="J135" s="127">
        <f>BK135</f>
        <v>0</v>
      </c>
      <c r="L135" s="116"/>
      <c r="M135" s="120"/>
      <c r="N135" s="121"/>
      <c r="O135" s="121"/>
      <c r="P135" s="122">
        <f>SUM(P136:P145)</f>
        <v>14.335449999999998</v>
      </c>
      <c r="Q135" s="121"/>
      <c r="R135" s="122">
        <f>SUM(R136:R145)</f>
        <v>7.5319999999999998E-2</v>
      </c>
      <c r="S135" s="121"/>
      <c r="T135" s="123">
        <f>SUM(T136:T145)</f>
        <v>0</v>
      </c>
      <c r="AR135" s="117" t="s">
        <v>123</v>
      </c>
      <c r="AT135" s="124" t="s">
        <v>69</v>
      </c>
      <c r="AU135" s="124" t="s">
        <v>77</v>
      </c>
      <c r="AY135" s="117" t="s">
        <v>114</v>
      </c>
      <c r="BK135" s="125">
        <f>SUM(BK136:BK145)</f>
        <v>0</v>
      </c>
    </row>
    <row r="136" spans="1:65" s="2" customFormat="1" ht="16.5" customHeight="1" x14ac:dyDescent="0.2">
      <c r="A136" s="23"/>
      <c r="B136" s="128"/>
      <c r="C136" s="129" t="s">
        <v>122</v>
      </c>
      <c r="D136" s="129" t="s">
        <v>117</v>
      </c>
      <c r="E136" s="130" t="s">
        <v>136</v>
      </c>
      <c r="F136" s="131" t="s">
        <v>137</v>
      </c>
      <c r="G136" s="132" t="s">
        <v>138</v>
      </c>
      <c r="H136" s="133">
        <v>110</v>
      </c>
      <c r="I136" s="160"/>
      <c r="J136" s="134">
        <f t="shared" ref="J136:J145" si="0">ROUND(I136*H136,2)</f>
        <v>0</v>
      </c>
      <c r="K136" s="131" t="s">
        <v>121</v>
      </c>
      <c r="L136" s="24"/>
      <c r="M136" s="135" t="s">
        <v>1</v>
      </c>
      <c r="N136" s="136" t="s">
        <v>36</v>
      </c>
      <c r="O136" s="137">
        <v>0.11</v>
      </c>
      <c r="P136" s="137">
        <f t="shared" ref="P136:P145" si="1">O136*H136</f>
        <v>12.1</v>
      </c>
      <c r="Q136" s="137">
        <v>9.0000000000000006E-5</v>
      </c>
      <c r="R136" s="137">
        <f t="shared" ref="R136:R145" si="2">Q136*H136</f>
        <v>9.9000000000000008E-3</v>
      </c>
      <c r="S136" s="137">
        <v>0</v>
      </c>
      <c r="T136" s="138">
        <f t="shared" ref="T136:T145" si="3">S136*H136</f>
        <v>0</v>
      </c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R136" s="139" t="s">
        <v>139</v>
      </c>
      <c r="AT136" s="139" t="s">
        <v>117</v>
      </c>
      <c r="AU136" s="139" t="s">
        <v>123</v>
      </c>
      <c r="AY136" s="11" t="s">
        <v>114</v>
      </c>
      <c r="BE136" s="140">
        <f t="shared" ref="BE136:BE145" si="4">IF(N136="základní",J136,0)</f>
        <v>0</v>
      </c>
      <c r="BF136" s="140">
        <f t="shared" ref="BF136:BF145" si="5">IF(N136="snížená",J136,0)</f>
        <v>0</v>
      </c>
      <c r="BG136" s="140">
        <f t="shared" ref="BG136:BG145" si="6">IF(N136="zákl. přenesená",J136,0)</f>
        <v>0</v>
      </c>
      <c r="BH136" s="140">
        <f t="shared" ref="BH136:BH145" si="7">IF(N136="sníž. přenesená",J136,0)</f>
        <v>0</v>
      </c>
      <c r="BI136" s="140">
        <f t="shared" ref="BI136:BI145" si="8">IF(N136="nulová",J136,0)</f>
        <v>0</v>
      </c>
      <c r="BJ136" s="11" t="s">
        <v>123</v>
      </c>
      <c r="BK136" s="140">
        <f t="shared" ref="BK136:BK145" si="9">ROUND(I136*H136,2)</f>
        <v>0</v>
      </c>
      <c r="BL136" s="11" t="s">
        <v>139</v>
      </c>
      <c r="BM136" s="139" t="s">
        <v>140</v>
      </c>
    </row>
    <row r="137" spans="1:65" s="2" customFormat="1" ht="16.5" customHeight="1" x14ac:dyDescent="0.2">
      <c r="A137" s="23"/>
      <c r="B137" s="128"/>
      <c r="C137" s="141" t="s">
        <v>141</v>
      </c>
      <c r="D137" s="141" t="s">
        <v>142</v>
      </c>
      <c r="E137" s="142" t="s">
        <v>143</v>
      </c>
      <c r="F137" s="143" t="s">
        <v>144</v>
      </c>
      <c r="G137" s="144" t="s">
        <v>138</v>
      </c>
      <c r="H137" s="145">
        <v>27</v>
      </c>
      <c r="I137" s="161"/>
      <c r="J137" s="146">
        <f t="shared" si="0"/>
        <v>0</v>
      </c>
      <c r="K137" s="143" t="s">
        <v>121</v>
      </c>
      <c r="L137" s="147"/>
      <c r="M137" s="148" t="s">
        <v>1</v>
      </c>
      <c r="N137" s="149" t="s">
        <v>36</v>
      </c>
      <c r="O137" s="137">
        <v>0</v>
      </c>
      <c r="P137" s="137">
        <f t="shared" si="1"/>
        <v>0</v>
      </c>
      <c r="Q137" s="137">
        <v>2.9E-4</v>
      </c>
      <c r="R137" s="137">
        <f t="shared" si="2"/>
        <v>7.8300000000000002E-3</v>
      </c>
      <c r="S137" s="137">
        <v>0</v>
      </c>
      <c r="T137" s="138">
        <f t="shared" si="3"/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39" t="s">
        <v>145</v>
      </c>
      <c r="AT137" s="139" t="s">
        <v>142</v>
      </c>
      <c r="AU137" s="139" t="s">
        <v>123</v>
      </c>
      <c r="AY137" s="11" t="s">
        <v>114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1" t="s">
        <v>123</v>
      </c>
      <c r="BK137" s="140">
        <f t="shared" si="9"/>
        <v>0</v>
      </c>
      <c r="BL137" s="11" t="s">
        <v>139</v>
      </c>
      <c r="BM137" s="139" t="s">
        <v>146</v>
      </c>
    </row>
    <row r="138" spans="1:65" s="2" customFormat="1" ht="16.5" customHeight="1" x14ac:dyDescent="0.2">
      <c r="A138" s="23"/>
      <c r="B138" s="128"/>
      <c r="C138" s="141" t="s">
        <v>147</v>
      </c>
      <c r="D138" s="141" t="s">
        <v>142</v>
      </c>
      <c r="E138" s="142" t="s">
        <v>148</v>
      </c>
      <c r="F138" s="143" t="s">
        <v>149</v>
      </c>
      <c r="G138" s="144" t="s">
        <v>138</v>
      </c>
      <c r="H138" s="145">
        <v>36</v>
      </c>
      <c r="I138" s="161"/>
      <c r="J138" s="146">
        <f t="shared" si="0"/>
        <v>0</v>
      </c>
      <c r="K138" s="143" t="s">
        <v>121</v>
      </c>
      <c r="L138" s="147"/>
      <c r="M138" s="148" t="s">
        <v>1</v>
      </c>
      <c r="N138" s="149" t="s">
        <v>36</v>
      </c>
      <c r="O138" s="137">
        <v>0</v>
      </c>
      <c r="P138" s="137">
        <f t="shared" si="1"/>
        <v>0</v>
      </c>
      <c r="Q138" s="137">
        <v>3.2000000000000003E-4</v>
      </c>
      <c r="R138" s="137">
        <f t="shared" si="2"/>
        <v>1.1520000000000001E-2</v>
      </c>
      <c r="S138" s="137">
        <v>0</v>
      </c>
      <c r="T138" s="138">
        <f t="shared" si="3"/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39" t="s">
        <v>145</v>
      </c>
      <c r="AT138" s="139" t="s">
        <v>142</v>
      </c>
      <c r="AU138" s="139" t="s">
        <v>123</v>
      </c>
      <c r="AY138" s="11" t="s">
        <v>114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1" t="s">
        <v>123</v>
      </c>
      <c r="BK138" s="140">
        <f t="shared" si="9"/>
        <v>0</v>
      </c>
      <c r="BL138" s="11" t="s">
        <v>139</v>
      </c>
      <c r="BM138" s="139" t="s">
        <v>150</v>
      </c>
    </row>
    <row r="139" spans="1:65" s="2" customFormat="1" ht="16.5" customHeight="1" x14ac:dyDescent="0.2">
      <c r="A139" s="23"/>
      <c r="B139" s="128"/>
      <c r="C139" s="141" t="s">
        <v>151</v>
      </c>
      <c r="D139" s="141" t="s">
        <v>142</v>
      </c>
      <c r="E139" s="142" t="s">
        <v>152</v>
      </c>
      <c r="F139" s="143" t="s">
        <v>153</v>
      </c>
      <c r="G139" s="144" t="s">
        <v>138</v>
      </c>
      <c r="H139" s="145">
        <v>27</v>
      </c>
      <c r="I139" s="161"/>
      <c r="J139" s="146">
        <f t="shared" si="0"/>
        <v>0</v>
      </c>
      <c r="K139" s="143" t="s">
        <v>121</v>
      </c>
      <c r="L139" s="147"/>
      <c r="M139" s="148" t="s">
        <v>1</v>
      </c>
      <c r="N139" s="149" t="s">
        <v>36</v>
      </c>
      <c r="O139" s="137">
        <v>0</v>
      </c>
      <c r="P139" s="137">
        <f t="shared" si="1"/>
        <v>0</v>
      </c>
      <c r="Q139" s="137">
        <v>3.6999999999999999E-4</v>
      </c>
      <c r="R139" s="137">
        <f t="shared" si="2"/>
        <v>9.9900000000000006E-3</v>
      </c>
      <c r="S139" s="137">
        <v>0</v>
      </c>
      <c r="T139" s="138">
        <f t="shared" si="3"/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39" t="s">
        <v>145</v>
      </c>
      <c r="AT139" s="139" t="s">
        <v>142</v>
      </c>
      <c r="AU139" s="139" t="s">
        <v>123</v>
      </c>
      <c r="AY139" s="11" t="s">
        <v>114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1" t="s">
        <v>123</v>
      </c>
      <c r="BK139" s="140">
        <f t="shared" si="9"/>
        <v>0</v>
      </c>
      <c r="BL139" s="11" t="s">
        <v>139</v>
      </c>
      <c r="BM139" s="139" t="s">
        <v>154</v>
      </c>
    </row>
    <row r="140" spans="1:65" s="2" customFormat="1" ht="16.5" customHeight="1" x14ac:dyDescent="0.2">
      <c r="A140" s="23"/>
      <c r="B140" s="128"/>
      <c r="C140" s="141" t="s">
        <v>155</v>
      </c>
      <c r="D140" s="141" t="s">
        <v>142</v>
      </c>
      <c r="E140" s="142" t="s">
        <v>156</v>
      </c>
      <c r="F140" s="143" t="s">
        <v>157</v>
      </c>
      <c r="G140" s="144" t="s">
        <v>138</v>
      </c>
      <c r="H140" s="145">
        <v>2</v>
      </c>
      <c r="I140" s="161"/>
      <c r="J140" s="146">
        <f t="shared" si="0"/>
        <v>0</v>
      </c>
      <c r="K140" s="143" t="s">
        <v>121</v>
      </c>
      <c r="L140" s="147"/>
      <c r="M140" s="148" t="s">
        <v>1</v>
      </c>
      <c r="N140" s="149" t="s">
        <v>36</v>
      </c>
      <c r="O140" s="137">
        <v>0</v>
      </c>
      <c r="P140" s="137">
        <f t="shared" si="1"/>
        <v>0</v>
      </c>
      <c r="Q140" s="137">
        <v>7.2000000000000005E-4</v>
      </c>
      <c r="R140" s="137">
        <f t="shared" si="2"/>
        <v>1.4400000000000001E-3</v>
      </c>
      <c r="S140" s="137">
        <v>0</v>
      </c>
      <c r="T140" s="138">
        <f t="shared" si="3"/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39" t="s">
        <v>145</v>
      </c>
      <c r="AT140" s="139" t="s">
        <v>142</v>
      </c>
      <c r="AU140" s="139" t="s">
        <v>123</v>
      </c>
      <c r="AY140" s="11" t="s">
        <v>114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1" t="s">
        <v>123</v>
      </c>
      <c r="BK140" s="140">
        <f t="shared" si="9"/>
        <v>0</v>
      </c>
      <c r="BL140" s="11" t="s">
        <v>139</v>
      </c>
      <c r="BM140" s="139" t="s">
        <v>158</v>
      </c>
    </row>
    <row r="141" spans="1:65" s="2" customFormat="1" ht="16.5" customHeight="1" x14ac:dyDescent="0.2">
      <c r="A141" s="23"/>
      <c r="B141" s="128"/>
      <c r="C141" s="141" t="s">
        <v>115</v>
      </c>
      <c r="D141" s="141" t="s">
        <v>142</v>
      </c>
      <c r="E141" s="142" t="s">
        <v>159</v>
      </c>
      <c r="F141" s="143" t="s">
        <v>160</v>
      </c>
      <c r="G141" s="144" t="s">
        <v>138</v>
      </c>
      <c r="H141" s="145">
        <v>18</v>
      </c>
      <c r="I141" s="161"/>
      <c r="J141" s="146">
        <f t="shared" si="0"/>
        <v>0</v>
      </c>
      <c r="K141" s="143" t="s">
        <v>121</v>
      </c>
      <c r="L141" s="147"/>
      <c r="M141" s="148" t="s">
        <v>1</v>
      </c>
      <c r="N141" s="149" t="s">
        <v>36</v>
      </c>
      <c r="O141" s="137">
        <v>0</v>
      </c>
      <c r="P141" s="137">
        <f t="shared" si="1"/>
        <v>0</v>
      </c>
      <c r="Q141" s="137">
        <v>8.3000000000000001E-4</v>
      </c>
      <c r="R141" s="137">
        <f t="shared" si="2"/>
        <v>1.494E-2</v>
      </c>
      <c r="S141" s="137">
        <v>0</v>
      </c>
      <c r="T141" s="138">
        <f t="shared" si="3"/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39" t="s">
        <v>145</v>
      </c>
      <c r="AT141" s="139" t="s">
        <v>142</v>
      </c>
      <c r="AU141" s="139" t="s">
        <v>123</v>
      </c>
      <c r="AY141" s="11" t="s">
        <v>114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1" t="s">
        <v>123</v>
      </c>
      <c r="BK141" s="140">
        <f t="shared" si="9"/>
        <v>0</v>
      </c>
      <c r="BL141" s="11" t="s">
        <v>139</v>
      </c>
      <c r="BM141" s="139" t="s">
        <v>161</v>
      </c>
    </row>
    <row r="142" spans="1:65" s="2" customFormat="1" ht="16.5" customHeight="1" x14ac:dyDescent="0.2">
      <c r="A142" s="23"/>
      <c r="B142" s="128"/>
      <c r="C142" s="129" t="s">
        <v>162</v>
      </c>
      <c r="D142" s="129" t="s">
        <v>117</v>
      </c>
      <c r="E142" s="130" t="s">
        <v>163</v>
      </c>
      <c r="F142" s="131" t="s">
        <v>164</v>
      </c>
      <c r="G142" s="132" t="s">
        <v>138</v>
      </c>
      <c r="H142" s="133">
        <v>18</v>
      </c>
      <c r="I142" s="160"/>
      <c r="J142" s="134">
        <f t="shared" si="0"/>
        <v>0</v>
      </c>
      <c r="K142" s="131" t="s">
        <v>121</v>
      </c>
      <c r="L142" s="24"/>
      <c r="M142" s="135" t="s">
        <v>1</v>
      </c>
      <c r="N142" s="136" t="s">
        <v>36</v>
      </c>
      <c r="O142" s="137">
        <v>0.11600000000000001</v>
      </c>
      <c r="P142" s="137">
        <f t="shared" si="1"/>
        <v>2.0880000000000001</v>
      </c>
      <c r="Q142" s="137">
        <v>1.7000000000000001E-4</v>
      </c>
      <c r="R142" s="137">
        <f t="shared" si="2"/>
        <v>3.0600000000000002E-3</v>
      </c>
      <c r="S142" s="137">
        <v>0</v>
      </c>
      <c r="T142" s="138">
        <f t="shared" si="3"/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39" t="s">
        <v>139</v>
      </c>
      <c r="AT142" s="139" t="s">
        <v>117</v>
      </c>
      <c r="AU142" s="139" t="s">
        <v>123</v>
      </c>
      <c r="AY142" s="11" t="s">
        <v>114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1" t="s">
        <v>123</v>
      </c>
      <c r="BK142" s="140">
        <f t="shared" si="9"/>
        <v>0</v>
      </c>
      <c r="BL142" s="11" t="s">
        <v>139</v>
      </c>
      <c r="BM142" s="139" t="s">
        <v>165</v>
      </c>
    </row>
    <row r="143" spans="1:65" s="2" customFormat="1" ht="16.5" customHeight="1" x14ac:dyDescent="0.2">
      <c r="A143" s="23"/>
      <c r="B143" s="128"/>
      <c r="C143" s="141" t="s">
        <v>166</v>
      </c>
      <c r="D143" s="141" t="s">
        <v>142</v>
      </c>
      <c r="E143" s="142" t="s">
        <v>167</v>
      </c>
      <c r="F143" s="143" t="s">
        <v>168</v>
      </c>
      <c r="G143" s="144" t="s">
        <v>138</v>
      </c>
      <c r="H143" s="145">
        <v>18</v>
      </c>
      <c r="I143" s="161"/>
      <c r="J143" s="146">
        <f t="shared" si="0"/>
        <v>0</v>
      </c>
      <c r="K143" s="143" t="s">
        <v>121</v>
      </c>
      <c r="L143" s="147"/>
      <c r="M143" s="148" t="s">
        <v>1</v>
      </c>
      <c r="N143" s="149" t="s">
        <v>36</v>
      </c>
      <c r="O143" s="137">
        <v>0</v>
      </c>
      <c r="P143" s="137">
        <f t="shared" si="1"/>
        <v>0</v>
      </c>
      <c r="Q143" s="137">
        <v>8.8000000000000003E-4</v>
      </c>
      <c r="R143" s="137">
        <f t="shared" si="2"/>
        <v>1.584E-2</v>
      </c>
      <c r="S143" s="137">
        <v>0</v>
      </c>
      <c r="T143" s="138">
        <f t="shared" si="3"/>
        <v>0</v>
      </c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R143" s="139" t="s">
        <v>145</v>
      </c>
      <c r="AT143" s="139" t="s">
        <v>142</v>
      </c>
      <c r="AU143" s="139" t="s">
        <v>123</v>
      </c>
      <c r="AY143" s="11" t="s">
        <v>114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1" t="s">
        <v>123</v>
      </c>
      <c r="BK143" s="140">
        <f t="shared" si="9"/>
        <v>0</v>
      </c>
      <c r="BL143" s="11" t="s">
        <v>139</v>
      </c>
      <c r="BM143" s="139" t="s">
        <v>169</v>
      </c>
    </row>
    <row r="144" spans="1:65" s="2" customFormat="1" ht="16.5" customHeight="1" x14ac:dyDescent="0.2">
      <c r="A144" s="23"/>
      <c r="B144" s="128"/>
      <c r="C144" s="141" t="s">
        <v>170</v>
      </c>
      <c r="D144" s="141" t="s">
        <v>142</v>
      </c>
      <c r="E144" s="142" t="s">
        <v>171</v>
      </c>
      <c r="F144" s="143" t="s">
        <v>172</v>
      </c>
      <c r="G144" s="144" t="s">
        <v>173</v>
      </c>
      <c r="H144" s="145">
        <v>2</v>
      </c>
      <c r="I144" s="161"/>
      <c r="J144" s="146">
        <f t="shared" si="0"/>
        <v>0</v>
      </c>
      <c r="K144" s="143" t="s">
        <v>1</v>
      </c>
      <c r="L144" s="147"/>
      <c r="M144" s="148" t="s">
        <v>1</v>
      </c>
      <c r="N144" s="149" t="s">
        <v>36</v>
      </c>
      <c r="O144" s="137">
        <v>0</v>
      </c>
      <c r="P144" s="137">
        <f t="shared" si="1"/>
        <v>0</v>
      </c>
      <c r="Q144" s="137">
        <v>4.0000000000000002E-4</v>
      </c>
      <c r="R144" s="137">
        <f t="shared" si="2"/>
        <v>8.0000000000000004E-4</v>
      </c>
      <c r="S144" s="137">
        <v>0</v>
      </c>
      <c r="T144" s="138">
        <f t="shared" si="3"/>
        <v>0</v>
      </c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R144" s="139" t="s">
        <v>145</v>
      </c>
      <c r="AT144" s="139" t="s">
        <v>142</v>
      </c>
      <c r="AU144" s="139" t="s">
        <v>123</v>
      </c>
      <c r="AY144" s="11" t="s">
        <v>114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1" t="s">
        <v>123</v>
      </c>
      <c r="BK144" s="140">
        <f t="shared" si="9"/>
        <v>0</v>
      </c>
      <c r="BL144" s="11" t="s">
        <v>139</v>
      </c>
      <c r="BM144" s="139" t="s">
        <v>174</v>
      </c>
    </row>
    <row r="145" spans="1:65" s="2" customFormat="1" ht="16.5" customHeight="1" x14ac:dyDescent="0.2">
      <c r="A145" s="23"/>
      <c r="B145" s="128"/>
      <c r="C145" s="129" t="s">
        <v>175</v>
      </c>
      <c r="D145" s="129" t="s">
        <v>117</v>
      </c>
      <c r="E145" s="130" t="s">
        <v>176</v>
      </c>
      <c r="F145" s="131" t="s">
        <v>177</v>
      </c>
      <c r="G145" s="132" t="s">
        <v>178</v>
      </c>
      <c r="H145" s="133">
        <v>7.4999999999999997E-2</v>
      </c>
      <c r="I145" s="160"/>
      <c r="J145" s="134">
        <f t="shared" si="0"/>
        <v>0</v>
      </c>
      <c r="K145" s="131" t="s">
        <v>121</v>
      </c>
      <c r="L145" s="24"/>
      <c r="M145" s="135" t="s">
        <v>1</v>
      </c>
      <c r="N145" s="136" t="s">
        <v>36</v>
      </c>
      <c r="O145" s="137">
        <v>1.966</v>
      </c>
      <c r="P145" s="137">
        <f t="shared" si="1"/>
        <v>0.14745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R145" s="139" t="s">
        <v>139</v>
      </c>
      <c r="AT145" s="139" t="s">
        <v>117</v>
      </c>
      <c r="AU145" s="139" t="s">
        <v>123</v>
      </c>
      <c r="AY145" s="11" t="s">
        <v>114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1" t="s">
        <v>123</v>
      </c>
      <c r="BK145" s="140">
        <f t="shared" si="9"/>
        <v>0</v>
      </c>
      <c r="BL145" s="11" t="s">
        <v>139</v>
      </c>
      <c r="BM145" s="139" t="s">
        <v>179</v>
      </c>
    </row>
    <row r="146" spans="1:65" s="9" customFormat="1" ht="22.9" customHeight="1" x14ac:dyDescent="0.2">
      <c r="B146" s="116"/>
      <c r="D146" s="117" t="s">
        <v>69</v>
      </c>
      <c r="E146" s="126" t="s">
        <v>180</v>
      </c>
      <c r="F146" s="126" t="s">
        <v>181</v>
      </c>
      <c r="J146" s="127">
        <f>BK146</f>
        <v>0</v>
      </c>
      <c r="L146" s="116"/>
      <c r="M146" s="120"/>
      <c r="N146" s="121"/>
      <c r="O146" s="121"/>
      <c r="P146" s="122">
        <f>SUM(P147:P175)</f>
        <v>447.87542500000012</v>
      </c>
      <c r="Q146" s="121"/>
      <c r="R146" s="122">
        <f>SUM(R147:R175)</f>
        <v>0.40675999999999995</v>
      </c>
      <c r="S146" s="121"/>
      <c r="T146" s="123">
        <f>SUM(T147:T175)</f>
        <v>4.3799199999999994</v>
      </c>
      <c r="AR146" s="117" t="s">
        <v>123</v>
      </c>
      <c r="AT146" s="124" t="s">
        <v>69</v>
      </c>
      <c r="AU146" s="124" t="s">
        <v>77</v>
      </c>
      <c r="AY146" s="117" t="s">
        <v>114</v>
      </c>
      <c r="BK146" s="125">
        <f>SUM(BK147:BK175)</f>
        <v>0</v>
      </c>
    </row>
    <row r="147" spans="1:65" s="2" customFormat="1" ht="16.5" customHeight="1" x14ac:dyDescent="0.2">
      <c r="A147" s="23"/>
      <c r="B147" s="128"/>
      <c r="C147" s="129" t="s">
        <v>182</v>
      </c>
      <c r="D147" s="129" t="s">
        <v>117</v>
      </c>
      <c r="E147" s="130" t="s">
        <v>183</v>
      </c>
      <c r="F147" s="131" t="s">
        <v>184</v>
      </c>
      <c r="G147" s="132" t="s">
        <v>173</v>
      </c>
      <c r="H147" s="133">
        <v>1</v>
      </c>
      <c r="I147" s="160"/>
      <c r="J147" s="134">
        <f t="shared" ref="J147:J175" si="10">ROUND(I147*H147,2)</f>
        <v>0</v>
      </c>
      <c r="K147" s="131" t="s">
        <v>121</v>
      </c>
      <c r="L147" s="24"/>
      <c r="M147" s="135" t="s">
        <v>1</v>
      </c>
      <c r="N147" s="136" t="s">
        <v>36</v>
      </c>
      <c r="O147" s="137">
        <v>0.379</v>
      </c>
      <c r="P147" s="137">
        <f t="shared" ref="P147:P175" si="11">O147*H147</f>
        <v>0.379</v>
      </c>
      <c r="Q147" s="137">
        <v>1.8400000000000001E-3</v>
      </c>
      <c r="R147" s="137">
        <f t="shared" ref="R147:R175" si="12">Q147*H147</f>
        <v>1.8400000000000001E-3</v>
      </c>
      <c r="S147" s="137">
        <v>0</v>
      </c>
      <c r="T147" s="138">
        <f t="shared" ref="T147:T175" si="13">S147*H147</f>
        <v>0</v>
      </c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R147" s="139" t="s">
        <v>139</v>
      </c>
      <c r="AT147" s="139" t="s">
        <v>117</v>
      </c>
      <c r="AU147" s="139" t="s">
        <v>123</v>
      </c>
      <c r="AY147" s="11" t="s">
        <v>114</v>
      </c>
      <c r="BE147" s="140">
        <f t="shared" ref="BE147:BE175" si="14">IF(N147="základní",J147,0)</f>
        <v>0</v>
      </c>
      <c r="BF147" s="140">
        <f t="shared" ref="BF147:BF175" si="15">IF(N147="snížená",J147,0)</f>
        <v>0</v>
      </c>
      <c r="BG147" s="140">
        <f t="shared" ref="BG147:BG175" si="16">IF(N147="zákl. přenesená",J147,0)</f>
        <v>0</v>
      </c>
      <c r="BH147" s="140">
        <f t="shared" ref="BH147:BH175" si="17">IF(N147="sníž. přenesená",J147,0)</f>
        <v>0</v>
      </c>
      <c r="BI147" s="140">
        <f t="shared" ref="BI147:BI175" si="18">IF(N147="nulová",J147,0)</f>
        <v>0</v>
      </c>
      <c r="BJ147" s="11" t="s">
        <v>123</v>
      </c>
      <c r="BK147" s="140">
        <f t="shared" ref="BK147:BK175" si="19">ROUND(I147*H147,2)</f>
        <v>0</v>
      </c>
      <c r="BL147" s="11" t="s">
        <v>139</v>
      </c>
      <c r="BM147" s="139" t="s">
        <v>185</v>
      </c>
    </row>
    <row r="148" spans="1:65" s="2" customFormat="1" ht="16.5" customHeight="1" x14ac:dyDescent="0.2">
      <c r="A148" s="23"/>
      <c r="B148" s="128"/>
      <c r="C148" s="129" t="s">
        <v>8</v>
      </c>
      <c r="D148" s="129" t="s">
        <v>117</v>
      </c>
      <c r="E148" s="130" t="s">
        <v>186</v>
      </c>
      <c r="F148" s="131" t="s">
        <v>187</v>
      </c>
      <c r="G148" s="132" t="s">
        <v>138</v>
      </c>
      <c r="H148" s="133">
        <v>160</v>
      </c>
      <c r="I148" s="160"/>
      <c r="J148" s="134">
        <f t="shared" si="10"/>
        <v>0</v>
      </c>
      <c r="K148" s="131" t="s">
        <v>121</v>
      </c>
      <c r="L148" s="24"/>
      <c r="M148" s="135" t="s">
        <v>1</v>
      </c>
      <c r="N148" s="136" t="s">
        <v>36</v>
      </c>
      <c r="O148" s="137">
        <v>0.41299999999999998</v>
      </c>
      <c r="P148" s="137">
        <f t="shared" si="11"/>
        <v>66.08</v>
      </c>
      <c r="Q148" s="137">
        <v>0</v>
      </c>
      <c r="R148" s="137">
        <f t="shared" si="12"/>
        <v>0</v>
      </c>
      <c r="S148" s="137">
        <v>1.4919999999999999E-2</v>
      </c>
      <c r="T148" s="138">
        <f t="shared" si="13"/>
        <v>2.3872</v>
      </c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R148" s="139" t="s">
        <v>139</v>
      </c>
      <c r="AT148" s="139" t="s">
        <v>117</v>
      </c>
      <c r="AU148" s="139" t="s">
        <v>123</v>
      </c>
      <c r="AY148" s="11" t="s">
        <v>114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1" t="s">
        <v>123</v>
      </c>
      <c r="BK148" s="140">
        <f t="shared" si="19"/>
        <v>0</v>
      </c>
      <c r="BL148" s="11" t="s">
        <v>139</v>
      </c>
      <c r="BM148" s="139" t="s">
        <v>188</v>
      </c>
    </row>
    <row r="149" spans="1:65" s="2" customFormat="1" ht="16.5" customHeight="1" x14ac:dyDescent="0.2">
      <c r="A149" s="23"/>
      <c r="B149" s="128"/>
      <c r="C149" s="129" t="s">
        <v>139</v>
      </c>
      <c r="D149" s="129" t="s">
        <v>117</v>
      </c>
      <c r="E149" s="130" t="s">
        <v>189</v>
      </c>
      <c r="F149" s="131" t="s">
        <v>190</v>
      </c>
      <c r="G149" s="132" t="s">
        <v>138</v>
      </c>
      <c r="H149" s="133">
        <v>50</v>
      </c>
      <c r="I149" s="160"/>
      <c r="J149" s="134">
        <f t="shared" si="10"/>
        <v>0</v>
      </c>
      <c r="K149" s="131" t="s">
        <v>121</v>
      </c>
      <c r="L149" s="24"/>
      <c r="M149" s="135" t="s">
        <v>1</v>
      </c>
      <c r="N149" s="136" t="s">
        <v>36</v>
      </c>
      <c r="O149" s="137">
        <v>0.57599999999999996</v>
      </c>
      <c r="P149" s="137">
        <f t="shared" si="11"/>
        <v>28.799999999999997</v>
      </c>
      <c r="Q149" s="137">
        <v>0</v>
      </c>
      <c r="R149" s="137">
        <f t="shared" si="12"/>
        <v>0</v>
      </c>
      <c r="S149" s="137">
        <v>3.065E-2</v>
      </c>
      <c r="T149" s="138">
        <f t="shared" si="13"/>
        <v>1.5325</v>
      </c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R149" s="139" t="s">
        <v>139</v>
      </c>
      <c r="AT149" s="139" t="s">
        <v>117</v>
      </c>
      <c r="AU149" s="139" t="s">
        <v>123</v>
      </c>
      <c r="AY149" s="11" t="s">
        <v>114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1" t="s">
        <v>123</v>
      </c>
      <c r="BK149" s="140">
        <f t="shared" si="19"/>
        <v>0</v>
      </c>
      <c r="BL149" s="11" t="s">
        <v>139</v>
      </c>
      <c r="BM149" s="139" t="s">
        <v>191</v>
      </c>
    </row>
    <row r="150" spans="1:65" s="2" customFormat="1" ht="16.5" customHeight="1" x14ac:dyDescent="0.2">
      <c r="A150" s="23"/>
      <c r="B150" s="128"/>
      <c r="C150" s="129" t="s">
        <v>192</v>
      </c>
      <c r="D150" s="129" t="s">
        <v>117</v>
      </c>
      <c r="E150" s="130" t="s">
        <v>193</v>
      </c>
      <c r="F150" s="131" t="s">
        <v>194</v>
      </c>
      <c r="G150" s="132" t="s">
        <v>173</v>
      </c>
      <c r="H150" s="133">
        <v>4</v>
      </c>
      <c r="I150" s="160"/>
      <c r="J150" s="134">
        <f t="shared" si="10"/>
        <v>0</v>
      </c>
      <c r="K150" s="131" t="s">
        <v>121</v>
      </c>
      <c r="L150" s="24"/>
      <c r="M150" s="135" t="s">
        <v>1</v>
      </c>
      <c r="N150" s="136" t="s">
        <v>36</v>
      </c>
      <c r="O150" s="137">
        <v>0.99199999999999999</v>
      </c>
      <c r="P150" s="137">
        <f t="shared" si="11"/>
        <v>3.968</v>
      </c>
      <c r="Q150" s="137">
        <v>2.0200000000000001E-3</v>
      </c>
      <c r="R150" s="137">
        <f t="shared" si="12"/>
        <v>8.0800000000000004E-3</v>
      </c>
      <c r="S150" s="137">
        <v>0</v>
      </c>
      <c r="T150" s="138">
        <f t="shared" si="13"/>
        <v>0</v>
      </c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R150" s="139" t="s">
        <v>139</v>
      </c>
      <c r="AT150" s="139" t="s">
        <v>117</v>
      </c>
      <c r="AU150" s="139" t="s">
        <v>123</v>
      </c>
      <c r="AY150" s="11" t="s">
        <v>114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1" t="s">
        <v>123</v>
      </c>
      <c r="BK150" s="140">
        <f t="shared" si="19"/>
        <v>0</v>
      </c>
      <c r="BL150" s="11" t="s">
        <v>139</v>
      </c>
      <c r="BM150" s="139" t="s">
        <v>195</v>
      </c>
    </row>
    <row r="151" spans="1:65" s="2" customFormat="1" ht="16.5" customHeight="1" x14ac:dyDescent="0.2">
      <c r="A151" s="23"/>
      <c r="B151" s="128"/>
      <c r="C151" s="129" t="s">
        <v>196</v>
      </c>
      <c r="D151" s="129" t="s">
        <v>117</v>
      </c>
      <c r="E151" s="130" t="s">
        <v>197</v>
      </c>
      <c r="F151" s="131" t="s">
        <v>198</v>
      </c>
      <c r="G151" s="132" t="s">
        <v>173</v>
      </c>
      <c r="H151" s="133">
        <v>3</v>
      </c>
      <c r="I151" s="160"/>
      <c r="J151" s="134">
        <f t="shared" si="10"/>
        <v>0</v>
      </c>
      <c r="K151" s="131" t="s">
        <v>121</v>
      </c>
      <c r="L151" s="24"/>
      <c r="M151" s="135" t="s">
        <v>1</v>
      </c>
      <c r="N151" s="136" t="s">
        <v>36</v>
      </c>
      <c r="O151" s="137">
        <v>1.1679999999999999</v>
      </c>
      <c r="P151" s="137">
        <f t="shared" si="11"/>
        <v>3.5039999999999996</v>
      </c>
      <c r="Q151" s="137">
        <v>2.2599999999999999E-3</v>
      </c>
      <c r="R151" s="137">
        <f t="shared" si="12"/>
        <v>6.7799999999999996E-3</v>
      </c>
      <c r="S151" s="137">
        <v>0</v>
      </c>
      <c r="T151" s="138">
        <f t="shared" si="13"/>
        <v>0</v>
      </c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R151" s="139" t="s">
        <v>139</v>
      </c>
      <c r="AT151" s="139" t="s">
        <v>117</v>
      </c>
      <c r="AU151" s="139" t="s">
        <v>123</v>
      </c>
      <c r="AY151" s="11" t="s">
        <v>114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1" t="s">
        <v>123</v>
      </c>
      <c r="BK151" s="140">
        <f t="shared" si="19"/>
        <v>0</v>
      </c>
      <c r="BL151" s="11" t="s">
        <v>139</v>
      </c>
      <c r="BM151" s="139" t="s">
        <v>199</v>
      </c>
    </row>
    <row r="152" spans="1:65" s="2" customFormat="1" ht="16.5" customHeight="1" x14ac:dyDescent="0.2">
      <c r="A152" s="23"/>
      <c r="B152" s="128"/>
      <c r="C152" s="129" t="s">
        <v>200</v>
      </c>
      <c r="D152" s="129" t="s">
        <v>117</v>
      </c>
      <c r="E152" s="130" t="s">
        <v>201</v>
      </c>
      <c r="F152" s="131" t="s">
        <v>202</v>
      </c>
      <c r="G152" s="132" t="s">
        <v>138</v>
      </c>
      <c r="H152" s="133">
        <v>200</v>
      </c>
      <c r="I152" s="160"/>
      <c r="J152" s="134">
        <f t="shared" si="10"/>
        <v>0</v>
      </c>
      <c r="K152" s="131" t="s">
        <v>121</v>
      </c>
      <c r="L152" s="24"/>
      <c r="M152" s="135" t="s">
        <v>1</v>
      </c>
      <c r="N152" s="136" t="s">
        <v>36</v>
      </c>
      <c r="O152" s="137">
        <v>3.1E-2</v>
      </c>
      <c r="P152" s="137">
        <f t="shared" si="11"/>
        <v>6.2</v>
      </c>
      <c r="Q152" s="137">
        <v>0</v>
      </c>
      <c r="R152" s="137">
        <f t="shared" si="12"/>
        <v>0</v>
      </c>
      <c r="S152" s="137">
        <v>2.0999999999999999E-3</v>
      </c>
      <c r="T152" s="138">
        <f t="shared" si="13"/>
        <v>0.42</v>
      </c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R152" s="139" t="s">
        <v>139</v>
      </c>
      <c r="AT152" s="139" t="s">
        <v>117</v>
      </c>
      <c r="AU152" s="139" t="s">
        <v>123</v>
      </c>
      <c r="AY152" s="11" t="s">
        <v>114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1" t="s">
        <v>123</v>
      </c>
      <c r="BK152" s="140">
        <f t="shared" si="19"/>
        <v>0</v>
      </c>
      <c r="BL152" s="11" t="s">
        <v>139</v>
      </c>
      <c r="BM152" s="139" t="s">
        <v>203</v>
      </c>
    </row>
    <row r="153" spans="1:65" s="2" customFormat="1" ht="16.5" customHeight="1" x14ac:dyDescent="0.2">
      <c r="A153" s="23"/>
      <c r="B153" s="128"/>
      <c r="C153" s="129" t="s">
        <v>204</v>
      </c>
      <c r="D153" s="129" t="s">
        <v>117</v>
      </c>
      <c r="E153" s="130" t="s">
        <v>205</v>
      </c>
      <c r="F153" s="131" t="s">
        <v>206</v>
      </c>
      <c r="G153" s="132" t="s">
        <v>138</v>
      </c>
      <c r="H153" s="133">
        <v>13</v>
      </c>
      <c r="I153" s="160"/>
      <c r="J153" s="134">
        <f t="shared" si="10"/>
        <v>0</v>
      </c>
      <c r="K153" s="131" t="s">
        <v>121</v>
      </c>
      <c r="L153" s="24"/>
      <c r="M153" s="135" t="s">
        <v>1</v>
      </c>
      <c r="N153" s="136" t="s">
        <v>36</v>
      </c>
      <c r="O153" s="137">
        <v>0.36299999999999999</v>
      </c>
      <c r="P153" s="137">
        <f t="shared" si="11"/>
        <v>4.7189999999999994</v>
      </c>
      <c r="Q153" s="137">
        <v>1.3799999999999999E-3</v>
      </c>
      <c r="R153" s="137">
        <f t="shared" si="12"/>
        <v>1.7939999999999998E-2</v>
      </c>
      <c r="S153" s="137">
        <v>0</v>
      </c>
      <c r="T153" s="138">
        <f t="shared" si="13"/>
        <v>0</v>
      </c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R153" s="139" t="s">
        <v>139</v>
      </c>
      <c r="AT153" s="139" t="s">
        <v>117</v>
      </c>
      <c r="AU153" s="139" t="s">
        <v>123</v>
      </c>
      <c r="AY153" s="11" t="s">
        <v>114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1" t="s">
        <v>123</v>
      </c>
      <c r="BK153" s="140">
        <f t="shared" si="19"/>
        <v>0</v>
      </c>
      <c r="BL153" s="11" t="s">
        <v>139</v>
      </c>
      <c r="BM153" s="139" t="s">
        <v>207</v>
      </c>
    </row>
    <row r="154" spans="1:65" s="2" customFormat="1" ht="16.5" customHeight="1" x14ac:dyDescent="0.2">
      <c r="A154" s="23"/>
      <c r="B154" s="128"/>
      <c r="C154" s="129" t="s">
        <v>7</v>
      </c>
      <c r="D154" s="129" t="s">
        <v>117</v>
      </c>
      <c r="E154" s="130" t="s">
        <v>208</v>
      </c>
      <c r="F154" s="131" t="s">
        <v>209</v>
      </c>
      <c r="G154" s="132" t="s">
        <v>138</v>
      </c>
      <c r="H154" s="133">
        <v>19</v>
      </c>
      <c r="I154" s="160"/>
      <c r="J154" s="134">
        <f t="shared" si="10"/>
        <v>0</v>
      </c>
      <c r="K154" s="131" t="s">
        <v>121</v>
      </c>
      <c r="L154" s="24"/>
      <c r="M154" s="135" t="s">
        <v>1</v>
      </c>
      <c r="N154" s="136" t="s">
        <v>36</v>
      </c>
      <c r="O154" s="137">
        <v>0.38300000000000001</v>
      </c>
      <c r="P154" s="137">
        <f t="shared" si="11"/>
        <v>7.2770000000000001</v>
      </c>
      <c r="Q154" s="137">
        <v>1.92E-3</v>
      </c>
      <c r="R154" s="137">
        <f t="shared" si="12"/>
        <v>3.6479999999999999E-2</v>
      </c>
      <c r="S154" s="137">
        <v>0</v>
      </c>
      <c r="T154" s="138">
        <f t="shared" si="13"/>
        <v>0</v>
      </c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R154" s="139" t="s">
        <v>139</v>
      </c>
      <c r="AT154" s="139" t="s">
        <v>117</v>
      </c>
      <c r="AU154" s="139" t="s">
        <v>123</v>
      </c>
      <c r="AY154" s="11" t="s">
        <v>114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1" t="s">
        <v>123</v>
      </c>
      <c r="BK154" s="140">
        <f t="shared" si="19"/>
        <v>0</v>
      </c>
      <c r="BL154" s="11" t="s">
        <v>139</v>
      </c>
      <c r="BM154" s="139" t="s">
        <v>210</v>
      </c>
    </row>
    <row r="155" spans="1:65" s="2" customFormat="1" ht="16.5" customHeight="1" x14ac:dyDescent="0.2">
      <c r="A155" s="23"/>
      <c r="B155" s="128"/>
      <c r="C155" s="129" t="s">
        <v>211</v>
      </c>
      <c r="D155" s="129" t="s">
        <v>117</v>
      </c>
      <c r="E155" s="130" t="s">
        <v>212</v>
      </c>
      <c r="F155" s="131" t="s">
        <v>213</v>
      </c>
      <c r="G155" s="132" t="s">
        <v>138</v>
      </c>
      <c r="H155" s="133">
        <v>153</v>
      </c>
      <c r="I155" s="160"/>
      <c r="J155" s="134">
        <f t="shared" si="10"/>
        <v>0</v>
      </c>
      <c r="K155" s="131" t="s">
        <v>121</v>
      </c>
      <c r="L155" s="24"/>
      <c r="M155" s="135" t="s">
        <v>1</v>
      </c>
      <c r="N155" s="136" t="s">
        <v>36</v>
      </c>
      <c r="O155" s="137">
        <v>0.82699999999999996</v>
      </c>
      <c r="P155" s="137">
        <f t="shared" si="11"/>
        <v>126.53099999999999</v>
      </c>
      <c r="Q155" s="137">
        <v>1.2099999999999999E-3</v>
      </c>
      <c r="R155" s="137">
        <f t="shared" si="12"/>
        <v>0.18512999999999999</v>
      </c>
      <c r="S155" s="137">
        <v>0</v>
      </c>
      <c r="T155" s="138">
        <f t="shared" si="13"/>
        <v>0</v>
      </c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R155" s="139" t="s">
        <v>139</v>
      </c>
      <c r="AT155" s="139" t="s">
        <v>117</v>
      </c>
      <c r="AU155" s="139" t="s">
        <v>123</v>
      </c>
      <c r="AY155" s="11" t="s">
        <v>114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1" t="s">
        <v>123</v>
      </c>
      <c r="BK155" s="140">
        <f t="shared" si="19"/>
        <v>0</v>
      </c>
      <c r="BL155" s="11" t="s">
        <v>139</v>
      </c>
      <c r="BM155" s="139" t="s">
        <v>214</v>
      </c>
    </row>
    <row r="156" spans="1:65" s="2" customFormat="1" ht="16.5" customHeight="1" x14ac:dyDescent="0.2">
      <c r="A156" s="23"/>
      <c r="B156" s="128"/>
      <c r="C156" s="129" t="s">
        <v>215</v>
      </c>
      <c r="D156" s="129" t="s">
        <v>117</v>
      </c>
      <c r="E156" s="130" t="s">
        <v>216</v>
      </c>
      <c r="F156" s="131" t="s">
        <v>217</v>
      </c>
      <c r="G156" s="132" t="s">
        <v>138</v>
      </c>
      <c r="H156" s="133">
        <v>112</v>
      </c>
      <c r="I156" s="160"/>
      <c r="J156" s="134">
        <f t="shared" si="10"/>
        <v>0</v>
      </c>
      <c r="K156" s="131" t="s">
        <v>121</v>
      </c>
      <c r="L156" s="24"/>
      <c r="M156" s="135" t="s">
        <v>1</v>
      </c>
      <c r="N156" s="136" t="s">
        <v>36</v>
      </c>
      <c r="O156" s="137">
        <v>0.72799999999999998</v>
      </c>
      <c r="P156" s="137">
        <f t="shared" si="11"/>
        <v>81.536000000000001</v>
      </c>
      <c r="Q156" s="137">
        <v>3.5E-4</v>
      </c>
      <c r="R156" s="137">
        <f t="shared" si="12"/>
        <v>3.9199999999999999E-2</v>
      </c>
      <c r="S156" s="137">
        <v>0</v>
      </c>
      <c r="T156" s="138">
        <f t="shared" si="13"/>
        <v>0</v>
      </c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R156" s="139" t="s">
        <v>139</v>
      </c>
      <c r="AT156" s="139" t="s">
        <v>117</v>
      </c>
      <c r="AU156" s="139" t="s">
        <v>123</v>
      </c>
      <c r="AY156" s="11" t="s">
        <v>114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1" t="s">
        <v>123</v>
      </c>
      <c r="BK156" s="140">
        <f t="shared" si="19"/>
        <v>0</v>
      </c>
      <c r="BL156" s="11" t="s">
        <v>139</v>
      </c>
      <c r="BM156" s="139" t="s">
        <v>218</v>
      </c>
    </row>
    <row r="157" spans="1:65" s="2" customFormat="1" ht="16.5" customHeight="1" x14ac:dyDescent="0.2">
      <c r="A157" s="23"/>
      <c r="B157" s="128"/>
      <c r="C157" s="129" t="s">
        <v>219</v>
      </c>
      <c r="D157" s="129" t="s">
        <v>117</v>
      </c>
      <c r="E157" s="130" t="s">
        <v>220</v>
      </c>
      <c r="F157" s="131" t="s">
        <v>221</v>
      </c>
      <c r="G157" s="132" t="s">
        <v>138</v>
      </c>
      <c r="H157" s="133">
        <v>30</v>
      </c>
      <c r="I157" s="160"/>
      <c r="J157" s="134">
        <f t="shared" si="10"/>
        <v>0</v>
      </c>
      <c r="K157" s="131" t="s">
        <v>121</v>
      </c>
      <c r="L157" s="24"/>
      <c r="M157" s="135" t="s">
        <v>1</v>
      </c>
      <c r="N157" s="136" t="s">
        <v>36</v>
      </c>
      <c r="O157" s="137">
        <v>0.79700000000000004</v>
      </c>
      <c r="P157" s="137">
        <f t="shared" si="11"/>
        <v>23.91</v>
      </c>
      <c r="Q157" s="137">
        <v>5.6999999999999998E-4</v>
      </c>
      <c r="R157" s="137">
        <f t="shared" si="12"/>
        <v>1.7100000000000001E-2</v>
      </c>
      <c r="S157" s="137">
        <v>0</v>
      </c>
      <c r="T157" s="138">
        <f t="shared" si="13"/>
        <v>0</v>
      </c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R157" s="139" t="s">
        <v>139</v>
      </c>
      <c r="AT157" s="139" t="s">
        <v>117</v>
      </c>
      <c r="AU157" s="139" t="s">
        <v>123</v>
      </c>
      <c r="AY157" s="11" t="s">
        <v>114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1" t="s">
        <v>123</v>
      </c>
      <c r="BK157" s="140">
        <f t="shared" si="19"/>
        <v>0</v>
      </c>
      <c r="BL157" s="11" t="s">
        <v>139</v>
      </c>
      <c r="BM157" s="139" t="s">
        <v>222</v>
      </c>
    </row>
    <row r="158" spans="1:65" s="2" customFormat="1" ht="16.5" customHeight="1" x14ac:dyDescent="0.2">
      <c r="A158" s="23"/>
      <c r="B158" s="128"/>
      <c r="C158" s="141" t="s">
        <v>223</v>
      </c>
      <c r="D158" s="141" t="s">
        <v>142</v>
      </c>
      <c r="E158" s="142" t="s">
        <v>224</v>
      </c>
      <c r="F158" s="143" t="s">
        <v>225</v>
      </c>
      <c r="G158" s="144" t="s">
        <v>173</v>
      </c>
      <c r="H158" s="145">
        <v>17</v>
      </c>
      <c r="I158" s="161"/>
      <c r="J158" s="146">
        <f t="shared" si="10"/>
        <v>0</v>
      </c>
      <c r="K158" s="143" t="s">
        <v>1</v>
      </c>
      <c r="L158" s="147"/>
      <c r="M158" s="148" t="s">
        <v>1</v>
      </c>
      <c r="N158" s="149" t="s">
        <v>36</v>
      </c>
      <c r="O158" s="137">
        <v>0</v>
      </c>
      <c r="P158" s="137">
        <f t="shared" si="11"/>
        <v>0</v>
      </c>
      <c r="Q158" s="137">
        <v>2.9999999999999997E-4</v>
      </c>
      <c r="R158" s="137">
        <f t="shared" si="12"/>
        <v>5.0999999999999995E-3</v>
      </c>
      <c r="S158" s="137">
        <v>0</v>
      </c>
      <c r="T158" s="138">
        <f t="shared" si="13"/>
        <v>0</v>
      </c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R158" s="139" t="s">
        <v>145</v>
      </c>
      <c r="AT158" s="139" t="s">
        <v>142</v>
      </c>
      <c r="AU158" s="139" t="s">
        <v>123</v>
      </c>
      <c r="AY158" s="11" t="s">
        <v>114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1" t="s">
        <v>123</v>
      </c>
      <c r="BK158" s="140">
        <f t="shared" si="19"/>
        <v>0</v>
      </c>
      <c r="BL158" s="11" t="s">
        <v>139</v>
      </c>
      <c r="BM158" s="139" t="s">
        <v>226</v>
      </c>
    </row>
    <row r="159" spans="1:65" s="2" customFormat="1" ht="16.5" customHeight="1" x14ac:dyDescent="0.2">
      <c r="A159" s="23"/>
      <c r="B159" s="128"/>
      <c r="C159" s="141" t="s">
        <v>227</v>
      </c>
      <c r="D159" s="141" t="s">
        <v>142</v>
      </c>
      <c r="E159" s="142" t="s">
        <v>228</v>
      </c>
      <c r="F159" s="143" t="s">
        <v>229</v>
      </c>
      <c r="G159" s="144" t="s">
        <v>173</v>
      </c>
      <c r="H159" s="145">
        <v>3</v>
      </c>
      <c r="I159" s="161"/>
      <c r="J159" s="146">
        <f t="shared" si="10"/>
        <v>0</v>
      </c>
      <c r="K159" s="143" t="s">
        <v>121</v>
      </c>
      <c r="L159" s="147"/>
      <c r="M159" s="148" t="s">
        <v>1</v>
      </c>
      <c r="N159" s="149" t="s">
        <v>36</v>
      </c>
      <c r="O159" s="137">
        <v>0</v>
      </c>
      <c r="P159" s="137">
        <f t="shared" si="11"/>
        <v>0</v>
      </c>
      <c r="Q159" s="137">
        <v>5.5999999999999995E-4</v>
      </c>
      <c r="R159" s="137">
        <f t="shared" si="12"/>
        <v>1.6799999999999999E-3</v>
      </c>
      <c r="S159" s="137">
        <v>0</v>
      </c>
      <c r="T159" s="138">
        <f t="shared" si="13"/>
        <v>0</v>
      </c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R159" s="139" t="s">
        <v>145</v>
      </c>
      <c r="AT159" s="139" t="s">
        <v>142</v>
      </c>
      <c r="AU159" s="139" t="s">
        <v>123</v>
      </c>
      <c r="AY159" s="11" t="s">
        <v>114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1" t="s">
        <v>123</v>
      </c>
      <c r="BK159" s="140">
        <f t="shared" si="19"/>
        <v>0</v>
      </c>
      <c r="BL159" s="11" t="s">
        <v>139</v>
      </c>
      <c r="BM159" s="139" t="s">
        <v>230</v>
      </c>
    </row>
    <row r="160" spans="1:65" s="2" customFormat="1" ht="16.5" customHeight="1" x14ac:dyDescent="0.2">
      <c r="A160" s="23"/>
      <c r="B160" s="128"/>
      <c r="C160" s="141" t="s">
        <v>231</v>
      </c>
      <c r="D160" s="141" t="s">
        <v>142</v>
      </c>
      <c r="E160" s="142" t="s">
        <v>232</v>
      </c>
      <c r="F160" s="143" t="s">
        <v>233</v>
      </c>
      <c r="G160" s="144" t="s">
        <v>173</v>
      </c>
      <c r="H160" s="145">
        <v>35</v>
      </c>
      <c r="I160" s="161"/>
      <c r="J160" s="146">
        <f t="shared" si="10"/>
        <v>0</v>
      </c>
      <c r="K160" s="143" t="s">
        <v>121</v>
      </c>
      <c r="L160" s="147"/>
      <c r="M160" s="148" t="s">
        <v>1</v>
      </c>
      <c r="N160" s="149" t="s">
        <v>36</v>
      </c>
      <c r="O160" s="137">
        <v>0</v>
      </c>
      <c r="P160" s="137">
        <f t="shared" si="11"/>
        <v>0</v>
      </c>
      <c r="Q160" s="137">
        <v>4.0000000000000003E-5</v>
      </c>
      <c r="R160" s="137">
        <f t="shared" si="12"/>
        <v>1.4000000000000002E-3</v>
      </c>
      <c r="S160" s="137">
        <v>0</v>
      </c>
      <c r="T160" s="138">
        <f t="shared" si="13"/>
        <v>0</v>
      </c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R160" s="139" t="s">
        <v>145</v>
      </c>
      <c r="AT160" s="139" t="s">
        <v>142</v>
      </c>
      <c r="AU160" s="139" t="s">
        <v>123</v>
      </c>
      <c r="AY160" s="11" t="s">
        <v>114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1" t="s">
        <v>123</v>
      </c>
      <c r="BK160" s="140">
        <f t="shared" si="19"/>
        <v>0</v>
      </c>
      <c r="BL160" s="11" t="s">
        <v>139</v>
      </c>
      <c r="BM160" s="139" t="s">
        <v>234</v>
      </c>
    </row>
    <row r="161" spans="1:65" s="2" customFormat="1" ht="16.5" customHeight="1" x14ac:dyDescent="0.2">
      <c r="A161" s="23"/>
      <c r="B161" s="128"/>
      <c r="C161" s="129" t="s">
        <v>235</v>
      </c>
      <c r="D161" s="129" t="s">
        <v>117</v>
      </c>
      <c r="E161" s="130" t="s">
        <v>236</v>
      </c>
      <c r="F161" s="131" t="s">
        <v>237</v>
      </c>
      <c r="G161" s="132" t="s">
        <v>138</v>
      </c>
      <c r="H161" s="133">
        <v>52</v>
      </c>
      <c r="I161" s="160"/>
      <c r="J161" s="134">
        <f t="shared" si="10"/>
        <v>0</v>
      </c>
      <c r="K161" s="131" t="s">
        <v>121</v>
      </c>
      <c r="L161" s="24"/>
      <c r="M161" s="135" t="s">
        <v>1</v>
      </c>
      <c r="N161" s="136" t="s">
        <v>36</v>
      </c>
      <c r="O161" s="137">
        <v>0.46800000000000003</v>
      </c>
      <c r="P161" s="137">
        <f t="shared" si="11"/>
        <v>24.336000000000002</v>
      </c>
      <c r="Q161" s="137">
        <v>1.1299999999999999E-3</v>
      </c>
      <c r="R161" s="137">
        <f t="shared" si="12"/>
        <v>5.8759999999999993E-2</v>
      </c>
      <c r="S161" s="137">
        <v>0</v>
      </c>
      <c r="T161" s="138">
        <f t="shared" si="13"/>
        <v>0</v>
      </c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R161" s="139" t="s">
        <v>139</v>
      </c>
      <c r="AT161" s="139" t="s">
        <v>117</v>
      </c>
      <c r="AU161" s="139" t="s">
        <v>123</v>
      </c>
      <c r="AY161" s="11" t="s">
        <v>114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1" t="s">
        <v>123</v>
      </c>
      <c r="BK161" s="140">
        <f t="shared" si="19"/>
        <v>0</v>
      </c>
      <c r="BL161" s="11" t="s">
        <v>139</v>
      </c>
      <c r="BM161" s="139" t="s">
        <v>238</v>
      </c>
    </row>
    <row r="162" spans="1:65" s="2" customFormat="1" ht="16.5" customHeight="1" x14ac:dyDescent="0.2">
      <c r="A162" s="23"/>
      <c r="B162" s="128"/>
      <c r="C162" s="129" t="s">
        <v>239</v>
      </c>
      <c r="D162" s="129" t="s">
        <v>117</v>
      </c>
      <c r="E162" s="130" t="s">
        <v>240</v>
      </c>
      <c r="F162" s="131" t="s">
        <v>241</v>
      </c>
      <c r="G162" s="132" t="s">
        <v>173</v>
      </c>
      <c r="H162" s="133">
        <v>35</v>
      </c>
      <c r="I162" s="160"/>
      <c r="J162" s="134">
        <f t="shared" si="10"/>
        <v>0</v>
      </c>
      <c r="K162" s="131" t="s">
        <v>121</v>
      </c>
      <c r="L162" s="24"/>
      <c r="M162" s="135" t="s">
        <v>1</v>
      </c>
      <c r="N162" s="136" t="s">
        <v>36</v>
      </c>
      <c r="O162" s="137">
        <v>0.157</v>
      </c>
      <c r="P162" s="137">
        <f t="shared" si="11"/>
        <v>5.4950000000000001</v>
      </c>
      <c r="Q162" s="137">
        <v>0</v>
      </c>
      <c r="R162" s="137">
        <f t="shared" si="12"/>
        <v>0</v>
      </c>
      <c r="S162" s="137">
        <v>0</v>
      </c>
      <c r="T162" s="138">
        <f t="shared" si="13"/>
        <v>0</v>
      </c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R162" s="139" t="s">
        <v>139</v>
      </c>
      <c r="AT162" s="139" t="s">
        <v>117</v>
      </c>
      <c r="AU162" s="139" t="s">
        <v>123</v>
      </c>
      <c r="AY162" s="11" t="s">
        <v>114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1" t="s">
        <v>123</v>
      </c>
      <c r="BK162" s="140">
        <f t="shared" si="19"/>
        <v>0</v>
      </c>
      <c r="BL162" s="11" t="s">
        <v>139</v>
      </c>
      <c r="BM162" s="139" t="s">
        <v>242</v>
      </c>
    </row>
    <row r="163" spans="1:65" s="2" customFormat="1" ht="16.5" customHeight="1" x14ac:dyDescent="0.2">
      <c r="A163" s="23"/>
      <c r="B163" s="128"/>
      <c r="C163" s="129" t="s">
        <v>243</v>
      </c>
      <c r="D163" s="129" t="s">
        <v>117</v>
      </c>
      <c r="E163" s="130" t="s">
        <v>244</v>
      </c>
      <c r="F163" s="131" t="s">
        <v>245</v>
      </c>
      <c r="G163" s="132" t="s">
        <v>173</v>
      </c>
      <c r="H163" s="133">
        <v>64</v>
      </c>
      <c r="I163" s="160"/>
      <c r="J163" s="134">
        <f t="shared" si="10"/>
        <v>0</v>
      </c>
      <c r="K163" s="131" t="s">
        <v>121</v>
      </c>
      <c r="L163" s="24"/>
      <c r="M163" s="135" t="s">
        <v>1</v>
      </c>
      <c r="N163" s="136" t="s">
        <v>36</v>
      </c>
      <c r="O163" s="137">
        <v>0.17399999999999999</v>
      </c>
      <c r="P163" s="137">
        <f t="shared" si="11"/>
        <v>11.135999999999999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R163" s="139" t="s">
        <v>139</v>
      </c>
      <c r="AT163" s="139" t="s">
        <v>117</v>
      </c>
      <c r="AU163" s="139" t="s">
        <v>123</v>
      </c>
      <c r="AY163" s="11" t="s">
        <v>114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1" t="s">
        <v>123</v>
      </c>
      <c r="BK163" s="140">
        <f t="shared" si="19"/>
        <v>0</v>
      </c>
      <c r="BL163" s="11" t="s">
        <v>139</v>
      </c>
      <c r="BM163" s="139" t="s">
        <v>246</v>
      </c>
    </row>
    <row r="164" spans="1:65" s="2" customFormat="1" ht="16.5" customHeight="1" x14ac:dyDescent="0.2">
      <c r="A164" s="23"/>
      <c r="B164" s="128"/>
      <c r="C164" s="129" t="s">
        <v>247</v>
      </c>
      <c r="D164" s="129" t="s">
        <v>117</v>
      </c>
      <c r="E164" s="130" t="s">
        <v>248</v>
      </c>
      <c r="F164" s="131" t="s">
        <v>249</v>
      </c>
      <c r="G164" s="132" t="s">
        <v>173</v>
      </c>
      <c r="H164" s="133">
        <v>35</v>
      </c>
      <c r="I164" s="160"/>
      <c r="J164" s="134">
        <f t="shared" si="10"/>
        <v>0</v>
      </c>
      <c r="K164" s="131" t="s">
        <v>121</v>
      </c>
      <c r="L164" s="24"/>
      <c r="M164" s="135" t="s">
        <v>1</v>
      </c>
      <c r="N164" s="136" t="s">
        <v>36</v>
      </c>
      <c r="O164" s="137">
        <v>0.25900000000000001</v>
      </c>
      <c r="P164" s="137">
        <f t="shared" si="11"/>
        <v>9.0649999999999995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R164" s="139" t="s">
        <v>139</v>
      </c>
      <c r="AT164" s="139" t="s">
        <v>117</v>
      </c>
      <c r="AU164" s="139" t="s">
        <v>123</v>
      </c>
      <c r="AY164" s="11" t="s">
        <v>114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1" t="s">
        <v>123</v>
      </c>
      <c r="BK164" s="140">
        <f t="shared" si="19"/>
        <v>0</v>
      </c>
      <c r="BL164" s="11" t="s">
        <v>139</v>
      </c>
      <c r="BM164" s="139" t="s">
        <v>250</v>
      </c>
    </row>
    <row r="165" spans="1:65" s="2" customFormat="1" ht="16.5" customHeight="1" x14ac:dyDescent="0.2">
      <c r="A165" s="23"/>
      <c r="B165" s="128"/>
      <c r="C165" s="129" t="s">
        <v>145</v>
      </c>
      <c r="D165" s="129" t="s">
        <v>117</v>
      </c>
      <c r="E165" s="130" t="s">
        <v>251</v>
      </c>
      <c r="F165" s="131" t="s">
        <v>252</v>
      </c>
      <c r="G165" s="132" t="s">
        <v>173</v>
      </c>
      <c r="H165" s="133">
        <v>2</v>
      </c>
      <c r="I165" s="160"/>
      <c r="J165" s="134">
        <f t="shared" si="10"/>
        <v>0</v>
      </c>
      <c r="K165" s="131" t="s">
        <v>121</v>
      </c>
      <c r="L165" s="24"/>
      <c r="M165" s="135" t="s">
        <v>1</v>
      </c>
      <c r="N165" s="136" t="s">
        <v>36</v>
      </c>
      <c r="O165" s="137">
        <v>0.46500000000000002</v>
      </c>
      <c r="P165" s="137">
        <f t="shared" si="11"/>
        <v>0.93</v>
      </c>
      <c r="Q165" s="137">
        <v>0</v>
      </c>
      <c r="R165" s="137">
        <f t="shared" si="12"/>
        <v>0</v>
      </c>
      <c r="S165" s="137">
        <v>2.0109999999999999E-2</v>
      </c>
      <c r="T165" s="138">
        <f t="shared" si="13"/>
        <v>4.0219999999999999E-2</v>
      </c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R165" s="139" t="s">
        <v>139</v>
      </c>
      <c r="AT165" s="139" t="s">
        <v>117</v>
      </c>
      <c r="AU165" s="139" t="s">
        <v>123</v>
      </c>
      <c r="AY165" s="11" t="s">
        <v>114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1" t="s">
        <v>123</v>
      </c>
      <c r="BK165" s="140">
        <f t="shared" si="19"/>
        <v>0</v>
      </c>
      <c r="BL165" s="11" t="s">
        <v>139</v>
      </c>
      <c r="BM165" s="139" t="s">
        <v>253</v>
      </c>
    </row>
    <row r="166" spans="1:65" s="2" customFormat="1" ht="16.5" customHeight="1" x14ac:dyDescent="0.2">
      <c r="A166" s="23"/>
      <c r="B166" s="128"/>
      <c r="C166" s="129" t="s">
        <v>254</v>
      </c>
      <c r="D166" s="129" t="s">
        <v>117</v>
      </c>
      <c r="E166" s="130" t="s">
        <v>255</v>
      </c>
      <c r="F166" s="131" t="s">
        <v>256</v>
      </c>
      <c r="G166" s="132" t="s">
        <v>173</v>
      </c>
      <c r="H166" s="133">
        <v>4</v>
      </c>
      <c r="I166" s="160"/>
      <c r="J166" s="134">
        <f t="shared" si="10"/>
        <v>0</v>
      </c>
      <c r="K166" s="131" t="s">
        <v>1</v>
      </c>
      <c r="L166" s="24"/>
      <c r="M166" s="135" t="s">
        <v>1</v>
      </c>
      <c r="N166" s="136" t="s">
        <v>36</v>
      </c>
      <c r="O166" s="137">
        <v>0.46500000000000002</v>
      </c>
      <c r="P166" s="137">
        <f t="shared" si="11"/>
        <v>1.86</v>
      </c>
      <c r="Q166" s="137">
        <v>1.48E-3</v>
      </c>
      <c r="R166" s="137">
        <f t="shared" si="12"/>
        <v>5.9199999999999999E-3</v>
      </c>
      <c r="S166" s="137">
        <v>0</v>
      </c>
      <c r="T166" s="138">
        <f t="shared" si="13"/>
        <v>0</v>
      </c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R166" s="139" t="s">
        <v>139</v>
      </c>
      <c r="AT166" s="139" t="s">
        <v>117</v>
      </c>
      <c r="AU166" s="139" t="s">
        <v>123</v>
      </c>
      <c r="AY166" s="11" t="s">
        <v>114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1" t="s">
        <v>123</v>
      </c>
      <c r="BK166" s="140">
        <f t="shared" si="19"/>
        <v>0</v>
      </c>
      <c r="BL166" s="11" t="s">
        <v>139</v>
      </c>
      <c r="BM166" s="139" t="s">
        <v>257</v>
      </c>
    </row>
    <row r="167" spans="1:65" s="2" customFormat="1" ht="16.5" customHeight="1" x14ac:dyDescent="0.2">
      <c r="A167" s="23"/>
      <c r="B167" s="128"/>
      <c r="C167" s="129" t="s">
        <v>258</v>
      </c>
      <c r="D167" s="129" t="s">
        <v>117</v>
      </c>
      <c r="E167" s="130" t="s">
        <v>259</v>
      </c>
      <c r="F167" s="131" t="s">
        <v>260</v>
      </c>
      <c r="G167" s="132" t="s">
        <v>173</v>
      </c>
      <c r="H167" s="133">
        <v>2</v>
      </c>
      <c r="I167" s="160"/>
      <c r="J167" s="134">
        <f t="shared" si="10"/>
        <v>0</v>
      </c>
      <c r="K167" s="131" t="s">
        <v>1</v>
      </c>
      <c r="L167" s="24"/>
      <c r="M167" s="135" t="s">
        <v>1</v>
      </c>
      <c r="N167" s="136" t="s">
        <v>36</v>
      </c>
      <c r="O167" s="137">
        <v>0.22500000000000001</v>
      </c>
      <c r="P167" s="137">
        <f t="shared" si="11"/>
        <v>0.45</v>
      </c>
      <c r="Q167" s="137">
        <v>5.9999999999999995E-4</v>
      </c>
      <c r="R167" s="137">
        <f t="shared" si="12"/>
        <v>1.1999999999999999E-3</v>
      </c>
      <c r="S167" s="137">
        <v>0</v>
      </c>
      <c r="T167" s="138">
        <f t="shared" si="13"/>
        <v>0</v>
      </c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R167" s="139" t="s">
        <v>139</v>
      </c>
      <c r="AT167" s="139" t="s">
        <v>117</v>
      </c>
      <c r="AU167" s="139" t="s">
        <v>123</v>
      </c>
      <c r="AY167" s="11" t="s">
        <v>114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1" t="s">
        <v>123</v>
      </c>
      <c r="BK167" s="140">
        <f t="shared" si="19"/>
        <v>0</v>
      </c>
      <c r="BL167" s="11" t="s">
        <v>139</v>
      </c>
      <c r="BM167" s="139" t="s">
        <v>261</v>
      </c>
    </row>
    <row r="168" spans="1:65" s="2" customFormat="1" ht="16.5" customHeight="1" x14ac:dyDescent="0.2">
      <c r="A168" s="23"/>
      <c r="B168" s="128"/>
      <c r="C168" s="141" t="s">
        <v>262</v>
      </c>
      <c r="D168" s="141" t="s">
        <v>142</v>
      </c>
      <c r="E168" s="142" t="s">
        <v>263</v>
      </c>
      <c r="F168" s="143" t="s">
        <v>264</v>
      </c>
      <c r="G168" s="144" t="s">
        <v>173</v>
      </c>
      <c r="H168" s="145">
        <v>2</v>
      </c>
      <c r="I168" s="161"/>
      <c r="J168" s="146">
        <f t="shared" si="10"/>
        <v>0</v>
      </c>
      <c r="K168" s="143" t="s">
        <v>1</v>
      </c>
      <c r="L168" s="147"/>
      <c r="M168" s="148" t="s">
        <v>1</v>
      </c>
      <c r="N168" s="149" t="s">
        <v>36</v>
      </c>
      <c r="O168" s="137">
        <v>0</v>
      </c>
      <c r="P168" s="137">
        <f t="shared" si="11"/>
        <v>0</v>
      </c>
      <c r="Q168" s="137">
        <v>1.8E-3</v>
      </c>
      <c r="R168" s="137">
        <f t="shared" si="12"/>
        <v>3.5999999999999999E-3</v>
      </c>
      <c r="S168" s="137">
        <v>0</v>
      </c>
      <c r="T168" s="138">
        <f t="shared" si="13"/>
        <v>0</v>
      </c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R168" s="139" t="s">
        <v>145</v>
      </c>
      <c r="AT168" s="139" t="s">
        <v>142</v>
      </c>
      <c r="AU168" s="139" t="s">
        <v>123</v>
      </c>
      <c r="AY168" s="11" t="s">
        <v>114</v>
      </c>
      <c r="BE168" s="140">
        <f t="shared" si="14"/>
        <v>0</v>
      </c>
      <c r="BF168" s="140">
        <f t="shared" si="15"/>
        <v>0</v>
      </c>
      <c r="BG168" s="140">
        <f t="shared" si="16"/>
        <v>0</v>
      </c>
      <c r="BH168" s="140">
        <f t="shared" si="17"/>
        <v>0</v>
      </c>
      <c r="BI168" s="140">
        <f t="shared" si="18"/>
        <v>0</v>
      </c>
      <c r="BJ168" s="11" t="s">
        <v>123</v>
      </c>
      <c r="BK168" s="140">
        <f t="shared" si="19"/>
        <v>0</v>
      </c>
      <c r="BL168" s="11" t="s">
        <v>139</v>
      </c>
      <c r="BM168" s="139" t="s">
        <v>265</v>
      </c>
    </row>
    <row r="169" spans="1:65" s="2" customFormat="1" ht="16.5" customHeight="1" x14ac:dyDescent="0.2">
      <c r="A169" s="23"/>
      <c r="B169" s="128"/>
      <c r="C169" s="141" t="s">
        <v>266</v>
      </c>
      <c r="D169" s="141" t="s">
        <v>142</v>
      </c>
      <c r="E169" s="142" t="s">
        <v>267</v>
      </c>
      <c r="F169" s="143" t="s">
        <v>268</v>
      </c>
      <c r="G169" s="144" t="s">
        <v>173</v>
      </c>
      <c r="H169" s="145">
        <v>2</v>
      </c>
      <c r="I169" s="161"/>
      <c r="J169" s="146">
        <f t="shared" si="10"/>
        <v>0</v>
      </c>
      <c r="K169" s="143" t="s">
        <v>1</v>
      </c>
      <c r="L169" s="147"/>
      <c r="M169" s="148" t="s">
        <v>1</v>
      </c>
      <c r="N169" s="149" t="s">
        <v>36</v>
      </c>
      <c r="O169" s="137">
        <v>0</v>
      </c>
      <c r="P169" s="137">
        <f t="shared" si="11"/>
        <v>0</v>
      </c>
      <c r="Q169" s="137">
        <v>2.0000000000000001E-4</v>
      </c>
      <c r="R169" s="137">
        <f t="shared" si="12"/>
        <v>4.0000000000000002E-4</v>
      </c>
      <c r="S169" s="137">
        <v>0</v>
      </c>
      <c r="T169" s="138">
        <f t="shared" si="13"/>
        <v>0</v>
      </c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R169" s="139" t="s">
        <v>145</v>
      </c>
      <c r="AT169" s="139" t="s">
        <v>142</v>
      </c>
      <c r="AU169" s="139" t="s">
        <v>123</v>
      </c>
      <c r="AY169" s="11" t="s">
        <v>114</v>
      </c>
      <c r="BE169" s="140">
        <f t="shared" si="14"/>
        <v>0</v>
      </c>
      <c r="BF169" s="140">
        <f t="shared" si="15"/>
        <v>0</v>
      </c>
      <c r="BG169" s="140">
        <f t="shared" si="16"/>
        <v>0</v>
      </c>
      <c r="BH169" s="140">
        <f t="shared" si="17"/>
        <v>0</v>
      </c>
      <c r="BI169" s="140">
        <f t="shared" si="18"/>
        <v>0</v>
      </c>
      <c r="BJ169" s="11" t="s">
        <v>123</v>
      </c>
      <c r="BK169" s="140">
        <f t="shared" si="19"/>
        <v>0</v>
      </c>
      <c r="BL169" s="11" t="s">
        <v>139</v>
      </c>
      <c r="BM169" s="139" t="s">
        <v>269</v>
      </c>
    </row>
    <row r="170" spans="1:65" s="2" customFormat="1" ht="16.5" customHeight="1" x14ac:dyDescent="0.2">
      <c r="A170" s="23"/>
      <c r="B170" s="128"/>
      <c r="C170" s="141" t="s">
        <v>270</v>
      </c>
      <c r="D170" s="141" t="s">
        <v>142</v>
      </c>
      <c r="E170" s="142" t="s">
        <v>271</v>
      </c>
      <c r="F170" s="143" t="s">
        <v>272</v>
      </c>
      <c r="G170" s="144" t="s">
        <v>173</v>
      </c>
      <c r="H170" s="145">
        <v>4</v>
      </c>
      <c r="I170" s="161"/>
      <c r="J170" s="146">
        <f t="shared" si="10"/>
        <v>0</v>
      </c>
      <c r="K170" s="143" t="s">
        <v>1</v>
      </c>
      <c r="L170" s="147"/>
      <c r="M170" s="148" t="s">
        <v>1</v>
      </c>
      <c r="N170" s="149" t="s">
        <v>36</v>
      </c>
      <c r="O170" s="137">
        <v>0</v>
      </c>
      <c r="P170" s="137">
        <f t="shared" si="11"/>
        <v>0</v>
      </c>
      <c r="Q170" s="137">
        <v>3.1099999999999999E-3</v>
      </c>
      <c r="R170" s="137">
        <f t="shared" si="12"/>
        <v>1.244E-2</v>
      </c>
      <c r="S170" s="137">
        <v>0</v>
      </c>
      <c r="T170" s="138">
        <f t="shared" si="13"/>
        <v>0</v>
      </c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R170" s="139" t="s">
        <v>145</v>
      </c>
      <c r="AT170" s="139" t="s">
        <v>142</v>
      </c>
      <c r="AU170" s="139" t="s">
        <v>123</v>
      </c>
      <c r="AY170" s="11" t="s">
        <v>114</v>
      </c>
      <c r="BE170" s="140">
        <f t="shared" si="14"/>
        <v>0</v>
      </c>
      <c r="BF170" s="140">
        <f t="shared" si="15"/>
        <v>0</v>
      </c>
      <c r="BG170" s="140">
        <f t="shared" si="16"/>
        <v>0</v>
      </c>
      <c r="BH170" s="140">
        <f t="shared" si="17"/>
        <v>0</v>
      </c>
      <c r="BI170" s="140">
        <f t="shared" si="18"/>
        <v>0</v>
      </c>
      <c r="BJ170" s="11" t="s">
        <v>123</v>
      </c>
      <c r="BK170" s="140">
        <f t="shared" si="19"/>
        <v>0</v>
      </c>
      <c r="BL170" s="11" t="s">
        <v>139</v>
      </c>
      <c r="BM170" s="139" t="s">
        <v>273</v>
      </c>
    </row>
    <row r="171" spans="1:65" s="2" customFormat="1" ht="16.5" customHeight="1" x14ac:dyDescent="0.2">
      <c r="A171" s="23"/>
      <c r="B171" s="128"/>
      <c r="C171" s="129" t="s">
        <v>274</v>
      </c>
      <c r="D171" s="129" t="s">
        <v>117</v>
      </c>
      <c r="E171" s="130" t="s">
        <v>275</v>
      </c>
      <c r="F171" s="131" t="s">
        <v>276</v>
      </c>
      <c r="G171" s="132" t="s">
        <v>173</v>
      </c>
      <c r="H171" s="133">
        <v>4</v>
      </c>
      <c r="I171" s="160"/>
      <c r="J171" s="134">
        <f t="shared" si="10"/>
        <v>0</v>
      </c>
      <c r="K171" s="131" t="s">
        <v>121</v>
      </c>
      <c r="L171" s="24"/>
      <c r="M171" s="135" t="s">
        <v>1</v>
      </c>
      <c r="N171" s="136" t="s">
        <v>36</v>
      </c>
      <c r="O171" s="137">
        <v>0.17699999999999999</v>
      </c>
      <c r="P171" s="137">
        <f t="shared" si="11"/>
        <v>0.70799999999999996</v>
      </c>
      <c r="Q171" s="137">
        <v>2.9E-4</v>
      </c>
      <c r="R171" s="137">
        <f t="shared" si="12"/>
        <v>1.16E-3</v>
      </c>
      <c r="S171" s="137">
        <v>0</v>
      </c>
      <c r="T171" s="138">
        <f t="shared" si="13"/>
        <v>0</v>
      </c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R171" s="139" t="s">
        <v>139</v>
      </c>
      <c r="AT171" s="139" t="s">
        <v>117</v>
      </c>
      <c r="AU171" s="139" t="s">
        <v>123</v>
      </c>
      <c r="AY171" s="11" t="s">
        <v>114</v>
      </c>
      <c r="BE171" s="140">
        <f t="shared" si="14"/>
        <v>0</v>
      </c>
      <c r="BF171" s="140">
        <f t="shared" si="15"/>
        <v>0</v>
      </c>
      <c r="BG171" s="140">
        <f t="shared" si="16"/>
        <v>0</v>
      </c>
      <c r="BH171" s="140">
        <f t="shared" si="17"/>
        <v>0</v>
      </c>
      <c r="BI171" s="140">
        <f t="shared" si="18"/>
        <v>0</v>
      </c>
      <c r="BJ171" s="11" t="s">
        <v>123</v>
      </c>
      <c r="BK171" s="140">
        <f t="shared" si="19"/>
        <v>0</v>
      </c>
      <c r="BL171" s="11" t="s">
        <v>139</v>
      </c>
      <c r="BM171" s="139" t="s">
        <v>277</v>
      </c>
    </row>
    <row r="172" spans="1:65" s="2" customFormat="1" ht="16.5" customHeight="1" x14ac:dyDescent="0.2">
      <c r="A172" s="23"/>
      <c r="B172" s="128"/>
      <c r="C172" s="129" t="s">
        <v>278</v>
      </c>
      <c r="D172" s="129" t="s">
        <v>117</v>
      </c>
      <c r="E172" s="130" t="s">
        <v>279</v>
      </c>
      <c r="F172" s="131" t="s">
        <v>280</v>
      </c>
      <c r="G172" s="132" t="s">
        <v>173</v>
      </c>
      <c r="H172" s="133">
        <v>5</v>
      </c>
      <c r="I172" s="160"/>
      <c r="J172" s="134">
        <f t="shared" si="10"/>
        <v>0</v>
      </c>
      <c r="K172" s="131" t="s">
        <v>1</v>
      </c>
      <c r="L172" s="24"/>
      <c r="M172" s="135" t="s">
        <v>1</v>
      </c>
      <c r="N172" s="136" t="s">
        <v>36</v>
      </c>
      <c r="O172" s="137">
        <v>0.113</v>
      </c>
      <c r="P172" s="137">
        <f t="shared" si="11"/>
        <v>0.56500000000000006</v>
      </c>
      <c r="Q172" s="137">
        <v>5.1000000000000004E-4</v>
      </c>
      <c r="R172" s="137">
        <f t="shared" si="12"/>
        <v>2.5500000000000002E-3</v>
      </c>
      <c r="S172" s="137">
        <v>0</v>
      </c>
      <c r="T172" s="138">
        <f t="shared" si="13"/>
        <v>0</v>
      </c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R172" s="139" t="s">
        <v>139</v>
      </c>
      <c r="AT172" s="139" t="s">
        <v>117</v>
      </c>
      <c r="AU172" s="139" t="s">
        <v>123</v>
      </c>
      <c r="AY172" s="11" t="s">
        <v>114</v>
      </c>
      <c r="BE172" s="140">
        <f t="shared" si="14"/>
        <v>0</v>
      </c>
      <c r="BF172" s="140">
        <f t="shared" si="15"/>
        <v>0</v>
      </c>
      <c r="BG172" s="140">
        <f t="shared" si="16"/>
        <v>0</v>
      </c>
      <c r="BH172" s="140">
        <f t="shared" si="17"/>
        <v>0</v>
      </c>
      <c r="BI172" s="140">
        <f t="shared" si="18"/>
        <v>0</v>
      </c>
      <c r="BJ172" s="11" t="s">
        <v>123</v>
      </c>
      <c r="BK172" s="140">
        <f t="shared" si="19"/>
        <v>0</v>
      </c>
      <c r="BL172" s="11" t="s">
        <v>139</v>
      </c>
      <c r="BM172" s="139" t="s">
        <v>281</v>
      </c>
    </row>
    <row r="173" spans="1:65" s="2" customFormat="1" ht="16.5" customHeight="1" x14ac:dyDescent="0.2">
      <c r="A173" s="23"/>
      <c r="B173" s="128"/>
      <c r="C173" s="129" t="s">
        <v>282</v>
      </c>
      <c r="D173" s="129" t="s">
        <v>117</v>
      </c>
      <c r="E173" s="130" t="s">
        <v>283</v>
      </c>
      <c r="F173" s="131" t="s">
        <v>284</v>
      </c>
      <c r="G173" s="132" t="s">
        <v>138</v>
      </c>
      <c r="H173" s="133">
        <v>379</v>
      </c>
      <c r="I173" s="160"/>
      <c r="J173" s="134">
        <f t="shared" si="10"/>
        <v>0</v>
      </c>
      <c r="K173" s="131" t="s">
        <v>121</v>
      </c>
      <c r="L173" s="24"/>
      <c r="M173" s="135" t="s">
        <v>1</v>
      </c>
      <c r="N173" s="136" t="s">
        <v>36</v>
      </c>
      <c r="O173" s="137">
        <v>4.8000000000000001E-2</v>
      </c>
      <c r="P173" s="137">
        <f t="shared" si="11"/>
        <v>18.192</v>
      </c>
      <c r="Q173" s="137">
        <v>0</v>
      </c>
      <c r="R173" s="137">
        <f t="shared" si="12"/>
        <v>0</v>
      </c>
      <c r="S173" s="137">
        <v>0</v>
      </c>
      <c r="T173" s="138">
        <f t="shared" si="13"/>
        <v>0</v>
      </c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R173" s="139" t="s">
        <v>139</v>
      </c>
      <c r="AT173" s="139" t="s">
        <v>117</v>
      </c>
      <c r="AU173" s="139" t="s">
        <v>123</v>
      </c>
      <c r="AY173" s="11" t="s">
        <v>114</v>
      </c>
      <c r="BE173" s="140">
        <f t="shared" si="14"/>
        <v>0</v>
      </c>
      <c r="BF173" s="140">
        <f t="shared" si="15"/>
        <v>0</v>
      </c>
      <c r="BG173" s="140">
        <f t="shared" si="16"/>
        <v>0</v>
      </c>
      <c r="BH173" s="140">
        <f t="shared" si="17"/>
        <v>0</v>
      </c>
      <c r="BI173" s="140">
        <f t="shared" si="18"/>
        <v>0</v>
      </c>
      <c r="BJ173" s="11" t="s">
        <v>123</v>
      </c>
      <c r="BK173" s="140">
        <f t="shared" si="19"/>
        <v>0</v>
      </c>
      <c r="BL173" s="11" t="s">
        <v>139</v>
      </c>
      <c r="BM173" s="139" t="s">
        <v>285</v>
      </c>
    </row>
    <row r="174" spans="1:65" s="2" customFormat="1" ht="16.5" customHeight="1" x14ac:dyDescent="0.2">
      <c r="A174" s="23"/>
      <c r="B174" s="128"/>
      <c r="C174" s="129" t="s">
        <v>286</v>
      </c>
      <c r="D174" s="129" t="s">
        <v>117</v>
      </c>
      <c r="E174" s="130" t="s">
        <v>287</v>
      </c>
      <c r="F174" s="131" t="s">
        <v>288</v>
      </c>
      <c r="G174" s="132" t="s">
        <v>178</v>
      </c>
      <c r="H174" s="133">
        <v>4.38</v>
      </c>
      <c r="I174" s="160"/>
      <c r="J174" s="134">
        <f t="shared" si="10"/>
        <v>0</v>
      </c>
      <c r="K174" s="131" t="s">
        <v>121</v>
      </c>
      <c r="L174" s="24"/>
      <c r="M174" s="135" t="s">
        <v>1</v>
      </c>
      <c r="N174" s="136" t="s">
        <v>36</v>
      </c>
      <c r="O174" s="137">
        <v>4.93</v>
      </c>
      <c r="P174" s="137">
        <f t="shared" si="11"/>
        <v>21.593399999999999</v>
      </c>
      <c r="Q174" s="137">
        <v>0</v>
      </c>
      <c r="R174" s="137">
        <f t="shared" si="12"/>
        <v>0</v>
      </c>
      <c r="S174" s="137">
        <v>0</v>
      </c>
      <c r="T174" s="138">
        <f t="shared" si="13"/>
        <v>0</v>
      </c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R174" s="139" t="s">
        <v>139</v>
      </c>
      <c r="AT174" s="139" t="s">
        <v>117</v>
      </c>
      <c r="AU174" s="139" t="s">
        <v>123</v>
      </c>
      <c r="AY174" s="11" t="s">
        <v>114</v>
      </c>
      <c r="BE174" s="140">
        <f t="shared" si="14"/>
        <v>0</v>
      </c>
      <c r="BF174" s="140">
        <f t="shared" si="15"/>
        <v>0</v>
      </c>
      <c r="BG174" s="140">
        <f t="shared" si="16"/>
        <v>0</v>
      </c>
      <c r="BH174" s="140">
        <f t="shared" si="17"/>
        <v>0</v>
      </c>
      <c r="BI174" s="140">
        <f t="shared" si="18"/>
        <v>0</v>
      </c>
      <c r="BJ174" s="11" t="s">
        <v>123</v>
      </c>
      <c r="BK174" s="140">
        <f t="shared" si="19"/>
        <v>0</v>
      </c>
      <c r="BL174" s="11" t="s">
        <v>139</v>
      </c>
      <c r="BM174" s="139" t="s">
        <v>289</v>
      </c>
    </row>
    <row r="175" spans="1:65" s="2" customFormat="1" ht="16.5" customHeight="1" x14ac:dyDescent="0.2">
      <c r="A175" s="23"/>
      <c r="B175" s="128"/>
      <c r="C175" s="129" t="s">
        <v>290</v>
      </c>
      <c r="D175" s="129" t="s">
        <v>117</v>
      </c>
      <c r="E175" s="130" t="s">
        <v>291</v>
      </c>
      <c r="F175" s="131" t="s">
        <v>292</v>
      </c>
      <c r="G175" s="132" t="s">
        <v>178</v>
      </c>
      <c r="H175" s="133">
        <v>0.40699999999999997</v>
      </c>
      <c r="I175" s="160"/>
      <c r="J175" s="134">
        <f t="shared" si="10"/>
        <v>0</v>
      </c>
      <c r="K175" s="131" t="s">
        <v>121</v>
      </c>
      <c r="L175" s="24"/>
      <c r="M175" s="135" t="s">
        <v>1</v>
      </c>
      <c r="N175" s="136" t="s">
        <v>36</v>
      </c>
      <c r="O175" s="137">
        <v>1.575</v>
      </c>
      <c r="P175" s="137">
        <f t="shared" si="11"/>
        <v>0.64102499999999996</v>
      </c>
      <c r="Q175" s="137">
        <v>0</v>
      </c>
      <c r="R175" s="137">
        <f t="shared" si="12"/>
        <v>0</v>
      </c>
      <c r="S175" s="137">
        <v>0</v>
      </c>
      <c r="T175" s="138">
        <f t="shared" si="13"/>
        <v>0</v>
      </c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R175" s="139" t="s">
        <v>139</v>
      </c>
      <c r="AT175" s="139" t="s">
        <v>117</v>
      </c>
      <c r="AU175" s="139" t="s">
        <v>123</v>
      </c>
      <c r="AY175" s="11" t="s">
        <v>114</v>
      </c>
      <c r="BE175" s="140">
        <f t="shared" si="14"/>
        <v>0</v>
      </c>
      <c r="BF175" s="140">
        <f t="shared" si="15"/>
        <v>0</v>
      </c>
      <c r="BG175" s="140">
        <f t="shared" si="16"/>
        <v>0</v>
      </c>
      <c r="BH175" s="140">
        <f t="shared" si="17"/>
        <v>0</v>
      </c>
      <c r="BI175" s="140">
        <f t="shared" si="18"/>
        <v>0</v>
      </c>
      <c r="BJ175" s="11" t="s">
        <v>123</v>
      </c>
      <c r="BK175" s="140">
        <f t="shared" si="19"/>
        <v>0</v>
      </c>
      <c r="BL175" s="11" t="s">
        <v>139</v>
      </c>
      <c r="BM175" s="139" t="s">
        <v>293</v>
      </c>
    </row>
    <row r="176" spans="1:65" s="9" customFormat="1" ht="22.9" customHeight="1" x14ac:dyDescent="0.2">
      <c r="B176" s="116"/>
      <c r="D176" s="117" t="s">
        <v>69</v>
      </c>
      <c r="E176" s="126" t="s">
        <v>294</v>
      </c>
      <c r="F176" s="126" t="s">
        <v>295</v>
      </c>
      <c r="J176" s="127">
        <f>BK176</f>
        <v>0</v>
      </c>
      <c r="L176" s="116"/>
      <c r="M176" s="120"/>
      <c r="N176" s="121"/>
      <c r="O176" s="121"/>
      <c r="P176" s="122">
        <f>SUM(P177:P238)</f>
        <v>1160.218022</v>
      </c>
      <c r="Q176" s="121"/>
      <c r="R176" s="122">
        <f>SUM(R177:R238)</f>
        <v>2.1024299999999991</v>
      </c>
      <c r="S176" s="121"/>
      <c r="T176" s="123">
        <f>SUM(T177:T238)</f>
        <v>4.1563600000000003</v>
      </c>
      <c r="AR176" s="117" t="s">
        <v>123</v>
      </c>
      <c r="AT176" s="124" t="s">
        <v>69</v>
      </c>
      <c r="AU176" s="124" t="s">
        <v>77</v>
      </c>
      <c r="AY176" s="117" t="s">
        <v>114</v>
      </c>
      <c r="BK176" s="125">
        <f>SUM(BK177:BK238)</f>
        <v>0</v>
      </c>
    </row>
    <row r="177" spans="1:65" s="2" customFormat="1" ht="16.5" customHeight="1" x14ac:dyDescent="0.2">
      <c r="A177" s="23"/>
      <c r="B177" s="128"/>
      <c r="C177" s="129" t="s">
        <v>296</v>
      </c>
      <c r="D177" s="129" t="s">
        <v>117</v>
      </c>
      <c r="E177" s="130" t="s">
        <v>297</v>
      </c>
      <c r="F177" s="131" t="s">
        <v>298</v>
      </c>
      <c r="G177" s="132" t="s">
        <v>173</v>
      </c>
      <c r="H177" s="133">
        <v>1</v>
      </c>
      <c r="I177" s="160"/>
      <c r="J177" s="134">
        <f t="shared" ref="J177:J208" si="20">ROUND(I177*H177,2)</f>
        <v>0</v>
      </c>
      <c r="K177" s="131" t="s">
        <v>121</v>
      </c>
      <c r="L177" s="24"/>
      <c r="M177" s="135" t="s">
        <v>1</v>
      </c>
      <c r="N177" s="136" t="s">
        <v>36</v>
      </c>
      <c r="O177" s="137">
        <v>1.341</v>
      </c>
      <c r="P177" s="137">
        <f t="shared" ref="P177:P208" si="21">O177*H177</f>
        <v>1.341</v>
      </c>
      <c r="Q177" s="137">
        <v>1.0499999999999999E-3</v>
      </c>
      <c r="R177" s="137">
        <f t="shared" ref="R177:R208" si="22">Q177*H177</f>
        <v>1.0499999999999999E-3</v>
      </c>
      <c r="S177" s="137">
        <v>0</v>
      </c>
      <c r="T177" s="138">
        <f t="shared" ref="T177:T208" si="23">S177*H177</f>
        <v>0</v>
      </c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R177" s="139" t="s">
        <v>139</v>
      </c>
      <c r="AT177" s="139" t="s">
        <v>117</v>
      </c>
      <c r="AU177" s="139" t="s">
        <v>123</v>
      </c>
      <c r="AY177" s="11" t="s">
        <v>114</v>
      </c>
      <c r="BE177" s="140">
        <f t="shared" ref="BE177:BE208" si="24">IF(N177="základní",J177,0)</f>
        <v>0</v>
      </c>
      <c r="BF177" s="140">
        <f t="shared" ref="BF177:BF208" si="25">IF(N177="snížená",J177,0)</f>
        <v>0</v>
      </c>
      <c r="BG177" s="140">
        <f t="shared" ref="BG177:BG208" si="26">IF(N177="zákl. přenesená",J177,0)</f>
        <v>0</v>
      </c>
      <c r="BH177" s="140">
        <f t="shared" ref="BH177:BH208" si="27">IF(N177="sníž. přenesená",J177,0)</f>
        <v>0</v>
      </c>
      <c r="BI177" s="140">
        <f t="shared" ref="BI177:BI208" si="28">IF(N177="nulová",J177,0)</f>
        <v>0</v>
      </c>
      <c r="BJ177" s="11" t="s">
        <v>123</v>
      </c>
      <c r="BK177" s="140">
        <f t="shared" ref="BK177:BK208" si="29">ROUND(I177*H177,2)</f>
        <v>0</v>
      </c>
      <c r="BL177" s="11" t="s">
        <v>139</v>
      </c>
      <c r="BM177" s="139" t="s">
        <v>299</v>
      </c>
    </row>
    <row r="178" spans="1:65" s="2" customFormat="1" ht="16.5" customHeight="1" x14ac:dyDescent="0.2">
      <c r="A178" s="23"/>
      <c r="B178" s="128"/>
      <c r="C178" s="129" t="s">
        <v>300</v>
      </c>
      <c r="D178" s="129" t="s">
        <v>117</v>
      </c>
      <c r="E178" s="130" t="s">
        <v>301</v>
      </c>
      <c r="F178" s="131" t="s">
        <v>302</v>
      </c>
      <c r="G178" s="132" t="s">
        <v>138</v>
      </c>
      <c r="H178" s="133">
        <v>630</v>
      </c>
      <c r="I178" s="160"/>
      <c r="J178" s="134">
        <f t="shared" si="20"/>
        <v>0</v>
      </c>
      <c r="K178" s="131" t="s">
        <v>121</v>
      </c>
      <c r="L178" s="24"/>
      <c r="M178" s="135" t="s">
        <v>1</v>
      </c>
      <c r="N178" s="136" t="s">
        <v>36</v>
      </c>
      <c r="O178" s="137">
        <v>0.20399999999999999</v>
      </c>
      <c r="P178" s="137">
        <f t="shared" si="21"/>
        <v>128.51999999999998</v>
      </c>
      <c r="Q178" s="137">
        <v>0</v>
      </c>
      <c r="R178" s="137">
        <f t="shared" si="22"/>
        <v>0</v>
      </c>
      <c r="S178" s="137">
        <v>4.9699999999999996E-3</v>
      </c>
      <c r="T178" s="138">
        <f t="shared" si="23"/>
        <v>3.1310999999999996</v>
      </c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R178" s="139" t="s">
        <v>139</v>
      </c>
      <c r="AT178" s="139" t="s">
        <v>117</v>
      </c>
      <c r="AU178" s="139" t="s">
        <v>123</v>
      </c>
      <c r="AY178" s="11" t="s">
        <v>114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1" t="s">
        <v>123</v>
      </c>
      <c r="BK178" s="140">
        <f t="shared" si="29"/>
        <v>0</v>
      </c>
      <c r="BL178" s="11" t="s">
        <v>139</v>
      </c>
      <c r="BM178" s="139" t="s">
        <v>303</v>
      </c>
    </row>
    <row r="179" spans="1:65" s="2" customFormat="1" ht="16.5" customHeight="1" x14ac:dyDescent="0.2">
      <c r="A179" s="23"/>
      <c r="B179" s="128"/>
      <c r="C179" s="129" t="s">
        <v>304</v>
      </c>
      <c r="D179" s="129" t="s">
        <v>117</v>
      </c>
      <c r="E179" s="130" t="s">
        <v>305</v>
      </c>
      <c r="F179" s="131" t="s">
        <v>306</v>
      </c>
      <c r="G179" s="132" t="s">
        <v>138</v>
      </c>
      <c r="H179" s="133">
        <v>110</v>
      </c>
      <c r="I179" s="160"/>
      <c r="J179" s="134">
        <f t="shared" si="20"/>
        <v>0</v>
      </c>
      <c r="K179" s="131" t="s">
        <v>121</v>
      </c>
      <c r="L179" s="24"/>
      <c r="M179" s="135" t="s">
        <v>1</v>
      </c>
      <c r="N179" s="136" t="s">
        <v>36</v>
      </c>
      <c r="O179" s="137">
        <v>0.23899999999999999</v>
      </c>
      <c r="P179" s="137">
        <f t="shared" si="21"/>
        <v>26.29</v>
      </c>
      <c r="Q179" s="137">
        <v>0</v>
      </c>
      <c r="R179" s="137">
        <f t="shared" si="22"/>
        <v>0</v>
      </c>
      <c r="S179" s="137">
        <v>6.7000000000000002E-3</v>
      </c>
      <c r="T179" s="138">
        <f t="shared" si="23"/>
        <v>0.73699999999999999</v>
      </c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R179" s="139" t="s">
        <v>139</v>
      </c>
      <c r="AT179" s="139" t="s">
        <v>117</v>
      </c>
      <c r="AU179" s="139" t="s">
        <v>123</v>
      </c>
      <c r="AY179" s="11" t="s">
        <v>114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1" t="s">
        <v>123</v>
      </c>
      <c r="BK179" s="140">
        <f t="shared" si="29"/>
        <v>0</v>
      </c>
      <c r="BL179" s="11" t="s">
        <v>139</v>
      </c>
      <c r="BM179" s="139" t="s">
        <v>307</v>
      </c>
    </row>
    <row r="180" spans="1:65" s="2" customFormat="1" ht="16.5" customHeight="1" x14ac:dyDescent="0.2">
      <c r="A180" s="23"/>
      <c r="B180" s="128"/>
      <c r="C180" s="129" t="s">
        <v>308</v>
      </c>
      <c r="D180" s="129" t="s">
        <v>117</v>
      </c>
      <c r="E180" s="130" t="s">
        <v>309</v>
      </c>
      <c r="F180" s="131" t="s">
        <v>310</v>
      </c>
      <c r="G180" s="132" t="s">
        <v>138</v>
      </c>
      <c r="H180" s="133">
        <v>20</v>
      </c>
      <c r="I180" s="160"/>
      <c r="J180" s="134">
        <f t="shared" si="20"/>
        <v>0</v>
      </c>
      <c r="K180" s="131" t="s">
        <v>121</v>
      </c>
      <c r="L180" s="24"/>
      <c r="M180" s="135" t="s">
        <v>1</v>
      </c>
      <c r="N180" s="136" t="s">
        <v>36</v>
      </c>
      <c r="O180" s="137">
        <v>0.29699999999999999</v>
      </c>
      <c r="P180" s="137">
        <f t="shared" si="21"/>
        <v>5.9399999999999995</v>
      </c>
      <c r="Q180" s="137">
        <v>0</v>
      </c>
      <c r="R180" s="137">
        <f t="shared" si="22"/>
        <v>0</v>
      </c>
      <c r="S180" s="137">
        <v>1.102E-2</v>
      </c>
      <c r="T180" s="138">
        <f t="shared" si="23"/>
        <v>0.22040000000000001</v>
      </c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R180" s="139" t="s">
        <v>139</v>
      </c>
      <c r="AT180" s="139" t="s">
        <v>117</v>
      </c>
      <c r="AU180" s="139" t="s">
        <v>123</v>
      </c>
      <c r="AY180" s="11" t="s">
        <v>114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1" t="s">
        <v>123</v>
      </c>
      <c r="BK180" s="140">
        <f t="shared" si="29"/>
        <v>0</v>
      </c>
      <c r="BL180" s="11" t="s">
        <v>139</v>
      </c>
      <c r="BM180" s="139" t="s">
        <v>311</v>
      </c>
    </row>
    <row r="181" spans="1:65" s="2" customFormat="1" ht="16.5" customHeight="1" x14ac:dyDescent="0.2">
      <c r="A181" s="23"/>
      <c r="B181" s="128"/>
      <c r="C181" s="129" t="s">
        <v>312</v>
      </c>
      <c r="D181" s="129" t="s">
        <v>117</v>
      </c>
      <c r="E181" s="130" t="s">
        <v>313</v>
      </c>
      <c r="F181" s="131" t="s">
        <v>314</v>
      </c>
      <c r="G181" s="132" t="s">
        <v>173</v>
      </c>
      <c r="H181" s="133">
        <v>1</v>
      </c>
      <c r="I181" s="160"/>
      <c r="J181" s="134">
        <f t="shared" si="20"/>
        <v>0</v>
      </c>
      <c r="K181" s="131" t="s">
        <v>121</v>
      </c>
      <c r="L181" s="24"/>
      <c r="M181" s="135" t="s">
        <v>1</v>
      </c>
      <c r="N181" s="136" t="s">
        <v>36</v>
      </c>
      <c r="O181" s="137">
        <v>0.70099999999999996</v>
      </c>
      <c r="P181" s="137">
        <f t="shared" si="21"/>
        <v>0.70099999999999996</v>
      </c>
      <c r="Q181" s="137">
        <v>1.5499999999999999E-3</v>
      </c>
      <c r="R181" s="137">
        <f t="shared" si="22"/>
        <v>1.5499999999999999E-3</v>
      </c>
      <c r="S181" s="137">
        <v>0</v>
      </c>
      <c r="T181" s="138">
        <f t="shared" si="23"/>
        <v>0</v>
      </c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R181" s="139" t="s">
        <v>139</v>
      </c>
      <c r="AT181" s="139" t="s">
        <v>117</v>
      </c>
      <c r="AU181" s="139" t="s">
        <v>123</v>
      </c>
      <c r="AY181" s="11" t="s">
        <v>114</v>
      </c>
      <c r="BE181" s="140">
        <f t="shared" si="24"/>
        <v>0</v>
      </c>
      <c r="BF181" s="140">
        <f t="shared" si="25"/>
        <v>0</v>
      </c>
      <c r="BG181" s="140">
        <f t="shared" si="26"/>
        <v>0</v>
      </c>
      <c r="BH181" s="140">
        <f t="shared" si="27"/>
        <v>0</v>
      </c>
      <c r="BI181" s="140">
        <f t="shared" si="28"/>
        <v>0</v>
      </c>
      <c r="BJ181" s="11" t="s">
        <v>123</v>
      </c>
      <c r="BK181" s="140">
        <f t="shared" si="29"/>
        <v>0</v>
      </c>
      <c r="BL181" s="11" t="s">
        <v>139</v>
      </c>
      <c r="BM181" s="139" t="s">
        <v>315</v>
      </c>
    </row>
    <row r="182" spans="1:65" s="2" customFormat="1" ht="16.5" customHeight="1" x14ac:dyDescent="0.2">
      <c r="A182" s="23"/>
      <c r="B182" s="128"/>
      <c r="C182" s="129" t="s">
        <v>316</v>
      </c>
      <c r="D182" s="129" t="s">
        <v>117</v>
      </c>
      <c r="E182" s="130" t="s">
        <v>317</v>
      </c>
      <c r="F182" s="131" t="s">
        <v>318</v>
      </c>
      <c r="G182" s="132" t="s">
        <v>173</v>
      </c>
      <c r="H182" s="133">
        <v>1</v>
      </c>
      <c r="I182" s="160"/>
      <c r="J182" s="134">
        <f t="shared" si="20"/>
        <v>0</v>
      </c>
      <c r="K182" s="131" t="s">
        <v>121</v>
      </c>
      <c r="L182" s="24"/>
      <c r="M182" s="135" t="s">
        <v>1</v>
      </c>
      <c r="N182" s="136" t="s">
        <v>36</v>
      </c>
      <c r="O182" s="137">
        <v>1.1040000000000001</v>
      </c>
      <c r="P182" s="137">
        <f t="shared" si="21"/>
        <v>1.1040000000000001</v>
      </c>
      <c r="Q182" s="137">
        <v>1.6900000000000001E-3</v>
      </c>
      <c r="R182" s="137">
        <f t="shared" si="22"/>
        <v>1.6900000000000001E-3</v>
      </c>
      <c r="S182" s="137">
        <v>0</v>
      </c>
      <c r="T182" s="138">
        <f t="shared" si="23"/>
        <v>0</v>
      </c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R182" s="139" t="s">
        <v>139</v>
      </c>
      <c r="AT182" s="139" t="s">
        <v>117</v>
      </c>
      <c r="AU182" s="139" t="s">
        <v>123</v>
      </c>
      <c r="AY182" s="11" t="s">
        <v>114</v>
      </c>
      <c r="BE182" s="140">
        <f t="shared" si="24"/>
        <v>0</v>
      </c>
      <c r="BF182" s="140">
        <f t="shared" si="25"/>
        <v>0</v>
      </c>
      <c r="BG182" s="140">
        <f t="shared" si="26"/>
        <v>0</v>
      </c>
      <c r="BH182" s="140">
        <f t="shared" si="27"/>
        <v>0</v>
      </c>
      <c r="BI182" s="140">
        <f t="shared" si="28"/>
        <v>0</v>
      </c>
      <c r="BJ182" s="11" t="s">
        <v>123</v>
      </c>
      <c r="BK182" s="140">
        <f t="shared" si="29"/>
        <v>0</v>
      </c>
      <c r="BL182" s="11" t="s">
        <v>139</v>
      </c>
      <c r="BM182" s="139" t="s">
        <v>319</v>
      </c>
    </row>
    <row r="183" spans="1:65" s="2" customFormat="1" ht="16.5" customHeight="1" x14ac:dyDescent="0.2">
      <c r="A183" s="23"/>
      <c r="B183" s="128"/>
      <c r="C183" s="129" t="s">
        <v>320</v>
      </c>
      <c r="D183" s="129" t="s">
        <v>117</v>
      </c>
      <c r="E183" s="130" t="s">
        <v>321</v>
      </c>
      <c r="F183" s="131" t="s">
        <v>322</v>
      </c>
      <c r="G183" s="132" t="s">
        <v>138</v>
      </c>
      <c r="H183" s="133">
        <v>8</v>
      </c>
      <c r="I183" s="160"/>
      <c r="J183" s="134">
        <f t="shared" si="20"/>
        <v>0</v>
      </c>
      <c r="K183" s="131" t="s">
        <v>121</v>
      </c>
      <c r="L183" s="24"/>
      <c r="M183" s="135" t="s">
        <v>1</v>
      </c>
      <c r="N183" s="136" t="s">
        <v>36</v>
      </c>
      <c r="O183" s="137">
        <v>0.24099999999999999</v>
      </c>
      <c r="P183" s="137">
        <f t="shared" si="21"/>
        <v>1.9279999999999999</v>
      </c>
      <c r="Q183" s="137">
        <v>6.0999999999999997E-4</v>
      </c>
      <c r="R183" s="137">
        <f t="shared" si="22"/>
        <v>4.8799999999999998E-3</v>
      </c>
      <c r="S183" s="137">
        <v>0</v>
      </c>
      <c r="T183" s="138">
        <f t="shared" si="23"/>
        <v>0</v>
      </c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R183" s="139" t="s">
        <v>139</v>
      </c>
      <c r="AT183" s="139" t="s">
        <v>117</v>
      </c>
      <c r="AU183" s="139" t="s">
        <v>123</v>
      </c>
      <c r="AY183" s="11" t="s">
        <v>114</v>
      </c>
      <c r="BE183" s="140">
        <f t="shared" si="24"/>
        <v>0</v>
      </c>
      <c r="BF183" s="140">
        <f t="shared" si="25"/>
        <v>0</v>
      </c>
      <c r="BG183" s="140">
        <f t="shared" si="26"/>
        <v>0</v>
      </c>
      <c r="BH183" s="140">
        <f t="shared" si="27"/>
        <v>0</v>
      </c>
      <c r="BI183" s="140">
        <f t="shared" si="28"/>
        <v>0</v>
      </c>
      <c r="BJ183" s="11" t="s">
        <v>123</v>
      </c>
      <c r="BK183" s="140">
        <f t="shared" si="29"/>
        <v>0</v>
      </c>
      <c r="BL183" s="11" t="s">
        <v>139</v>
      </c>
      <c r="BM183" s="139" t="s">
        <v>323</v>
      </c>
    </row>
    <row r="184" spans="1:65" s="2" customFormat="1" ht="16.5" customHeight="1" x14ac:dyDescent="0.2">
      <c r="A184" s="23"/>
      <c r="B184" s="128"/>
      <c r="C184" s="129" t="s">
        <v>324</v>
      </c>
      <c r="D184" s="129" t="s">
        <v>117</v>
      </c>
      <c r="E184" s="130" t="s">
        <v>325</v>
      </c>
      <c r="F184" s="131" t="s">
        <v>326</v>
      </c>
      <c r="G184" s="132" t="s">
        <v>138</v>
      </c>
      <c r="H184" s="133">
        <v>12</v>
      </c>
      <c r="I184" s="160"/>
      <c r="J184" s="134">
        <f t="shared" si="20"/>
        <v>0</v>
      </c>
      <c r="K184" s="131" t="s">
        <v>121</v>
      </c>
      <c r="L184" s="24"/>
      <c r="M184" s="135" t="s">
        <v>1</v>
      </c>
      <c r="N184" s="136" t="s">
        <v>36</v>
      </c>
      <c r="O184" s="137">
        <v>0.24099999999999999</v>
      </c>
      <c r="P184" s="137">
        <f t="shared" si="21"/>
        <v>2.8919999999999999</v>
      </c>
      <c r="Q184" s="137">
        <v>1.1900000000000001E-3</v>
      </c>
      <c r="R184" s="137">
        <f t="shared" si="22"/>
        <v>1.4280000000000001E-2</v>
      </c>
      <c r="S184" s="137">
        <v>0</v>
      </c>
      <c r="T184" s="138">
        <f t="shared" si="23"/>
        <v>0</v>
      </c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R184" s="139" t="s">
        <v>139</v>
      </c>
      <c r="AT184" s="139" t="s">
        <v>117</v>
      </c>
      <c r="AU184" s="139" t="s">
        <v>123</v>
      </c>
      <c r="AY184" s="11" t="s">
        <v>114</v>
      </c>
      <c r="BE184" s="140">
        <f t="shared" si="24"/>
        <v>0</v>
      </c>
      <c r="BF184" s="140">
        <f t="shared" si="25"/>
        <v>0</v>
      </c>
      <c r="BG184" s="140">
        <f t="shared" si="26"/>
        <v>0</v>
      </c>
      <c r="BH184" s="140">
        <f t="shared" si="27"/>
        <v>0</v>
      </c>
      <c r="BI184" s="140">
        <f t="shared" si="28"/>
        <v>0</v>
      </c>
      <c r="BJ184" s="11" t="s">
        <v>123</v>
      </c>
      <c r="BK184" s="140">
        <f t="shared" si="29"/>
        <v>0</v>
      </c>
      <c r="BL184" s="11" t="s">
        <v>139</v>
      </c>
      <c r="BM184" s="139" t="s">
        <v>327</v>
      </c>
    </row>
    <row r="185" spans="1:65" s="2" customFormat="1" ht="16.5" customHeight="1" x14ac:dyDescent="0.2">
      <c r="A185" s="23"/>
      <c r="B185" s="128"/>
      <c r="C185" s="129" t="s">
        <v>328</v>
      </c>
      <c r="D185" s="129" t="s">
        <v>117</v>
      </c>
      <c r="E185" s="130" t="s">
        <v>329</v>
      </c>
      <c r="F185" s="131" t="s">
        <v>330</v>
      </c>
      <c r="G185" s="132" t="s">
        <v>138</v>
      </c>
      <c r="H185" s="133">
        <v>18</v>
      </c>
      <c r="I185" s="160"/>
      <c r="J185" s="134">
        <f t="shared" si="20"/>
        <v>0</v>
      </c>
      <c r="K185" s="131" t="s">
        <v>121</v>
      </c>
      <c r="L185" s="24"/>
      <c r="M185" s="135" t="s">
        <v>1</v>
      </c>
      <c r="N185" s="136" t="s">
        <v>36</v>
      </c>
      <c r="O185" s="137">
        <v>0.24099999999999999</v>
      </c>
      <c r="P185" s="137">
        <f t="shared" si="21"/>
        <v>4.3380000000000001</v>
      </c>
      <c r="Q185" s="137">
        <v>1.5E-3</v>
      </c>
      <c r="R185" s="137">
        <f t="shared" si="22"/>
        <v>2.7E-2</v>
      </c>
      <c r="S185" s="137">
        <v>0</v>
      </c>
      <c r="T185" s="138">
        <f t="shared" si="23"/>
        <v>0</v>
      </c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R185" s="139" t="s">
        <v>139</v>
      </c>
      <c r="AT185" s="139" t="s">
        <v>117</v>
      </c>
      <c r="AU185" s="139" t="s">
        <v>123</v>
      </c>
      <c r="AY185" s="11" t="s">
        <v>114</v>
      </c>
      <c r="BE185" s="140">
        <f t="shared" si="24"/>
        <v>0</v>
      </c>
      <c r="BF185" s="140">
        <f t="shared" si="25"/>
        <v>0</v>
      </c>
      <c r="BG185" s="140">
        <f t="shared" si="26"/>
        <v>0</v>
      </c>
      <c r="BH185" s="140">
        <f t="shared" si="27"/>
        <v>0</v>
      </c>
      <c r="BI185" s="140">
        <f t="shared" si="28"/>
        <v>0</v>
      </c>
      <c r="BJ185" s="11" t="s">
        <v>123</v>
      </c>
      <c r="BK185" s="140">
        <f t="shared" si="29"/>
        <v>0</v>
      </c>
      <c r="BL185" s="11" t="s">
        <v>139</v>
      </c>
      <c r="BM185" s="139" t="s">
        <v>331</v>
      </c>
    </row>
    <row r="186" spans="1:65" s="2" customFormat="1" ht="16.5" customHeight="1" x14ac:dyDescent="0.2">
      <c r="A186" s="23"/>
      <c r="B186" s="128"/>
      <c r="C186" s="129" t="s">
        <v>332</v>
      </c>
      <c r="D186" s="129" t="s">
        <v>117</v>
      </c>
      <c r="E186" s="130" t="s">
        <v>333</v>
      </c>
      <c r="F186" s="131" t="s">
        <v>334</v>
      </c>
      <c r="G186" s="132" t="s">
        <v>138</v>
      </c>
      <c r="H186" s="133">
        <v>32</v>
      </c>
      <c r="I186" s="160"/>
      <c r="J186" s="134">
        <f t="shared" si="20"/>
        <v>0</v>
      </c>
      <c r="K186" s="131" t="s">
        <v>121</v>
      </c>
      <c r="L186" s="24"/>
      <c r="M186" s="135" t="s">
        <v>1</v>
      </c>
      <c r="N186" s="136" t="s">
        <v>36</v>
      </c>
      <c r="O186" s="137">
        <v>0.33400000000000002</v>
      </c>
      <c r="P186" s="137">
        <f t="shared" si="21"/>
        <v>10.688000000000001</v>
      </c>
      <c r="Q186" s="137">
        <v>1.9499999999999999E-3</v>
      </c>
      <c r="R186" s="137">
        <f t="shared" si="22"/>
        <v>6.2399999999999997E-2</v>
      </c>
      <c r="S186" s="137">
        <v>0</v>
      </c>
      <c r="T186" s="138">
        <f t="shared" si="23"/>
        <v>0</v>
      </c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R186" s="139" t="s">
        <v>139</v>
      </c>
      <c r="AT186" s="139" t="s">
        <v>117</v>
      </c>
      <c r="AU186" s="139" t="s">
        <v>123</v>
      </c>
      <c r="AY186" s="11" t="s">
        <v>114</v>
      </c>
      <c r="BE186" s="140">
        <f t="shared" si="24"/>
        <v>0</v>
      </c>
      <c r="BF186" s="140">
        <f t="shared" si="25"/>
        <v>0</v>
      </c>
      <c r="BG186" s="140">
        <f t="shared" si="26"/>
        <v>0</v>
      </c>
      <c r="BH186" s="140">
        <f t="shared" si="27"/>
        <v>0</v>
      </c>
      <c r="BI186" s="140">
        <f t="shared" si="28"/>
        <v>0</v>
      </c>
      <c r="BJ186" s="11" t="s">
        <v>123</v>
      </c>
      <c r="BK186" s="140">
        <f t="shared" si="29"/>
        <v>0</v>
      </c>
      <c r="BL186" s="11" t="s">
        <v>139</v>
      </c>
      <c r="BM186" s="139" t="s">
        <v>335</v>
      </c>
    </row>
    <row r="187" spans="1:65" s="2" customFormat="1" ht="16.5" customHeight="1" x14ac:dyDescent="0.2">
      <c r="A187" s="23"/>
      <c r="B187" s="128"/>
      <c r="C187" s="129" t="s">
        <v>336</v>
      </c>
      <c r="D187" s="129" t="s">
        <v>117</v>
      </c>
      <c r="E187" s="130" t="s">
        <v>337</v>
      </c>
      <c r="F187" s="131" t="s">
        <v>338</v>
      </c>
      <c r="G187" s="132" t="s">
        <v>138</v>
      </c>
      <c r="H187" s="133">
        <v>20</v>
      </c>
      <c r="I187" s="160"/>
      <c r="J187" s="134">
        <f t="shared" si="20"/>
        <v>0</v>
      </c>
      <c r="K187" s="131" t="s">
        <v>121</v>
      </c>
      <c r="L187" s="24"/>
      <c r="M187" s="135" t="s">
        <v>1</v>
      </c>
      <c r="N187" s="136" t="s">
        <v>36</v>
      </c>
      <c r="O187" s="137">
        <v>0.34399999999999997</v>
      </c>
      <c r="P187" s="137">
        <f t="shared" si="21"/>
        <v>6.879999999999999</v>
      </c>
      <c r="Q187" s="137">
        <v>2.6199999999999999E-3</v>
      </c>
      <c r="R187" s="137">
        <f t="shared" si="22"/>
        <v>5.2400000000000002E-2</v>
      </c>
      <c r="S187" s="137">
        <v>0</v>
      </c>
      <c r="T187" s="138">
        <f t="shared" si="23"/>
        <v>0</v>
      </c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R187" s="139" t="s">
        <v>139</v>
      </c>
      <c r="AT187" s="139" t="s">
        <v>117</v>
      </c>
      <c r="AU187" s="139" t="s">
        <v>123</v>
      </c>
      <c r="AY187" s="11" t="s">
        <v>114</v>
      </c>
      <c r="BE187" s="140">
        <f t="shared" si="24"/>
        <v>0</v>
      </c>
      <c r="BF187" s="140">
        <f t="shared" si="25"/>
        <v>0</v>
      </c>
      <c r="BG187" s="140">
        <f t="shared" si="26"/>
        <v>0</v>
      </c>
      <c r="BH187" s="140">
        <f t="shared" si="27"/>
        <v>0</v>
      </c>
      <c r="BI187" s="140">
        <f t="shared" si="28"/>
        <v>0</v>
      </c>
      <c r="BJ187" s="11" t="s">
        <v>123</v>
      </c>
      <c r="BK187" s="140">
        <f t="shared" si="29"/>
        <v>0</v>
      </c>
      <c r="BL187" s="11" t="s">
        <v>139</v>
      </c>
      <c r="BM187" s="139" t="s">
        <v>339</v>
      </c>
    </row>
    <row r="188" spans="1:65" s="2" customFormat="1" ht="16.5" customHeight="1" x14ac:dyDescent="0.2">
      <c r="A188" s="23"/>
      <c r="B188" s="128"/>
      <c r="C188" s="129" t="s">
        <v>340</v>
      </c>
      <c r="D188" s="129" t="s">
        <v>117</v>
      </c>
      <c r="E188" s="130" t="s">
        <v>341</v>
      </c>
      <c r="F188" s="131" t="s">
        <v>342</v>
      </c>
      <c r="G188" s="132" t="s">
        <v>138</v>
      </c>
      <c r="H188" s="133">
        <v>235</v>
      </c>
      <c r="I188" s="160"/>
      <c r="J188" s="134">
        <f t="shared" si="20"/>
        <v>0</v>
      </c>
      <c r="K188" s="131" t="s">
        <v>121</v>
      </c>
      <c r="L188" s="24"/>
      <c r="M188" s="135" t="s">
        <v>1</v>
      </c>
      <c r="N188" s="136" t="s">
        <v>36</v>
      </c>
      <c r="O188" s="137">
        <v>0.52900000000000003</v>
      </c>
      <c r="P188" s="137">
        <f t="shared" si="21"/>
        <v>124.31500000000001</v>
      </c>
      <c r="Q188" s="137">
        <v>6.6E-4</v>
      </c>
      <c r="R188" s="137">
        <f t="shared" si="22"/>
        <v>0.15509999999999999</v>
      </c>
      <c r="S188" s="137">
        <v>0</v>
      </c>
      <c r="T188" s="138">
        <f t="shared" si="23"/>
        <v>0</v>
      </c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R188" s="139" t="s">
        <v>139</v>
      </c>
      <c r="AT188" s="139" t="s">
        <v>117</v>
      </c>
      <c r="AU188" s="139" t="s">
        <v>123</v>
      </c>
      <c r="AY188" s="11" t="s">
        <v>114</v>
      </c>
      <c r="BE188" s="140">
        <f t="shared" si="24"/>
        <v>0</v>
      </c>
      <c r="BF188" s="140">
        <f t="shared" si="25"/>
        <v>0</v>
      </c>
      <c r="BG188" s="140">
        <f t="shared" si="26"/>
        <v>0</v>
      </c>
      <c r="BH188" s="140">
        <f t="shared" si="27"/>
        <v>0</v>
      </c>
      <c r="BI188" s="140">
        <f t="shared" si="28"/>
        <v>0</v>
      </c>
      <c r="BJ188" s="11" t="s">
        <v>123</v>
      </c>
      <c r="BK188" s="140">
        <f t="shared" si="29"/>
        <v>0</v>
      </c>
      <c r="BL188" s="11" t="s">
        <v>139</v>
      </c>
      <c r="BM188" s="139" t="s">
        <v>343</v>
      </c>
    </row>
    <row r="189" spans="1:65" s="2" customFormat="1" ht="16.5" customHeight="1" x14ac:dyDescent="0.2">
      <c r="A189" s="23"/>
      <c r="B189" s="128"/>
      <c r="C189" s="129" t="s">
        <v>344</v>
      </c>
      <c r="D189" s="129" t="s">
        <v>117</v>
      </c>
      <c r="E189" s="130" t="s">
        <v>345</v>
      </c>
      <c r="F189" s="131" t="s">
        <v>346</v>
      </c>
      <c r="G189" s="132" t="s">
        <v>138</v>
      </c>
      <c r="H189" s="133">
        <v>36</v>
      </c>
      <c r="I189" s="160"/>
      <c r="J189" s="134">
        <f t="shared" si="20"/>
        <v>0</v>
      </c>
      <c r="K189" s="131" t="s">
        <v>121</v>
      </c>
      <c r="L189" s="24"/>
      <c r="M189" s="135" t="s">
        <v>1</v>
      </c>
      <c r="N189" s="136" t="s">
        <v>36</v>
      </c>
      <c r="O189" s="137">
        <v>0.69599999999999995</v>
      </c>
      <c r="P189" s="137">
        <f t="shared" si="21"/>
        <v>25.055999999999997</v>
      </c>
      <c r="Q189" s="137">
        <v>1.1900000000000001E-3</v>
      </c>
      <c r="R189" s="137">
        <f t="shared" si="22"/>
        <v>4.2840000000000003E-2</v>
      </c>
      <c r="S189" s="137">
        <v>0</v>
      </c>
      <c r="T189" s="138">
        <f t="shared" si="23"/>
        <v>0</v>
      </c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R189" s="139" t="s">
        <v>139</v>
      </c>
      <c r="AT189" s="139" t="s">
        <v>117</v>
      </c>
      <c r="AU189" s="139" t="s">
        <v>123</v>
      </c>
      <c r="AY189" s="11" t="s">
        <v>114</v>
      </c>
      <c r="BE189" s="140">
        <f t="shared" si="24"/>
        <v>0</v>
      </c>
      <c r="BF189" s="140">
        <f t="shared" si="25"/>
        <v>0</v>
      </c>
      <c r="BG189" s="140">
        <f t="shared" si="26"/>
        <v>0</v>
      </c>
      <c r="BH189" s="140">
        <f t="shared" si="27"/>
        <v>0</v>
      </c>
      <c r="BI189" s="140">
        <f t="shared" si="28"/>
        <v>0</v>
      </c>
      <c r="BJ189" s="11" t="s">
        <v>123</v>
      </c>
      <c r="BK189" s="140">
        <f t="shared" si="29"/>
        <v>0</v>
      </c>
      <c r="BL189" s="11" t="s">
        <v>139</v>
      </c>
      <c r="BM189" s="139" t="s">
        <v>347</v>
      </c>
    </row>
    <row r="190" spans="1:65" s="2" customFormat="1" ht="16.5" customHeight="1" x14ac:dyDescent="0.2">
      <c r="A190" s="23"/>
      <c r="B190" s="128"/>
      <c r="C190" s="129" t="s">
        <v>348</v>
      </c>
      <c r="D190" s="129" t="s">
        <v>117</v>
      </c>
      <c r="E190" s="130" t="s">
        <v>349</v>
      </c>
      <c r="F190" s="131" t="s">
        <v>350</v>
      </c>
      <c r="G190" s="132" t="s">
        <v>138</v>
      </c>
      <c r="H190" s="133">
        <v>74</v>
      </c>
      <c r="I190" s="160"/>
      <c r="J190" s="134">
        <f t="shared" si="20"/>
        <v>0</v>
      </c>
      <c r="K190" s="131" t="s">
        <v>121</v>
      </c>
      <c r="L190" s="24"/>
      <c r="M190" s="135" t="s">
        <v>1</v>
      </c>
      <c r="N190" s="136" t="s">
        <v>36</v>
      </c>
      <c r="O190" s="137">
        <v>0.74299999999999999</v>
      </c>
      <c r="P190" s="137">
        <f t="shared" si="21"/>
        <v>54.981999999999999</v>
      </c>
      <c r="Q190" s="137">
        <v>2.5200000000000001E-3</v>
      </c>
      <c r="R190" s="137">
        <f t="shared" si="22"/>
        <v>0.18648000000000001</v>
      </c>
      <c r="S190" s="137">
        <v>0</v>
      </c>
      <c r="T190" s="138">
        <f t="shared" si="23"/>
        <v>0</v>
      </c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R190" s="139" t="s">
        <v>139</v>
      </c>
      <c r="AT190" s="139" t="s">
        <v>117</v>
      </c>
      <c r="AU190" s="139" t="s">
        <v>123</v>
      </c>
      <c r="AY190" s="11" t="s">
        <v>114</v>
      </c>
      <c r="BE190" s="140">
        <f t="shared" si="24"/>
        <v>0</v>
      </c>
      <c r="BF190" s="140">
        <f t="shared" si="25"/>
        <v>0</v>
      </c>
      <c r="BG190" s="140">
        <f t="shared" si="26"/>
        <v>0</v>
      </c>
      <c r="BH190" s="140">
        <f t="shared" si="27"/>
        <v>0</v>
      </c>
      <c r="BI190" s="140">
        <f t="shared" si="28"/>
        <v>0</v>
      </c>
      <c r="BJ190" s="11" t="s">
        <v>123</v>
      </c>
      <c r="BK190" s="140">
        <f t="shared" si="29"/>
        <v>0</v>
      </c>
      <c r="BL190" s="11" t="s">
        <v>139</v>
      </c>
      <c r="BM190" s="139" t="s">
        <v>351</v>
      </c>
    </row>
    <row r="191" spans="1:65" s="2" customFormat="1" ht="16.5" customHeight="1" x14ac:dyDescent="0.2">
      <c r="A191" s="23"/>
      <c r="B191" s="128"/>
      <c r="C191" s="129" t="s">
        <v>352</v>
      </c>
      <c r="D191" s="129" t="s">
        <v>117</v>
      </c>
      <c r="E191" s="130" t="s">
        <v>353</v>
      </c>
      <c r="F191" s="131" t="s">
        <v>354</v>
      </c>
      <c r="G191" s="132" t="s">
        <v>138</v>
      </c>
      <c r="H191" s="133">
        <v>225</v>
      </c>
      <c r="I191" s="160"/>
      <c r="J191" s="134">
        <f t="shared" si="20"/>
        <v>0</v>
      </c>
      <c r="K191" s="131" t="s">
        <v>121</v>
      </c>
      <c r="L191" s="24"/>
      <c r="M191" s="135" t="s">
        <v>1</v>
      </c>
      <c r="N191" s="136" t="s">
        <v>36</v>
      </c>
      <c r="O191" s="137">
        <v>0.52900000000000003</v>
      </c>
      <c r="P191" s="137">
        <f t="shared" si="21"/>
        <v>119.02500000000001</v>
      </c>
      <c r="Q191" s="137">
        <v>7.7999999999999999E-4</v>
      </c>
      <c r="R191" s="137">
        <f t="shared" si="22"/>
        <v>0.17549999999999999</v>
      </c>
      <c r="S191" s="137">
        <v>0</v>
      </c>
      <c r="T191" s="138">
        <f t="shared" si="23"/>
        <v>0</v>
      </c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R191" s="139" t="s">
        <v>139</v>
      </c>
      <c r="AT191" s="139" t="s">
        <v>117</v>
      </c>
      <c r="AU191" s="139" t="s">
        <v>123</v>
      </c>
      <c r="AY191" s="11" t="s">
        <v>114</v>
      </c>
      <c r="BE191" s="140">
        <f t="shared" si="24"/>
        <v>0</v>
      </c>
      <c r="BF191" s="140">
        <f t="shared" si="25"/>
        <v>0</v>
      </c>
      <c r="BG191" s="140">
        <f t="shared" si="26"/>
        <v>0</v>
      </c>
      <c r="BH191" s="140">
        <f t="shared" si="27"/>
        <v>0</v>
      </c>
      <c r="BI191" s="140">
        <f t="shared" si="28"/>
        <v>0</v>
      </c>
      <c r="BJ191" s="11" t="s">
        <v>123</v>
      </c>
      <c r="BK191" s="140">
        <f t="shared" si="29"/>
        <v>0</v>
      </c>
      <c r="BL191" s="11" t="s">
        <v>139</v>
      </c>
      <c r="BM191" s="139" t="s">
        <v>355</v>
      </c>
    </row>
    <row r="192" spans="1:65" s="2" customFormat="1" ht="16.5" customHeight="1" x14ac:dyDescent="0.2">
      <c r="A192" s="23"/>
      <c r="B192" s="128"/>
      <c r="C192" s="129" t="s">
        <v>356</v>
      </c>
      <c r="D192" s="129" t="s">
        <v>117</v>
      </c>
      <c r="E192" s="130" t="s">
        <v>357</v>
      </c>
      <c r="F192" s="131" t="s">
        <v>358</v>
      </c>
      <c r="G192" s="132" t="s">
        <v>138</v>
      </c>
      <c r="H192" s="133">
        <v>139</v>
      </c>
      <c r="I192" s="160"/>
      <c r="J192" s="134">
        <f t="shared" si="20"/>
        <v>0</v>
      </c>
      <c r="K192" s="131" t="s">
        <v>121</v>
      </c>
      <c r="L192" s="24"/>
      <c r="M192" s="135" t="s">
        <v>1</v>
      </c>
      <c r="N192" s="136" t="s">
        <v>36</v>
      </c>
      <c r="O192" s="137">
        <v>0.61599999999999999</v>
      </c>
      <c r="P192" s="137">
        <f t="shared" si="21"/>
        <v>85.623999999999995</v>
      </c>
      <c r="Q192" s="137">
        <v>9.6000000000000002E-4</v>
      </c>
      <c r="R192" s="137">
        <f t="shared" si="22"/>
        <v>0.13344</v>
      </c>
      <c r="S192" s="137">
        <v>0</v>
      </c>
      <c r="T192" s="138">
        <f t="shared" si="23"/>
        <v>0</v>
      </c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R192" s="139" t="s">
        <v>139</v>
      </c>
      <c r="AT192" s="139" t="s">
        <v>117</v>
      </c>
      <c r="AU192" s="139" t="s">
        <v>123</v>
      </c>
      <c r="AY192" s="11" t="s">
        <v>114</v>
      </c>
      <c r="BE192" s="140">
        <f t="shared" si="24"/>
        <v>0</v>
      </c>
      <c r="BF192" s="140">
        <f t="shared" si="25"/>
        <v>0</v>
      </c>
      <c r="BG192" s="140">
        <f t="shared" si="26"/>
        <v>0</v>
      </c>
      <c r="BH192" s="140">
        <f t="shared" si="27"/>
        <v>0</v>
      </c>
      <c r="BI192" s="140">
        <f t="shared" si="28"/>
        <v>0</v>
      </c>
      <c r="BJ192" s="11" t="s">
        <v>123</v>
      </c>
      <c r="BK192" s="140">
        <f t="shared" si="29"/>
        <v>0</v>
      </c>
      <c r="BL192" s="11" t="s">
        <v>139</v>
      </c>
      <c r="BM192" s="139" t="s">
        <v>359</v>
      </c>
    </row>
    <row r="193" spans="1:65" s="2" customFormat="1" ht="16.5" customHeight="1" x14ac:dyDescent="0.2">
      <c r="A193" s="23"/>
      <c r="B193" s="128"/>
      <c r="C193" s="129" t="s">
        <v>360</v>
      </c>
      <c r="D193" s="129" t="s">
        <v>117</v>
      </c>
      <c r="E193" s="130" t="s">
        <v>361</v>
      </c>
      <c r="F193" s="131" t="s">
        <v>362</v>
      </c>
      <c r="G193" s="132" t="s">
        <v>138</v>
      </c>
      <c r="H193" s="133">
        <v>42</v>
      </c>
      <c r="I193" s="160"/>
      <c r="J193" s="134">
        <f t="shared" si="20"/>
        <v>0</v>
      </c>
      <c r="K193" s="131" t="s">
        <v>121</v>
      </c>
      <c r="L193" s="24"/>
      <c r="M193" s="135" t="s">
        <v>1</v>
      </c>
      <c r="N193" s="136" t="s">
        <v>36</v>
      </c>
      <c r="O193" s="137">
        <v>0.69599999999999995</v>
      </c>
      <c r="P193" s="137">
        <f t="shared" si="21"/>
        <v>29.231999999999999</v>
      </c>
      <c r="Q193" s="137">
        <v>1.25E-3</v>
      </c>
      <c r="R193" s="137">
        <f t="shared" si="22"/>
        <v>5.2499999999999998E-2</v>
      </c>
      <c r="S193" s="137">
        <v>0</v>
      </c>
      <c r="T193" s="138">
        <f t="shared" si="23"/>
        <v>0</v>
      </c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R193" s="139" t="s">
        <v>139</v>
      </c>
      <c r="AT193" s="139" t="s">
        <v>117</v>
      </c>
      <c r="AU193" s="139" t="s">
        <v>123</v>
      </c>
      <c r="AY193" s="11" t="s">
        <v>114</v>
      </c>
      <c r="BE193" s="140">
        <f t="shared" si="24"/>
        <v>0</v>
      </c>
      <c r="BF193" s="140">
        <f t="shared" si="25"/>
        <v>0</v>
      </c>
      <c r="BG193" s="140">
        <f t="shared" si="26"/>
        <v>0</v>
      </c>
      <c r="BH193" s="140">
        <f t="shared" si="27"/>
        <v>0</v>
      </c>
      <c r="BI193" s="140">
        <f t="shared" si="28"/>
        <v>0</v>
      </c>
      <c r="BJ193" s="11" t="s">
        <v>123</v>
      </c>
      <c r="BK193" s="140">
        <f t="shared" si="29"/>
        <v>0</v>
      </c>
      <c r="BL193" s="11" t="s">
        <v>139</v>
      </c>
      <c r="BM193" s="139" t="s">
        <v>363</v>
      </c>
    </row>
    <row r="194" spans="1:65" s="2" customFormat="1" ht="16.5" customHeight="1" x14ac:dyDescent="0.2">
      <c r="A194" s="23"/>
      <c r="B194" s="128"/>
      <c r="C194" s="129" t="s">
        <v>364</v>
      </c>
      <c r="D194" s="129" t="s">
        <v>117</v>
      </c>
      <c r="E194" s="130" t="s">
        <v>365</v>
      </c>
      <c r="F194" s="131" t="s">
        <v>366</v>
      </c>
      <c r="G194" s="132" t="s">
        <v>138</v>
      </c>
      <c r="H194" s="133">
        <v>101</v>
      </c>
      <c r="I194" s="160"/>
      <c r="J194" s="134">
        <f t="shared" si="20"/>
        <v>0</v>
      </c>
      <c r="K194" s="131" t="s">
        <v>121</v>
      </c>
      <c r="L194" s="24"/>
      <c r="M194" s="135" t="s">
        <v>1</v>
      </c>
      <c r="N194" s="136" t="s">
        <v>36</v>
      </c>
      <c r="O194" s="137">
        <v>0.74299999999999999</v>
      </c>
      <c r="P194" s="137">
        <f t="shared" si="21"/>
        <v>75.043000000000006</v>
      </c>
      <c r="Q194" s="137">
        <v>2.5600000000000002E-3</v>
      </c>
      <c r="R194" s="137">
        <f t="shared" si="22"/>
        <v>0.25856000000000001</v>
      </c>
      <c r="S194" s="137">
        <v>0</v>
      </c>
      <c r="T194" s="138">
        <f t="shared" si="23"/>
        <v>0</v>
      </c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R194" s="139" t="s">
        <v>139</v>
      </c>
      <c r="AT194" s="139" t="s">
        <v>117</v>
      </c>
      <c r="AU194" s="139" t="s">
        <v>123</v>
      </c>
      <c r="AY194" s="11" t="s">
        <v>114</v>
      </c>
      <c r="BE194" s="140">
        <f t="shared" si="24"/>
        <v>0</v>
      </c>
      <c r="BF194" s="140">
        <f t="shared" si="25"/>
        <v>0</v>
      </c>
      <c r="BG194" s="140">
        <f t="shared" si="26"/>
        <v>0</v>
      </c>
      <c r="BH194" s="140">
        <f t="shared" si="27"/>
        <v>0</v>
      </c>
      <c r="BI194" s="140">
        <f t="shared" si="28"/>
        <v>0</v>
      </c>
      <c r="BJ194" s="11" t="s">
        <v>123</v>
      </c>
      <c r="BK194" s="140">
        <f t="shared" si="29"/>
        <v>0</v>
      </c>
      <c r="BL194" s="11" t="s">
        <v>139</v>
      </c>
      <c r="BM194" s="139" t="s">
        <v>367</v>
      </c>
    </row>
    <row r="195" spans="1:65" s="2" customFormat="1" ht="16.5" customHeight="1" x14ac:dyDescent="0.2">
      <c r="A195" s="23"/>
      <c r="B195" s="128"/>
      <c r="C195" s="129" t="s">
        <v>368</v>
      </c>
      <c r="D195" s="129" t="s">
        <v>117</v>
      </c>
      <c r="E195" s="130" t="s">
        <v>369</v>
      </c>
      <c r="F195" s="131" t="s">
        <v>370</v>
      </c>
      <c r="G195" s="132" t="s">
        <v>138</v>
      </c>
      <c r="H195" s="133">
        <v>18</v>
      </c>
      <c r="I195" s="160"/>
      <c r="J195" s="134">
        <f t="shared" si="20"/>
        <v>0</v>
      </c>
      <c r="K195" s="131" t="s">
        <v>121</v>
      </c>
      <c r="L195" s="24"/>
      <c r="M195" s="135" t="s">
        <v>1</v>
      </c>
      <c r="N195" s="136" t="s">
        <v>36</v>
      </c>
      <c r="O195" s="137">
        <v>0.81399999999999995</v>
      </c>
      <c r="P195" s="137">
        <f t="shared" si="21"/>
        <v>14.651999999999999</v>
      </c>
      <c r="Q195" s="137">
        <v>6.1000000000000004E-3</v>
      </c>
      <c r="R195" s="137">
        <f t="shared" si="22"/>
        <v>0.10980000000000001</v>
      </c>
      <c r="S195" s="137">
        <v>0</v>
      </c>
      <c r="T195" s="138">
        <f t="shared" si="23"/>
        <v>0</v>
      </c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R195" s="139" t="s">
        <v>139</v>
      </c>
      <c r="AT195" s="139" t="s">
        <v>117</v>
      </c>
      <c r="AU195" s="139" t="s">
        <v>123</v>
      </c>
      <c r="AY195" s="11" t="s">
        <v>114</v>
      </c>
      <c r="BE195" s="140">
        <f t="shared" si="24"/>
        <v>0</v>
      </c>
      <c r="BF195" s="140">
        <f t="shared" si="25"/>
        <v>0</v>
      </c>
      <c r="BG195" s="140">
        <f t="shared" si="26"/>
        <v>0</v>
      </c>
      <c r="BH195" s="140">
        <f t="shared" si="27"/>
        <v>0</v>
      </c>
      <c r="BI195" s="140">
        <f t="shared" si="28"/>
        <v>0</v>
      </c>
      <c r="BJ195" s="11" t="s">
        <v>123</v>
      </c>
      <c r="BK195" s="140">
        <f t="shared" si="29"/>
        <v>0</v>
      </c>
      <c r="BL195" s="11" t="s">
        <v>139</v>
      </c>
      <c r="BM195" s="139" t="s">
        <v>371</v>
      </c>
    </row>
    <row r="196" spans="1:65" s="2" customFormat="1" ht="16.5" customHeight="1" x14ac:dyDescent="0.2">
      <c r="A196" s="23"/>
      <c r="B196" s="128"/>
      <c r="C196" s="129" t="s">
        <v>372</v>
      </c>
      <c r="D196" s="129" t="s">
        <v>117</v>
      </c>
      <c r="E196" s="130" t="s">
        <v>373</v>
      </c>
      <c r="F196" s="131" t="s">
        <v>374</v>
      </c>
      <c r="G196" s="132" t="s">
        <v>173</v>
      </c>
      <c r="H196" s="133">
        <v>8</v>
      </c>
      <c r="I196" s="160"/>
      <c r="J196" s="134">
        <f t="shared" si="20"/>
        <v>0</v>
      </c>
      <c r="K196" s="131" t="s">
        <v>121</v>
      </c>
      <c r="L196" s="24"/>
      <c r="M196" s="135" t="s">
        <v>1</v>
      </c>
      <c r="N196" s="136" t="s">
        <v>36</v>
      </c>
      <c r="O196" s="137">
        <v>0.42499999999999999</v>
      </c>
      <c r="P196" s="137">
        <f t="shared" si="21"/>
        <v>3.4</v>
      </c>
      <c r="Q196" s="137">
        <v>1.08E-3</v>
      </c>
      <c r="R196" s="137">
        <f t="shared" si="22"/>
        <v>8.6400000000000001E-3</v>
      </c>
      <c r="S196" s="137">
        <v>0</v>
      </c>
      <c r="T196" s="138">
        <f t="shared" si="23"/>
        <v>0</v>
      </c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R196" s="139" t="s">
        <v>139</v>
      </c>
      <c r="AT196" s="139" t="s">
        <v>117</v>
      </c>
      <c r="AU196" s="139" t="s">
        <v>123</v>
      </c>
      <c r="AY196" s="11" t="s">
        <v>114</v>
      </c>
      <c r="BE196" s="140">
        <f t="shared" si="24"/>
        <v>0</v>
      </c>
      <c r="BF196" s="140">
        <f t="shared" si="25"/>
        <v>0</v>
      </c>
      <c r="BG196" s="140">
        <f t="shared" si="26"/>
        <v>0</v>
      </c>
      <c r="BH196" s="140">
        <f t="shared" si="27"/>
        <v>0</v>
      </c>
      <c r="BI196" s="140">
        <f t="shared" si="28"/>
        <v>0</v>
      </c>
      <c r="BJ196" s="11" t="s">
        <v>123</v>
      </c>
      <c r="BK196" s="140">
        <f t="shared" si="29"/>
        <v>0</v>
      </c>
      <c r="BL196" s="11" t="s">
        <v>139</v>
      </c>
      <c r="BM196" s="139" t="s">
        <v>375</v>
      </c>
    </row>
    <row r="197" spans="1:65" s="2" customFormat="1" ht="16.5" customHeight="1" x14ac:dyDescent="0.2">
      <c r="A197" s="23"/>
      <c r="B197" s="128"/>
      <c r="C197" s="129" t="s">
        <v>376</v>
      </c>
      <c r="D197" s="129" t="s">
        <v>117</v>
      </c>
      <c r="E197" s="130" t="s">
        <v>377</v>
      </c>
      <c r="F197" s="131" t="s">
        <v>378</v>
      </c>
      <c r="G197" s="132" t="s">
        <v>173</v>
      </c>
      <c r="H197" s="133">
        <v>4</v>
      </c>
      <c r="I197" s="160"/>
      <c r="J197" s="134">
        <f t="shared" si="20"/>
        <v>0</v>
      </c>
      <c r="K197" s="131" t="s">
        <v>121</v>
      </c>
      <c r="L197" s="24"/>
      <c r="M197" s="135" t="s">
        <v>1</v>
      </c>
      <c r="N197" s="136" t="s">
        <v>36</v>
      </c>
      <c r="O197" s="137">
        <v>0.50600000000000001</v>
      </c>
      <c r="P197" s="137">
        <f t="shared" si="21"/>
        <v>2.024</v>
      </c>
      <c r="Q197" s="137">
        <v>1.4499999999999999E-3</v>
      </c>
      <c r="R197" s="137">
        <f t="shared" si="22"/>
        <v>5.7999999999999996E-3</v>
      </c>
      <c r="S197" s="137">
        <v>0</v>
      </c>
      <c r="T197" s="138">
        <f t="shared" si="23"/>
        <v>0</v>
      </c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R197" s="139" t="s">
        <v>139</v>
      </c>
      <c r="AT197" s="139" t="s">
        <v>117</v>
      </c>
      <c r="AU197" s="139" t="s">
        <v>123</v>
      </c>
      <c r="AY197" s="11" t="s">
        <v>114</v>
      </c>
      <c r="BE197" s="140">
        <f t="shared" si="24"/>
        <v>0</v>
      </c>
      <c r="BF197" s="140">
        <f t="shared" si="25"/>
        <v>0</v>
      </c>
      <c r="BG197" s="140">
        <f t="shared" si="26"/>
        <v>0</v>
      </c>
      <c r="BH197" s="140">
        <f t="shared" si="27"/>
        <v>0</v>
      </c>
      <c r="BI197" s="140">
        <f t="shared" si="28"/>
        <v>0</v>
      </c>
      <c r="BJ197" s="11" t="s">
        <v>123</v>
      </c>
      <c r="BK197" s="140">
        <f t="shared" si="29"/>
        <v>0</v>
      </c>
      <c r="BL197" s="11" t="s">
        <v>139</v>
      </c>
      <c r="BM197" s="139" t="s">
        <v>379</v>
      </c>
    </row>
    <row r="198" spans="1:65" s="2" customFormat="1" ht="16.5" customHeight="1" x14ac:dyDescent="0.2">
      <c r="A198" s="23"/>
      <c r="B198" s="128"/>
      <c r="C198" s="129" t="s">
        <v>380</v>
      </c>
      <c r="D198" s="129" t="s">
        <v>117</v>
      </c>
      <c r="E198" s="130" t="s">
        <v>381</v>
      </c>
      <c r="F198" s="131" t="s">
        <v>382</v>
      </c>
      <c r="G198" s="132" t="s">
        <v>173</v>
      </c>
      <c r="H198" s="133">
        <v>4</v>
      </c>
      <c r="I198" s="160"/>
      <c r="J198" s="134">
        <f t="shared" si="20"/>
        <v>0</v>
      </c>
      <c r="K198" s="131" t="s">
        <v>121</v>
      </c>
      <c r="L198" s="24"/>
      <c r="M198" s="135" t="s">
        <v>1</v>
      </c>
      <c r="N198" s="136" t="s">
        <v>36</v>
      </c>
      <c r="O198" s="137">
        <v>0.58699999999999997</v>
      </c>
      <c r="P198" s="137">
        <f t="shared" si="21"/>
        <v>2.3479999999999999</v>
      </c>
      <c r="Q198" s="137">
        <v>2.1800000000000001E-3</v>
      </c>
      <c r="R198" s="137">
        <f t="shared" si="22"/>
        <v>8.7200000000000003E-3</v>
      </c>
      <c r="S198" s="137">
        <v>0</v>
      </c>
      <c r="T198" s="138">
        <f t="shared" si="23"/>
        <v>0</v>
      </c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R198" s="139" t="s">
        <v>139</v>
      </c>
      <c r="AT198" s="139" t="s">
        <v>117</v>
      </c>
      <c r="AU198" s="139" t="s">
        <v>123</v>
      </c>
      <c r="AY198" s="11" t="s">
        <v>114</v>
      </c>
      <c r="BE198" s="140">
        <f t="shared" si="24"/>
        <v>0</v>
      </c>
      <c r="BF198" s="140">
        <f t="shared" si="25"/>
        <v>0</v>
      </c>
      <c r="BG198" s="140">
        <f t="shared" si="26"/>
        <v>0</v>
      </c>
      <c r="BH198" s="140">
        <f t="shared" si="27"/>
        <v>0</v>
      </c>
      <c r="BI198" s="140">
        <f t="shared" si="28"/>
        <v>0</v>
      </c>
      <c r="BJ198" s="11" t="s">
        <v>123</v>
      </c>
      <c r="BK198" s="140">
        <f t="shared" si="29"/>
        <v>0</v>
      </c>
      <c r="BL198" s="11" t="s">
        <v>139</v>
      </c>
      <c r="BM198" s="139" t="s">
        <v>383</v>
      </c>
    </row>
    <row r="199" spans="1:65" s="2" customFormat="1" ht="16.5" customHeight="1" x14ac:dyDescent="0.2">
      <c r="A199" s="23"/>
      <c r="B199" s="128"/>
      <c r="C199" s="129" t="s">
        <v>384</v>
      </c>
      <c r="D199" s="129" t="s">
        <v>117</v>
      </c>
      <c r="E199" s="130" t="s">
        <v>385</v>
      </c>
      <c r="F199" s="131" t="s">
        <v>386</v>
      </c>
      <c r="G199" s="132" t="s">
        <v>138</v>
      </c>
      <c r="H199" s="133">
        <v>468</v>
      </c>
      <c r="I199" s="160"/>
      <c r="J199" s="134">
        <f t="shared" si="20"/>
        <v>0</v>
      </c>
      <c r="K199" s="131" t="s">
        <v>121</v>
      </c>
      <c r="L199" s="24"/>
      <c r="M199" s="135" t="s">
        <v>1</v>
      </c>
      <c r="N199" s="136" t="s">
        <v>36</v>
      </c>
      <c r="O199" s="137">
        <v>0.113</v>
      </c>
      <c r="P199" s="137">
        <f t="shared" si="21"/>
        <v>52.884</v>
      </c>
      <c r="Q199" s="137">
        <v>1.2E-4</v>
      </c>
      <c r="R199" s="137">
        <f t="shared" si="22"/>
        <v>5.6160000000000002E-2</v>
      </c>
      <c r="S199" s="137">
        <v>0</v>
      </c>
      <c r="T199" s="138">
        <f t="shared" si="23"/>
        <v>0</v>
      </c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R199" s="139" t="s">
        <v>139</v>
      </c>
      <c r="AT199" s="139" t="s">
        <v>117</v>
      </c>
      <c r="AU199" s="139" t="s">
        <v>123</v>
      </c>
      <c r="AY199" s="11" t="s">
        <v>114</v>
      </c>
      <c r="BE199" s="140">
        <f t="shared" si="24"/>
        <v>0</v>
      </c>
      <c r="BF199" s="140">
        <f t="shared" si="25"/>
        <v>0</v>
      </c>
      <c r="BG199" s="140">
        <f t="shared" si="26"/>
        <v>0</v>
      </c>
      <c r="BH199" s="140">
        <f t="shared" si="27"/>
        <v>0</v>
      </c>
      <c r="BI199" s="140">
        <f t="shared" si="28"/>
        <v>0</v>
      </c>
      <c r="BJ199" s="11" t="s">
        <v>123</v>
      </c>
      <c r="BK199" s="140">
        <f t="shared" si="29"/>
        <v>0</v>
      </c>
      <c r="BL199" s="11" t="s">
        <v>139</v>
      </c>
      <c r="BM199" s="139" t="s">
        <v>387</v>
      </c>
    </row>
    <row r="200" spans="1:65" s="2" customFormat="1" ht="16.5" customHeight="1" x14ac:dyDescent="0.2">
      <c r="A200" s="23"/>
      <c r="B200" s="128"/>
      <c r="C200" s="129" t="s">
        <v>388</v>
      </c>
      <c r="D200" s="129" t="s">
        <v>117</v>
      </c>
      <c r="E200" s="130" t="s">
        <v>389</v>
      </c>
      <c r="F200" s="131" t="s">
        <v>390</v>
      </c>
      <c r="G200" s="132" t="s">
        <v>138</v>
      </c>
      <c r="H200" s="133">
        <v>52</v>
      </c>
      <c r="I200" s="160"/>
      <c r="J200" s="134">
        <f t="shared" si="20"/>
        <v>0</v>
      </c>
      <c r="K200" s="131" t="s">
        <v>121</v>
      </c>
      <c r="L200" s="24"/>
      <c r="M200" s="135" t="s">
        <v>1</v>
      </c>
      <c r="N200" s="136" t="s">
        <v>36</v>
      </c>
      <c r="O200" s="137">
        <v>0.113</v>
      </c>
      <c r="P200" s="137">
        <f t="shared" si="21"/>
        <v>5.8760000000000003</v>
      </c>
      <c r="Q200" s="137">
        <v>3.1E-4</v>
      </c>
      <c r="R200" s="137">
        <f t="shared" si="22"/>
        <v>1.6119999999999999E-2</v>
      </c>
      <c r="S200" s="137">
        <v>0</v>
      </c>
      <c r="T200" s="138">
        <f t="shared" si="23"/>
        <v>0</v>
      </c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R200" s="139" t="s">
        <v>139</v>
      </c>
      <c r="AT200" s="139" t="s">
        <v>117</v>
      </c>
      <c r="AU200" s="139" t="s">
        <v>123</v>
      </c>
      <c r="AY200" s="11" t="s">
        <v>114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1" t="s">
        <v>123</v>
      </c>
      <c r="BK200" s="140">
        <f t="shared" si="29"/>
        <v>0</v>
      </c>
      <c r="BL200" s="11" t="s">
        <v>139</v>
      </c>
      <c r="BM200" s="139" t="s">
        <v>391</v>
      </c>
    </row>
    <row r="201" spans="1:65" s="2" customFormat="1" ht="16.5" customHeight="1" x14ac:dyDescent="0.2">
      <c r="A201" s="23"/>
      <c r="B201" s="128"/>
      <c r="C201" s="129" t="s">
        <v>392</v>
      </c>
      <c r="D201" s="129" t="s">
        <v>117</v>
      </c>
      <c r="E201" s="130" t="s">
        <v>393</v>
      </c>
      <c r="F201" s="131" t="s">
        <v>394</v>
      </c>
      <c r="G201" s="132" t="s">
        <v>138</v>
      </c>
      <c r="H201" s="133">
        <v>308</v>
      </c>
      <c r="I201" s="160"/>
      <c r="J201" s="134">
        <f t="shared" si="20"/>
        <v>0</v>
      </c>
      <c r="K201" s="131" t="s">
        <v>121</v>
      </c>
      <c r="L201" s="24"/>
      <c r="M201" s="135" t="s">
        <v>1</v>
      </c>
      <c r="N201" s="136" t="s">
        <v>36</v>
      </c>
      <c r="O201" s="137">
        <v>0.11799999999999999</v>
      </c>
      <c r="P201" s="137">
        <f t="shared" si="21"/>
        <v>36.344000000000001</v>
      </c>
      <c r="Q201" s="137">
        <v>2.4000000000000001E-4</v>
      </c>
      <c r="R201" s="137">
        <f t="shared" si="22"/>
        <v>7.392E-2</v>
      </c>
      <c r="S201" s="137">
        <v>0</v>
      </c>
      <c r="T201" s="138">
        <f t="shared" si="23"/>
        <v>0</v>
      </c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R201" s="139" t="s">
        <v>139</v>
      </c>
      <c r="AT201" s="139" t="s">
        <v>117</v>
      </c>
      <c r="AU201" s="139" t="s">
        <v>123</v>
      </c>
      <c r="AY201" s="11" t="s">
        <v>114</v>
      </c>
      <c r="BE201" s="140">
        <f t="shared" si="24"/>
        <v>0</v>
      </c>
      <c r="BF201" s="140">
        <f t="shared" si="25"/>
        <v>0</v>
      </c>
      <c r="BG201" s="140">
        <f t="shared" si="26"/>
        <v>0</v>
      </c>
      <c r="BH201" s="140">
        <f t="shared" si="27"/>
        <v>0</v>
      </c>
      <c r="BI201" s="140">
        <f t="shared" si="28"/>
        <v>0</v>
      </c>
      <c r="BJ201" s="11" t="s">
        <v>123</v>
      </c>
      <c r="BK201" s="140">
        <f t="shared" si="29"/>
        <v>0</v>
      </c>
      <c r="BL201" s="11" t="s">
        <v>139</v>
      </c>
      <c r="BM201" s="139" t="s">
        <v>395</v>
      </c>
    </row>
    <row r="202" spans="1:65" s="2" customFormat="1" ht="16.5" customHeight="1" x14ac:dyDescent="0.2">
      <c r="A202" s="23"/>
      <c r="B202" s="128"/>
      <c r="C202" s="129" t="s">
        <v>396</v>
      </c>
      <c r="D202" s="129" t="s">
        <v>117</v>
      </c>
      <c r="E202" s="130" t="s">
        <v>397</v>
      </c>
      <c r="F202" s="131" t="s">
        <v>398</v>
      </c>
      <c r="G202" s="132" t="s">
        <v>173</v>
      </c>
      <c r="H202" s="133">
        <v>1</v>
      </c>
      <c r="I202" s="160"/>
      <c r="J202" s="134">
        <f t="shared" si="20"/>
        <v>0</v>
      </c>
      <c r="K202" s="131" t="s">
        <v>121</v>
      </c>
      <c r="L202" s="24"/>
      <c r="M202" s="135" t="s">
        <v>1</v>
      </c>
      <c r="N202" s="136" t="s">
        <v>36</v>
      </c>
      <c r="O202" s="137">
        <v>0.434</v>
      </c>
      <c r="P202" s="137">
        <f t="shared" si="21"/>
        <v>0.434</v>
      </c>
      <c r="Q202" s="137">
        <v>0</v>
      </c>
      <c r="R202" s="137">
        <f t="shared" si="22"/>
        <v>0</v>
      </c>
      <c r="S202" s="137">
        <v>2.826E-2</v>
      </c>
      <c r="T202" s="138">
        <f t="shared" si="23"/>
        <v>2.826E-2</v>
      </c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R202" s="139" t="s">
        <v>139</v>
      </c>
      <c r="AT202" s="139" t="s">
        <v>117</v>
      </c>
      <c r="AU202" s="139" t="s">
        <v>123</v>
      </c>
      <c r="AY202" s="11" t="s">
        <v>114</v>
      </c>
      <c r="BE202" s="140">
        <f t="shared" si="24"/>
        <v>0</v>
      </c>
      <c r="BF202" s="140">
        <f t="shared" si="25"/>
        <v>0</v>
      </c>
      <c r="BG202" s="140">
        <f t="shared" si="26"/>
        <v>0</v>
      </c>
      <c r="BH202" s="140">
        <f t="shared" si="27"/>
        <v>0</v>
      </c>
      <c r="BI202" s="140">
        <f t="shared" si="28"/>
        <v>0</v>
      </c>
      <c r="BJ202" s="11" t="s">
        <v>123</v>
      </c>
      <c r="BK202" s="140">
        <f t="shared" si="29"/>
        <v>0</v>
      </c>
      <c r="BL202" s="11" t="s">
        <v>139</v>
      </c>
      <c r="BM202" s="139" t="s">
        <v>399</v>
      </c>
    </row>
    <row r="203" spans="1:65" s="2" customFormat="1" ht="16.5" customHeight="1" x14ac:dyDescent="0.2">
      <c r="A203" s="23"/>
      <c r="B203" s="128"/>
      <c r="C203" s="129" t="s">
        <v>400</v>
      </c>
      <c r="D203" s="129" t="s">
        <v>117</v>
      </c>
      <c r="E203" s="130" t="s">
        <v>401</v>
      </c>
      <c r="F203" s="131" t="s">
        <v>402</v>
      </c>
      <c r="G203" s="132" t="s">
        <v>173</v>
      </c>
      <c r="H203" s="133">
        <v>161</v>
      </c>
      <c r="I203" s="160"/>
      <c r="J203" s="134">
        <f t="shared" si="20"/>
        <v>0</v>
      </c>
      <c r="K203" s="131" t="s">
        <v>121</v>
      </c>
      <c r="L203" s="24"/>
      <c r="M203" s="135" t="s">
        <v>1</v>
      </c>
      <c r="N203" s="136" t="s">
        <v>36</v>
      </c>
      <c r="O203" s="137">
        <v>0.18099999999999999</v>
      </c>
      <c r="P203" s="137">
        <f t="shared" si="21"/>
        <v>29.140999999999998</v>
      </c>
      <c r="Q203" s="137">
        <v>1.7000000000000001E-4</v>
      </c>
      <c r="R203" s="137">
        <f t="shared" si="22"/>
        <v>2.7370000000000002E-2</v>
      </c>
      <c r="S203" s="137">
        <v>0</v>
      </c>
      <c r="T203" s="138">
        <f t="shared" si="23"/>
        <v>0</v>
      </c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R203" s="139" t="s">
        <v>139</v>
      </c>
      <c r="AT203" s="139" t="s">
        <v>117</v>
      </c>
      <c r="AU203" s="139" t="s">
        <v>123</v>
      </c>
      <c r="AY203" s="11" t="s">
        <v>114</v>
      </c>
      <c r="BE203" s="140">
        <f t="shared" si="24"/>
        <v>0</v>
      </c>
      <c r="BF203" s="140">
        <f t="shared" si="25"/>
        <v>0</v>
      </c>
      <c r="BG203" s="140">
        <f t="shared" si="26"/>
        <v>0</v>
      </c>
      <c r="BH203" s="140">
        <f t="shared" si="27"/>
        <v>0</v>
      </c>
      <c r="BI203" s="140">
        <f t="shared" si="28"/>
        <v>0</v>
      </c>
      <c r="BJ203" s="11" t="s">
        <v>123</v>
      </c>
      <c r="BK203" s="140">
        <f t="shared" si="29"/>
        <v>0</v>
      </c>
      <c r="BL203" s="11" t="s">
        <v>139</v>
      </c>
      <c r="BM203" s="139" t="s">
        <v>403</v>
      </c>
    </row>
    <row r="204" spans="1:65" s="2" customFormat="1" ht="16.5" customHeight="1" x14ac:dyDescent="0.2">
      <c r="A204" s="23"/>
      <c r="B204" s="128"/>
      <c r="C204" s="129" t="s">
        <v>404</v>
      </c>
      <c r="D204" s="129" t="s">
        <v>117</v>
      </c>
      <c r="E204" s="130" t="s">
        <v>405</v>
      </c>
      <c r="F204" s="131" t="s">
        <v>406</v>
      </c>
      <c r="G204" s="132" t="s">
        <v>407</v>
      </c>
      <c r="H204" s="133">
        <v>98</v>
      </c>
      <c r="I204" s="160"/>
      <c r="J204" s="134">
        <f t="shared" si="20"/>
        <v>0</v>
      </c>
      <c r="K204" s="131" t="s">
        <v>121</v>
      </c>
      <c r="L204" s="24"/>
      <c r="M204" s="135" t="s">
        <v>1</v>
      </c>
      <c r="N204" s="136" t="s">
        <v>36</v>
      </c>
      <c r="O204" s="137">
        <v>0.67200000000000004</v>
      </c>
      <c r="P204" s="137">
        <f t="shared" si="21"/>
        <v>65.856000000000009</v>
      </c>
      <c r="Q204" s="137">
        <v>2.1000000000000001E-4</v>
      </c>
      <c r="R204" s="137">
        <f t="shared" si="22"/>
        <v>2.0580000000000001E-2</v>
      </c>
      <c r="S204" s="137">
        <v>0</v>
      </c>
      <c r="T204" s="138">
        <f t="shared" si="23"/>
        <v>0</v>
      </c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R204" s="139" t="s">
        <v>139</v>
      </c>
      <c r="AT204" s="139" t="s">
        <v>117</v>
      </c>
      <c r="AU204" s="139" t="s">
        <v>123</v>
      </c>
      <c r="AY204" s="11" t="s">
        <v>114</v>
      </c>
      <c r="BE204" s="140">
        <f t="shared" si="24"/>
        <v>0</v>
      </c>
      <c r="BF204" s="140">
        <f t="shared" si="25"/>
        <v>0</v>
      </c>
      <c r="BG204" s="140">
        <f t="shared" si="26"/>
        <v>0</v>
      </c>
      <c r="BH204" s="140">
        <f t="shared" si="27"/>
        <v>0</v>
      </c>
      <c r="BI204" s="140">
        <f t="shared" si="28"/>
        <v>0</v>
      </c>
      <c r="BJ204" s="11" t="s">
        <v>123</v>
      </c>
      <c r="BK204" s="140">
        <f t="shared" si="29"/>
        <v>0</v>
      </c>
      <c r="BL204" s="11" t="s">
        <v>139</v>
      </c>
      <c r="BM204" s="139" t="s">
        <v>408</v>
      </c>
    </row>
    <row r="205" spans="1:65" s="2" customFormat="1" ht="16.5" customHeight="1" x14ac:dyDescent="0.2">
      <c r="A205" s="23"/>
      <c r="B205" s="128"/>
      <c r="C205" s="129" t="s">
        <v>409</v>
      </c>
      <c r="D205" s="129" t="s">
        <v>117</v>
      </c>
      <c r="E205" s="130" t="s">
        <v>410</v>
      </c>
      <c r="F205" s="131" t="s">
        <v>411</v>
      </c>
      <c r="G205" s="132" t="s">
        <v>173</v>
      </c>
      <c r="H205" s="133">
        <v>142</v>
      </c>
      <c r="I205" s="160"/>
      <c r="J205" s="134">
        <f t="shared" si="20"/>
        <v>0</v>
      </c>
      <c r="K205" s="131" t="s">
        <v>121</v>
      </c>
      <c r="L205" s="24"/>
      <c r="M205" s="135" t="s">
        <v>1</v>
      </c>
      <c r="N205" s="136" t="s">
        <v>36</v>
      </c>
      <c r="O205" s="137">
        <v>0.11</v>
      </c>
      <c r="P205" s="137">
        <f t="shared" si="21"/>
        <v>15.62</v>
      </c>
      <c r="Q205" s="137">
        <v>6.0000000000000002E-5</v>
      </c>
      <c r="R205" s="137">
        <f t="shared" si="22"/>
        <v>8.5199999999999998E-3</v>
      </c>
      <c r="S205" s="137">
        <v>0</v>
      </c>
      <c r="T205" s="138">
        <f t="shared" si="23"/>
        <v>0</v>
      </c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R205" s="139" t="s">
        <v>139</v>
      </c>
      <c r="AT205" s="139" t="s">
        <v>117</v>
      </c>
      <c r="AU205" s="139" t="s">
        <v>123</v>
      </c>
      <c r="AY205" s="11" t="s">
        <v>114</v>
      </c>
      <c r="BE205" s="140">
        <f t="shared" si="24"/>
        <v>0</v>
      </c>
      <c r="BF205" s="140">
        <f t="shared" si="25"/>
        <v>0</v>
      </c>
      <c r="BG205" s="140">
        <f t="shared" si="26"/>
        <v>0</v>
      </c>
      <c r="BH205" s="140">
        <f t="shared" si="27"/>
        <v>0</v>
      </c>
      <c r="BI205" s="140">
        <f t="shared" si="28"/>
        <v>0</v>
      </c>
      <c r="BJ205" s="11" t="s">
        <v>123</v>
      </c>
      <c r="BK205" s="140">
        <f t="shared" si="29"/>
        <v>0</v>
      </c>
      <c r="BL205" s="11" t="s">
        <v>139</v>
      </c>
      <c r="BM205" s="139" t="s">
        <v>412</v>
      </c>
    </row>
    <row r="206" spans="1:65" s="2" customFormat="1" ht="16.5" customHeight="1" x14ac:dyDescent="0.2">
      <c r="A206" s="23"/>
      <c r="B206" s="128"/>
      <c r="C206" s="129" t="s">
        <v>413</v>
      </c>
      <c r="D206" s="129" t="s">
        <v>117</v>
      </c>
      <c r="E206" s="130" t="s">
        <v>414</v>
      </c>
      <c r="F206" s="131" t="s">
        <v>415</v>
      </c>
      <c r="G206" s="132" t="s">
        <v>173</v>
      </c>
      <c r="H206" s="133">
        <v>8</v>
      </c>
      <c r="I206" s="160"/>
      <c r="J206" s="134">
        <f t="shared" si="20"/>
        <v>0</v>
      </c>
      <c r="K206" s="131" t="s">
        <v>121</v>
      </c>
      <c r="L206" s="24"/>
      <c r="M206" s="135" t="s">
        <v>1</v>
      </c>
      <c r="N206" s="136" t="s">
        <v>36</v>
      </c>
      <c r="O206" s="137">
        <v>0.121</v>
      </c>
      <c r="P206" s="137">
        <f t="shared" si="21"/>
        <v>0.96799999999999997</v>
      </c>
      <c r="Q206" s="137">
        <v>1E-4</v>
      </c>
      <c r="R206" s="137">
        <f t="shared" si="22"/>
        <v>8.0000000000000004E-4</v>
      </c>
      <c r="S206" s="137">
        <v>0</v>
      </c>
      <c r="T206" s="138">
        <f t="shared" si="23"/>
        <v>0</v>
      </c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R206" s="139" t="s">
        <v>139</v>
      </c>
      <c r="AT206" s="139" t="s">
        <v>117</v>
      </c>
      <c r="AU206" s="139" t="s">
        <v>123</v>
      </c>
      <c r="AY206" s="11" t="s">
        <v>114</v>
      </c>
      <c r="BE206" s="140">
        <f t="shared" si="24"/>
        <v>0</v>
      </c>
      <c r="BF206" s="140">
        <f t="shared" si="25"/>
        <v>0</v>
      </c>
      <c r="BG206" s="140">
        <f t="shared" si="26"/>
        <v>0</v>
      </c>
      <c r="BH206" s="140">
        <f t="shared" si="27"/>
        <v>0</v>
      </c>
      <c r="BI206" s="140">
        <f t="shared" si="28"/>
        <v>0</v>
      </c>
      <c r="BJ206" s="11" t="s">
        <v>123</v>
      </c>
      <c r="BK206" s="140">
        <f t="shared" si="29"/>
        <v>0</v>
      </c>
      <c r="BL206" s="11" t="s">
        <v>139</v>
      </c>
      <c r="BM206" s="139" t="s">
        <v>416</v>
      </c>
    </row>
    <row r="207" spans="1:65" s="2" customFormat="1" ht="16.5" customHeight="1" x14ac:dyDescent="0.2">
      <c r="A207" s="23"/>
      <c r="B207" s="128"/>
      <c r="C207" s="129" t="s">
        <v>417</v>
      </c>
      <c r="D207" s="129" t="s">
        <v>117</v>
      </c>
      <c r="E207" s="130" t="s">
        <v>418</v>
      </c>
      <c r="F207" s="131" t="s">
        <v>419</v>
      </c>
      <c r="G207" s="132" t="s">
        <v>173</v>
      </c>
      <c r="H207" s="133">
        <v>16</v>
      </c>
      <c r="I207" s="160"/>
      <c r="J207" s="134">
        <f t="shared" si="20"/>
        <v>0</v>
      </c>
      <c r="K207" s="131" t="s">
        <v>121</v>
      </c>
      <c r="L207" s="24"/>
      <c r="M207" s="135" t="s">
        <v>1</v>
      </c>
      <c r="N207" s="136" t="s">
        <v>36</v>
      </c>
      <c r="O207" s="137">
        <v>0.14199999999999999</v>
      </c>
      <c r="P207" s="137">
        <f t="shared" si="21"/>
        <v>2.2719999999999998</v>
      </c>
      <c r="Q207" s="137">
        <v>1.8000000000000001E-4</v>
      </c>
      <c r="R207" s="137">
        <f t="shared" si="22"/>
        <v>2.8800000000000002E-3</v>
      </c>
      <c r="S207" s="137">
        <v>0</v>
      </c>
      <c r="T207" s="138">
        <f t="shared" si="23"/>
        <v>0</v>
      </c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R207" s="139" t="s">
        <v>139</v>
      </c>
      <c r="AT207" s="139" t="s">
        <v>117</v>
      </c>
      <c r="AU207" s="139" t="s">
        <v>123</v>
      </c>
      <c r="AY207" s="11" t="s">
        <v>114</v>
      </c>
      <c r="BE207" s="140">
        <f t="shared" si="24"/>
        <v>0</v>
      </c>
      <c r="BF207" s="140">
        <f t="shared" si="25"/>
        <v>0</v>
      </c>
      <c r="BG207" s="140">
        <f t="shared" si="26"/>
        <v>0</v>
      </c>
      <c r="BH207" s="140">
        <f t="shared" si="27"/>
        <v>0</v>
      </c>
      <c r="BI207" s="140">
        <f t="shared" si="28"/>
        <v>0</v>
      </c>
      <c r="BJ207" s="11" t="s">
        <v>123</v>
      </c>
      <c r="BK207" s="140">
        <f t="shared" si="29"/>
        <v>0</v>
      </c>
      <c r="BL207" s="11" t="s">
        <v>139</v>
      </c>
      <c r="BM207" s="139" t="s">
        <v>420</v>
      </c>
    </row>
    <row r="208" spans="1:65" s="2" customFormat="1" ht="16.5" customHeight="1" x14ac:dyDescent="0.2">
      <c r="A208" s="23"/>
      <c r="B208" s="128"/>
      <c r="C208" s="129" t="s">
        <v>421</v>
      </c>
      <c r="D208" s="129" t="s">
        <v>117</v>
      </c>
      <c r="E208" s="130" t="s">
        <v>422</v>
      </c>
      <c r="F208" s="131" t="s">
        <v>423</v>
      </c>
      <c r="G208" s="132" t="s">
        <v>173</v>
      </c>
      <c r="H208" s="133">
        <v>30</v>
      </c>
      <c r="I208" s="160"/>
      <c r="J208" s="134">
        <f t="shared" si="20"/>
        <v>0</v>
      </c>
      <c r="K208" s="131" t="s">
        <v>121</v>
      </c>
      <c r="L208" s="24"/>
      <c r="M208" s="135" t="s">
        <v>1</v>
      </c>
      <c r="N208" s="136" t="s">
        <v>36</v>
      </c>
      <c r="O208" s="137">
        <v>5.2999999999999999E-2</v>
      </c>
      <c r="P208" s="137">
        <f t="shared" si="21"/>
        <v>1.5899999999999999</v>
      </c>
      <c r="Q208" s="137">
        <v>0</v>
      </c>
      <c r="R208" s="137">
        <f t="shared" si="22"/>
        <v>0</v>
      </c>
      <c r="S208" s="137">
        <v>1.32E-3</v>
      </c>
      <c r="T208" s="138">
        <f t="shared" si="23"/>
        <v>3.9599999999999996E-2</v>
      </c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R208" s="139" t="s">
        <v>139</v>
      </c>
      <c r="AT208" s="139" t="s">
        <v>117</v>
      </c>
      <c r="AU208" s="139" t="s">
        <v>123</v>
      </c>
      <c r="AY208" s="11" t="s">
        <v>114</v>
      </c>
      <c r="BE208" s="140">
        <f t="shared" si="24"/>
        <v>0</v>
      </c>
      <c r="BF208" s="140">
        <f t="shared" si="25"/>
        <v>0</v>
      </c>
      <c r="BG208" s="140">
        <f t="shared" si="26"/>
        <v>0</v>
      </c>
      <c r="BH208" s="140">
        <f t="shared" si="27"/>
        <v>0</v>
      </c>
      <c r="BI208" s="140">
        <f t="shared" si="28"/>
        <v>0</v>
      </c>
      <c r="BJ208" s="11" t="s">
        <v>123</v>
      </c>
      <c r="BK208" s="140">
        <f t="shared" si="29"/>
        <v>0</v>
      </c>
      <c r="BL208" s="11" t="s">
        <v>139</v>
      </c>
      <c r="BM208" s="139" t="s">
        <v>424</v>
      </c>
    </row>
    <row r="209" spans="1:65" s="2" customFormat="1" ht="16.5" customHeight="1" x14ac:dyDescent="0.2">
      <c r="A209" s="23"/>
      <c r="B209" s="128"/>
      <c r="C209" s="129" t="s">
        <v>425</v>
      </c>
      <c r="D209" s="129" t="s">
        <v>117</v>
      </c>
      <c r="E209" s="130" t="s">
        <v>426</v>
      </c>
      <c r="F209" s="131" t="s">
        <v>427</v>
      </c>
      <c r="G209" s="132" t="s">
        <v>173</v>
      </c>
      <c r="H209" s="133">
        <v>15</v>
      </c>
      <c r="I209" s="160"/>
      <c r="J209" s="134">
        <f t="shared" ref="J209:J238" si="30">ROUND(I209*H209,2)</f>
        <v>0</v>
      </c>
      <c r="K209" s="131" t="s">
        <v>121</v>
      </c>
      <c r="L209" s="24"/>
      <c r="M209" s="135" t="s">
        <v>1</v>
      </c>
      <c r="N209" s="136" t="s">
        <v>36</v>
      </c>
      <c r="O209" s="137">
        <v>0.14499999999999999</v>
      </c>
      <c r="P209" s="137">
        <f t="shared" ref="P209:P238" si="31">O209*H209</f>
        <v>2.1749999999999998</v>
      </c>
      <c r="Q209" s="137">
        <v>2.0000000000000002E-5</v>
      </c>
      <c r="R209" s="137">
        <f t="shared" ref="R209:R238" si="32">Q209*H209</f>
        <v>3.0000000000000003E-4</v>
      </c>
      <c r="S209" s="137">
        <v>0</v>
      </c>
      <c r="T209" s="138">
        <f t="shared" ref="T209:T238" si="33">S209*H209</f>
        <v>0</v>
      </c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R209" s="139" t="s">
        <v>139</v>
      </c>
      <c r="AT209" s="139" t="s">
        <v>117</v>
      </c>
      <c r="AU209" s="139" t="s">
        <v>123</v>
      </c>
      <c r="AY209" s="11" t="s">
        <v>114</v>
      </c>
      <c r="BE209" s="140">
        <f t="shared" ref="BE209:BE238" si="34">IF(N209="základní",J209,0)</f>
        <v>0</v>
      </c>
      <c r="BF209" s="140">
        <f t="shared" ref="BF209:BF238" si="35">IF(N209="snížená",J209,0)</f>
        <v>0</v>
      </c>
      <c r="BG209" s="140">
        <f t="shared" ref="BG209:BG238" si="36">IF(N209="zákl. přenesená",J209,0)</f>
        <v>0</v>
      </c>
      <c r="BH209" s="140">
        <f t="shared" ref="BH209:BH238" si="37">IF(N209="sníž. přenesená",J209,0)</f>
        <v>0</v>
      </c>
      <c r="BI209" s="140">
        <f t="shared" ref="BI209:BI238" si="38">IF(N209="nulová",J209,0)</f>
        <v>0</v>
      </c>
      <c r="BJ209" s="11" t="s">
        <v>123</v>
      </c>
      <c r="BK209" s="140">
        <f t="shared" ref="BK209:BK238" si="39">ROUND(I209*H209,2)</f>
        <v>0</v>
      </c>
      <c r="BL209" s="11" t="s">
        <v>139</v>
      </c>
      <c r="BM209" s="139" t="s">
        <v>428</v>
      </c>
    </row>
    <row r="210" spans="1:65" s="2" customFormat="1" ht="16.5" customHeight="1" x14ac:dyDescent="0.2">
      <c r="A210" s="23"/>
      <c r="B210" s="128"/>
      <c r="C210" s="141" t="s">
        <v>429</v>
      </c>
      <c r="D210" s="141" t="s">
        <v>142</v>
      </c>
      <c r="E210" s="142" t="s">
        <v>430</v>
      </c>
      <c r="F210" s="143" t="s">
        <v>431</v>
      </c>
      <c r="G210" s="144" t="s">
        <v>173</v>
      </c>
      <c r="H210" s="145">
        <v>15</v>
      </c>
      <c r="I210" s="161"/>
      <c r="J210" s="146">
        <f t="shared" si="30"/>
        <v>0</v>
      </c>
      <c r="K210" s="143" t="s">
        <v>1</v>
      </c>
      <c r="L210" s="147"/>
      <c r="M210" s="148" t="s">
        <v>1</v>
      </c>
      <c r="N210" s="149" t="s">
        <v>36</v>
      </c>
      <c r="O210" s="137">
        <v>0</v>
      </c>
      <c r="P210" s="137">
        <f t="shared" si="31"/>
        <v>0</v>
      </c>
      <c r="Q210" s="137">
        <v>2.0000000000000001E-4</v>
      </c>
      <c r="R210" s="137">
        <f t="shared" si="32"/>
        <v>3.0000000000000001E-3</v>
      </c>
      <c r="S210" s="137">
        <v>0</v>
      </c>
      <c r="T210" s="138">
        <f t="shared" si="33"/>
        <v>0</v>
      </c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R210" s="139" t="s">
        <v>145</v>
      </c>
      <c r="AT210" s="139" t="s">
        <v>142</v>
      </c>
      <c r="AU210" s="139" t="s">
        <v>123</v>
      </c>
      <c r="AY210" s="11" t="s">
        <v>114</v>
      </c>
      <c r="BE210" s="140">
        <f t="shared" si="34"/>
        <v>0</v>
      </c>
      <c r="BF210" s="140">
        <f t="shared" si="35"/>
        <v>0</v>
      </c>
      <c r="BG210" s="140">
        <f t="shared" si="36"/>
        <v>0</v>
      </c>
      <c r="BH210" s="140">
        <f t="shared" si="37"/>
        <v>0</v>
      </c>
      <c r="BI210" s="140">
        <f t="shared" si="38"/>
        <v>0</v>
      </c>
      <c r="BJ210" s="11" t="s">
        <v>123</v>
      </c>
      <c r="BK210" s="140">
        <f t="shared" si="39"/>
        <v>0</v>
      </c>
      <c r="BL210" s="11" t="s">
        <v>139</v>
      </c>
      <c r="BM210" s="139" t="s">
        <v>432</v>
      </c>
    </row>
    <row r="211" spans="1:65" s="2" customFormat="1" ht="16.5" customHeight="1" x14ac:dyDescent="0.2">
      <c r="A211" s="23"/>
      <c r="B211" s="128"/>
      <c r="C211" s="129" t="s">
        <v>433</v>
      </c>
      <c r="D211" s="129" t="s">
        <v>117</v>
      </c>
      <c r="E211" s="130" t="s">
        <v>434</v>
      </c>
      <c r="F211" s="131" t="s">
        <v>435</v>
      </c>
      <c r="G211" s="132" t="s">
        <v>173</v>
      </c>
      <c r="H211" s="133">
        <v>70</v>
      </c>
      <c r="I211" s="160"/>
      <c r="J211" s="134">
        <f t="shared" si="30"/>
        <v>0</v>
      </c>
      <c r="K211" s="131" t="s">
        <v>1</v>
      </c>
      <c r="L211" s="24"/>
      <c r="M211" s="135" t="s">
        <v>1</v>
      </c>
      <c r="N211" s="136" t="s">
        <v>36</v>
      </c>
      <c r="O211" s="137">
        <v>0.16</v>
      </c>
      <c r="P211" s="137">
        <f t="shared" si="31"/>
        <v>11.200000000000001</v>
      </c>
      <c r="Q211" s="137">
        <v>2.1000000000000001E-4</v>
      </c>
      <c r="R211" s="137">
        <f t="shared" si="32"/>
        <v>1.4700000000000001E-2</v>
      </c>
      <c r="S211" s="137">
        <v>0</v>
      </c>
      <c r="T211" s="138">
        <f t="shared" si="33"/>
        <v>0</v>
      </c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R211" s="139" t="s">
        <v>139</v>
      </c>
      <c r="AT211" s="139" t="s">
        <v>117</v>
      </c>
      <c r="AU211" s="139" t="s">
        <v>123</v>
      </c>
      <c r="AY211" s="11" t="s">
        <v>114</v>
      </c>
      <c r="BE211" s="140">
        <f t="shared" si="34"/>
        <v>0</v>
      </c>
      <c r="BF211" s="140">
        <f t="shared" si="35"/>
        <v>0</v>
      </c>
      <c r="BG211" s="140">
        <f t="shared" si="36"/>
        <v>0</v>
      </c>
      <c r="BH211" s="140">
        <f t="shared" si="37"/>
        <v>0</v>
      </c>
      <c r="BI211" s="140">
        <f t="shared" si="38"/>
        <v>0</v>
      </c>
      <c r="BJ211" s="11" t="s">
        <v>123</v>
      </c>
      <c r="BK211" s="140">
        <f t="shared" si="39"/>
        <v>0</v>
      </c>
      <c r="BL211" s="11" t="s">
        <v>139</v>
      </c>
      <c r="BM211" s="139" t="s">
        <v>436</v>
      </c>
    </row>
    <row r="212" spans="1:65" s="2" customFormat="1" ht="16.5" customHeight="1" x14ac:dyDescent="0.2">
      <c r="A212" s="23"/>
      <c r="B212" s="128"/>
      <c r="C212" s="129" t="s">
        <v>437</v>
      </c>
      <c r="D212" s="129" t="s">
        <v>117</v>
      </c>
      <c r="E212" s="130" t="s">
        <v>438</v>
      </c>
      <c r="F212" s="131" t="s">
        <v>439</v>
      </c>
      <c r="G212" s="132" t="s">
        <v>173</v>
      </c>
      <c r="H212" s="133">
        <v>1</v>
      </c>
      <c r="I212" s="160"/>
      <c r="J212" s="134">
        <f t="shared" si="30"/>
        <v>0</v>
      </c>
      <c r="K212" s="131" t="s">
        <v>1</v>
      </c>
      <c r="L212" s="24"/>
      <c r="M212" s="135" t="s">
        <v>1</v>
      </c>
      <c r="N212" s="136" t="s">
        <v>36</v>
      </c>
      <c r="O212" s="137">
        <v>0.2</v>
      </c>
      <c r="P212" s="137">
        <f t="shared" si="31"/>
        <v>0.2</v>
      </c>
      <c r="Q212" s="137">
        <v>3.4000000000000002E-4</v>
      </c>
      <c r="R212" s="137">
        <f t="shared" si="32"/>
        <v>3.4000000000000002E-4</v>
      </c>
      <c r="S212" s="137">
        <v>0</v>
      </c>
      <c r="T212" s="138">
        <f t="shared" si="33"/>
        <v>0</v>
      </c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R212" s="139" t="s">
        <v>139</v>
      </c>
      <c r="AT212" s="139" t="s">
        <v>117</v>
      </c>
      <c r="AU212" s="139" t="s">
        <v>123</v>
      </c>
      <c r="AY212" s="11" t="s">
        <v>114</v>
      </c>
      <c r="BE212" s="140">
        <f t="shared" si="34"/>
        <v>0</v>
      </c>
      <c r="BF212" s="140">
        <f t="shared" si="35"/>
        <v>0</v>
      </c>
      <c r="BG212" s="140">
        <f t="shared" si="36"/>
        <v>0</v>
      </c>
      <c r="BH212" s="140">
        <f t="shared" si="37"/>
        <v>0</v>
      </c>
      <c r="BI212" s="140">
        <f t="shared" si="38"/>
        <v>0</v>
      </c>
      <c r="BJ212" s="11" t="s">
        <v>123</v>
      </c>
      <c r="BK212" s="140">
        <f t="shared" si="39"/>
        <v>0</v>
      </c>
      <c r="BL212" s="11" t="s">
        <v>139</v>
      </c>
      <c r="BM212" s="139" t="s">
        <v>440</v>
      </c>
    </row>
    <row r="213" spans="1:65" s="2" customFormat="1" ht="16.5" customHeight="1" x14ac:dyDescent="0.2">
      <c r="A213" s="23"/>
      <c r="B213" s="128"/>
      <c r="C213" s="129" t="s">
        <v>441</v>
      </c>
      <c r="D213" s="129" t="s">
        <v>117</v>
      </c>
      <c r="E213" s="130" t="s">
        <v>442</v>
      </c>
      <c r="F213" s="131" t="s">
        <v>443</v>
      </c>
      <c r="G213" s="132" t="s">
        <v>173</v>
      </c>
      <c r="H213" s="133">
        <v>8</v>
      </c>
      <c r="I213" s="160"/>
      <c r="J213" s="134">
        <f t="shared" si="30"/>
        <v>0</v>
      </c>
      <c r="K213" s="131" t="s">
        <v>1</v>
      </c>
      <c r="L213" s="24"/>
      <c r="M213" s="135" t="s">
        <v>1</v>
      </c>
      <c r="N213" s="136" t="s">
        <v>36</v>
      </c>
      <c r="O213" s="137">
        <v>0.26</v>
      </c>
      <c r="P213" s="137">
        <f t="shared" si="31"/>
        <v>2.08</v>
      </c>
      <c r="Q213" s="137">
        <v>6.9999999999999999E-4</v>
      </c>
      <c r="R213" s="137">
        <f t="shared" si="32"/>
        <v>5.5999999999999999E-3</v>
      </c>
      <c r="S213" s="137">
        <v>0</v>
      </c>
      <c r="T213" s="138">
        <f t="shared" si="33"/>
        <v>0</v>
      </c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R213" s="139" t="s">
        <v>139</v>
      </c>
      <c r="AT213" s="139" t="s">
        <v>117</v>
      </c>
      <c r="AU213" s="139" t="s">
        <v>123</v>
      </c>
      <c r="AY213" s="11" t="s">
        <v>114</v>
      </c>
      <c r="BE213" s="140">
        <f t="shared" si="34"/>
        <v>0</v>
      </c>
      <c r="BF213" s="140">
        <f t="shared" si="35"/>
        <v>0</v>
      </c>
      <c r="BG213" s="140">
        <f t="shared" si="36"/>
        <v>0</v>
      </c>
      <c r="BH213" s="140">
        <f t="shared" si="37"/>
        <v>0</v>
      </c>
      <c r="BI213" s="140">
        <f t="shared" si="38"/>
        <v>0</v>
      </c>
      <c r="BJ213" s="11" t="s">
        <v>123</v>
      </c>
      <c r="BK213" s="140">
        <f t="shared" si="39"/>
        <v>0</v>
      </c>
      <c r="BL213" s="11" t="s">
        <v>139</v>
      </c>
      <c r="BM213" s="139" t="s">
        <v>444</v>
      </c>
    </row>
    <row r="214" spans="1:65" s="2" customFormat="1" ht="16.5" customHeight="1" x14ac:dyDescent="0.2">
      <c r="A214" s="23"/>
      <c r="B214" s="128"/>
      <c r="C214" s="129" t="s">
        <v>445</v>
      </c>
      <c r="D214" s="129" t="s">
        <v>117</v>
      </c>
      <c r="E214" s="130" t="s">
        <v>446</v>
      </c>
      <c r="F214" s="131" t="s">
        <v>447</v>
      </c>
      <c r="G214" s="132" t="s">
        <v>173</v>
      </c>
      <c r="H214" s="133">
        <v>1</v>
      </c>
      <c r="I214" s="160"/>
      <c r="J214" s="134">
        <f t="shared" si="30"/>
        <v>0</v>
      </c>
      <c r="K214" s="131" t="s">
        <v>1</v>
      </c>
      <c r="L214" s="24"/>
      <c r="M214" s="135" t="s">
        <v>1</v>
      </c>
      <c r="N214" s="136" t="s">
        <v>36</v>
      </c>
      <c r="O214" s="137">
        <v>0.34</v>
      </c>
      <c r="P214" s="137">
        <f t="shared" si="31"/>
        <v>0.34</v>
      </c>
      <c r="Q214" s="137">
        <v>1.07E-3</v>
      </c>
      <c r="R214" s="137">
        <f t="shared" si="32"/>
        <v>1.07E-3</v>
      </c>
      <c r="S214" s="137">
        <v>0</v>
      </c>
      <c r="T214" s="138">
        <f t="shared" si="33"/>
        <v>0</v>
      </c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R214" s="139" t="s">
        <v>139</v>
      </c>
      <c r="AT214" s="139" t="s">
        <v>117</v>
      </c>
      <c r="AU214" s="139" t="s">
        <v>123</v>
      </c>
      <c r="AY214" s="11" t="s">
        <v>114</v>
      </c>
      <c r="BE214" s="140">
        <f t="shared" si="34"/>
        <v>0</v>
      </c>
      <c r="BF214" s="140">
        <f t="shared" si="35"/>
        <v>0</v>
      </c>
      <c r="BG214" s="140">
        <f t="shared" si="36"/>
        <v>0</v>
      </c>
      <c r="BH214" s="140">
        <f t="shared" si="37"/>
        <v>0</v>
      </c>
      <c r="BI214" s="140">
        <f t="shared" si="38"/>
        <v>0</v>
      </c>
      <c r="BJ214" s="11" t="s">
        <v>123</v>
      </c>
      <c r="BK214" s="140">
        <f t="shared" si="39"/>
        <v>0</v>
      </c>
      <c r="BL214" s="11" t="s">
        <v>139</v>
      </c>
      <c r="BM214" s="139" t="s">
        <v>448</v>
      </c>
    </row>
    <row r="215" spans="1:65" s="2" customFormat="1" ht="16.5" customHeight="1" x14ac:dyDescent="0.2">
      <c r="A215" s="23"/>
      <c r="B215" s="128"/>
      <c r="C215" s="129" t="s">
        <v>449</v>
      </c>
      <c r="D215" s="129" t="s">
        <v>117</v>
      </c>
      <c r="E215" s="130" t="s">
        <v>450</v>
      </c>
      <c r="F215" s="131" t="s">
        <v>451</v>
      </c>
      <c r="G215" s="132" t="s">
        <v>173</v>
      </c>
      <c r="H215" s="133">
        <v>3</v>
      </c>
      <c r="I215" s="160"/>
      <c r="J215" s="134">
        <f t="shared" si="30"/>
        <v>0</v>
      </c>
      <c r="K215" s="131" t="s">
        <v>1</v>
      </c>
      <c r="L215" s="24"/>
      <c r="M215" s="135" t="s">
        <v>1</v>
      </c>
      <c r="N215" s="136" t="s">
        <v>36</v>
      </c>
      <c r="O215" s="137">
        <v>0.41</v>
      </c>
      <c r="P215" s="137">
        <f t="shared" si="31"/>
        <v>1.23</v>
      </c>
      <c r="Q215" s="137">
        <v>1.6800000000000001E-3</v>
      </c>
      <c r="R215" s="137">
        <f t="shared" si="32"/>
        <v>5.0400000000000002E-3</v>
      </c>
      <c r="S215" s="137">
        <v>0</v>
      </c>
      <c r="T215" s="138">
        <f t="shared" si="33"/>
        <v>0</v>
      </c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R215" s="139" t="s">
        <v>139</v>
      </c>
      <c r="AT215" s="139" t="s">
        <v>117</v>
      </c>
      <c r="AU215" s="139" t="s">
        <v>123</v>
      </c>
      <c r="AY215" s="11" t="s">
        <v>114</v>
      </c>
      <c r="BE215" s="140">
        <f t="shared" si="34"/>
        <v>0</v>
      </c>
      <c r="BF215" s="140">
        <f t="shared" si="35"/>
        <v>0</v>
      </c>
      <c r="BG215" s="140">
        <f t="shared" si="36"/>
        <v>0</v>
      </c>
      <c r="BH215" s="140">
        <f t="shared" si="37"/>
        <v>0</v>
      </c>
      <c r="BI215" s="140">
        <f t="shared" si="38"/>
        <v>0</v>
      </c>
      <c r="BJ215" s="11" t="s">
        <v>123</v>
      </c>
      <c r="BK215" s="140">
        <f t="shared" si="39"/>
        <v>0</v>
      </c>
      <c r="BL215" s="11" t="s">
        <v>139</v>
      </c>
      <c r="BM215" s="139" t="s">
        <v>452</v>
      </c>
    </row>
    <row r="216" spans="1:65" s="2" customFormat="1" ht="16.5" customHeight="1" x14ac:dyDescent="0.2">
      <c r="A216" s="23"/>
      <c r="B216" s="128"/>
      <c r="C216" s="129" t="s">
        <v>453</v>
      </c>
      <c r="D216" s="129" t="s">
        <v>117</v>
      </c>
      <c r="E216" s="130" t="s">
        <v>454</v>
      </c>
      <c r="F216" s="131" t="s">
        <v>455</v>
      </c>
      <c r="G216" s="132" t="s">
        <v>173</v>
      </c>
      <c r="H216" s="133">
        <v>1</v>
      </c>
      <c r="I216" s="160"/>
      <c r="J216" s="134">
        <f t="shared" si="30"/>
        <v>0</v>
      </c>
      <c r="K216" s="131" t="s">
        <v>1</v>
      </c>
      <c r="L216" s="24"/>
      <c r="M216" s="135" t="s">
        <v>1</v>
      </c>
      <c r="N216" s="136" t="s">
        <v>36</v>
      </c>
      <c r="O216" s="137">
        <v>0.70399999999999996</v>
      </c>
      <c r="P216" s="137">
        <f t="shared" si="31"/>
        <v>0.70399999999999996</v>
      </c>
      <c r="Q216" s="137">
        <v>1.3799999999999999E-3</v>
      </c>
      <c r="R216" s="137">
        <f t="shared" si="32"/>
        <v>1.3799999999999999E-3</v>
      </c>
      <c r="S216" s="137">
        <v>0</v>
      </c>
      <c r="T216" s="138">
        <f t="shared" si="33"/>
        <v>0</v>
      </c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R216" s="139" t="s">
        <v>139</v>
      </c>
      <c r="AT216" s="139" t="s">
        <v>117</v>
      </c>
      <c r="AU216" s="139" t="s">
        <v>123</v>
      </c>
      <c r="AY216" s="11" t="s">
        <v>114</v>
      </c>
      <c r="BE216" s="140">
        <f t="shared" si="34"/>
        <v>0</v>
      </c>
      <c r="BF216" s="140">
        <f t="shared" si="35"/>
        <v>0</v>
      </c>
      <c r="BG216" s="140">
        <f t="shared" si="36"/>
        <v>0</v>
      </c>
      <c r="BH216" s="140">
        <f t="shared" si="37"/>
        <v>0</v>
      </c>
      <c r="BI216" s="140">
        <f t="shared" si="38"/>
        <v>0</v>
      </c>
      <c r="BJ216" s="11" t="s">
        <v>123</v>
      </c>
      <c r="BK216" s="140">
        <f t="shared" si="39"/>
        <v>0</v>
      </c>
      <c r="BL216" s="11" t="s">
        <v>139</v>
      </c>
      <c r="BM216" s="139" t="s">
        <v>456</v>
      </c>
    </row>
    <row r="217" spans="1:65" s="2" customFormat="1" ht="16.5" customHeight="1" x14ac:dyDescent="0.2">
      <c r="A217" s="23"/>
      <c r="B217" s="128"/>
      <c r="C217" s="141" t="s">
        <v>457</v>
      </c>
      <c r="D217" s="141" t="s">
        <v>142</v>
      </c>
      <c r="E217" s="142" t="s">
        <v>458</v>
      </c>
      <c r="F217" s="143" t="s">
        <v>459</v>
      </c>
      <c r="G217" s="144" t="s">
        <v>173</v>
      </c>
      <c r="H217" s="145">
        <v>1</v>
      </c>
      <c r="I217" s="161"/>
      <c r="J217" s="146">
        <f t="shared" si="30"/>
        <v>0</v>
      </c>
      <c r="K217" s="143" t="s">
        <v>1</v>
      </c>
      <c r="L217" s="147"/>
      <c r="M217" s="148" t="s">
        <v>1</v>
      </c>
      <c r="N217" s="149" t="s">
        <v>36</v>
      </c>
      <c r="O217" s="137">
        <v>0</v>
      </c>
      <c r="P217" s="137">
        <f t="shared" si="31"/>
        <v>0</v>
      </c>
      <c r="Q217" s="137">
        <v>7.6999999999999996E-4</v>
      </c>
      <c r="R217" s="137">
        <f t="shared" si="32"/>
        <v>7.6999999999999996E-4</v>
      </c>
      <c r="S217" s="137">
        <v>0</v>
      </c>
      <c r="T217" s="138">
        <f t="shared" si="33"/>
        <v>0</v>
      </c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R217" s="139" t="s">
        <v>145</v>
      </c>
      <c r="AT217" s="139" t="s">
        <v>142</v>
      </c>
      <c r="AU217" s="139" t="s">
        <v>123</v>
      </c>
      <c r="AY217" s="11" t="s">
        <v>114</v>
      </c>
      <c r="BE217" s="140">
        <f t="shared" si="34"/>
        <v>0</v>
      </c>
      <c r="BF217" s="140">
        <f t="shared" si="35"/>
        <v>0</v>
      </c>
      <c r="BG217" s="140">
        <f t="shared" si="36"/>
        <v>0</v>
      </c>
      <c r="BH217" s="140">
        <f t="shared" si="37"/>
        <v>0</v>
      </c>
      <c r="BI217" s="140">
        <f t="shared" si="38"/>
        <v>0</v>
      </c>
      <c r="BJ217" s="11" t="s">
        <v>123</v>
      </c>
      <c r="BK217" s="140">
        <f t="shared" si="39"/>
        <v>0</v>
      </c>
      <c r="BL217" s="11" t="s">
        <v>139</v>
      </c>
      <c r="BM217" s="139" t="s">
        <v>460</v>
      </c>
    </row>
    <row r="218" spans="1:65" s="2" customFormat="1" ht="16.5" customHeight="1" x14ac:dyDescent="0.2">
      <c r="A218" s="23"/>
      <c r="B218" s="128"/>
      <c r="C218" s="129" t="s">
        <v>461</v>
      </c>
      <c r="D218" s="129" t="s">
        <v>117</v>
      </c>
      <c r="E218" s="130" t="s">
        <v>462</v>
      </c>
      <c r="F218" s="131" t="s">
        <v>463</v>
      </c>
      <c r="G218" s="132" t="s">
        <v>173</v>
      </c>
      <c r="H218" s="133">
        <v>1</v>
      </c>
      <c r="I218" s="160"/>
      <c r="J218" s="134">
        <f t="shared" si="30"/>
        <v>0</v>
      </c>
      <c r="K218" s="131" t="s">
        <v>121</v>
      </c>
      <c r="L218" s="24"/>
      <c r="M218" s="135" t="s">
        <v>1</v>
      </c>
      <c r="N218" s="136" t="s">
        <v>36</v>
      </c>
      <c r="O218" s="137">
        <v>0.16500000000000001</v>
      </c>
      <c r="P218" s="137">
        <f t="shared" si="31"/>
        <v>0.16500000000000001</v>
      </c>
      <c r="Q218" s="137">
        <v>2.0000000000000002E-5</v>
      </c>
      <c r="R218" s="137">
        <f t="shared" si="32"/>
        <v>2.0000000000000002E-5</v>
      </c>
      <c r="S218" s="137">
        <v>0</v>
      </c>
      <c r="T218" s="138">
        <f t="shared" si="33"/>
        <v>0</v>
      </c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R218" s="139" t="s">
        <v>139</v>
      </c>
      <c r="AT218" s="139" t="s">
        <v>117</v>
      </c>
      <c r="AU218" s="139" t="s">
        <v>123</v>
      </c>
      <c r="AY218" s="11" t="s">
        <v>114</v>
      </c>
      <c r="BE218" s="140">
        <f t="shared" si="34"/>
        <v>0</v>
      </c>
      <c r="BF218" s="140">
        <f t="shared" si="35"/>
        <v>0</v>
      </c>
      <c r="BG218" s="140">
        <f t="shared" si="36"/>
        <v>0</v>
      </c>
      <c r="BH218" s="140">
        <f t="shared" si="37"/>
        <v>0</v>
      </c>
      <c r="BI218" s="140">
        <f t="shared" si="38"/>
        <v>0</v>
      </c>
      <c r="BJ218" s="11" t="s">
        <v>123</v>
      </c>
      <c r="BK218" s="140">
        <f t="shared" si="39"/>
        <v>0</v>
      </c>
      <c r="BL218" s="11" t="s">
        <v>139</v>
      </c>
      <c r="BM218" s="139" t="s">
        <v>464</v>
      </c>
    </row>
    <row r="219" spans="1:65" s="2" customFormat="1" ht="16.5" customHeight="1" x14ac:dyDescent="0.2">
      <c r="A219" s="23"/>
      <c r="B219" s="128"/>
      <c r="C219" s="141" t="s">
        <v>465</v>
      </c>
      <c r="D219" s="141" t="s">
        <v>142</v>
      </c>
      <c r="E219" s="142" t="s">
        <v>466</v>
      </c>
      <c r="F219" s="143" t="s">
        <v>467</v>
      </c>
      <c r="G219" s="144" t="s">
        <v>173</v>
      </c>
      <c r="H219" s="145">
        <v>1</v>
      </c>
      <c r="I219" s="161"/>
      <c r="J219" s="146">
        <f t="shared" si="30"/>
        <v>0</v>
      </c>
      <c r="K219" s="143" t="s">
        <v>1</v>
      </c>
      <c r="L219" s="147"/>
      <c r="M219" s="148" t="s">
        <v>1</v>
      </c>
      <c r="N219" s="149" t="s">
        <v>36</v>
      </c>
      <c r="O219" s="137">
        <v>0</v>
      </c>
      <c r="P219" s="137">
        <f t="shared" si="31"/>
        <v>0</v>
      </c>
      <c r="Q219" s="137">
        <v>5.4000000000000001E-4</v>
      </c>
      <c r="R219" s="137">
        <f t="shared" si="32"/>
        <v>5.4000000000000001E-4</v>
      </c>
      <c r="S219" s="137">
        <v>0</v>
      </c>
      <c r="T219" s="138">
        <f t="shared" si="33"/>
        <v>0</v>
      </c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R219" s="139" t="s">
        <v>145</v>
      </c>
      <c r="AT219" s="139" t="s">
        <v>142</v>
      </c>
      <c r="AU219" s="139" t="s">
        <v>123</v>
      </c>
      <c r="AY219" s="11" t="s">
        <v>114</v>
      </c>
      <c r="BE219" s="140">
        <f t="shared" si="34"/>
        <v>0</v>
      </c>
      <c r="BF219" s="140">
        <f t="shared" si="35"/>
        <v>0</v>
      </c>
      <c r="BG219" s="140">
        <f t="shared" si="36"/>
        <v>0</v>
      </c>
      <c r="BH219" s="140">
        <f t="shared" si="37"/>
        <v>0</v>
      </c>
      <c r="BI219" s="140">
        <f t="shared" si="38"/>
        <v>0</v>
      </c>
      <c r="BJ219" s="11" t="s">
        <v>123</v>
      </c>
      <c r="BK219" s="140">
        <f t="shared" si="39"/>
        <v>0</v>
      </c>
      <c r="BL219" s="11" t="s">
        <v>139</v>
      </c>
      <c r="BM219" s="139" t="s">
        <v>468</v>
      </c>
    </row>
    <row r="220" spans="1:65" s="2" customFormat="1" ht="16.5" customHeight="1" x14ac:dyDescent="0.2">
      <c r="A220" s="23"/>
      <c r="B220" s="128"/>
      <c r="C220" s="141" t="s">
        <v>469</v>
      </c>
      <c r="D220" s="141" t="s">
        <v>142</v>
      </c>
      <c r="E220" s="142" t="s">
        <v>470</v>
      </c>
      <c r="F220" s="143" t="s">
        <v>471</v>
      </c>
      <c r="G220" s="144" t="s">
        <v>173</v>
      </c>
      <c r="H220" s="145">
        <v>1</v>
      </c>
      <c r="I220" s="161"/>
      <c r="J220" s="146">
        <f t="shared" si="30"/>
        <v>0</v>
      </c>
      <c r="K220" s="143" t="s">
        <v>1</v>
      </c>
      <c r="L220" s="147"/>
      <c r="M220" s="148" t="s">
        <v>1</v>
      </c>
      <c r="N220" s="149" t="s">
        <v>36</v>
      </c>
      <c r="O220" s="137">
        <v>0</v>
      </c>
      <c r="P220" s="137">
        <f t="shared" si="31"/>
        <v>0</v>
      </c>
      <c r="Q220" s="137">
        <v>5.4000000000000001E-4</v>
      </c>
      <c r="R220" s="137">
        <f t="shared" si="32"/>
        <v>5.4000000000000001E-4</v>
      </c>
      <c r="S220" s="137">
        <v>0</v>
      </c>
      <c r="T220" s="138">
        <f t="shared" si="33"/>
        <v>0</v>
      </c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R220" s="139" t="s">
        <v>145</v>
      </c>
      <c r="AT220" s="139" t="s">
        <v>142</v>
      </c>
      <c r="AU220" s="139" t="s">
        <v>123</v>
      </c>
      <c r="AY220" s="11" t="s">
        <v>114</v>
      </c>
      <c r="BE220" s="140">
        <f t="shared" si="34"/>
        <v>0</v>
      </c>
      <c r="BF220" s="140">
        <f t="shared" si="35"/>
        <v>0</v>
      </c>
      <c r="BG220" s="140">
        <f t="shared" si="36"/>
        <v>0</v>
      </c>
      <c r="BH220" s="140">
        <f t="shared" si="37"/>
        <v>0</v>
      </c>
      <c r="BI220" s="140">
        <f t="shared" si="38"/>
        <v>0</v>
      </c>
      <c r="BJ220" s="11" t="s">
        <v>123</v>
      </c>
      <c r="BK220" s="140">
        <f t="shared" si="39"/>
        <v>0</v>
      </c>
      <c r="BL220" s="11" t="s">
        <v>139</v>
      </c>
      <c r="BM220" s="139" t="s">
        <v>472</v>
      </c>
    </row>
    <row r="221" spans="1:65" s="2" customFormat="1" ht="16.5" customHeight="1" x14ac:dyDescent="0.2">
      <c r="A221" s="23"/>
      <c r="B221" s="128"/>
      <c r="C221" s="129" t="s">
        <v>473</v>
      </c>
      <c r="D221" s="129" t="s">
        <v>117</v>
      </c>
      <c r="E221" s="130" t="s">
        <v>474</v>
      </c>
      <c r="F221" s="131" t="s">
        <v>475</v>
      </c>
      <c r="G221" s="132" t="s">
        <v>173</v>
      </c>
      <c r="H221" s="133">
        <v>3</v>
      </c>
      <c r="I221" s="160"/>
      <c r="J221" s="134">
        <f t="shared" si="30"/>
        <v>0</v>
      </c>
      <c r="K221" s="131" t="s">
        <v>121</v>
      </c>
      <c r="L221" s="24"/>
      <c r="M221" s="135" t="s">
        <v>1</v>
      </c>
      <c r="N221" s="136" t="s">
        <v>36</v>
      </c>
      <c r="O221" s="137">
        <v>0.20699999999999999</v>
      </c>
      <c r="P221" s="137">
        <f t="shared" si="31"/>
        <v>0.621</v>
      </c>
      <c r="Q221" s="137">
        <v>2.0000000000000002E-5</v>
      </c>
      <c r="R221" s="137">
        <f t="shared" si="32"/>
        <v>6.0000000000000008E-5</v>
      </c>
      <c r="S221" s="137">
        <v>0</v>
      </c>
      <c r="T221" s="138">
        <f t="shared" si="33"/>
        <v>0</v>
      </c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R221" s="139" t="s">
        <v>139</v>
      </c>
      <c r="AT221" s="139" t="s">
        <v>117</v>
      </c>
      <c r="AU221" s="139" t="s">
        <v>123</v>
      </c>
      <c r="AY221" s="11" t="s">
        <v>114</v>
      </c>
      <c r="BE221" s="140">
        <f t="shared" si="34"/>
        <v>0</v>
      </c>
      <c r="BF221" s="140">
        <f t="shared" si="35"/>
        <v>0</v>
      </c>
      <c r="BG221" s="140">
        <f t="shared" si="36"/>
        <v>0</v>
      </c>
      <c r="BH221" s="140">
        <f t="shared" si="37"/>
        <v>0</v>
      </c>
      <c r="BI221" s="140">
        <f t="shared" si="38"/>
        <v>0</v>
      </c>
      <c r="BJ221" s="11" t="s">
        <v>123</v>
      </c>
      <c r="BK221" s="140">
        <f t="shared" si="39"/>
        <v>0</v>
      </c>
      <c r="BL221" s="11" t="s">
        <v>139</v>
      </c>
      <c r="BM221" s="139" t="s">
        <v>476</v>
      </c>
    </row>
    <row r="222" spans="1:65" s="2" customFormat="1" ht="16.5" customHeight="1" x14ac:dyDescent="0.2">
      <c r="A222" s="23"/>
      <c r="B222" s="128"/>
      <c r="C222" s="141" t="s">
        <v>477</v>
      </c>
      <c r="D222" s="141" t="s">
        <v>142</v>
      </c>
      <c r="E222" s="142" t="s">
        <v>478</v>
      </c>
      <c r="F222" s="143" t="s">
        <v>479</v>
      </c>
      <c r="G222" s="144" t="s">
        <v>173</v>
      </c>
      <c r="H222" s="145">
        <v>3</v>
      </c>
      <c r="I222" s="161"/>
      <c r="J222" s="146">
        <f t="shared" si="30"/>
        <v>0</v>
      </c>
      <c r="K222" s="143" t="s">
        <v>1</v>
      </c>
      <c r="L222" s="147"/>
      <c r="M222" s="148" t="s">
        <v>1</v>
      </c>
      <c r="N222" s="149" t="s">
        <v>36</v>
      </c>
      <c r="O222" s="137">
        <v>0</v>
      </c>
      <c r="P222" s="137">
        <f t="shared" si="31"/>
        <v>0</v>
      </c>
      <c r="Q222" s="137">
        <v>5.4000000000000001E-4</v>
      </c>
      <c r="R222" s="137">
        <f t="shared" si="32"/>
        <v>1.6199999999999999E-3</v>
      </c>
      <c r="S222" s="137">
        <v>0</v>
      </c>
      <c r="T222" s="138">
        <f t="shared" si="33"/>
        <v>0</v>
      </c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R222" s="139" t="s">
        <v>145</v>
      </c>
      <c r="AT222" s="139" t="s">
        <v>142</v>
      </c>
      <c r="AU222" s="139" t="s">
        <v>123</v>
      </c>
      <c r="AY222" s="11" t="s">
        <v>114</v>
      </c>
      <c r="BE222" s="140">
        <f t="shared" si="34"/>
        <v>0</v>
      </c>
      <c r="BF222" s="140">
        <f t="shared" si="35"/>
        <v>0</v>
      </c>
      <c r="BG222" s="140">
        <f t="shared" si="36"/>
        <v>0</v>
      </c>
      <c r="BH222" s="140">
        <f t="shared" si="37"/>
        <v>0</v>
      </c>
      <c r="BI222" s="140">
        <f t="shared" si="38"/>
        <v>0</v>
      </c>
      <c r="BJ222" s="11" t="s">
        <v>123</v>
      </c>
      <c r="BK222" s="140">
        <f t="shared" si="39"/>
        <v>0</v>
      </c>
      <c r="BL222" s="11" t="s">
        <v>139</v>
      </c>
      <c r="BM222" s="139" t="s">
        <v>480</v>
      </c>
    </row>
    <row r="223" spans="1:65" s="2" customFormat="1" ht="16.5" customHeight="1" x14ac:dyDescent="0.2">
      <c r="A223" s="23"/>
      <c r="B223" s="128"/>
      <c r="C223" s="141" t="s">
        <v>481</v>
      </c>
      <c r="D223" s="141" t="s">
        <v>142</v>
      </c>
      <c r="E223" s="142" t="s">
        <v>470</v>
      </c>
      <c r="F223" s="143" t="s">
        <v>471</v>
      </c>
      <c r="G223" s="144" t="s">
        <v>173</v>
      </c>
      <c r="H223" s="145">
        <v>3</v>
      </c>
      <c r="I223" s="161"/>
      <c r="J223" s="146">
        <f t="shared" si="30"/>
        <v>0</v>
      </c>
      <c r="K223" s="143" t="s">
        <v>1</v>
      </c>
      <c r="L223" s="147"/>
      <c r="M223" s="148" t="s">
        <v>1</v>
      </c>
      <c r="N223" s="149" t="s">
        <v>36</v>
      </c>
      <c r="O223" s="137">
        <v>0</v>
      </c>
      <c r="P223" s="137">
        <f t="shared" si="31"/>
        <v>0</v>
      </c>
      <c r="Q223" s="137">
        <v>5.4000000000000001E-4</v>
      </c>
      <c r="R223" s="137">
        <f t="shared" si="32"/>
        <v>1.6199999999999999E-3</v>
      </c>
      <c r="S223" s="137">
        <v>0</v>
      </c>
      <c r="T223" s="138">
        <f t="shared" si="33"/>
        <v>0</v>
      </c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R223" s="139" t="s">
        <v>145</v>
      </c>
      <c r="AT223" s="139" t="s">
        <v>142</v>
      </c>
      <c r="AU223" s="139" t="s">
        <v>123</v>
      </c>
      <c r="AY223" s="11" t="s">
        <v>114</v>
      </c>
      <c r="BE223" s="140">
        <f t="shared" si="34"/>
        <v>0</v>
      </c>
      <c r="BF223" s="140">
        <f t="shared" si="35"/>
        <v>0</v>
      </c>
      <c r="BG223" s="140">
        <f t="shared" si="36"/>
        <v>0</v>
      </c>
      <c r="BH223" s="140">
        <f t="shared" si="37"/>
        <v>0</v>
      </c>
      <c r="BI223" s="140">
        <f t="shared" si="38"/>
        <v>0</v>
      </c>
      <c r="BJ223" s="11" t="s">
        <v>123</v>
      </c>
      <c r="BK223" s="140">
        <f t="shared" si="39"/>
        <v>0</v>
      </c>
      <c r="BL223" s="11" t="s">
        <v>139</v>
      </c>
      <c r="BM223" s="139" t="s">
        <v>482</v>
      </c>
    </row>
    <row r="224" spans="1:65" s="2" customFormat="1" ht="16.5" customHeight="1" x14ac:dyDescent="0.2">
      <c r="A224" s="23"/>
      <c r="B224" s="128"/>
      <c r="C224" s="129" t="s">
        <v>483</v>
      </c>
      <c r="D224" s="129" t="s">
        <v>117</v>
      </c>
      <c r="E224" s="130" t="s">
        <v>484</v>
      </c>
      <c r="F224" s="131" t="s">
        <v>485</v>
      </c>
      <c r="G224" s="132" t="s">
        <v>173</v>
      </c>
      <c r="H224" s="133">
        <v>1</v>
      </c>
      <c r="I224" s="160"/>
      <c r="J224" s="134">
        <f t="shared" si="30"/>
        <v>0</v>
      </c>
      <c r="K224" s="131" t="s">
        <v>121</v>
      </c>
      <c r="L224" s="24"/>
      <c r="M224" s="135" t="s">
        <v>1</v>
      </c>
      <c r="N224" s="136" t="s">
        <v>36</v>
      </c>
      <c r="O224" s="137">
        <v>0.35099999999999998</v>
      </c>
      <c r="P224" s="137">
        <f t="shared" si="31"/>
        <v>0.35099999999999998</v>
      </c>
      <c r="Q224" s="137">
        <v>2.0000000000000002E-5</v>
      </c>
      <c r="R224" s="137">
        <f t="shared" si="32"/>
        <v>2.0000000000000002E-5</v>
      </c>
      <c r="S224" s="137">
        <v>0</v>
      </c>
      <c r="T224" s="138">
        <f t="shared" si="33"/>
        <v>0</v>
      </c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R224" s="139" t="s">
        <v>139</v>
      </c>
      <c r="AT224" s="139" t="s">
        <v>117</v>
      </c>
      <c r="AU224" s="139" t="s">
        <v>123</v>
      </c>
      <c r="AY224" s="11" t="s">
        <v>114</v>
      </c>
      <c r="BE224" s="140">
        <f t="shared" si="34"/>
        <v>0</v>
      </c>
      <c r="BF224" s="140">
        <f t="shared" si="35"/>
        <v>0</v>
      </c>
      <c r="BG224" s="140">
        <f t="shared" si="36"/>
        <v>0</v>
      </c>
      <c r="BH224" s="140">
        <f t="shared" si="37"/>
        <v>0</v>
      </c>
      <c r="BI224" s="140">
        <f t="shared" si="38"/>
        <v>0</v>
      </c>
      <c r="BJ224" s="11" t="s">
        <v>123</v>
      </c>
      <c r="BK224" s="140">
        <f t="shared" si="39"/>
        <v>0</v>
      </c>
      <c r="BL224" s="11" t="s">
        <v>139</v>
      </c>
      <c r="BM224" s="139" t="s">
        <v>486</v>
      </c>
    </row>
    <row r="225" spans="1:65" s="2" customFormat="1" ht="16.5" customHeight="1" x14ac:dyDescent="0.2">
      <c r="A225" s="23"/>
      <c r="B225" s="128"/>
      <c r="C225" s="141" t="s">
        <v>487</v>
      </c>
      <c r="D225" s="141" t="s">
        <v>142</v>
      </c>
      <c r="E225" s="142" t="s">
        <v>488</v>
      </c>
      <c r="F225" s="143" t="s">
        <v>489</v>
      </c>
      <c r="G225" s="144" t="s">
        <v>173</v>
      </c>
      <c r="H225" s="145">
        <v>1</v>
      </c>
      <c r="I225" s="161"/>
      <c r="J225" s="146">
        <f t="shared" si="30"/>
        <v>0</v>
      </c>
      <c r="K225" s="143" t="s">
        <v>1</v>
      </c>
      <c r="L225" s="147"/>
      <c r="M225" s="148" t="s">
        <v>1</v>
      </c>
      <c r="N225" s="149" t="s">
        <v>36</v>
      </c>
      <c r="O225" s="137">
        <v>0</v>
      </c>
      <c r="P225" s="137">
        <f t="shared" si="31"/>
        <v>0</v>
      </c>
      <c r="Q225" s="137">
        <v>5.0000000000000001E-4</v>
      </c>
      <c r="R225" s="137">
        <f t="shared" si="32"/>
        <v>5.0000000000000001E-4</v>
      </c>
      <c r="S225" s="137">
        <v>0</v>
      </c>
      <c r="T225" s="138">
        <f t="shared" si="33"/>
        <v>0</v>
      </c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R225" s="139" t="s">
        <v>145</v>
      </c>
      <c r="AT225" s="139" t="s">
        <v>142</v>
      </c>
      <c r="AU225" s="139" t="s">
        <v>123</v>
      </c>
      <c r="AY225" s="11" t="s">
        <v>114</v>
      </c>
      <c r="BE225" s="140">
        <f t="shared" si="34"/>
        <v>0</v>
      </c>
      <c r="BF225" s="140">
        <f t="shared" si="35"/>
        <v>0</v>
      </c>
      <c r="BG225" s="140">
        <f t="shared" si="36"/>
        <v>0</v>
      </c>
      <c r="BH225" s="140">
        <f t="shared" si="37"/>
        <v>0</v>
      </c>
      <c r="BI225" s="140">
        <f t="shared" si="38"/>
        <v>0</v>
      </c>
      <c r="BJ225" s="11" t="s">
        <v>123</v>
      </c>
      <c r="BK225" s="140">
        <f t="shared" si="39"/>
        <v>0</v>
      </c>
      <c r="BL225" s="11" t="s">
        <v>139</v>
      </c>
      <c r="BM225" s="139" t="s">
        <v>490</v>
      </c>
    </row>
    <row r="226" spans="1:65" s="2" customFormat="1" ht="16.5" customHeight="1" x14ac:dyDescent="0.2">
      <c r="A226" s="23"/>
      <c r="B226" s="128"/>
      <c r="C226" s="129" t="s">
        <v>491</v>
      </c>
      <c r="D226" s="129" t="s">
        <v>117</v>
      </c>
      <c r="E226" s="130" t="s">
        <v>492</v>
      </c>
      <c r="F226" s="131" t="s">
        <v>493</v>
      </c>
      <c r="G226" s="132" t="s">
        <v>173</v>
      </c>
      <c r="H226" s="133">
        <v>2</v>
      </c>
      <c r="I226" s="160"/>
      <c r="J226" s="134">
        <f t="shared" si="30"/>
        <v>0</v>
      </c>
      <c r="K226" s="131" t="s">
        <v>121</v>
      </c>
      <c r="L226" s="24"/>
      <c r="M226" s="135" t="s">
        <v>1</v>
      </c>
      <c r="N226" s="136" t="s">
        <v>36</v>
      </c>
      <c r="O226" s="137">
        <v>0.42399999999999999</v>
      </c>
      <c r="P226" s="137">
        <f t="shared" si="31"/>
        <v>0.84799999999999998</v>
      </c>
      <c r="Q226" s="137">
        <v>2.0000000000000002E-5</v>
      </c>
      <c r="R226" s="137">
        <f t="shared" si="32"/>
        <v>4.0000000000000003E-5</v>
      </c>
      <c r="S226" s="137">
        <v>0</v>
      </c>
      <c r="T226" s="138">
        <f t="shared" si="33"/>
        <v>0</v>
      </c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R226" s="139" t="s">
        <v>139</v>
      </c>
      <c r="AT226" s="139" t="s">
        <v>117</v>
      </c>
      <c r="AU226" s="139" t="s">
        <v>123</v>
      </c>
      <c r="AY226" s="11" t="s">
        <v>114</v>
      </c>
      <c r="BE226" s="140">
        <f t="shared" si="34"/>
        <v>0</v>
      </c>
      <c r="BF226" s="140">
        <f t="shared" si="35"/>
        <v>0</v>
      </c>
      <c r="BG226" s="140">
        <f t="shared" si="36"/>
        <v>0</v>
      </c>
      <c r="BH226" s="140">
        <f t="shared" si="37"/>
        <v>0</v>
      </c>
      <c r="BI226" s="140">
        <f t="shared" si="38"/>
        <v>0</v>
      </c>
      <c r="BJ226" s="11" t="s">
        <v>123</v>
      </c>
      <c r="BK226" s="140">
        <f t="shared" si="39"/>
        <v>0</v>
      </c>
      <c r="BL226" s="11" t="s">
        <v>139</v>
      </c>
      <c r="BM226" s="139" t="s">
        <v>494</v>
      </c>
    </row>
    <row r="227" spans="1:65" s="2" customFormat="1" ht="16.5" customHeight="1" x14ac:dyDescent="0.2">
      <c r="A227" s="23"/>
      <c r="B227" s="128"/>
      <c r="C227" s="141" t="s">
        <v>495</v>
      </c>
      <c r="D227" s="141" t="s">
        <v>142</v>
      </c>
      <c r="E227" s="142" t="s">
        <v>496</v>
      </c>
      <c r="F227" s="143" t="s">
        <v>497</v>
      </c>
      <c r="G227" s="144" t="s">
        <v>173</v>
      </c>
      <c r="H227" s="145">
        <v>1</v>
      </c>
      <c r="I227" s="161"/>
      <c r="J227" s="146">
        <f t="shared" si="30"/>
        <v>0</v>
      </c>
      <c r="K227" s="143" t="s">
        <v>1</v>
      </c>
      <c r="L227" s="147"/>
      <c r="M227" s="148" t="s">
        <v>1</v>
      </c>
      <c r="N227" s="149" t="s">
        <v>36</v>
      </c>
      <c r="O227" s="137">
        <v>0</v>
      </c>
      <c r="P227" s="137">
        <f t="shared" si="31"/>
        <v>0</v>
      </c>
      <c r="Q227" s="137">
        <v>6.9999999999999999E-4</v>
      </c>
      <c r="R227" s="137">
        <f t="shared" si="32"/>
        <v>6.9999999999999999E-4</v>
      </c>
      <c r="S227" s="137">
        <v>0</v>
      </c>
      <c r="T227" s="138">
        <f t="shared" si="33"/>
        <v>0</v>
      </c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R227" s="139" t="s">
        <v>145</v>
      </c>
      <c r="AT227" s="139" t="s">
        <v>142</v>
      </c>
      <c r="AU227" s="139" t="s">
        <v>123</v>
      </c>
      <c r="AY227" s="11" t="s">
        <v>114</v>
      </c>
      <c r="BE227" s="140">
        <f t="shared" si="34"/>
        <v>0</v>
      </c>
      <c r="BF227" s="140">
        <f t="shared" si="35"/>
        <v>0</v>
      </c>
      <c r="BG227" s="140">
        <f t="shared" si="36"/>
        <v>0</v>
      </c>
      <c r="BH227" s="140">
        <f t="shared" si="37"/>
        <v>0</v>
      </c>
      <c r="BI227" s="140">
        <f t="shared" si="38"/>
        <v>0</v>
      </c>
      <c r="BJ227" s="11" t="s">
        <v>123</v>
      </c>
      <c r="BK227" s="140">
        <f t="shared" si="39"/>
        <v>0</v>
      </c>
      <c r="BL227" s="11" t="s">
        <v>139</v>
      </c>
      <c r="BM227" s="139" t="s">
        <v>498</v>
      </c>
    </row>
    <row r="228" spans="1:65" s="2" customFormat="1" ht="16.5" customHeight="1" x14ac:dyDescent="0.2">
      <c r="A228" s="23"/>
      <c r="B228" s="128"/>
      <c r="C228" s="141" t="s">
        <v>499</v>
      </c>
      <c r="D228" s="141" t="s">
        <v>142</v>
      </c>
      <c r="E228" s="142" t="s">
        <v>500</v>
      </c>
      <c r="F228" s="143" t="s">
        <v>501</v>
      </c>
      <c r="G228" s="144" t="s">
        <v>173</v>
      </c>
      <c r="H228" s="145">
        <v>1</v>
      </c>
      <c r="I228" s="161"/>
      <c r="J228" s="146">
        <f t="shared" si="30"/>
        <v>0</v>
      </c>
      <c r="K228" s="143" t="s">
        <v>1</v>
      </c>
      <c r="L228" s="147"/>
      <c r="M228" s="148" t="s">
        <v>1</v>
      </c>
      <c r="N228" s="149" t="s">
        <v>36</v>
      </c>
      <c r="O228" s="137">
        <v>0</v>
      </c>
      <c r="P228" s="137">
        <f t="shared" si="31"/>
        <v>0</v>
      </c>
      <c r="Q228" s="137">
        <v>8.0000000000000002E-3</v>
      </c>
      <c r="R228" s="137">
        <f t="shared" si="32"/>
        <v>8.0000000000000002E-3</v>
      </c>
      <c r="S228" s="137">
        <v>0</v>
      </c>
      <c r="T228" s="138">
        <f t="shared" si="33"/>
        <v>0</v>
      </c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R228" s="139" t="s">
        <v>145</v>
      </c>
      <c r="AT228" s="139" t="s">
        <v>142</v>
      </c>
      <c r="AU228" s="139" t="s">
        <v>123</v>
      </c>
      <c r="AY228" s="11" t="s">
        <v>114</v>
      </c>
      <c r="BE228" s="140">
        <f t="shared" si="34"/>
        <v>0</v>
      </c>
      <c r="BF228" s="140">
        <f t="shared" si="35"/>
        <v>0</v>
      </c>
      <c r="BG228" s="140">
        <f t="shared" si="36"/>
        <v>0</v>
      </c>
      <c r="BH228" s="140">
        <f t="shared" si="37"/>
        <v>0</v>
      </c>
      <c r="BI228" s="140">
        <f t="shared" si="38"/>
        <v>0</v>
      </c>
      <c r="BJ228" s="11" t="s">
        <v>123</v>
      </c>
      <c r="BK228" s="140">
        <f t="shared" si="39"/>
        <v>0</v>
      </c>
      <c r="BL228" s="11" t="s">
        <v>139</v>
      </c>
      <c r="BM228" s="139" t="s">
        <v>502</v>
      </c>
    </row>
    <row r="229" spans="1:65" s="2" customFormat="1" ht="16.5" customHeight="1" x14ac:dyDescent="0.2">
      <c r="A229" s="23"/>
      <c r="B229" s="128"/>
      <c r="C229" s="129" t="s">
        <v>503</v>
      </c>
      <c r="D229" s="129" t="s">
        <v>117</v>
      </c>
      <c r="E229" s="130" t="s">
        <v>504</v>
      </c>
      <c r="F229" s="131" t="s">
        <v>505</v>
      </c>
      <c r="G229" s="132" t="s">
        <v>407</v>
      </c>
      <c r="H229" s="133">
        <v>9</v>
      </c>
      <c r="I229" s="160"/>
      <c r="J229" s="134">
        <f t="shared" si="30"/>
        <v>0</v>
      </c>
      <c r="K229" s="131" t="s">
        <v>121</v>
      </c>
      <c r="L229" s="24"/>
      <c r="M229" s="135" t="s">
        <v>1</v>
      </c>
      <c r="N229" s="136" t="s">
        <v>36</v>
      </c>
      <c r="O229" s="137">
        <v>1.03</v>
      </c>
      <c r="P229" s="137">
        <f t="shared" si="31"/>
        <v>9.27</v>
      </c>
      <c r="Q229" s="137">
        <v>2.8199999999999999E-2</v>
      </c>
      <c r="R229" s="137">
        <f t="shared" si="32"/>
        <v>0.25379999999999997</v>
      </c>
      <c r="S229" s="137">
        <v>0</v>
      </c>
      <c r="T229" s="138">
        <f t="shared" si="33"/>
        <v>0</v>
      </c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R229" s="139" t="s">
        <v>139</v>
      </c>
      <c r="AT229" s="139" t="s">
        <v>117</v>
      </c>
      <c r="AU229" s="139" t="s">
        <v>123</v>
      </c>
      <c r="AY229" s="11" t="s">
        <v>114</v>
      </c>
      <c r="BE229" s="140">
        <f t="shared" si="34"/>
        <v>0</v>
      </c>
      <c r="BF229" s="140">
        <f t="shared" si="35"/>
        <v>0</v>
      </c>
      <c r="BG229" s="140">
        <f t="shared" si="36"/>
        <v>0</v>
      </c>
      <c r="BH229" s="140">
        <f t="shared" si="37"/>
        <v>0</v>
      </c>
      <c r="BI229" s="140">
        <f t="shared" si="38"/>
        <v>0</v>
      </c>
      <c r="BJ229" s="11" t="s">
        <v>123</v>
      </c>
      <c r="BK229" s="140">
        <f t="shared" si="39"/>
        <v>0</v>
      </c>
      <c r="BL229" s="11" t="s">
        <v>139</v>
      </c>
      <c r="BM229" s="139" t="s">
        <v>506</v>
      </c>
    </row>
    <row r="230" spans="1:65" s="2" customFormat="1" ht="16.5" customHeight="1" x14ac:dyDescent="0.2">
      <c r="A230" s="23"/>
      <c r="B230" s="128"/>
      <c r="C230" s="129" t="s">
        <v>507</v>
      </c>
      <c r="D230" s="129" t="s">
        <v>117</v>
      </c>
      <c r="E230" s="130" t="s">
        <v>508</v>
      </c>
      <c r="F230" s="131" t="s">
        <v>509</v>
      </c>
      <c r="G230" s="132" t="s">
        <v>173</v>
      </c>
      <c r="H230" s="133">
        <v>35</v>
      </c>
      <c r="I230" s="160"/>
      <c r="J230" s="134">
        <f t="shared" si="30"/>
        <v>0</v>
      </c>
      <c r="K230" s="131" t="s">
        <v>121</v>
      </c>
      <c r="L230" s="24"/>
      <c r="M230" s="135" t="s">
        <v>1</v>
      </c>
      <c r="N230" s="136" t="s">
        <v>36</v>
      </c>
      <c r="O230" s="137">
        <v>0.375</v>
      </c>
      <c r="P230" s="137">
        <f t="shared" si="31"/>
        <v>13.125</v>
      </c>
      <c r="Q230" s="137">
        <v>1.2700000000000001E-3</v>
      </c>
      <c r="R230" s="137">
        <f t="shared" si="32"/>
        <v>4.4450000000000003E-2</v>
      </c>
      <c r="S230" s="137">
        <v>0</v>
      </c>
      <c r="T230" s="138">
        <f t="shared" si="33"/>
        <v>0</v>
      </c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R230" s="139" t="s">
        <v>139</v>
      </c>
      <c r="AT230" s="139" t="s">
        <v>117</v>
      </c>
      <c r="AU230" s="139" t="s">
        <v>123</v>
      </c>
      <c r="AY230" s="11" t="s">
        <v>114</v>
      </c>
      <c r="BE230" s="140">
        <f t="shared" si="34"/>
        <v>0</v>
      </c>
      <c r="BF230" s="140">
        <f t="shared" si="35"/>
        <v>0</v>
      </c>
      <c r="BG230" s="140">
        <f t="shared" si="36"/>
        <v>0</v>
      </c>
      <c r="BH230" s="140">
        <f t="shared" si="37"/>
        <v>0</v>
      </c>
      <c r="BI230" s="140">
        <f t="shared" si="38"/>
        <v>0</v>
      </c>
      <c r="BJ230" s="11" t="s">
        <v>123</v>
      </c>
      <c r="BK230" s="140">
        <f t="shared" si="39"/>
        <v>0</v>
      </c>
      <c r="BL230" s="11" t="s">
        <v>139</v>
      </c>
      <c r="BM230" s="139" t="s">
        <v>510</v>
      </c>
    </row>
    <row r="231" spans="1:65" s="2" customFormat="1" ht="16.5" customHeight="1" x14ac:dyDescent="0.2">
      <c r="A231" s="23"/>
      <c r="B231" s="128"/>
      <c r="C231" s="129" t="s">
        <v>511</v>
      </c>
      <c r="D231" s="129" t="s">
        <v>117</v>
      </c>
      <c r="E231" s="130" t="s">
        <v>512</v>
      </c>
      <c r="F231" s="131" t="s">
        <v>513</v>
      </c>
      <c r="G231" s="132" t="s">
        <v>173</v>
      </c>
      <c r="H231" s="133">
        <v>1</v>
      </c>
      <c r="I231" s="160"/>
      <c r="J231" s="134">
        <f t="shared" si="30"/>
        <v>0</v>
      </c>
      <c r="K231" s="131" t="s">
        <v>121</v>
      </c>
      <c r="L231" s="24"/>
      <c r="M231" s="135" t="s">
        <v>1</v>
      </c>
      <c r="N231" s="136" t="s">
        <v>36</v>
      </c>
      <c r="O231" s="137">
        <v>0.46</v>
      </c>
      <c r="P231" s="137">
        <f t="shared" si="31"/>
        <v>0.46</v>
      </c>
      <c r="Q231" s="137">
        <v>4.8500000000000001E-3</v>
      </c>
      <c r="R231" s="137">
        <f t="shared" si="32"/>
        <v>4.8500000000000001E-3</v>
      </c>
      <c r="S231" s="137">
        <v>0</v>
      </c>
      <c r="T231" s="138">
        <f t="shared" si="33"/>
        <v>0</v>
      </c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R231" s="139" t="s">
        <v>139</v>
      </c>
      <c r="AT231" s="139" t="s">
        <v>117</v>
      </c>
      <c r="AU231" s="139" t="s">
        <v>123</v>
      </c>
      <c r="AY231" s="11" t="s">
        <v>114</v>
      </c>
      <c r="BE231" s="140">
        <f t="shared" si="34"/>
        <v>0</v>
      </c>
      <c r="BF231" s="140">
        <f t="shared" si="35"/>
        <v>0</v>
      </c>
      <c r="BG231" s="140">
        <f t="shared" si="36"/>
        <v>0</v>
      </c>
      <c r="BH231" s="140">
        <f t="shared" si="37"/>
        <v>0</v>
      </c>
      <c r="BI231" s="140">
        <f t="shared" si="38"/>
        <v>0</v>
      </c>
      <c r="BJ231" s="11" t="s">
        <v>123</v>
      </c>
      <c r="BK231" s="140">
        <f t="shared" si="39"/>
        <v>0</v>
      </c>
      <c r="BL231" s="11" t="s">
        <v>139</v>
      </c>
      <c r="BM231" s="139" t="s">
        <v>514</v>
      </c>
    </row>
    <row r="232" spans="1:65" s="2" customFormat="1" ht="16.5" customHeight="1" x14ac:dyDescent="0.2">
      <c r="A232" s="23"/>
      <c r="B232" s="128"/>
      <c r="C232" s="129" t="s">
        <v>515</v>
      </c>
      <c r="D232" s="129" t="s">
        <v>117</v>
      </c>
      <c r="E232" s="130" t="s">
        <v>516</v>
      </c>
      <c r="F232" s="131" t="s">
        <v>517</v>
      </c>
      <c r="G232" s="132" t="s">
        <v>173</v>
      </c>
      <c r="H232" s="133">
        <v>35</v>
      </c>
      <c r="I232" s="160"/>
      <c r="J232" s="134">
        <f t="shared" si="30"/>
        <v>0</v>
      </c>
      <c r="K232" s="131" t="s">
        <v>121</v>
      </c>
      <c r="L232" s="24"/>
      <c r="M232" s="135" t="s">
        <v>1</v>
      </c>
      <c r="N232" s="136" t="s">
        <v>36</v>
      </c>
      <c r="O232" s="137">
        <v>0.375</v>
      </c>
      <c r="P232" s="137">
        <f t="shared" si="31"/>
        <v>13.125</v>
      </c>
      <c r="Q232" s="137">
        <v>1.16E-3</v>
      </c>
      <c r="R232" s="137">
        <f t="shared" si="32"/>
        <v>4.0599999999999997E-2</v>
      </c>
      <c r="S232" s="137">
        <v>0</v>
      </c>
      <c r="T232" s="138">
        <f t="shared" si="33"/>
        <v>0</v>
      </c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R232" s="139" t="s">
        <v>139</v>
      </c>
      <c r="AT232" s="139" t="s">
        <v>117</v>
      </c>
      <c r="AU232" s="139" t="s">
        <v>123</v>
      </c>
      <c r="AY232" s="11" t="s">
        <v>114</v>
      </c>
      <c r="BE232" s="140">
        <f t="shared" si="34"/>
        <v>0</v>
      </c>
      <c r="BF232" s="140">
        <f t="shared" si="35"/>
        <v>0</v>
      </c>
      <c r="BG232" s="140">
        <f t="shared" si="36"/>
        <v>0</v>
      </c>
      <c r="BH232" s="140">
        <f t="shared" si="37"/>
        <v>0</v>
      </c>
      <c r="BI232" s="140">
        <f t="shared" si="38"/>
        <v>0</v>
      </c>
      <c r="BJ232" s="11" t="s">
        <v>123</v>
      </c>
      <c r="BK232" s="140">
        <f t="shared" si="39"/>
        <v>0</v>
      </c>
      <c r="BL232" s="11" t="s">
        <v>139</v>
      </c>
      <c r="BM232" s="139" t="s">
        <v>518</v>
      </c>
    </row>
    <row r="233" spans="1:65" s="2" customFormat="1" ht="16.5" customHeight="1" x14ac:dyDescent="0.2">
      <c r="A233" s="23"/>
      <c r="B233" s="128"/>
      <c r="C233" s="129" t="s">
        <v>519</v>
      </c>
      <c r="D233" s="129" t="s">
        <v>117</v>
      </c>
      <c r="E233" s="130" t="s">
        <v>520</v>
      </c>
      <c r="F233" s="131" t="s">
        <v>521</v>
      </c>
      <c r="G233" s="132" t="s">
        <v>173</v>
      </c>
      <c r="H233" s="133">
        <v>1</v>
      </c>
      <c r="I233" s="160"/>
      <c r="J233" s="134">
        <f t="shared" si="30"/>
        <v>0</v>
      </c>
      <c r="K233" s="131" t="s">
        <v>1</v>
      </c>
      <c r="L233" s="24"/>
      <c r="M233" s="135" t="s">
        <v>1</v>
      </c>
      <c r="N233" s="136" t="s">
        <v>36</v>
      </c>
      <c r="O233" s="137">
        <v>0.5</v>
      </c>
      <c r="P233" s="137">
        <f t="shared" si="31"/>
        <v>0.5</v>
      </c>
      <c r="Q233" s="137">
        <v>8.5900000000000004E-3</v>
      </c>
      <c r="R233" s="137">
        <f t="shared" si="32"/>
        <v>8.5900000000000004E-3</v>
      </c>
      <c r="S233" s="137">
        <v>0</v>
      </c>
      <c r="T233" s="138">
        <f t="shared" si="33"/>
        <v>0</v>
      </c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R233" s="139" t="s">
        <v>139</v>
      </c>
      <c r="AT233" s="139" t="s">
        <v>117</v>
      </c>
      <c r="AU233" s="139" t="s">
        <v>123</v>
      </c>
      <c r="AY233" s="11" t="s">
        <v>114</v>
      </c>
      <c r="BE233" s="140">
        <f t="shared" si="34"/>
        <v>0</v>
      </c>
      <c r="BF233" s="140">
        <f t="shared" si="35"/>
        <v>0</v>
      </c>
      <c r="BG233" s="140">
        <f t="shared" si="36"/>
        <v>0</v>
      </c>
      <c r="BH233" s="140">
        <f t="shared" si="37"/>
        <v>0</v>
      </c>
      <c r="BI233" s="140">
        <f t="shared" si="38"/>
        <v>0</v>
      </c>
      <c r="BJ233" s="11" t="s">
        <v>123</v>
      </c>
      <c r="BK233" s="140">
        <f t="shared" si="39"/>
        <v>0</v>
      </c>
      <c r="BL233" s="11" t="s">
        <v>139</v>
      </c>
      <c r="BM233" s="139" t="s">
        <v>522</v>
      </c>
    </row>
    <row r="234" spans="1:65" s="2" customFormat="1" ht="16.5" customHeight="1" x14ac:dyDescent="0.2">
      <c r="A234" s="23"/>
      <c r="B234" s="128"/>
      <c r="C234" s="141" t="s">
        <v>523</v>
      </c>
      <c r="D234" s="141" t="s">
        <v>142</v>
      </c>
      <c r="E234" s="142" t="s">
        <v>524</v>
      </c>
      <c r="F234" s="143" t="s">
        <v>525</v>
      </c>
      <c r="G234" s="144" t="s">
        <v>173</v>
      </c>
      <c r="H234" s="145">
        <v>1</v>
      </c>
      <c r="I234" s="161"/>
      <c r="J234" s="146">
        <f t="shared" si="30"/>
        <v>0</v>
      </c>
      <c r="K234" s="143" t="s">
        <v>1</v>
      </c>
      <c r="L234" s="147"/>
      <c r="M234" s="148" t="s">
        <v>1</v>
      </c>
      <c r="N234" s="149" t="s">
        <v>36</v>
      </c>
      <c r="O234" s="137">
        <v>0</v>
      </c>
      <c r="P234" s="137">
        <f t="shared" si="31"/>
        <v>0</v>
      </c>
      <c r="Q234" s="137">
        <v>3.3E-3</v>
      </c>
      <c r="R234" s="137">
        <f t="shared" si="32"/>
        <v>3.3E-3</v>
      </c>
      <c r="S234" s="137">
        <v>0</v>
      </c>
      <c r="T234" s="138">
        <f t="shared" si="33"/>
        <v>0</v>
      </c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R234" s="139" t="s">
        <v>145</v>
      </c>
      <c r="AT234" s="139" t="s">
        <v>142</v>
      </c>
      <c r="AU234" s="139" t="s">
        <v>123</v>
      </c>
      <c r="AY234" s="11" t="s">
        <v>114</v>
      </c>
      <c r="BE234" s="140">
        <f t="shared" si="34"/>
        <v>0</v>
      </c>
      <c r="BF234" s="140">
        <f t="shared" si="35"/>
        <v>0</v>
      </c>
      <c r="BG234" s="140">
        <f t="shared" si="36"/>
        <v>0</v>
      </c>
      <c r="BH234" s="140">
        <f t="shared" si="37"/>
        <v>0</v>
      </c>
      <c r="BI234" s="140">
        <f t="shared" si="38"/>
        <v>0</v>
      </c>
      <c r="BJ234" s="11" t="s">
        <v>123</v>
      </c>
      <c r="BK234" s="140">
        <f t="shared" si="39"/>
        <v>0</v>
      </c>
      <c r="BL234" s="11" t="s">
        <v>139</v>
      </c>
      <c r="BM234" s="139" t="s">
        <v>526</v>
      </c>
    </row>
    <row r="235" spans="1:65" s="2" customFormat="1" ht="16.5" customHeight="1" x14ac:dyDescent="0.2">
      <c r="A235" s="23"/>
      <c r="B235" s="128"/>
      <c r="C235" s="129" t="s">
        <v>527</v>
      </c>
      <c r="D235" s="129" t="s">
        <v>117</v>
      </c>
      <c r="E235" s="130" t="s">
        <v>528</v>
      </c>
      <c r="F235" s="131" t="s">
        <v>529</v>
      </c>
      <c r="G235" s="132" t="s">
        <v>138</v>
      </c>
      <c r="H235" s="133">
        <v>960</v>
      </c>
      <c r="I235" s="160"/>
      <c r="J235" s="134">
        <f t="shared" si="30"/>
        <v>0</v>
      </c>
      <c r="K235" s="131" t="s">
        <v>121</v>
      </c>
      <c r="L235" s="24"/>
      <c r="M235" s="135" t="s">
        <v>1</v>
      </c>
      <c r="N235" s="136" t="s">
        <v>36</v>
      </c>
      <c r="O235" s="137">
        <v>6.7000000000000004E-2</v>
      </c>
      <c r="P235" s="137">
        <f t="shared" si="31"/>
        <v>64.320000000000007</v>
      </c>
      <c r="Q235" s="137">
        <v>1.9000000000000001E-4</v>
      </c>
      <c r="R235" s="137">
        <f t="shared" si="32"/>
        <v>0.18240000000000001</v>
      </c>
      <c r="S235" s="137">
        <v>0</v>
      </c>
      <c r="T235" s="138">
        <f t="shared" si="33"/>
        <v>0</v>
      </c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R235" s="139" t="s">
        <v>139</v>
      </c>
      <c r="AT235" s="139" t="s">
        <v>117</v>
      </c>
      <c r="AU235" s="139" t="s">
        <v>123</v>
      </c>
      <c r="AY235" s="11" t="s">
        <v>114</v>
      </c>
      <c r="BE235" s="140">
        <f t="shared" si="34"/>
        <v>0</v>
      </c>
      <c r="BF235" s="140">
        <f t="shared" si="35"/>
        <v>0</v>
      </c>
      <c r="BG235" s="140">
        <f t="shared" si="36"/>
        <v>0</v>
      </c>
      <c r="BH235" s="140">
        <f t="shared" si="37"/>
        <v>0</v>
      </c>
      <c r="BI235" s="140">
        <f t="shared" si="38"/>
        <v>0</v>
      </c>
      <c r="BJ235" s="11" t="s">
        <v>123</v>
      </c>
      <c r="BK235" s="140">
        <f t="shared" si="39"/>
        <v>0</v>
      </c>
      <c r="BL235" s="11" t="s">
        <v>139</v>
      </c>
      <c r="BM235" s="139" t="s">
        <v>530</v>
      </c>
    </row>
    <row r="236" spans="1:65" s="2" customFormat="1" ht="16.5" customHeight="1" x14ac:dyDescent="0.2">
      <c r="A236" s="23"/>
      <c r="B236" s="128"/>
      <c r="C236" s="129" t="s">
        <v>531</v>
      </c>
      <c r="D236" s="129" t="s">
        <v>117</v>
      </c>
      <c r="E236" s="130" t="s">
        <v>532</v>
      </c>
      <c r="F236" s="131" t="s">
        <v>533</v>
      </c>
      <c r="G236" s="132" t="s">
        <v>138</v>
      </c>
      <c r="H236" s="133">
        <v>960</v>
      </c>
      <c r="I236" s="160"/>
      <c r="J236" s="134">
        <f t="shared" si="30"/>
        <v>0</v>
      </c>
      <c r="K236" s="131" t="s">
        <v>121</v>
      </c>
      <c r="L236" s="24"/>
      <c r="M236" s="135" t="s">
        <v>1</v>
      </c>
      <c r="N236" s="136" t="s">
        <v>36</v>
      </c>
      <c r="O236" s="137">
        <v>8.2000000000000003E-2</v>
      </c>
      <c r="P236" s="137">
        <f t="shared" si="31"/>
        <v>78.72</v>
      </c>
      <c r="Q236" s="137">
        <v>1.0000000000000001E-5</v>
      </c>
      <c r="R236" s="137">
        <f t="shared" si="32"/>
        <v>9.6000000000000009E-3</v>
      </c>
      <c r="S236" s="137">
        <v>0</v>
      </c>
      <c r="T236" s="138">
        <f t="shared" si="33"/>
        <v>0</v>
      </c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R236" s="139" t="s">
        <v>139</v>
      </c>
      <c r="AT236" s="139" t="s">
        <v>117</v>
      </c>
      <c r="AU236" s="139" t="s">
        <v>123</v>
      </c>
      <c r="AY236" s="11" t="s">
        <v>114</v>
      </c>
      <c r="BE236" s="140">
        <f t="shared" si="34"/>
        <v>0</v>
      </c>
      <c r="BF236" s="140">
        <f t="shared" si="35"/>
        <v>0</v>
      </c>
      <c r="BG236" s="140">
        <f t="shared" si="36"/>
        <v>0</v>
      </c>
      <c r="BH236" s="140">
        <f t="shared" si="37"/>
        <v>0</v>
      </c>
      <c r="BI236" s="140">
        <f t="shared" si="38"/>
        <v>0</v>
      </c>
      <c r="BJ236" s="11" t="s">
        <v>123</v>
      </c>
      <c r="BK236" s="140">
        <f t="shared" si="39"/>
        <v>0</v>
      </c>
      <c r="BL236" s="11" t="s">
        <v>139</v>
      </c>
      <c r="BM236" s="139" t="s">
        <v>534</v>
      </c>
    </row>
    <row r="237" spans="1:65" s="2" customFormat="1" ht="16.5" customHeight="1" x14ac:dyDescent="0.2">
      <c r="A237" s="23"/>
      <c r="B237" s="128"/>
      <c r="C237" s="129" t="s">
        <v>535</v>
      </c>
      <c r="D237" s="129" t="s">
        <v>117</v>
      </c>
      <c r="E237" s="130" t="s">
        <v>536</v>
      </c>
      <c r="F237" s="131" t="s">
        <v>537</v>
      </c>
      <c r="G237" s="132" t="s">
        <v>178</v>
      </c>
      <c r="H237" s="133">
        <v>4.1559999999999997</v>
      </c>
      <c r="I237" s="160"/>
      <c r="J237" s="134">
        <f t="shared" si="30"/>
        <v>0</v>
      </c>
      <c r="K237" s="131" t="s">
        <v>121</v>
      </c>
      <c r="L237" s="24"/>
      <c r="M237" s="135" t="s">
        <v>1</v>
      </c>
      <c r="N237" s="136" t="s">
        <v>36</v>
      </c>
      <c r="O237" s="137">
        <v>4.93</v>
      </c>
      <c r="P237" s="137">
        <f t="shared" si="31"/>
        <v>20.489079999999998</v>
      </c>
      <c r="Q237" s="137">
        <v>0</v>
      </c>
      <c r="R237" s="137">
        <f t="shared" si="32"/>
        <v>0</v>
      </c>
      <c r="S237" s="137">
        <v>0</v>
      </c>
      <c r="T237" s="138">
        <f t="shared" si="33"/>
        <v>0</v>
      </c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R237" s="139" t="s">
        <v>139</v>
      </c>
      <c r="AT237" s="139" t="s">
        <v>117</v>
      </c>
      <c r="AU237" s="139" t="s">
        <v>123</v>
      </c>
      <c r="AY237" s="11" t="s">
        <v>114</v>
      </c>
      <c r="BE237" s="140">
        <f t="shared" si="34"/>
        <v>0</v>
      </c>
      <c r="BF237" s="140">
        <f t="shared" si="35"/>
        <v>0</v>
      </c>
      <c r="BG237" s="140">
        <f t="shared" si="36"/>
        <v>0</v>
      </c>
      <c r="BH237" s="140">
        <f t="shared" si="37"/>
        <v>0</v>
      </c>
      <c r="BI237" s="140">
        <f t="shared" si="38"/>
        <v>0</v>
      </c>
      <c r="BJ237" s="11" t="s">
        <v>123</v>
      </c>
      <c r="BK237" s="140">
        <f t="shared" si="39"/>
        <v>0</v>
      </c>
      <c r="BL237" s="11" t="s">
        <v>139</v>
      </c>
      <c r="BM237" s="139" t="s">
        <v>538</v>
      </c>
    </row>
    <row r="238" spans="1:65" s="2" customFormat="1" ht="16.5" customHeight="1" x14ac:dyDescent="0.2">
      <c r="A238" s="23"/>
      <c r="B238" s="128"/>
      <c r="C238" s="129" t="s">
        <v>539</v>
      </c>
      <c r="D238" s="129" t="s">
        <v>117</v>
      </c>
      <c r="E238" s="130" t="s">
        <v>540</v>
      </c>
      <c r="F238" s="131" t="s">
        <v>541</v>
      </c>
      <c r="G238" s="132" t="s">
        <v>178</v>
      </c>
      <c r="H238" s="133">
        <v>2.1019999999999999</v>
      </c>
      <c r="I238" s="160"/>
      <c r="J238" s="134">
        <f t="shared" si="30"/>
        <v>0</v>
      </c>
      <c r="K238" s="131" t="s">
        <v>121</v>
      </c>
      <c r="L238" s="24"/>
      <c r="M238" s="135" t="s">
        <v>1</v>
      </c>
      <c r="N238" s="136" t="s">
        <v>36</v>
      </c>
      <c r="O238" s="137">
        <v>1.421</v>
      </c>
      <c r="P238" s="137">
        <f t="shared" si="31"/>
        <v>2.986942</v>
      </c>
      <c r="Q238" s="137">
        <v>0</v>
      </c>
      <c r="R238" s="137">
        <f t="shared" si="32"/>
        <v>0</v>
      </c>
      <c r="S238" s="137">
        <v>0</v>
      </c>
      <c r="T238" s="138">
        <f t="shared" si="33"/>
        <v>0</v>
      </c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R238" s="139" t="s">
        <v>139</v>
      </c>
      <c r="AT238" s="139" t="s">
        <v>117</v>
      </c>
      <c r="AU238" s="139" t="s">
        <v>123</v>
      </c>
      <c r="AY238" s="11" t="s">
        <v>114</v>
      </c>
      <c r="BE238" s="140">
        <f t="shared" si="34"/>
        <v>0</v>
      </c>
      <c r="BF238" s="140">
        <f t="shared" si="35"/>
        <v>0</v>
      </c>
      <c r="BG238" s="140">
        <f t="shared" si="36"/>
        <v>0</v>
      </c>
      <c r="BH238" s="140">
        <f t="shared" si="37"/>
        <v>0</v>
      </c>
      <c r="BI238" s="140">
        <f t="shared" si="38"/>
        <v>0</v>
      </c>
      <c r="BJ238" s="11" t="s">
        <v>123</v>
      </c>
      <c r="BK238" s="140">
        <f t="shared" si="39"/>
        <v>0</v>
      </c>
      <c r="BL238" s="11" t="s">
        <v>139</v>
      </c>
      <c r="BM238" s="139" t="s">
        <v>542</v>
      </c>
    </row>
    <row r="239" spans="1:65" s="9" customFormat="1" ht="22.9" customHeight="1" x14ac:dyDescent="0.2">
      <c r="B239" s="116"/>
      <c r="D239" s="117" t="s">
        <v>69</v>
      </c>
      <c r="E239" s="126" t="s">
        <v>543</v>
      </c>
      <c r="F239" s="126" t="s">
        <v>544</v>
      </c>
      <c r="J239" s="127">
        <f>BK239</f>
        <v>0</v>
      </c>
      <c r="L239" s="116"/>
      <c r="M239" s="120"/>
      <c r="N239" s="121"/>
      <c r="O239" s="121"/>
      <c r="P239" s="122">
        <f>SUM(P240:P286)</f>
        <v>309.1309</v>
      </c>
      <c r="Q239" s="121"/>
      <c r="R239" s="122">
        <f>SUM(R240:R286)</f>
        <v>3.0999699999999999</v>
      </c>
      <c r="S239" s="121"/>
      <c r="T239" s="123">
        <f>SUM(T240:T286)</f>
        <v>0</v>
      </c>
      <c r="AR239" s="117" t="s">
        <v>123</v>
      </c>
      <c r="AT239" s="124" t="s">
        <v>69</v>
      </c>
      <c r="AU239" s="124" t="s">
        <v>77</v>
      </c>
      <c r="AY239" s="117" t="s">
        <v>114</v>
      </c>
      <c r="BK239" s="125">
        <f>SUM(BK240:BK286)</f>
        <v>0</v>
      </c>
    </row>
    <row r="240" spans="1:65" s="2" customFormat="1" ht="16.5" customHeight="1" x14ac:dyDescent="0.2">
      <c r="A240" s="23"/>
      <c r="B240" s="128"/>
      <c r="C240" s="129" t="s">
        <v>545</v>
      </c>
      <c r="D240" s="129" t="s">
        <v>117</v>
      </c>
      <c r="E240" s="130" t="s">
        <v>546</v>
      </c>
      <c r="F240" s="131" t="s">
        <v>547</v>
      </c>
      <c r="G240" s="132" t="s">
        <v>173</v>
      </c>
      <c r="H240" s="133">
        <v>1</v>
      </c>
      <c r="I240" s="160"/>
      <c r="J240" s="134">
        <f t="shared" ref="J240:J286" si="40">ROUND(I240*H240,2)</f>
        <v>0</v>
      </c>
      <c r="K240" s="131" t="s">
        <v>121</v>
      </c>
      <c r="L240" s="24"/>
      <c r="M240" s="135" t="s">
        <v>1</v>
      </c>
      <c r="N240" s="136" t="s">
        <v>36</v>
      </c>
      <c r="O240" s="137">
        <v>1.4</v>
      </c>
      <c r="P240" s="137">
        <f t="shared" ref="P240:P286" si="41">O240*H240</f>
        <v>1.4</v>
      </c>
      <c r="Q240" s="137">
        <v>9.3000000000000005E-4</v>
      </c>
      <c r="R240" s="137">
        <f t="shared" ref="R240:R286" si="42">Q240*H240</f>
        <v>9.3000000000000005E-4</v>
      </c>
      <c r="S240" s="137">
        <v>0</v>
      </c>
      <c r="T240" s="138">
        <f t="shared" ref="T240:T286" si="43">S240*H240</f>
        <v>0</v>
      </c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R240" s="139" t="s">
        <v>139</v>
      </c>
      <c r="AT240" s="139" t="s">
        <v>117</v>
      </c>
      <c r="AU240" s="139" t="s">
        <v>123</v>
      </c>
      <c r="AY240" s="11" t="s">
        <v>114</v>
      </c>
      <c r="BE240" s="140">
        <f t="shared" ref="BE240:BE286" si="44">IF(N240="základní",J240,0)</f>
        <v>0</v>
      </c>
      <c r="BF240" s="140">
        <f t="shared" ref="BF240:BF286" si="45">IF(N240="snížená",J240,0)</f>
        <v>0</v>
      </c>
      <c r="BG240" s="140">
        <f t="shared" ref="BG240:BG286" si="46">IF(N240="zákl. přenesená",J240,0)</f>
        <v>0</v>
      </c>
      <c r="BH240" s="140">
        <f t="shared" ref="BH240:BH286" si="47">IF(N240="sníž. přenesená",J240,0)</f>
        <v>0</v>
      </c>
      <c r="BI240" s="140">
        <f t="shared" ref="BI240:BI286" si="48">IF(N240="nulová",J240,0)</f>
        <v>0</v>
      </c>
      <c r="BJ240" s="11" t="s">
        <v>123</v>
      </c>
      <c r="BK240" s="140">
        <f t="shared" ref="BK240:BK286" si="49">ROUND(I240*H240,2)</f>
        <v>0</v>
      </c>
      <c r="BL240" s="11" t="s">
        <v>139</v>
      </c>
      <c r="BM240" s="139" t="s">
        <v>548</v>
      </c>
    </row>
    <row r="241" spans="1:65" s="2" customFormat="1" ht="16.5" customHeight="1" x14ac:dyDescent="0.2">
      <c r="A241" s="23"/>
      <c r="B241" s="128"/>
      <c r="C241" s="141" t="s">
        <v>549</v>
      </c>
      <c r="D241" s="141" t="s">
        <v>142</v>
      </c>
      <c r="E241" s="142" t="s">
        <v>550</v>
      </c>
      <c r="F241" s="143" t="s">
        <v>551</v>
      </c>
      <c r="G241" s="144" t="s">
        <v>173</v>
      </c>
      <c r="H241" s="145">
        <v>1</v>
      </c>
      <c r="I241" s="161"/>
      <c r="J241" s="146">
        <f t="shared" si="40"/>
        <v>0</v>
      </c>
      <c r="K241" s="143" t="s">
        <v>1</v>
      </c>
      <c r="L241" s="147"/>
      <c r="M241" s="148" t="s">
        <v>1</v>
      </c>
      <c r="N241" s="149" t="s">
        <v>36</v>
      </c>
      <c r="O241" s="137">
        <v>0</v>
      </c>
      <c r="P241" s="137">
        <f t="shared" si="41"/>
        <v>0</v>
      </c>
      <c r="Q241" s="137">
        <v>2.5000000000000001E-3</v>
      </c>
      <c r="R241" s="137">
        <f t="shared" si="42"/>
        <v>2.5000000000000001E-3</v>
      </c>
      <c r="S241" s="137">
        <v>0</v>
      </c>
      <c r="T241" s="138">
        <f t="shared" si="43"/>
        <v>0</v>
      </c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R241" s="139" t="s">
        <v>145</v>
      </c>
      <c r="AT241" s="139" t="s">
        <v>142</v>
      </c>
      <c r="AU241" s="139" t="s">
        <v>123</v>
      </c>
      <c r="AY241" s="11" t="s">
        <v>114</v>
      </c>
      <c r="BE241" s="140">
        <f t="shared" si="44"/>
        <v>0</v>
      </c>
      <c r="BF241" s="140">
        <f t="shared" si="45"/>
        <v>0</v>
      </c>
      <c r="BG241" s="140">
        <f t="shared" si="46"/>
        <v>0</v>
      </c>
      <c r="BH241" s="140">
        <f t="shared" si="47"/>
        <v>0</v>
      </c>
      <c r="BI241" s="140">
        <f t="shared" si="48"/>
        <v>0</v>
      </c>
      <c r="BJ241" s="11" t="s">
        <v>123</v>
      </c>
      <c r="BK241" s="140">
        <f t="shared" si="49"/>
        <v>0</v>
      </c>
      <c r="BL241" s="11" t="s">
        <v>139</v>
      </c>
      <c r="BM241" s="139" t="s">
        <v>552</v>
      </c>
    </row>
    <row r="242" spans="1:65" s="2" customFormat="1" ht="16.5" customHeight="1" x14ac:dyDescent="0.2">
      <c r="A242" s="23"/>
      <c r="B242" s="128"/>
      <c r="C242" s="129" t="s">
        <v>553</v>
      </c>
      <c r="D242" s="129" t="s">
        <v>117</v>
      </c>
      <c r="E242" s="130" t="s">
        <v>554</v>
      </c>
      <c r="F242" s="131" t="s">
        <v>555</v>
      </c>
      <c r="G242" s="132" t="s">
        <v>173</v>
      </c>
      <c r="H242" s="133">
        <v>4</v>
      </c>
      <c r="I242" s="160"/>
      <c r="J242" s="134">
        <f t="shared" si="40"/>
        <v>0</v>
      </c>
      <c r="K242" s="131" t="s">
        <v>121</v>
      </c>
      <c r="L242" s="24"/>
      <c r="M242" s="135" t="s">
        <v>1</v>
      </c>
      <c r="N242" s="136" t="s">
        <v>36</v>
      </c>
      <c r="O242" s="137">
        <v>1.1000000000000001</v>
      </c>
      <c r="P242" s="137">
        <f t="shared" si="41"/>
        <v>4.4000000000000004</v>
      </c>
      <c r="Q242" s="137">
        <v>4.8999999999999998E-4</v>
      </c>
      <c r="R242" s="137">
        <f t="shared" si="42"/>
        <v>1.9599999999999999E-3</v>
      </c>
      <c r="S242" s="137">
        <v>0</v>
      </c>
      <c r="T242" s="138">
        <f t="shared" si="43"/>
        <v>0</v>
      </c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R242" s="139" t="s">
        <v>139</v>
      </c>
      <c r="AT242" s="139" t="s">
        <v>117</v>
      </c>
      <c r="AU242" s="139" t="s">
        <v>123</v>
      </c>
      <c r="AY242" s="11" t="s">
        <v>114</v>
      </c>
      <c r="BE242" s="140">
        <f t="shared" si="44"/>
        <v>0</v>
      </c>
      <c r="BF242" s="140">
        <f t="shared" si="45"/>
        <v>0</v>
      </c>
      <c r="BG242" s="140">
        <f t="shared" si="46"/>
        <v>0</v>
      </c>
      <c r="BH242" s="140">
        <f t="shared" si="47"/>
        <v>0</v>
      </c>
      <c r="BI242" s="140">
        <f t="shared" si="48"/>
        <v>0</v>
      </c>
      <c r="BJ242" s="11" t="s">
        <v>123</v>
      </c>
      <c r="BK242" s="140">
        <f t="shared" si="49"/>
        <v>0</v>
      </c>
      <c r="BL242" s="11" t="s">
        <v>139</v>
      </c>
      <c r="BM242" s="139" t="s">
        <v>556</v>
      </c>
    </row>
    <row r="243" spans="1:65" s="2" customFormat="1" ht="24" customHeight="1" x14ac:dyDescent="0.2">
      <c r="A243" s="23"/>
      <c r="B243" s="128"/>
      <c r="C243" s="141" t="s">
        <v>557</v>
      </c>
      <c r="D243" s="141" t="s">
        <v>142</v>
      </c>
      <c r="E243" s="142" t="s">
        <v>558</v>
      </c>
      <c r="F243" s="143" t="s">
        <v>559</v>
      </c>
      <c r="G243" s="144" t="s">
        <v>173</v>
      </c>
      <c r="H243" s="145">
        <v>4</v>
      </c>
      <c r="I243" s="161"/>
      <c r="J243" s="146">
        <f t="shared" si="40"/>
        <v>0</v>
      </c>
      <c r="K243" s="143" t="s">
        <v>121</v>
      </c>
      <c r="L243" s="147"/>
      <c r="M243" s="148" t="s">
        <v>1</v>
      </c>
      <c r="N243" s="149" t="s">
        <v>36</v>
      </c>
      <c r="O243" s="137">
        <v>0</v>
      </c>
      <c r="P243" s="137">
        <f t="shared" si="41"/>
        <v>0</v>
      </c>
      <c r="Q243" s="137">
        <v>6.0000000000000001E-3</v>
      </c>
      <c r="R243" s="137">
        <f t="shared" si="42"/>
        <v>2.4E-2</v>
      </c>
      <c r="S243" s="137">
        <v>0</v>
      </c>
      <c r="T243" s="138">
        <f t="shared" si="43"/>
        <v>0</v>
      </c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R243" s="139" t="s">
        <v>145</v>
      </c>
      <c r="AT243" s="139" t="s">
        <v>142</v>
      </c>
      <c r="AU243" s="139" t="s">
        <v>123</v>
      </c>
      <c r="AY243" s="11" t="s">
        <v>114</v>
      </c>
      <c r="BE243" s="140">
        <f t="shared" si="44"/>
        <v>0</v>
      </c>
      <c r="BF243" s="140">
        <f t="shared" si="45"/>
        <v>0</v>
      </c>
      <c r="BG243" s="140">
        <f t="shared" si="46"/>
        <v>0</v>
      </c>
      <c r="BH243" s="140">
        <f t="shared" si="47"/>
        <v>0</v>
      </c>
      <c r="BI243" s="140">
        <f t="shared" si="48"/>
        <v>0</v>
      </c>
      <c r="BJ243" s="11" t="s">
        <v>123</v>
      </c>
      <c r="BK243" s="140">
        <f t="shared" si="49"/>
        <v>0</v>
      </c>
      <c r="BL243" s="11" t="s">
        <v>139</v>
      </c>
      <c r="BM243" s="139" t="s">
        <v>560</v>
      </c>
    </row>
    <row r="244" spans="1:65" s="2" customFormat="1" ht="16.5" customHeight="1" x14ac:dyDescent="0.2">
      <c r="A244" s="23"/>
      <c r="B244" s="128"/>
      <c r="C244" s="129" t="s">
        <v>561</v>
      </c>
      <c r="D244" s="129" t="s">
        <v>117</v>
      </c>
      <c r="E244" s="130" t="s">
        <v>562</v>
      </c>
      <c r="F244" s="131" t="s">
        <v>563</v>
      </c>
      <c r="G244" s="132" t="s">
        <v>173</v>
      </c>
      <c r="H244" s="133">
        <v>34</v>
      </c>
      <c r="I244" s="160"/>
      <c r="J244" s="134">
        <f t="shared" si="40"/>
        <v>0</v>
      </c>
      <c r="K244" s="131" t="s">
        <v>121</v>
      </c>
      <c r="L244" s="24"/>
      <c r="M244" s="135" t="s">
        <v>1</v>
      </c>
      <c r="N244" s="136" t="s">
        <v>36</v>
      </c>
      <c r="O244" s="137">
        <v>1.4</v>
      </c>
      <c r="P244" s="137">
        <f t="shared" si="41"/>
        <v>47.599999999999994</v>
      </c>
      <c r="Q244" s="137">
        <v>1.7799999999999999E-3</v>
      </c>
      <c r="R244" s="137">
        <f t="shared" si="42"/>
        <v>6.0519999999999997E-2</v>
      </c>
      <c r="S244" s="137">
        <v>0</v>
      </c>
      <c r="T244" s="138">
        <f t="shared" si="43"/>
        <v>0</v>
      </c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R244" s="139" t="s">
        <v>139</v>
      </c>
      <c r="AT244" s="139" t="s">
        <v>117</v>
      </c>
      <c r="AU244" s="139" t="s">
        <v>123</v>
      </c>
      <c r="AY244" s="11" t="s">
        <v>114</v>
      </c>
      <c r="BE244" s="140">
        <f t="shared" si="44"/>
        <v>0</v>
      </c>
      <c r="BF244" s="140">
        <f t="shared" si="45"/>
        <v>0</v>
      </c>
      <c r="BG244" s="140">
        <f t="shared" si="46"/>
        <v>0</v>
      </c>
      <c r="BH244" s="140">
        <f t="shared" si="47"/>
        <v>0</v>
      </c>
      <c r="BI244" s="140">
        <f t="shared" si="48"/>
        <v>0</v>
      </c>
      <c r="BJ244" s="11" t="s">
        <v>123</v>
      </c>
      <c r="BK244" s="140">
        <f t="shared" si="49"/>
        <v>0</v>
      </c>
      <c r="BL244" s="11" t="s">
        <v>139</v>
      </c>
      <c r="BM244" s="139" t="s">
        <v>564</v>
      </c>
    </row>
    <row r="245" spans="1:65" s="2" customFormat="1" ht="16.5" customHeight="1" x14ac:dyDescent="0.2">
      <c r="A245" s="23"/>
      <c r="B245" s="128"/>
      <c r="C245" s="141" t="s">
        <v>565</v>
      </c>
      <c r="D245" s="141" t="s">
        <v>142</v>
      </c>
      <c r="E245" s="142" t="s">
        <v>566</v>
      </c>
      <c r="F245" s="143" t="s">
        <v>567</v>
      </c>
      <c r="G245" s="144" t="s">
        <v>173</v>
      </c>
      <c r="H245" s="145">
        <v>17</v>
      </c>
      <c r="I245" s="161"/>
      <c r="J245" s="146">
        <f t="shared" si="40"/>
        <v>0</v>
      </c>
      <c r="K245" s="143" t="s">
        <v>1</v>
      </c>
      <c r="L245" s="147"/>
      <c r="M245" s="148" t="s">
        <v>1</v>
      </c>
      <c r="N245" s="149" t="s">
        <v>36</v>
      </c>
      <c r="O245" s="137">
        <v>0</v>
      </c>
      <c r="P245" s="137">
        <f t="shared" si="41"/>
        <v>0</v>
      </c>
      <c r="Q245" s="137">
        <v>2.1000000000000001E-2</v>
      </c>
      <c r="R245" s="137">
        <f t="shared" si="42"/>
        <v>0.35700000000000004</v>
      </c>
      <c r="S245" s="137">
        <v>0</v>
      </c>
      <c r="T245" s="138">
        <f t="shared" si="43"/>
        <v>0</v>
      </c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R245" s="139" t="s">
        <v>145</v>
      </c>
      <c r="AT245" s="139" t="s">
        <v>142</v>
      </c>
      <c r="AU245" s="139" t="s">
        <v>123</v>
      </c>
      <c r="AY245" s="11" t="s">
        <v>114</v>
      </c>
      <c r="BE245" s="140">
        <f t="shared" si="44"/>
        <v>0</v>
      </c>
      <c r="BF245" s="140">
        <f t="shared" si="45"/>
        <v>0</v>
      </c>
      <c r="BG245" s="140">
        <f t="shared" si="46"/>
        <v>0</v>
      </c>
      <c r="BH245" s="140">
        <f t="shared" si="47"/>
        <v>0</v>
      </c>
      <c r="BI245" s="140">
        <f t="shared" si="48"/>
        <v>0</v>
      </c>
      <c r="BJ245" s="11" t="s">
        <v>123</v>
      </c>
      <c r="BK245" s="140">
        <f t="shared" si="49"/>
        <v>0</v>
      </c>
      <c r="BL245" s="11" t="s">
        <v>139</v>
      </c>
      <c r="BM245" s="139" t="s">
        <v>568</v>
      </c>
    </row>
    <row r="246" spans="1:65" s="2" customFormat="1" ht="16.5" customHeight="1" x14ac:dyDescent="0.2">
      <c r="A246" s="23"/>
      <c r="B246" s="128"/>
      <c r="C246" s="141" t="s">
        <v>569</v>
      </c>
      <c r="D246" s="141" t="s">
        <v>142</v>
      </c>
      <c r="E246" s="142" t="s">
        <v>570</v>
      </c>
      <c r="F246" s="143" t="s">
        <v>571</v>
      </c>
      <c r="G246" s="144" t="s">
        <v>173</v>
      </c>
      <c r="H246" s="145">
        <v>13</v>
      </c>
      <c r="I246" s="161"/>
      <c r="J246" s="146">
        <f t="shared" si="40"/>
        <v>0</v>
      </c>
      <c r="K246" s="143" t="s">
        <v>1</v>
      </c>
      <c r="L246" s="147"/>
      <c r="M246" s="148" t="s">
        <v>1</v>
      </c>
      <c r="N246" s="149" t="s">
        <v>36</v>
      </c>
      <c r="O246" s="137">
        <v>0</v>
      </c>
      <c r="P246" s="137">
        <f t="shared" si="41"/>
        <v>0</v>
      </c>
      <c r="Q246" s="137">
        <v>2.1000000000000001E-2</v>
      </c>
      <c r="R246" s="137">
        <f t="shared" si="42"/>
        <v>0.27300000000000002</v>
      </c>
      <c r="S246" s="137">
        <v>0</v>
      </c>
      <c r="T246" s="138">
        <f t="shared" si="43"/>
        <v>0</v>
      </c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R246" s="139" t="s">
        <v>145</v>
      </c>
      <c r="AT246" s="139" t="s">
        <v>142</v>
      </c>
      <c r="AU246" s="139" t="s">
        <v>123</v>
      </c>
      <c r="AY246" s="11" t="s">
        <v>114</v>
      </c>
      <c r="BE246" s="140">
        <f t="shared" si="44"/>
        <v>0</v>
      </c>
      <c r="BF246" s="140">
        <f t="shared" si="45"/>
        <v>0</v>
      </c>
      <c r="BG246" s="140">
        <f t="shared" si="46"/>
        <v>0</v>
      </c>
      <c r="BH246" s="140">
        <f t="shared" si="47"/>
        <v>0</v>
      </c>
      <c r="BI246" s="140">
        <f t="shared" si="48"/>
        <v>0</v>
      </c>
      <c r="BJ246" s="11" t="s">
        <v>123</v>
      </c>
      <c r="BK246" s="140">
        <f t="shared" si="49"/>
        <v>0</v>
      </c>
      <c r="BL246" s="11" t="s">
        <v>139</v>
      </c>
      <c r="BM246" s="139" t="s">
        <v>572</v>
      </c>
    </row>
    <row r="247" spans="1:65" s="2" customFormat="1" ht="16.5" customHeight="1" x14ac:dyDescent="0.2">
      <c r="A247" s="23"/>
      <c r="B247" s="128"/>
      <c r="C247" s="141" t="s">
        <v>573</v>
      </c>
      <c r="D247" s="141" t="s">
        <v>142</v>
      </c>
      <c r="E247" s="142" t="s">
        <v>574</v>
      </c>
      <c r="F247" s="143" t="s">
        <v>575</v>
      </c>
      <c r="G247" s="144" t="s">
        <v>173</v>
      </c>
      <c r="H247" s="145">
        <v>30</v>
      </c>
      <c r="I247" s="161"/>
      <c r="J247" s="146">
        <f t="shared" si="40"/>
        <v>0</v>
      </c>
      <c r="K247" s="143" t="s">
        <v>1</v>
      </c>
      <c r="L247" s="147"/>
      <c r="M247" s="148" t="s">
        <v>1</v>
      </c>
      <c r="N247" s="149" t="s">
        <v>36</v>
      </c>
      <c r="O247" s="137">
        <v>0</v>
      </c>
      <c r="P247" s="137">
        <f t="shared" si="41"/>
        <v>0</v>
      </c>
      <c r="Q247" s="137">
        <v>1.2999999999999999E-3</v>
      </c>
      <c r="R247" s="137">
        <f t="shared" si="42"/>
        <v>3.9E-2</v>
      </c>
      <c r="S247" s="137">
        <v>0</v>
      </c>
      <c r="T247" s="138">
        <f t="shared" si="43"/>
        <v>0</v>
      </c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23"/>
      <c r="AR247" s="139" t="s">
        <v>145</v>
      </c>
      <c r="AT247" s="139" t="s">
        <v>142</v>
      </c>
      <c r="AU247" s="139" t="s">
        <v>123</v>
      </c>
      <c r="AY247" s="11" t="s">
        <v>114</v>
      </c>
      <c r="BE247" s="140">
        <f t="shared" si="44"/>
        <v>0</v>
      </c>
      <c r="BF247" s="140">
        <f t="shared" si="45"/>
        <v>0</v>
      </c>
      <c r="BG247" s="140">
        <f t="shared" si="46"/>
        <v>0</v>
      </c>
      <c r="BH247" s="140">
        <f t="shared" si="47"/>
        <v>0</v>
      </c>
      <c r="BI247" s="140">
        <f t="shared" si="48"/>
        <v>0</v>
      </c>
      <c r="BJ247" s="11" t="s">
        <v>123</v>
      </c>
      <c r="BK247" s="140">
        <f t="shared" si="49"/>
        <v>0</v>
      </c>
      <c r="BL247" s="11" t="s">
        <v>139</v>
      </c>
      <c r="BM247" s="139" t="s">
        <v>576</v>
      </c>
    </row>
    <row r="248" spans="1:65" s="2" customFormat="1" ht="16.5" customHeight="1" x14ac:dyDescent="0.2">
      <c r="A248" s="23"/>
      <c r="B248" s="128"/>
      <c r="C248" s="141" t="s">
        <v>577</v>
      </c>
      <c r="D248" s="141" t="s">
        <v>142</v>
      </c>
      <c r="E248" s="142" t="s">
        <v>578</v>
      </c>
      <c r="F248" s="143" t="s">
        <v>579</v>
      </c>
      <c r="G248" s="144" t="s">
        <v>173</v>
      </c>
      <c r="H248" s="145">
        <v>4</v>
      </c>
      <c r="I248" s="161"/>
      <c r="J248" s="146">
        <f t="shared" si="40"/>
        <v>0</v>
      </c>
      <c r="K248" s="143" t="s">
        <v>1</v>
      </c>
      <c r="L248" s="147"/>
      <c r="M248" s="148" t="s">
        <v>1</v>
      </c>
      <c r="N248" s="149" t="s">
        <v>36</v>
      </c>
      <c r="O248" s="137">
        <v>0</v>
      </c>
      <c r="P248" s="137">
        <f t="shared" si="41"/>
        <v>0</v>
      </c>
      <c r="Q248" s="137">
        <v>1.6E-2</v>
      </c>
      <c r="R248" s="137">
        <f t="shared" si="42"/>
        <v>6.4000000000000001E-2</v>
      </c>
      <c r="S248" s="137">
        <v>0</v>
      </c>
      <c r="T248" s="138">
        <f t="shared" si="43"/>
        <v>0</v>
      </c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23"/>
      <c r="AR248" s="139" t="s">
        <v>145</v>
      </c>
      <c r="AT248" s="139" t="s">
        <v>142</v>
      </c>
      <c r="AU248" s="139" t="s">
        <v>123</v>
      </c>
      <c r="AY248" s="11" t="s">
        <v>114</v>
      </c>
      <c r="BE248" s="140">
        <f t="shared" si="44"/>
        <v>0</v>
      </c>
      <c r="BF248" s="140">
        <f t="shared" si="45"/>
        <v>0</v>
      </c>
      <c r="BG248" s="140">
        <f t="shared" si="46"/>
        <v>0</v>
      </c>
      <c r="BH248" s="140">
        <f t="shared" si="47"/>
        <v>0</v>
      </c>
      <c r="BI248" s="140">
        <f t="shared" si="48"/>
        <v>0</v>
      </c>
      <c r="BJ248" s="11" t="s">
        <v>123</v>
      </c>
      <c r="BK248" s="140">
        <f t="shared" si="49"/>
        <v>0</v>
      </c>
      <c r="BL248" s="11" t="s">
        <v>139</v>
      </c>
      <c r="BM248" s="139" t="s">
        <v>580</v>
      </c>
    </row>
    <row r="249" spans="1:65" s="2" customFormat="1" ht="16.5" customHeight="1" x14ac:dyDescent="0.2">
      <c r="A249" s="23"/>
      <c r="B249" s="128"/>
      <c r="C249" s="141" t="s">
        <v>581</v>
      </c>
      <c r="D249" s="141" t="s">
        <v>142</v>
      </c>
      <c r="E249" s="142" t="s">
        <v>582</v>
      </c>
      <c r="F249" s="143" t="s">
        <v>583</v>
      </c>
      <c r="G249" s="144" t="s">
        <v>173</v>
      </c>
      <c r="H249" s="145">
        <v>4</v>
      </c>
      <c r="I249" s="161"/>
      <c r="J249" s="146">
        <f t="shared" si="40"/>
        <v>0</v>
      </c>
      <c r="K249" s="143" t="s">
        <v>1</v>
      </c>
      <c r="L249" s="147"/>
      <c r="M249" s="148" t="s">
        <v>1</v>
      </c>
      <c r="N249" s="149" t="s">
        <v>36</v>
      </c>
      <c r="O249" s="137">
        <v>0</v>
      </c>
      <c r="P249" s="137">
        <f t="shared" si="41"/>
        <v>0</v>
      </c>
      <c r="Q249" s="137">
        <v>1.2999999999999999E-3</v>
      </c>
      <c r="R249" s="137">
        <f t="shared" si="42"/>
        <v>5.1999999999999998E-3</v>
      </c>
      <c r="S249" s="137">
        <v>0</v>
      </c>
      <c r="T249" s="138">
        <f t="shared" si="43"/>
        <v>0</v>
      </c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23"/>
      <c r="AR249" s="139" t="s">
        <v>145</v>
      </c>
      <c r="AT249" s="139" t="s">
        <v>142</v>
      </c>
      <c r="AU249" s="139" t="s">
        <v>123</v>
      </c>
      <c r="AY249" s="11" t="s">
        <v>114</v>
      </c>
      <c r="BE249" s="140">
        <f t="shared" si="44"/>
        <v>0</v>
      </c>
      <c r="BF249" s="140">
        <f t="shared" si="45"/>
        <v>0</v>
      </c>
      <c r="BG249" s="140">
        <f t="shared" si="46"/>
        <v>0</v>
      </c>
      <c r="BH249" s="140">
        <f t="shared" si="47"/>
        <v>0</v>
      </c>
      <c r="BI249" s="140">
        <f t="shared" si="48"/>
        <v>0</v>
      </c>
      <c r="BJ249" s="11" t="s">
        <v>123</v>
      </c>
      <c r="BK249" s="140">
        <f t="shared" si="49"/>
        <v>0</v>
      </c>
      <c r="BL249" s="11" t="s">
        <v>139</v>
      </c>
      <c r="BM249" s="139" t="s">
        <v>584</v>
      </c>
    </row>
    <row r="250" spans="1:65" s="2" customFormat="1" ht="16.5" customHeight="1" x14ac:dyDescent="0.2">
      <c r="A250" s="23"/>
      <c r="B250" s="128"/>
      <c r="C250" s="129" t="s">
        <v>585</v>
      </c>
      <c r="D250" s="129" t="s">
        <v>117</v>
      </c>
      <c r="E250" s="130" t="s">
        <v>586</v>
      </c>
      <c r="F250" s="131" t="s">
        <v>587</v>
      </c>
      <c r="G250" s="132" t="s">
        <v>407</v>
      </c>
      <c r="H250" s="133">
        <v>35</v>
      </c>
      <c r="I250" s="160"/>
      <c r="J250" s="134">
        <f t="shared" si="40"/>
        <v>0</v>
      </c>
      <c r="K250" s="131" t="s">
        <v>121</v>
      </c>
      <c r="L250" s="24"/>
      <c r="M250" s="135" t="s">
        <v>1</v>
      </c>
      <c r="N250" s="136" t="s">
        <v>36</v>
      </c>
      <c r="O250" s="137">
        <v>1.1000000000000001</v>
      </c>
      <c r="P250" s="137">
        <f t="shared" si="41"/>
        <v>38.5</v>
      </c>
      <c r="Q250" s="137">
        <v>1.8500000000000001E-3</v>
      </c>
      <c r="R250" s="137">
        <f t="shared" si="42"/>
        <v>6.4750000000000002E-2</v>
      </c>
      <c r="S250" s="137">
        <v>0</v>
      </c>
      <c r="T250" s="138">
        <f t="shared" si="43"/>
        <v>0</v>
      </c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23"/>
      <c r="AR250" s="139" t="s">
        <v>139</v>
      </c>
      <c r="AT250" s="139" t="s">
        <v>117</v>
      </c>
      <c r="AU250" s="139" t="s">
        <v>123</v>
      </c>
      <c r="AY250" s="11" t="s">
        <v>114</v>
      </c>
      <c r="BE250" s="140">
        <f t="shared" si="44"/>
        <v>0</v>
      </c>
      <c r="BF250" s="140">
        <f t="shared" si="45"/>
        <v>0</v>
      </c>
      <c r="BG250" s="140">
        <f t="shared" si="46"/>
        <v>0</v>
      </c>
      <c r="BH250" s="140">
        <f t="shared" si="47"/>
        <v>0</v>
      </c>
      <c r="BI250" s="140">
        <f t="shared" si="48"/>
        <v>0</v>
      </c>
      <c r="BJ250" s="11" t="s">
        <v>123</v>
      </c>
      <c r="BK250" s="140">
        <f t="shared" si="49"/>
        <v>0</v>
      </c>
      <c r="BL250" s="11" t="s">
        <v>139</v>
      </c>
      <c r="BM250" s="139" t="s">
        <v>588</v>
      </c>
    </row>
    <row r="251" spans="1:65" s="2" customFormat="1" ht="16.5" customHeight="1" x14ac:dyDescent="0.2">
      <c r="A251" s="23"/>
      <c r="B251" s="128"/>
      <c r="C251" s="141" t="s">
        <v>589</v>
      </c>
      <c r="D251" s="141" t="s">
        <v>142</v>
      </c>
      <c r="E251" s="142" t="s">
        <v>590</v>
      </c>
      <c r="F251" s="143" t="s">
        <v>591</v>
      </c>
      <c r="G251" s="144" t="s">
        <v>173</v>
      </c>
      <c r="H251" s="145">
        <v>31</v>
      </c>
      <c r="I251" s="161"/>
      <c r="J251" s="146">
        <f t="shared" si="40"/>
        <v>0</v>
      </c>
      <c r="K251" s="143" t="s">
        <v>121</v>
      </c>
      <c r="L251" s="147"/>
      <c r="M251" s="148" t="s">
        <v>1</v>
      </c>
      <c r="N251" s="149" t="s">
        <v>36</v>
      </c>
      <c r="O251" s="137">
        <v>0</v>
      </c>
      <c r="P251" s="137">
        <f t="shared" si="41"/>
        <v>0</v>
      </c>
      <c r="Q251" s="137">
        <v>1.2E-2</v>
      </c>
      <c r="R251" s="137">
        <f t="shared" si="42"/>
        <v>0.372</v>
      </c>
      <c r="S251" s="137">
        <v>0</v>
      </c>
      <c r="T251" s="138">
        <f t="shared" si="43"/>
        <v>0</v>
      </c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23"/>
      <c r="AR251" s="139" t="s">
        <v>145</v>
      </c>
      <c r="AT251" s="139" t="s">
        <v>142</v>
      </c>
      <c r="AU251" s="139" t="s">
        <v>123</v>
      </c>
      <c r="AY251" s="11" t="s">
        <v>114</v>
      </c>
      <c r="BE251" s="140">
        <f t="shared" si="44"/>
        <v>0</v>
      </c>
      <c r="BF251" s="140">
        <f t="shared" si="45"/>
        <v>0</v>
      </c>
      <c r="BG251" s="140">
        <f t="shared" si="46"/>
        <v>0</v>
      </c>
      <c r="BH251" s="140">
        <f t="shared" si="47"/>
        <v>0</v>
      </c>
      <c r="BI251" s="140">
        <f t="shared" si="48"/>
        <v>0</v>
      </c>
      <c r="BJ251" s="11" t="s">
        <v>123</v>
      </c>
      <c r="BK251" s="140">
        <f t="shared" si="49"/>
        <v>0</v>
      </c>
      <c r="BL251" s="11" t="s">
        <v>139</v>
      </c>
      <c r="BM251" s="139" t="s">
        <v>592</v>
      </c>
    </row>
    <row r="252" spans="1:65" s="2" customFormat="1" ht="16.5" customHeight="1" x14ac:dyDescent="0.2">
      <c r="A252" s="23"/>
      <c r="B252" s="128"/>
      <c r="C252" s="141" t="s">
        <v>593</v>
      </c>
      <c r="D252" s="141" t="s">
        <v>142</v>
      </c>
      <c r="E252" s="142" t="s">
        <v>594</v>
      </c>
      <c r="F252" s="143" t="s">
        <v>595</v>
      </c>
      <c r="G252" s="144" t="s">
        <v>173</v>
      </c>
      <c r="H252" s="145">
        <v>4</v>
      </c>
      <c r="I252" s="161"/>
      <c r="J252" s="146">
        <f t="shared" si="40"/>
        <v>0</v>
      </c>
      <c r="K252" s="143" t="s">
        <v>121</v>
      </c>
      <c r="L252" s="147"/>
      <c r="M252" s="148" t="s">
        <v>1</v>
      </c>
      <c r="N252" s="149" t="s">
        <v>36</v>
      </c>
      <c r="O252" s="137">
        <v>0</v>
      </c>
      <c r="P252" s="137">
        <f t="shared" si="41"/>
        <v>0</v>
      </c>
      <c r="Q252" s="137">
        <v>1.2999999999999999E-2</v>
      </c>
      <c r="R252" s="137">
        <f t="shared" si="42"/>
        <v>5.1999999999999998E-2</v>
      </c>
      <c r="S252" s="137">
        <v>0</v>
      </c>
      <c r="T252" s="138">
        <f t="shared" si="43"/>
        <v>0</v>
      </c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23"/>
      <c r="AR252" s="139" t="s">
        <v>145</v>
      </c>
      <c r="AT252" s="139" t="s">
        <v>142</v>
      </c>
      <c r="AU252" s="139" t="s">
        <v>123</v>
      </c>
      <c r="AY252" s="11" t="s">
        <v>114</v>
      </c>
      <c r="BE252" s="140">
        <f t="shared" si="44"/>
        <v>0</v>
      </c>
      <c r="BF252" s="140">
        <f t="shared" si="45"/>
        <v>0</v>
      </c>
      <c r="BG252" s="140">
        <f t="shared" si="46"/>
        <v>0</v>
      </c>
      <c r="BH252" s="140">
        <f t="shared" si="47"/>
        <v>0</v>
      </c>
      <c r="BI252" s="140">
        <f t="shared" si="48"/>
        <v>0</v>
      </c>
      <c r="BJ252" s="11" t="s">
        <v>123</v>
      </c>
      <c r="BK252" s="140">
        <f t="shared" si="49"/>
        <v>0</v>
      </c>
      <c r="BL252" s="11" t="s">
        <v>139</v>
      </c>
      <c r="BM252" s="139" t="s">
        <v>596</v>
      </c>
    </row>
    <row r="253" spans="1:65" s="2" customFormat="1" ht="16.5" customHeight="1" x14ac:dyDescent="0.2">
      <c r="A253" s="23"/>
      <c r="B253" s="128"/>
      <c r="C253" s="129" t="s">
        <v>597</v>
      </c>
      <c r="D253" s="129" t="s">
        <v>117</v>
      </c>
      <c r="E253" s="130" t="s">
        <v>598</v>
      </c>
      <c r="F253" s="131" t="s">
        <v>599</v>
      </c>
      <c r="G253" s="132" t="s">
        <v>407</v>
      </c>
      <c r="H253" s="133">
        <v>29</v>
      </c>
      <c r="I253" s="160"/>
      <c r="J253" s="134">
        <f t="shared" si="40"/>
        <v>0</v>
      </c>
      <c r="K253" s="131" t="s">
        <v>121</v>
      </c>
      <c r="L253" s="24"/>
      <c r="M253" s="135" t="s">
        <v>1</v>
      </c>
      <c r="N253" s="136" t="s">
        <v>36</v>
      </c>
      <c r="O253" s="137">
        <v>2.4620000000000002</v>
      </c>
      <c r="P253" s="137">
        <f t="shared" si="41"/>
        <v>71.39800000000001</v>
      </c>
      <c r="Q253" s="137">
        <v>1.99E-3</v>
      </c>
      <c r="R253" s="137">
        <f t="shared" si="42"/>
        <v>5.7709999999999997E-2</v>
      </c>
      <c r="S253" s="137">
        <v>0</v>
      </c>
      <c r="T253" s="138">
        <f t="shared" si="43"/>
        <v>0</v>
      </c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23"/>
      <c r="AR253" s="139" t="s">
        <v>139</v>
      </c>
      <c r="AT253" s="139" t="s">
        <v>117</v>
      </c>
      <c r="AU253" s="139" t="s">
        <v>123</v>
      </c>
      <c r="AY253" s="11" t="s">
        <v>114</v>
      </c>
      <c r="BE253" s="140">
        <f t="shared" si="44"/>
        <v>0</v>
      </c>
      <c r="BF253" s="140">
        <f t="shared" si="45"/>
        <v>0</v>
      </c>
      <c r="BG253" s="140">
        <f t="shared" si="46"/>
        <v>0</v>
      </c>
      <c r="BH253" s="140">
        <f t="shared" si="47"/>
        <v>0</v>
      </c>
      <c r="BI253" s="140">
        <f t="shared" si="48"/>
        <v>0</v>
      </c>
      <c r="BJ253" s="11" t="s">
        <v>123</v>
      </c>
      <c r="BK253" s="140">
        <f t="shared" si="49"/>
        <v>0</v>
      </c>
      <c r="BL253" s="11" t="s">
        <v>139</v>
      </c>
      <c r="BM253" s="139" t="s">
        <v>600</v>
      </c>
    </row>
    <row r="254" spans="1:65" s="2" customFormat="1" ht="16.5" customHeight="1" x14ac:dyDescent="0.2">
      <c r="A254" s="23"/>
      <c r="B254" s="128"/>
      <c r="C254" s="141" t="s">
        <v>601</v>
      </c>
      <c r="D254" s="141" t="s">
        <v>142</v>
      </c>
      <c r="E254" s="142" t="s">
        <v>602</v>
      </c>
      <c r="F254" s="143" t="s">
        <v>603</v>
      </c>
      <c r="G254" s="144" t="s">
        <v>173</v>
      </c>
      <c r="H254" s="145">
        <v>29</v>
      </c>
      <c r="I254" s="161"/>
      <c r="J254" s="146">
        <f t="shared" si="40"/>
        <v>0</v>
      </c>
      <c r="K254" s="143" t="s">
        <v>121</v>
      </c>
      <c r="L254" s="147"/>
      <c r="M254" s="148" t="s">
        <v>1</v>
      </c>
      <c r="N254" s="149" t="s">
        <v>36</v>
      </c>
      <c r="O254" s="137">
        <v>0</v>
      </c>
      <c r="P254" s="137">
        <f t="shared" si="41"/>
        <v>0</v>
      </c>
      <c r="Q254" s="137">
        <v>4.7E-2</v>
      </c>
      <c r="R254" s="137">
        <f t="shared" si="42"/>
        <v>1.363</v>
      </c>
      <c r="S254" s="137">
        <v>0</v>
      </c>
      <c r="T254" s="138">
        <f t="shared" si="43"/>
        <v>0</v>
      </c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23"/>
      <c r="AR254" s="139" t="s">
        <v>145</v>
      </c>
      <c r="AT254" s="139" t="s">
        <v>142</v>
      </c>
      <c r="AU254" s="139" t="s">
        <v>123</v>
      </c>
      <c r="AY254" s="11" t="s">
        <v>114</v>
      </c>
      <c r="BE254" s="140">
        <f t="shared" si="44"/>
        <v>0</v>
      </c>
      <c r="BF254" s="140">
        <f t="shared" si="45"/>
        <v>0</v>
      </c>
      <c r="BG254" s="140">
        <f t="shared" si="46"/>
        <v>0</v>
      </c>
      <c r="BH254" s="140">
        <f t="shared" si="47"/>
        <v>0</v>
      </c>
      <c r="BI254" s="140">
        <f t="shared" si="48"/>
        <v>0</v>
      </c>
      <c r="BJ254" s="11" t="s">
        <v>123</v>
      </c>
      <c r="BK254" s="140">
        <f t="shared" si="49"/>
        <v>0</v>
      </c>
      <c r="BL254" s="11" t="s">
        <v>139</v>
      </c>
      <c r="BM254" s="139" t="s">
        <v>604</v>
      </c>
    </row>
    <row r="255" spans="1:65" s="2" customFormat="1" ht="16.5" customHeight="1" x14ac:dyDescent="0.2">
      <c r="A255" s="23"/>
      <c r="B255" s="128"/>
      <c r="C255" s="129" t="s">
        <v>605</v>
      </c>
      <c r="D255" s="129" t="s">
        <v>117</v>
      </c>
      <c r="E255" s="130" t="s">
        <v>606</v>
      </c>
      <c r="F255" s="131" t="s">
        <v>607</v>
      </c>
      <c r="G255" s="132" t="s">
        <v>407</v>
      </c>
      <c r="H255" s="133">
        <v>33</v>
      </c>
      <c r="I255" s="160"/>
      <c r="J255" s="134">
        <f t="shared" si="40"/>
        <v>0</v>
      </c>
      <c r="K255" s="131" t="s">
        <v>121</v>
      </c>
      <c r="L255" s="24"/>
      <c r="M255" s="135" t="s">
        <v>1</v>
      </c>
      <c r="N255" s="136" t="s">
        <v>36</v>
      </c>
      <c r="O255" s="137">
        <v>0.85</v>
      </c>
      <c r="P255" s="137">
        <f t="shared" si="41"/>
        <v>28.05</v>
      </c>
      <c r="Q255" s="137">
        <v>4.2999999999999999E-4</v>
      </c>
      <c r="R255" s="137">
        <f t="shared" si="42"/>
        <v>1.4189999999999999E-2</v>
      </c>
      <c r="S255" s="137">
        <v>0</v>
      </c>
      <c r="T255" s="138">
        <f t="shared" si="43"/>
        <v>0</v>
      </c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23"/>
      <c r="AR255" s="139" t="s">
        <v>139</v>
      </c>
      <c r="AT255" s="139" t="s">
        <v>117</v>
      </c>
      <c r="AU255" s="139" t="s">
        <v>123</v>
      </c>
      <c r="AY255" s="11" t="s">
        <v>114</v>
      </c>
      <c r="BE255" s="140">
        <f t="shared" si="44"/>
        <v>0</v>
      </c>
      <c r="BF255" s="140">
        <f t="shared" si="45"/>
        <v>0</v>
      </c>
      <c r="BG255" s="140">
        <f t="shared" si="46"/>
        <v>0</v>
      </c>
      <c r="BH255" s="140">
        <f t="shared" si="47"/>
        <v>0</v>
      </c>
      <c r="BI255" s="140">
        <f t="shared" si="48"/>
        <v>0</v>
      </c>
      <c r="BJ255" s="11" t="s">
        <v>123</v>
      </c>
      <c r="BK255" s="140">
        <f t="shared" si="49"/>
        <v>0</v>
      </c>
      <c r="BL255" s="11" t="s">
        <v>139</v>
      </c>
      <c r="BM255" s="139" t="s">
        <v>608</v>
      </c>
    </row>
    <row r="256" spans="1:65" s="2" customFormat="1" ht="16.5" customHeight="1" x14ac:dyDescent="0.2">
      <c r="A256" s="23"/>
      <c r="B256" s="128"/>
      <c r="C256" s="129" t="s">
        <v>609</v>
      </c>
      <c r="D256" s="129" t="s">
        <v>117</v>
      </c>
      <c r="E256" s="130" t="s">
        <v>610</v>
      </c>
      <c r="F256" s="131" t="s">
        <v>611</v>
      </c>
      <c r="G256" s="132" t="s">
        <v>407</v>
      </c>
      <c r="H256" s="133">
        <v>1</v>
      </c>
      <c r="I256" s="160"/>
      <c r="J256" s="134">
        <f t="shared" si="40"/>
        <v>0</v>
      </c>
      <c r="K256" s="131" t="s">
        <v>121</v>
      </c>
      <c r="L256" s="24"/>
      <c r="M256" s="135" t="s">
        <v>1</v>
      </c>
      <c r="N256" s="136" t="s">
        <v>36</v>
      </c>
      <c r="O256" s="137">
        <v>1.5</v>
      </c>
      <c r="P256" s="137">
        <f t="shared" si="41"/>
        <v>1.5</v>
      </c>
      <c r="Q256" s="137">
        <v>5.9000000000000003E-4</v>
      </c>
      <c r="R256" s="137">
        <f t="shared" si="42"/>
        <v>5.9000000000000003E-4</v>
      </c>
      <c r="S256" s="137">
        <v>0</v>
      </c>
      <c r="T256" s="138">
        <f t="shared" si="43"/>
        <v>0</v>
      </c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23"/>
      <c r="AR256" s="139" t="s">
        <v>139</v>
      </c>
      <c r="AT256" s="139" t="s">
        <v>117</v>
      </c>
      <c r="AU256" s="139" t="s">
        <v>123</v>
      </c>
      <c r="AY256" s="11" t="s">
        <v>114</v>
      </c>
      <c r="BE256" s="140">
        <f t="shared" si="44"/>
        <v>0</v>
      </c>
      <c r="BF256" s="140">
        <f t="shared" si="45"/>
        <v>0</v>
      </c>
      <c r="BG256" s="140">
        <f t="shared" si="46"/>
        <v>0</v>
      </c>
      <c r="BH256" s="140">
        <f t="shared" si="47"/>
        <v>0</v>
      </c>
      <c r="BI256" s="140">
        <f t="shared" si="48"/>
        <v>0</v>
      </c>
      <c r="BJ256" s="11" t="s">
        <v>123</v>
      </c>
      <c r="BK256" s="140">
        <f t="shared" si="49"/>
        <v>0</v>
      </c>
      <c r="BL256" s="11" t="s">
        <v>139</v>
      </c>
      <c r="BM256" s="139" t="s">
        <v>612</v>
      </c>
    </row>
    <row r="257" spans="1:65" s="2" customFormat="1" ht="16.5" customHeight="1" x14ac:dyDescent="0.2">
      <c r="A257" s="23"/>
      <c r="B257" s="128"/>
      <c r="C257" s="141" t="s">
        <v>613</v>
      </c>
      <c r="D257" s="141" t="s">
        <v>142</v>
      </c>
      <c r="E257" s="142" t="s">
        <v>614</v>
      </c>
      <c r="F257" s="143" t="s">
        <v>615</v>
      </c>
      <c r="G257" s="144" t="s">
        <v>173</v>
      </c>
      <c r="H257" s="145">
        <v>1</v>
      </c>
      <c r="I257" s="161"/>
      <c r="J257" s="146">
        <f t="shared" si="40"/>
        <v>0</v>
      </c>
      <c r="K257" s="143" t="s">
        <v>121</v>
      </c>
      <c r="L257" s="147"/>
      <c r="M257" s="148" t="s">
        <v>1</v>
      </c>
      <c r="N257" s="149" t="s">
        <v>36</v>
      </c>
      <c r="O257" s="137">
        <v>0</v>
      </c>
      <c r="P257" s="137">
        <f t="shared" si="41"/>
        <v>0</v>
      </c>
      <c r="Q257" s="137">
        <v>1.4E-2</v>
      </c>
      <c r="R257" s="137">
        <f t="shared" si="42"/>
        <v>1.4E-2</v>
      </c>
      <c r="S257" s="137">
        <v>0</v>
      </c>
      <c r="T257" s="138">
        <f t="shared" si="43"/>
        <v>0</v>
      </c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23"/>
      <c r="AR257" s="139" t="s">
        <v>145</v>
      </c>
      <c r="AT257" s="139" t="s">
        <v>142</v>
      </c>
      <c r="AU257" s="139" t="s">
        <v>123</v>
      </c>
      <c r="AY257" s="11" t="s">
        <v>114</v>
      </c>
      <c r="BE257" s="140">
        <f t="shared" si="44"/>
        <v>0</v>
      </c>
      <c r="BF257" s="140">
        <f t="shared" si="45"/>
        <v>0</v>
      </c>
      <c r="BG257" s="140">
        <f t="shared" si="46"/>
        <v>0</v>
      </c>
      <c r="BH257" s="140">
        <f t="shared" si="47"/>
        <v>0</v>
      </c>
      <c r="BI257" s="140">
        <f t="shared" si="48"/>
        <v>0</v>
      </c>
      <c r="BJ257" s="11" t="s">
        <v>123</v>
      </c>
      <c r="BK257" s="140">
        <f t="shared" si="49"/>
        <v>0</v>
      </c>
      <c r="BL257" s="11" t="s">
        <v>139</v>
      </c>
      <c r="BM257" s="139" t="s">
        <v>616</v>
      </c>
    </row>
    <row r="258" spans="1:65" s="2" customFormat="1" ht="16.5" customHeight="1" x14ac:dyDescent="0.2">
      <c r="A258" s="23"/>
      <c r="B258" s="128"/>
      <c r="C258" s="129" t="s">
        <v>617</v>
      </c>
      <c r="D258" s="129" t="s">
        <v>117</v>
      </c>
      <c r="E258" s="130" t="s">
        <v>618</v>
      </c>
      <c r="F258" s="131" t="s">
        <v>619</v>
      </c>
      <c r="G258" s="132" t="s">
        <v>407</v>
      </c>
      <c r="H258" s="133">
        <v>161</v>
      </c>
      <c r="I258" s="160"/>
      <c r="J258" s="134">
        <f t="shared" si="40"/>
        <v>0</v>
      </c>
      <c r="K258" s="131" t="s">
        <v>121</v>
      </c>
      <c r="L258" s="24"/>
      <c r="M258" s="135" t="s">
        <v>1</v>
      </c>
      <c r="N258" s="136" t="s">
        <v>36</v>
      </c>
      <c r="O258" s="137">
        <v>0.28999999999999998</v>
      </c>
      <c r="P258" s="137">
        <f t="shared" si="41"/>
        <v>46.69</v>
      </c>
      <c r="Q258" s="137">
        <v>9.0000000000000006E-5</v>
      </c>
      <c r="R258" s="137">
        <f t="shared" si="42"/>
        <v>1.4490000000000001E-2</v>
      </c>
      <c r="S258" s="137">
        <v>0</v>
      </c>
      <c r="T258" s="138">
        <f t="shared" si="43"/>
        <v>0</v>
      </c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23"/>
      <c r="AR258" s="139" t="s">
        <v>139</v>
      </c>
      <c r="AT258" s="139" t="s">
        <v>117</v>
      </c>
      <c r="AU258" s="139" t="s">
        <v>123</v>
      </c>
      <c r="AY258" s="11" t="s">
        <v>114</v>
      </c>
      <c r="BE258" s="140">
        <f t="shared" si="44"/>
        <v>0</v>
      </c>
      <c r="BF258" s="140">
        <f t="shared" si="45"/>
        <v>0</v>
      </c>
      <c r="BG258" s="140">
        <f t="shared" si="46"/>
        <v>0</v>
      </c>
      <c r="BH258" s="140">
        <f t="shared" si="47"/>
        <v>0</v>
      </c>
      <c r="BI258" s="140">
        <f t="shared" si="48"/>
        <v>0</v>
      </c>
      <c r="BJ258" s="11" t="s">
        <v>123</v>
      </c>
      <c r="BK258" s="140">
        <f t="shared" si="49"/>
        <v>0</v>
      </c>
      <c r="BL258" s="11" t="s">
        <v>139</v>
      </c>
      <c r="BM258" s="139" t="s">
        <v>620</v>
      </c>
    </row>
    <row r="259" spans="1:65" s="2" customFormat="1" ht="16.5" customHeight="1" x14ac:dyDescent="0.2">
      <c r="A259" s="23"/>
      <c r="B259" s="128"/>
      <c r="C259" s="141" t="s">
        <v>621</v>
      </c>
      <c r="D259" s="141" t="s">
        <v>142</v>
      </c>
      <c r="E259" s="142" t="s">
        <v>622</v>
      </c>
      <c r="F259" s="143" t="s">
        <v>623</v>
      </c>
      <c r="G259" s="144" t="s">
        <v>173</v>
      </c>
      <c r="H259" s="145">
        <v>128</v>
      </c>
      <c r="I259" s="161"/>
      <c r="J259" s="146">
        <f t="shared" si="40"/>
        <v>0</v>
      </c>
      <c r="K259" s="143" t="s">
        <v>1</v>
      </c>
      <c r="L259" s="147"/>
      <c r="M259" s="148" t="s">
        <v>1</v>
      </c>
      <c r="N259" s="149" t="s">
        <v>36</v>
      </c>
      <c r="O259" s="137">
        <v>0</v>
      </c>
      <c r="P259" s="137">
        <f t="shared" si="41"/>
        <v>0</v>
      </c>
      <c r="Q259" s="137">
        <v>2.1000000000000001E-4</v>
      </c>
      <c r="R259" s="137">
        <f t="shared" si="42"/>
        <v>2.6880000000000001E-2</v>
      </c>
      <c r="S259" s="137">
        <v>0</v>
      </c>
      <c r="T259" s="138">
        <f t="shared" si="43"/>
        <v>0</v>
      </c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23"/>
      <c r="AR259" s="139" t="s">
        <v>145</v>
      </c>
      <c r="AT259" s="139" t="s">
        <v>142</v>
      </c>
      <c r="AU259" s="139" t="s">
        <v>123</v>
      </c>
      <c r="AY259" s="11" t="s">
        <v>114</v>
      </c>
      <c r="BE259" s="140">
        <f t="shared" si="44"/>
        <v>0</v>
      </c>
      <c r="BF259" s="140">
        <f t="shared" si="45"/>
        <v>0</v>
      </c>
      <c r="BG259" s="140">
        <f t="shared" si="46"/>
        <v>0</v>
      </c>
      <c r="BH259" s="140">
        <f t="shared" si="47"/>
        <v>0</v>
      </c>
      <c r="BI259" s="140">
        <f t="shared" si="48"/>
        <v>0</v>
      </c>
      <c r="BJ259" s="11" t="s">
        <v>123</v>
      </c>
      <c r="BK259" s="140">
        <f t="shared" si="49"/>
        <v>0</v>
      </c>
      <c r="BL259" s="11" t="s">
        <v>139</v>
      </c>
      <c r="BM259" s="139" t="s">
        <v>624</v>
      </c>
    </row>
    <row r="260" spans="1:65" s="2" customFormat="1" ht="16.5" customHeight="1" x14ac:dyDescent="0.2">
      <c r="A260" s="23"/>
      <c r="B260" s="128"/>
      <c r="C260" s="141" t="s">
        <v>625</v>
      </c>
      <c r="D260" s="141" t="s">
        <v>142</v>
      </c>
      <c r="E260" s="142" t="s">
        <v>626</v>
      </c>
      <c r="F260" s="143" t="s">
        <v>627</v>
      </c>
      <c r="G260" s="144" t="s">
        <v>173</v>
      </c>
      <c r="H260" s="145">
        <v>29</v>
      </c>
      <c r="I260" s="161"/>
      <c r="J260" s="146">
        <f t="shared" si="40"/>
        <v>0</v>
      </c>
      <c r="K260" s="143" t="s">
        <v>1</v>
      </c>
      <c r="L260" s="147"/>
      <c r="M260" s="148" t="s">
        <v>1</v>
      </c>
      <c r="N260" s="149" t="s">
        <v>36</v>
      </c>
      <c r="O260" s="137">
        <v>0</v>
      </c>
      <c r="P260" s="137">
        <f t="shared" si="41"/>
        <v>0</v>
      </c>
      <c r="Q260" s="137">
        <v>2.1000000000000001E-4</v>
      </c>
      <c r="R260" s="137">
        <f t="shared" si="42"/>
        <v>6.0899999999999999E-3</v>
      </c>
      <c r="S260" s="137">
        <v>0</v>
      </c>
      <c r="T260" s="138">
        <f t="shared" si="43"/>
        <v>0</v>
      </c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23"/>
      <c r="AR260" s="139" t="s">
        <v>145</v>
      </c>
      <c r="AT260" s="139" t="s">
        <v>142</v>
      </c>
      <c r="AU260" s="139" t="s">
        <v>123</v>
      </c>
      <c r="AY260" s="11" t="s">
        <v>114</v>
      </c>
      <c r="BE260" s="140">
        <f t="shared" si="44"/>
        <v>0</v>
      </c>
      <c r="BF260" s="140">
        <f t="shared" si="45"/>
        <v>0</v>
      </c>
      <c r="BG260" s="140">
        <f t="shared" si="46"/>
        <v>0</v>
      </c>
      <c r="BH260" s="140">
        <f t="shared" si="47"/>
        <v>0</v>
      </c>
      <c r="BI260" s="140">
        <f t="shared" si="48"/>
        <v>0</v>
      </c>
      <c r="BJ260" s="11" t="s">
        <v>123</v>
      </c>
      <c r="BK260" s="140">
        <f t="shared" si="49"/>
        <v>0</v>
      </c>
      <c r="BL260" s="11" t="s">
        <v>139</v>
      </c>
      <c r="BM260" s="139" t="s">
        <v>628</v>
      </c>
    </row>
    <row r="261" spans="1:65" s="2" customFormat="1" ht="16.5" customHeight="1" x14ac:dyDescent="0.2">
      <c r="A261" s="23"/>
      <c r="B261" s="128"/>
      <c r="C261" s="141" t="s">
        <v>629</v>
      </c>
      <c r="D261" s="141" t="s">
        <v>142</v>
      </c>
      <c r="E261" s="142" t="s">
        <v>630</v>
      </c>
      <c r="F261" s="143" t="s">
        <v>631</v>
      </c>
      <c r="G261" s="144" t="s">
        <v>173</v>
      </c>
      <c r="H261" s="145">
        <v>4</v>
      </c>
      <c r="I261" s="161"/>
      <c r="J261" s="146">
        <f t="shared" si="40"/>
        <v>0</v>
      </c>
      <c r="K261" s="143" t="s">
        <v>1</v>
      </c>
      <c r="L261" s="147"/>
      <c r="M261" s="148" t="s">
        <v>1</v>
      </c>
      <c r="N261" s="149" t="s">
        <v>36</v>
      </c>
      <c r="O261" s="137">
        <v>0</v>
      </c>
      <c r="P261" s="137">
        <f t="shared" si="41"/>
        <v>0</v>
      </c>
      <c r="Q261" s="137">
        <v>3.1E-4</v>
      </c>
      <c r="R261" s="137">
        <f t="shared" si="42"/>
        <v>1.24E-3</v>
      </c>
      <c r="S261" s="137">
        <v>0</v>
      </c>
      <c r="T261" s="138">
        <f t="shared" si="43"/>
        <v>0</v>
      </c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23"/>
      <c r="AR261" s="139" t="s">
        <v>145</v>
      </c>
      <c r="AT261" s="139" t="s">
        <v>142</v>
      </c>
      <c r="AU261" s="139" t="s">
        <v>123</v>
      </c>
      <c r="AY261" s="11" t="s">
        <v>114</v>
      </c>
      <c r="BE261" s="140">
        <f t="shared" si="44"/>
        <v>0</v>
      </c>
      <c r="BF261" s="140">
        <f t="shared" si="45"/>
        <v>0</v>
      </c>
      <c r="BG261" s="140">
        <f t="shared" si="46"/>
        <v>0</v>
      </c>
      <c r="BH261" s="140">
        <f t="shared" si="47"/>
        <v>0</v>
      </c>
      <c r="BI261" s="140">
        <f t="shared" si="48"/>
        <v>0</v>
      </c>
      <c r="BJ261" s="11" t="s">
        <v>123</v>
      </c>
      <c r="BK261" s="140">
        <f t="shared" si="49"/>
        <v>0</v>
      </c>
      <c r="BL261" s="11" t="s">
        <v>139</v>
      </c>
      <c r="BM261" s="139" t="s">
        <v>632</v>
      </c>
    </row>
    <row r="262" spans="1:65" s="2" customFormat="1" ht="16.5" customHeight="1" x14ac:dyDescent="0.2">
      <c r="A262" s="23"/>
      <c r="B262" s="128"/>
      <c r="C262" s="141" t="s">
        <v>633</v>
      </c>
      <c r="D262" s="141" t="s">
        <v>142</v>
      </c>
      <c r="E262" s="142" t="s">
        <v>634</v>
      </c>
      <c r="F262" s="143" t="s">
        <v>635</v>
      </c>
      <c r="G262" s="144" t="s">
        <v>138</v>
      </c>
      <c r="H262" s="145">
        <v>29</v>
      </c>
      <c r="I262" s="161"/>
      <c r="J262" s="146">
        <f t="shared" si="40"/>
        <v>0</v>
      </c>
      <c r="K262" s="143" t="s">
        <v>1</v>
      </c>
      <c r="L262" s="147"/>
      <c r="M262" s="148" t="s">
        <v>1</v>
      </c>
      <c r="N262" s="149" t="s">
        <v>36</v>
      </c>
      <c r="O262" s="137">
        <v>0</v>
      </c>
      <c r="P262" s="137">
        <f t="shared" si="41"/>
        <v>0</v>
      </c>
      <c r="Q262" s="137">
        <v>1.8000000000000001E-4</v>
      </c>
      <c r="R262" s="137">
        <f t="shared" si="42"/>
        <v>5.2200000000000007E-3</v>
      </c>
      <c r="S262" s="137">
        <v>0</v>
      </c>
      <c r="T262" s="138">
        <f t="shared" si="43"/>
        <v>0</v>
      </c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23"/>
      <c r="AR262" s="139" t="s">
        <v>145</v>
      </c>
      <c r="AT262" s="139" t="s">
        <v>142</v>
      </c>
      <c r="AU262" s="139" t="s">
        <v>123</v>
      </c>
      <c r="AY262" s="11" t="s">
        <v>114</v>
      </c>
      <c r="BE262" s="140">
        <f t="shared" si="44"/>
        <v>0</v>
      </c>
      <c r="BF262" s="140">
        <f t="shared" si="45"/>
        <v>0</v>
      </c>
      <c r="BG262" s="140">
        <f t="shared" si="46"/>
        <v>0</v>
      </c>
      <c r="BH262" s="140">
        <f t="shared" si="47"/>
        <v>0</v>
      </c>
      <c r="BI262" s="140">
        <f t="shared" si="48"/>
        <v>0</v>
      </c>
      <c r="BJ262" s="11" t="s">
        <v>123</v>
      </c>
      <c r="BK262" s="140">
        <f t="shared" si="49"/>
        <v>0</v>
      </c>
      <c r="BL262" s="11" t="s">
        <v>139</v>
      </c>
      <c r="BM262" s="139" t="s">
        <v>636</v>
      </c>
    </row>
    <row r="263" spans="1:65" s="2" customFormat="1" ht="16.5" customHeight="1" x14ac:dyDescent="0.2">
      <c r="A263" s="23"/>
      <c r="B263" s="128"/>
      <c r="C263" s="141" t="s">
        <v>637</v>
      </c>
      <c r="D263" s="141" t="s">
        <v>142</v>
      </c>
      <c r="E263" s="142" t="s">
        <v>638</v>
      </c>
      <c r="F263" s="143" t="s">
        <v>639</v>
      </c>
      <c r="G263" s="144" t="s">
        <v>138</v>
      </c>
      <c r="H263" s="145">
        <v>29</v>
      </c>
      <c r="I263" s="161"/>
      <c r="J263" s="146">
        <f t="shared" si="40"/>
        <v>0</v>
      </c>
      <c r="K263" s="143" t="s">
        <v>1</v>
      </c>
      <c r="L263" s="147"/>
      <c r="M263" s="148" t="s">
        <v>1</v>
      </c>
      <c r="N263" s="149" t="s">
        <v>36</v>
      </c>
      <c r="O263" s="137">
        <v>0</v>
      </c>
      <c r="P263" s="137">
        <f t="shared" si="41"/>
        <v>0</v>
      </c>
      <c r="Q263" s="137">
        <v>1.8000000000000001E-4</v>
      </c>
      <c r="R263" s="137">
        <f t="shared" si="42"/>
        <v>5.2200000000000007E-3</v>
      </c>
      <c r="S263" s="137">
        <v>0</v>
      </c>
      <c r="T263" s="138">
        <f t="shared" si="43"/>
        <v>0</v>
      </c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23"/>
      <c r="AR263" s="139" t="s">
        <v>145</v>
      </c>
      <c r="AT263" s="139" t="s">
        <v>142</v>
      </c>
      <c r="AU263" s="139" t="s">
        <v>123</v>
      </c>
      <c r="AY263" s="11" t="s">
        <v>114</v>
      </c>
      <c r="BE263" s="140">
        <f t="shared" si="44"/>
        <v>0</v>
      </c>
      <c r="BF263" s="140">
        <f t="shared" si="45"/>
        <v>0</v>
      </c>
      <c r="BG263" s="140">
        <f t="shared" si="46"/>
        <v>0</v>
      </c>
      <c r="BH263" s="140">
        <f t="shared" si="47"/>
        <v>0</v>
      </c>
      <c r="BI263" s="140">
        <f t="shared" si="48"/>
        <v>0</v>
      </c>
      <c r="BJ263" s="11" t="s">
        <v>123</v>
      </c>
      <c r="BK263" s="140">
        <f t="shared" si="49"/>
        <v>0</v>
      </c>
      <c r="BL263" s="11" t="s">
        <v>139</v>
      </c>
      <c r="BM263" s="139" t="s">
        <v>640</v>
      </c>
    </row>
    <row r="264" spans="1:65" s="2" customFormat="1" ht="16.5" customHeight="1" x14ac:dyDescent="0.2">
      <c r="A264" s="23"/>
      <c r="B264" s="128"/>
      <c r="C264" s="129" t="s">
        <v>641</v>
      </c>
      <c r="D264" s="129" t="s">
        <v>117</v>
      </c>
      <c r="E264" s="130" t="s">
        <v>642</v>
      </c>
      <c r="F264" s="131" t="s">
        <v>643</v>
      </c>
      <c r="G264" s="132" t="s">
        <v>173</v>
      </c>
      <c r="H264" s="133">
        <v>33</v>
      </c>
      <c r="I264" s="160"/>
      <c r="J264" s="134">
        <f t="shared" si="40"/>
        <v>0</v>
      </c>
      <c r="K264" s="131" t="s">
        <v>121</v>
      </c>
      <c r="L264" s="24"/>
      <c r="M264" s="135" t="s">
        <v>1</v>
      </c>
      <c r="N264" s="136" t="s">
        <v>36</v>
      </c>
      <c r="O264" s="137">
        <v>0.44500000000000001</v>
      </c>
      <c r="P264" s="137">
        <f t="shared" si="41"/>
        <v>14.685</v>
      </c>
      <c r="Q264" s="137">
        <v>0</v>
      </c>
      <c r="R264" s="137">
        <f t="shared" si="42"/>
        <v>0</v>
      </c>
      <c r="S264" s="137">
        <v>0</v>
      </c>
      <c r="T264" s="138">
        <f t="shared" si="43"/>
        <v>0</v>
      </c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23"/>
      <c r="AR264" s="139" t="s">
        <v>139</v>
      </c>
      <c r="AT264" s="139" t="s">
        <v>117</v>
      </c>
      <c r="AU264" s="139" t="s">
        <v>123</v>
      </c>
      <c r="AY264" s="11" t="s">
        <v>114</v>
      </c>
      <c r="BE264" s="140">
        <f t="shared" si="44"/>
        <v>0</v>
      </c>
      <c r="BF264" s="140">
        <f t="shared" si="45"/>
        <v>0</v>
      </c>
      <c r="BG264" s="140">
        <f t="shared" si="46"/>
        <v>0</v>
      </c>
      <c r="BH264" s="140">
        <f t="shared" si="47"/>
        <v>0</v>
      </c>
      <c r="BI264" s="140">
        <f t="shared" si="48"/>
        <v>0</v>
      </c>
      <c r="BJ264" s="11" t="s">
        <v>123</v>
      </c>
      <c r="BK264" s="140">
        <f t="shared" si="49"/>
        <v>0</v>
      </c>
      <c r="BL264" s="11" t="s">
        <v>139</v>
      </c>
      <c r="BM264" s="139" t="s">
        <v>644</v>
      </c>
    </row>
    <row r="265" spans="1:65" s="2" customFormat="1" ht="16.5" customHeight="1" x14ac:dyDescent="0.2">
      <c r="A265" s="23"/>
      <c r="B265" s="128"/>
      <c r="C265" s="141" t="s">
        <v>645</v>
      </c>
      <c r="D265" s="141" t="s">
        <v>142</v>
      </c>
      <c r="E265" s="142" t="s">
        <v>646</v>
      </c>
      <c r="F265" s="143" t="s">
        <v>647</v>
      </c>
      <c r="G265" s="144" t="s">
        <v>173</v>
      </c>
      <c r="H265" s="145">
        <v>33</v>
      </c>
      <c r="I265" s="161"/>
      <c r="J265" s="146">
        <f t="shared" si="40"/>
        <v>0</v>
      </c>
      <c r="K265" s="143" t="s">
        <v>1</v>
      </c>
      <c r="L265" s="147"/>
      <c r="M265" s="148" t="s">
        <v>1</v>
      </c>
      <c r="N265" s="149" t="s">
        <v>36</v>
      </c>
      <c r="O265" s="137">
        <v>0</v>
      </c>
      <c r="P265" s="137">
        <f t="shared" si="41"/>
        <v>0</v>
      </c>
      <c r="Q265" s="137">
        <v>1.8E-3</v>
      </c>
      <c r="R265" s="137">
        <f t="shared" si="42"/>
        <v>5.9400000000000001E-2</v>
      </c>
      <c r="S265" s="137">
        <v>0</v>
      </c>
      <c r="T265" s="138">
        <f t="shared" si="43"/>
        <v>0</v>
      </c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23"/>
      <c r="AR265" s="139" t="s">
        <v>145</v>
      </c>
      <c r="AT265" s="139" t="s">
        <v>142</v>
      </c>
      <c r="AU265" s="139" t="s">
        <v>123</v>
      </c>
      <c r="AY265" s="11" t="s">
        <v>114</v>
      </c>
      <c r="BE265" s="140">
        <f t="shared" si="44"/>
        <v>0</v>
      </c>
      <c r="BF265" s="140">
        <f t="shared" si="45"/>
        <v>0</v>
      </c>
      <c r="BG265" s="140">
        <f t="shared" si="46"/>
        <v>0</v>
      </c>
      <c r="BH265" s="140">
        <f t="shared" si="47"/>
        <v>0</v>
      </c>
      <c r="BI265" s="140">
        <f t="shared" si="48"/>
        <v>0</v>
      </c>
      <c r="BJ265" s="11" t="s">
        <v>123</v>
      </c>
      <c r="BK265" s="140">
        <f t="shared" si="49"/>
        <v>0</v>
      </c>
      <c r="BL265" s="11" t="s">
        <v>139</v>
      </c>
      <c r="BM265" s="139" t="s">
        <v>648</v>
      </c>
    </row>
    <row r="266" spans="1:65" s="2" customFormat="1" ht="16.5" customHeight="1" x14ac:dyDescent="0.2">
      <c r="A266" s="23"/>
      <c r="B266" s="128"/>
      <c r="C266" s="129" t="s">
        <v>649</v>
      </c>
      <c r="D266" s="129" t="s">
        <v>117</v>
      </c>
      <c r="E266" s="130" t="s">
        <v>650</v>
      </c>
      <c r="F266" s="131" t="s">
        <v>651</v>
      </c>
      <c r="G266" s="132" t="s">
        <v>173</v>
      </c>
      <c r="H266" s="133">
        <v>1</v>
      </c>
      <c r="I266" s="160"/>
      <c r="J266" s="134">
        <f t="shared" si="40"/>
        <v>0</v>
      </c>
      <c r="K266" s="131" t="s">
        <v>121</v>
      </c>
      <c r="L266" s="24"/>
      <c r="M266" s="135" t="s">
        <v>1</v>
      </c>
      <c r="N266" s="136" t="s">
        <v>36</v>
      </c>
      <c r="O266" s="137">
        <v>0.3</v>
      </c>
      <c r="P266" s="137">
        <f t="shared" si="41"/>
        <v>0.3</v>
      </c>
      <c r="Q266" s="137">
        <v>1.6000000000000001E-4</v>
      </c>
      <c r="R266" s="137">
        <f t="shared" si="42"/>
        <v>1.6000000000000001E-4</v>
      </c>
      <c r="S266" s="137">
        <v>0</v>
      </c>
      <c r="T266" s="138">
        <f t="shared" si="43"/>
        <v>0</v>
      </c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23"/>
      <c r="AR266" s="139" t="s">
        <v>139</v>
      </c>
      <c r="AT266" s="139" t="s">
        <v>117</v>
      </c>
      <c r="AU266" s="139" t="s">
        <v>123</v>
      </c>
      <c r="AY266" s="11" t="s">
        <v>114</v>
      </c>
      <c r="BE266" s="140">
        <f t="shared" si="44"/>
        <v>0</v>
      </c>
      <c r="BF266" s="140">
        <f t="shared" si="45"/>
        <v>0</v>
      </c>
      <c r="BG266" s="140">
        <f t="shared" si="46"/>
        <v>0</v>
      </c>
      <c r="BH266" s="140">
        <f t="shared" si="47"/>
        <v>0</v>
      </c>
      <c r="BI266" s="140">
        <f t="shared" si="48"/>
        <v>0</v>
      </c>
      <c r="BJ266" s="11" t="s">
        <v>123</v>
      </c>
      <c r="BK266" s="140">
        <f t="shared" si="49"/>
        <v>0</v>
      </c>
      <c r="BL266" s="11" t="s">
        <v>139</v>
      </c>
      <c r="BM266" s="139" t="s">
        <v>652</v>
      </c>
    </row>
    <row r="267" spans="1:65" s="2" customFormat="1" ht="16.5" customHeight="1" x14ac:dyDescent="0.2">
      <c r="A267" s="23"/>
      <c r="B267" s="128"/>
      <c r="C267" s="141" t="s">
        <v>653</v>
      </c>
      <c r="D267" s="141" t="s">
        <v>142</v>
      </c>
      <c r="E267" s="142" t="s">
        <v>654</v>
      </c>
      <c r="F267" s="143" t="s">
        <v>655</v>
      </c>
      <c r="G267" s="144" t="s">
        <v>173</v>
      </c>
      <c r="H267" s="145">
        <v>2</v>
      </c>
      <c r="I267" s="161"/>
      <c r="J267" s="146">
        <f t="shared" si="40"/>
        <v>0</v>
      </c>
      <c r="K267" s="143" t="s">
        <v>1</v>
      </c>
      <c r="L267" s="147"/>
      <c r="M267" s="148" t="s">
        <v>1</v>
      </c>
      <c r="N267" s="149" t="s">
        <v>36</v>
      </c>
      <c r="O267" s="137">
        <v>0</v>
      </c>
      <c r="P267" s="137">
        <f t="shared" si="41"/>
        <v>0</v>
      </c>
      <c r="Q267" s="137">
        <v>2E-3</v>
      </c>
      <c r="R267" s="137">
        <f t="shared" si="42"/>
        <v>4.0000000000000001E-3</v>
      </c>
      <c r="S267" s="137">
        <v>0</v>
      </c>
      <c r="T267" s="138">
        <f t="shared" si="43"/>
        <v>0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R267" s="139" t="s">
        <v>145</v>
      </c>
      <c r="AT267" s="139" t="s">
        <v>142</v>
      </c>
      <c r="AU267" s="139" t="s">
        <v>123</v>
      </c>
      <c r="AY267" s="11" t="s">
        <v>114</v>
      </c>
      <c r="BE267" s="140">
        <f t="shared" si="44"/>
        <v>0</v>
      </c>
      <c r="BF267" s="140">
        <f t="shared" si="45"/>
        <v>0</v>
      </c>
      <c r="BG267" s="140">
        <f t="shared" si="46"/>
        <v>0</v>
      </c>
      <c r="BH267" s="140">
        <f t="shared" si="47"/>
        <v>0</v>
      </c>
      <c r="BI267" s="140">
        <f t="shared" si="48"/>
        <v>0</v>
      </c>
      <c r="BJ267" s="11" t="s">
        <v>123</v>
      </c>
      <c r="BK267" s="140">
        <f t="shared" si="49"/>
        <v>0</v>
      </c>
      <c r="BL267" s="11" t="s">
        <v>139</v>
      </c>
      <c r="BM267" s="139" t="s">
        <v>656</v>
      </c>
    </row>
    <row r="268" spans="1:65" s="2" customFormat="1" ht="16.5" customHeight="1" x14ac:dyDescent="0.2">
      <c r="A268" s="23"/>
      <c r="B268" s="128"/>
      <c r="C268" s="141" t="s">
        <v>657</v>
      </c>
      <c r="D268" s="141" t="s">
        <v>142</v>
      </c>
      <c r="E268" s="142" t="s">
        <v>658</v>
      </c>
      <c r="F268" s="143" t="s">
        <v>659</v>
      </c>
      <c r="G268" s="144" t="s">
        <v>173</v>
      </c>
      <c r="H268" s="145">
        <v>1</v>
      </c>
      <c r="I268" s="161"/>
      <c r="J268" s="146">
        <f t="shared" si="40"/>
        <v>0</v>
      </c>
      <c r="K268" s="143" t="s">
        <v>1</v>
      </c>
      <c r="L268" s="147"/>
      <c r="M268" s="148" t="s">
        <v>1</v>
      </c>
      <c r="N268" s="149" t="s">
        <v>36</v>
      </c>
      <c r="O268" s="137">
        <v>0</v>
      </c>
      <c r="P268" s="137">
        <f t="shared" si="41"/>
        <v>0</v>
      </c>
      <c r="Q268" s="137">
        <v>2E-3</v>
      </c>
      <c r="R268" s="137">
        <f t="shared" si="42"/>
        <v>2E-3</v>
      </c>
      <c r="S268" s="137">
        <v>0</v>
      </c>
      <c r="T268" s="138">
        <f t="shared" si="43"/>
        <v>0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R268" s="139" t="s">
        <v>145</v>
      </c>
      <c r="AT268" s="139" t="s">
        <v>142</v>
      </c>
      <c r="AU268" s="139" t="s">
        <v>123</v>
      </c>
      <c r="AY268" s="11" t="s">
        <v>114</v>
      </c>
      <c r="BE268" s="140">
        <f t="shared" si="44"/>
        <v>0</v>
      </c>
      <c r="BF268" s="140">
        <f t="shared" si="45"/>
        <v>0</v>
      </c>
      <c r="BG268" s="140">
        <f t="shared" si="46"/>
        <v>0</v>
      </c>
      <c r="BH268" s="140">
        <f t="shared" si="47"/>
        <v>0</v>
      </c>
      <c r="BI268" s="140">
        <f t="shared" si="48"/>
        <v>0</v>
      </c>
      <c r="BJ268" s="11" t="s">
        <v>123</v>
      </c>
      <c r="BK268" s="140">
        <f t="shared" si="49"/>
        <v>0</v>
      </c>
      <c r="BL268" s="11" t="s">
        <v>139</v>
      </c>
      <c r="BM268" s="139" t="s">
        <v>660</v>
      </c>
    </row>
    <row r="269" spans="1:65" s="2" customFormat="1" ht="16.5" customHeight="1" x14ac:dyDescent="0.2">
      <c r="A269" s="23"/>
      <c r="B269" s="128"/>
      <c r="C269" s="141" t="s">
        <v>661</v>
      </c>
      <c r="D269" s="141" t="s">
        <v>142</v>
      </c>
      <c r="E269" s="142" t="s">
        <v>662</v>
      </c>
      <c r="F269" s="143" t="s">
        <v>663</v>
      </c>
      <c r="G269" s="144" t="s">
        <v>173</v>
      </c>
      <c r="H269" s="145">
        <v>1</v>
      </c>
      <c r="I269" s="161"/>
      <c r="J269" s="146">
        <f t="shared" si="40"/>
        <v>0</v>
      </c>
      <c r="K269" s="143" t="s">
        <v>1</v>
      </c>
      <c r="L269" s="147"/>
      <c r="M269" s="148" t="s">
        <v>1</v>
      </c>
      <c r="N269" s="149" t="s">
        <v>36</v>
      </c>
      <c r="O269" s="137">
        <v>0</v>
      </c>
      <c r="P269" s="137">
        <f t="shared" si="41"/>
        <v>0</v>
      </c>
      <c r="Q269" s="137">
        <v>2E-3</v>
      </c>
      <c r="R269" s="137">
        <f t="shared" si="42"/>
        <v>2E-3</v>
      </c>
      <c r="S269" s="137">
        <v>0</v>
      </c>
      <c r="T269" s="138">
        <f t="shared" si="43"/>
        <v>0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R269" s="139" t="s">
        <v>145</v>
      </c>
      <c r="AT269" s="139" t="s">
        <v>142</v>
      </c>
      <c r="AU269" s="139" t="s">
        <v>123</v>
      </c>
      <c r="AY269" s="11" t="s">
        <v>114</v>
      </c>
      <c r="BE269" s="140">
        <f t="shared" si="44"/>
        <v>0</v>
      </c>
      <c r="BF269" s="140">
        <f t="shared" si="45"/>
        <v>0</v>
      </c>
      <c r="BG269" s="140">
        <f t="shared" si="46"/>
        <v>0</v>
      </c>
      <c r="BH269" s="140">
        <f t="shared" si="47"/>
        <v>0</v>
      </c>
      <c r="BI269" s="140">
        <f t="shared" si="48"/>
        <v>0</v>
      </c>
      <c r="BJ269" s="11" t="s">
        <v>123</v>
      </c>
      <c r="BK269" s="140">
        <f t="shared" si="49"/>
        <v>0</v>
      </c>
      <c r="BL269" s="11" t="s">
        <v>139</v>
      </c>
      <c r="BM269" s="139" t="s">
        <v>664</v>
      </c>
    </row>
    <row r="270" spans="1:65" s="2" customFormat="1" ht="16.5" customHeight="1" x14ac:dyDescent="0.2">
      <c r="A270" s="23"/>
      <c r="B270" s="128"/>
      <c r="C270" s="129" t="s">
        <v>665</v>
      </c>
      <c r="D270" s="129" t="s">
        <v>117</v>
      </c>
      <c r="E270" s="130" t="s">
        <v>666</v>
      </c>
      <c r="F270" s="131" t="s">
        <v>667</v>
      </c>
      <c r="G270" s="132" t="s">
        <v>173</v>
      </c>
      <c r="H270" s="133">
        <v>34</v>
      </c>
      <c r="I270" s="160"/>
      <c r="J270" s="134">
        <f t="shared" si="40"/>
        <v>0</v>
      </c>
      <c r="K270" s="131" t="s">
        <v>121</v>
      </c>
      <c r="L270" s="24"/>
      <c r="M270" s="135" t="s">
        <v>1</v>
      </c>
      <c r="N270" s="136" t="s">
        <v>36</v>
      </c>
      <c r="O270" s="137">
        <v>0.32</v>
      </c>
      <c r="P270" s="137">
        <f t="shared" si="41"/>
        <v>10.88</v>
      </c>
      <c r="Q270" s="137">
        <v>4.0000000000000003E-5</v>
      </c>
      <c r="R270" s="137">
        <f t="shared" si="42"/>
        <v>1.3600000000000001E-3</v>
      </c>
      <c r="S270" s="137">
        <v>0</v>
      </c>
      <c r="T270" s="138">
        <f t="shared" si="43"/>
        <v>0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R270" s="139" t="s">
        <v>139</v>
      </c>
      <c r="AT270" s="139" t="s">
        <v>117</v>
      </c>
      <c r="AU270" s="139" t="s">
        <v>123</v>
      </c>
      <c r="AY270" s="11" t="s">
        <v>114</v>
      </c>
      <c r="BE270" s="140">
        <f t="shared" si="44"/>
        <v>0</v>
      </c>
      <c r="BF270" s="140">
        <f t="shared" si="45"/>
        <v>0</v>
      </c>
      <c r="BG270" s="140">
        <f t="shared" si="46"/>
        <v>0</v>
      </c>
      <c r="BH270" s="140">
        <f t="shared" si="47"/>
        <v>0</v>
      </c>
      <c r="BI270" s="140">
        <f t="shared" si="48"/>
        <v>0</v>
      </c>
      <c r="BJ270" s="11" t="s">
        <v>123</v>
      </c>
      <c r="BK270" s="140">
        <f t="shared" si="49"/>
        <v>0</v>
      </c>
      <c r="BL270" s="11" t="s">
        <v>139</v>
      </c>
      <c r="BM270" s="139" t="s">
        <v>668</v>
      </c>
    </row>
    <row r="271" spans="1:65" s="2" customFormat="1" ht="16.5" customHeight="1" x14ac:dyDescent="0.2">
      <c r="A271" s="23"/>
      <c r="B271" s="128"/>
      <c r="C271" s="141" t="s">
        <v>669</v>
      </c>
      <c r="D271" s="141" t="s">
        <v>142</v>
      </c>
      <c r="E271" s="142" t="s">
        <v>670</v>
      </c>
      <c r="F271" s="143" t="s">
        <v>671</v>
      </c>
      <c r="G271" s="144" t="s">
        <v>173</v>
      </c>
      <c r="H271" s="145">
        <v>34</v>
      </c>
      <c r="I271" s="161"/>
      <c r="J271" s="146">
        <f t="shared" si="40"/>
        <v>0</v>
      </c>
      <c r="K271" s="143" t="s">
        <v>1</v>
      </c>
      <c r="L271" s="147"/>
      <c r="M271" s="148" t="s">
        <v>1</v>
      </c>
      <c r="N271" s="149" t="s">
        <v>36</v>
      </c>
      <c r="O271" s="137">
        <v>0</v>
      </c>
      <c r="P271" s="137">
        <f t="shared" si="41"/>
        <v>0</v>
      </c>
      <c r="Q271" s="137">
        <v>1.8E-3</v>
      </c>
      <c r="R271" s="137">
        <f t="shared" si="42"/>
        <v>6.1199999999999997E-2</v>
      </c>
      <c r="S271" s="137">
        <v>0</v>
      </c>
      <c r="T271" s="138">
        <f t="shared" si="43"/>
        <v>0</v>
      </c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R271" s="139" t="s">
        <v>145</v>
      </c>
      <c r="AT271" s="139" t="s">
        <v>142</v>
      </c>
      <c r="AU271" s="139" t="s">
        <v>123</v>
      </c>
      <c r="AY271" s="11" t="s">
        <v>114</v>
      </c>
      <c r="BE271" s="140">
        <f t="shared" si="44"/>
        <v>0</v>
      </c>
      <c r="BF271" s="140">
        <f t="shared" si="45"/>
        <v>0</v>
      </c>
      <c r="BG271" s="140">
        <f t="shared" si="46"/>
        <v>0</v>
      </c>
      <c r="BH271" s="140">
        <f t="shared" si="47"/>
        <v>0</v>
      </c>
      <c r="BI271" s="140">
        <f t="shared" si="48"/>
        <v>0</v>
      </c>
      <c r="BJ271" s="11" t="s">
        <v>123</v>
      </c>
      <c r="BK271" s="140">
        <f t="shared" si="49"/>
        <v>0</v>
      </c>
      <c r="BL271" s="11" t="s">
        <v>139</v>
      </c>
      <c r="BM271" s="139" t="s">
        <v>672</v>
      </c>
    </row>
    <row r="272" spans="1:65" s="2" customFormat="1" ht="16.5" customHeight="1" x14ac:dyDescent="0.2">
      <c r="A272" s="23"/>
      <c r="B272" s="128"/>
      <c r="C272" s="141" t="s">
        <v>673</v>
      </c>
      <c r="D272" s="141" t="s">
        <v>142</v>
      </c>
      <c r="E272" s="142" t="s">
        <v>674</v>
      </c>
      <c r="F272" s="143" t="s">
        <v>675</v>
      </c>
      <c r="G272" s="144" t="s">
        <v>173</v>
      </c>
      <c r="H272" s="145">
        <v>8</v>
      </c>
      <c r="I272" s="161"/>
      <c r="J272" s="146">
        <f t="shared" si="40"/>
        <v>0</v>
      </c>
      <c r="K272" s="143" t="s">
        <v>1</v>
      </c>
      <c r="L272" s="147"/>
      <c r="M272" s="148" t="s">
        <v>1</v>
      </c>
      <c r="N272" s="149" t="s">
        <v>36</v>
      </c>
      <c r="O272" s="137">
        <v>0</v>
      </c>
      <c r="P272" s="137">
        <f t="shared" si="41"/>
        <v>0</v>
      </c>
      <c r="Q272" s="137">
        <v>8.0000000000000004E-4</v>
      </c>
      <c r="R272" s="137">
        <f t="shared" si="42"/>
        <v>6.4000000000000003E-3</v>
      </c>
      <c r="S272" s="137">
        <v>0</v>
      </c>
      <c r="T272" s="138">
        <f t="shared" si="43"/>
        <v>0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R272" s="139" t="s">
        <v>145</v>
      </c>
      <c r="AT272" s="139" t="s">
        <v>142</v>
      </c>
      <c r="AU272" s="139" t="s">
        <v>123</v>
      </c>
      <c r="AY272" s="11" t="s">
        <v>114</v>
      </c>
      <c r="BE272" s="140">
        <f t="shared" si="44"/>
        <v>0</v>
      </c>
      <c r="BF272" s="140">
        <f t="shared" si="45"/>
        <v>0</v>
      </c>
      <c r="BG272" s="140">
        <f t="shared" si="46"/>
        <v>0</v>
      </c>
      <c r="BH272" s="140">
        <f t="shared" si="47"/>
        <v>0</v>
      </c>
      <c r="BI272" s="140">
        <f t="shared" si="48"/>
        <v>0</v>
      </c>
      <c r="BJ272" s="11" t="s">
        <v>123</v>
      </c>
      <c r="BK272" s="140">
        <f t="shared" si="49"/>
        <v>0</v>
      </c>
      <c r="BL272" s="11" t="s">
        <v>139</v>
      </c>
      <c r="BM272" s="139" t="s">
        <v>676</v>
      </c>
    </row>
    <row r="273" spans="1:65" s="2" customFormat="1" ht="16.5" customHeight="1" x14ac:dyDescent="0.2">
      <c r="A273" s="23"/>
      <c r="B273" s="128"/>
      <c r="C273" s="129" t="s">
        <v>677</v>
      </c>
      <c r="D273" s="129" t="s">
        <v>117</v>
      </c>
      <c r="E273" s="130" t="s">
        <v>678</v>
      </c>
      <c r="F273" s="131" t="s">
        <v>679</v>
      </c>
      <c r="G273" s="132" t="s">
        <v>407</v>
      </c>
      <c r="H273" s="133">
        <v>29</v>
      </c>
      <c r="I273" s="160"/>
      <c r="J273" s="134">
        <f t="shared" si="40"/>
        <v>0</v>
      </c>
      <c r="K273" s="131" t="s">
        <v>121</v>
      </c>
      <c r="L273" s="24"/>
      <c r="M273" s="135" t="s">
        <v>1</v>
      </c>
      <c r="N273" s="136" t="s">
        <v>36</v>
      </c>
      <c r="O273" s="137">
        <v>0.51700000000000002</v>
      </c>
      <c r="P273" s="137">
        <f t="shared" si="41"/>
        <v>14.993</v>
      </c>
      <c r="Q273" s="137">
        <v>1.2E-4</v>
      </c>
      <c r="R273" s="137">
        <f t="shared" si="42"/>
        <v>3.48E-3</v>
      </c>
      <c r="S273" s="137">
        <v>0</v>
      </c>
      <c r="T273" s="138">
        <f t="shared" si="43"/>
        <v>0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R273" s="139" t="s">
        <v>139</v>
      </c>
      <c r="AT273" s="139" t="s">
        <v>117</v>
      </c>
      <c r="AU273" s="139" t="s">
        <v>123</v>
      </c>
      <c r="AY273" s="11" t="s">
        <v>114</v>
      </c>
      <c r="BE273" s="140">
        <f t="shared" si="44"/>
        <v>0</v>
      </c>
      <c r="BF273" s="140">
        <f t="shared" si="45"/>
        <v>0</v>
      </c>
      <c r="BG273" s="140">
        <f t="shared" si="46"/>
        <v>0</v>
      </c>
      <c r="BH273" s="140">
        <f t="shared" si="47"/>
        <v>0</v>
      </c>
      <c r="BI273" s="140">
        <f t="shared" si="48"/>
        <v>0</v>
      </c>
      <c r="BJ273" s="11" t="s">
        <v>123</v>
      </c>
      <c r="BK273" s="140">
        <f t="shared" si="49"/>
        <v>0</v>
      </c>
      <c r="BL273" s="11" t="s">
        <v>139</v>
      </c>
      <c r="BM273" s="139" t="s">
        <v>680</v>
      </c>
    </row>
    <row r="274" spans="1:65" s="2" customFormat="1" ht="16.5" customHeight="1" x14ac:dyDescent="0.2">
      <c r="A274" s="23"/>
      <c r="B274" s="128"/>
      <c r="C274" s="141" t="s">
        <v>681</v>
      </c>
      <c r="D274" s="141" t="s">
        <v>142</v>
      </c>
      <c r="E274" s="142" t="s">
        <v>682</v>
      </c>
      <c r="F274" s="143" t="s">
        <v>683</v>
      </c>
      <c r="G274" s="144" t="s">
        <v>173</v>
      </c>
      <c r="H274" s="145">
        <v>29</v>
      </c>
      <c r="I274" s="161"/>
      <c r="J274" s="146">
        <f t="shared" si="40"/>
        <v>0</v>
      </c>
      <c r="K274" s="143" t="s">
        <v>1</v>
      </c>
      <c r="L274" s="147"/>
      <c r="M274" s="148" t="s">
        <v>1</v>
      </c>
      <c r="N274" s="149" t="s">
        <v>36</v>
      </c>
      <c r="O274" s="137">
        <v>0</v>
      </c>
      <c r="P274" s="137">
        <f t="shared" si="41"/>
        <v>0</v>
      </c>
      <c r="Q274" s="137">
        <v>1.8E-3</v>
      </c>
      <c r="R274" s="137">
        <f t="shared" si="42"/>
        <v>5.2199999999999996E-2</v>
      </c>
      <c r="S274" s="137">
        <v>0</v>
      </c>
      <c r="T274" s="138">
        <f t="shared" si="43"/>
        <v>0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R274" s="139" t="s">
        <v>145</v>
      </c>
      <c r="AT274" s="139" t="s">
        <v>142</v>
      </c>
      <c r="AU274" s="139" t="s">
        <v>123</v>
      </c>
      <c r="AY274" s="11" t="s">
        <v>114</v>
      </c>
      <c r="BE274" s="140">
        <f t="shared" si="44"/>
        <v>0</v>
      </c>
      <c r="BF274" s="140">
        <f t="shared" si="45"/>
        <v>0</v>
      </c>
      <c r="BG274" s="140">
        <f t="shared" si="46"/>
        <v>0</v>
      </c>
      <c r="BH274" s="140">
        <f t="shared" si="47"/>
        <v>0</v>
      </c>
      <c r="BI274" s="140">
        <f t="shared" si="48"/>
        <v>0</v>
      </c>
      <c r="BJ274" s="11" t="s">
        <v>123</v>
      </c>
      <c r="BK274" s="140">
        <f t="shared" si="49"/>
        <v>0</v>
      </c>
      <c r="BL274" s="11" t="s">
        <v>139</v>
      </c>
      <c r="BM274" s="139" t="s">
        <v>684</v>
      </c>
    </row>
    <row r="275" spans="1:65" s="2" customFormat="1" ht="16.5" customHeight="1" x14ac:dyDescent="0.2">
      <c r="A275" s="23"/>
      <c r="B275" s="128"/>
      <c r="C275" s="141" t="s">
        <v>685</v>
      </c>
      <c r="D275" s="141" t="s">
        <v>142</v>
      </c>
      <c r="E275" s="142" t="s">
        <v>686</v>
      </c>
      <c r="F275" s="143" t="s">
        <v>687</v>
      </c>
      <c r="G275" s="144" t="s">
        <v>688</v>
      </c>
      <c r="H275" s="145">
        <v>29</v>
      </c>
      <c r="I275" s="161"/>
      <c r="J275" s="146">
        <f t="shared" si="40"/>
        <v>0</v>
      </c>
      <c r="K275" s="143" t="s">
        <v>1</v>
      </c>
      <c r="L275" s="147"/>
      <c r="M275" s="148" t="s">
        <v>1</v>
      </c>
      <c r="N275" s="149" t="s">
        <v>36</v>
      </c>
      <c r="O275" s="137">
        <v>0</v>
      </c>
      <c r="P275" s="137">
        <f t="shared" si="41"/>
        <v>0</v>
      </c>
      <c r="Q275" s="137">
        <v>9.7999999999999997E-4</v>
      </c>
      <c r="R275" s="137">
        <f t="shared" si="42"/>
        <v>2.8420000000000001E-2</v>
      </c>
      <c r="S275" s="137">
        <v>0</v>
      </c>
      <c r="T275" s="138">
        <f t="shared" si="43"/>
        <v>0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R275" s="139" t="s">
        <v>145</v>
      </c>
      <c r="AT275" s="139" t="s">
        <v>142</v>
      </c>
      <c r="AU275" s="139" t="s">
        <v>123</v>
      </c>
      <c r="AY275" s="11" t="s">
        <v>114</v>
      </c>
      <c r="BE275" s="140">
        <f t="shared" si="44"/>
        <v>0</v>
      </c>
      <c r="BF275" s="140">
        <f t="shared" si="45"/>
        <v>0</v>
      </c>
      <c r="BG275" s="140">
        <f t="shared" si="46"/>
        <v>0</v>
      </c>
      <c r="BH275" s="140">
        <f t="shared" si="47"/>
        <v>0</v>
      </c>
      <c r="BI275" s="140">
        <f t="shared" si="48"/>
        <v>0</v>
      </c>
      <c r="BJ275" s="11" t="s">
        <v>123</v>
      </c>
      <c r="BK275" s="140">
        <f t="shared" si="49"/>
        <v>0</v>
      </c>
      <c r="BL275" s="11" t="s">
        <v>139</v>
      </c>
      <c r="BM275" s="139" t="s">
        <v>689</v>
      </c>
    </row>
    <row r="276" spans="1:65" s="2" customFormat="1" ht="16.5" customHeight="1" x14ac:dyDescent="0.2">
      <c r="A276" s="23"/>
      <c r="B276" s="128"/>
      <c r="C276" s="129" t="s">
        <v>690</v>
      </c>
      <c r="D276" s="129" t="s">
        <v>117</v>
      </c>
      <c r="E276" s="130" t="s">
        <v>691</v>
      </c>
      <c r="F276" s="131" t="s">
        <v>692</v>
      </c>
      <c r="G276" s="132" t="s">
        <v>173</v>
      </c>
      <c r="H276" s="133">
        <v>29</v>
      </c>
      <c r="I276" s="160"/>
      <c r="J276" s="134">
        <f t="shared" si="40"/>
        <v>0</v>
      </c>
      <c r="K276" s="131" t="s">
        <v>121</v>
      </c>
      <c r="L276" s="24"/>
      <c r="M276" s="135" t="s">
        <v>1</v>
      </c>
      <c r="N276" s="136" t="s">
        <v>36</v>
      </c>
      <c r="O276" s="137">
        <v>0.23</v>
      </c>
      <c r="P276" s="137">
        <f t="shared" si="41"/>
        <v>6.67</v>
      </c>
      <c r="Q276" s="137">
        <v>6.0000000000000002E-5</v>
      </c>
      <c r="R276" s="137">
        <f t="shared" si="42"/>
        <v>1.74E-3</v>
      </c>
      <c r="S276" s="137">
        <v>0</v>
      </c>
      <c r="T276" s="138">
        <f t="shared" si="43"/>
        <v>0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R276" s="139" t="s">
        <v>139</v>
      </c>
      <c r="AT276" s="139" t="s">
        <v>117</v>
      </c>
      <c r="AU276" s="139" t="s">
        <v>123</v>
      </c>
      <c r="AY276" s="11" t="s">
        <v>114</v>
      </c>
      <c r="BE276" s="140">
        <f t="shared" si="44"/>
        <v>0</v>
      </c>
      <c r="BF276" s="140">
        <f t="shared" si="45"/>
        <v>0</v>
      </c>
      <c r="BG276" s="140">
        <f t="shared" si="46"/>
        <v>0</v>
      </c>
      <c r="BH276" s="140">
        <f t="shared" si="47"/>
        <v>0</v>
      </c>
      <c r="BI276" s="140">
        <f t="shared" si="48"/>
        <v>0</v>
      </c>
      <c r="BJ276" s="11" t="s">
        <v>123</v>
      </c>
      <c r="BK276" s="140">
        <f t="shared" si="49"/>
        <v>0</v>
      </c>
      <c r="BL276" s="11" t="s">
        <v>139</v>
      </c>
      <c r="BM276" s="139" t="s">
        <v>693</v>
      </c>
    </row>
    <row r="277" spans="1:65" s="2" customFormat="1" ht="16.5" customHeight="1" x14ac:dyDescent="0.2">
      <c r="A277" s="23"/>
      <c r="B277" s="128"/>
      <c r="C277" s="141" t="s">
        <v>694</v>
      </c>
      <c r="D277" s="141" t="s">
        <v>142</v>
      </c>
      <c r="E277" s="142" t="s">
        <v>695</v>
      </c>
      <c r="F277" s="143" t="s">
        <v>696</v>
      </c>
      <c r="G277" s="144" t="s">
        <v>173</v>
      </c>
      <c r="H277" s="145">
        <v>29</v>
      </c>
      <c r="I277" s="161"/>
      <c r="J277" s="146">
        <f t="shared" si="40"/>
        <v>0</v>
      </c>
      <c r="K277" s="143" t="s">
        <v>1</v>
      </c>
      <c r="L277" s="147"/>
      <c r="M277" s="148" t="s">
        <v>1</v>
      </c>
      <c r="N277" s="149" t="s">
        <v>36</v>
      </c>
      <c r="O277" s="137">
        <v>0</v>
      </c>
      <c r="P277" s="137">
        <f t="shared" si="41"/>
        <v>0</v>
      </c>
      <c r="Q277" s="137">
        <v>3.8000000000000002E-4</v>
      </c>
      <c r="R277" s="137">
        <f t="shared" si="42"/>
        <v>1.102E-2</v>
      </c>
      <c r="S277" s="137">
        <v>0</v>
      </c>
      <c r="T277" s="138">
        <f t="shared" si="43"/>
        <v>0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R277" s="139" t="s">
        <v>145</v>
      </c>
      <c r="AT277" s="139" t="s">
        <v>142</v>
      </c>
      <c r="AU277" s="139" t="s">
        <v>123</v>
      </c>
      <c r="AY277" s="11" t="s">
        <v>114</v>
      </c>
      <c r="BE277" s="140">
        <f t="shared" si="44"/>
        <v>0</v>
      </c>
      <c r="BF277" s="140">
        <f t="shared" si="45"/>
        <v>0</v>
      </c>
      <c r="BG277" s="140">
        <f t="shared" si="46"/>
        <v>0</v>
      </c>
      <c r="BH277" s="140">
        <f t="shared" si="47"/>
        <v>0</v>
      </c>
      <c r="BI277" s="140">
        <f t="shared" si="48"/>
        <v>0</v>
      </c>
      <c r="BJ277" s="11" t="s">
        <v>123</v>
      </c>
      <c r="BK277" s="140">
        <f t="shared" si="49"/>
        <v>0</v>
      </c>
      <c r="BL277" s="11" t="s">
        <v>139</v>
      </c>
      <c r="BM277" s="139" t="s">
        <v>697</v>
      </c>
    </row>
    <row r="278" spans="1:65" s="2" customFormat="1" ht="16.5" customHeight="1" x14ac:dyDescent="0.2">
      <c r="A278" s="23"/>
      <c r="B278" s="128"/>
      <c r="C278" s="141" t="s">
        <v>698</v>
      </c>
      <c r="D278" s="141" t="s">
        <v>142</v>
      </c>
      <c r="E278" s="142" t="s">
        <v>699</v>
      </c>
      <c r="F278" s="143" t="s">
        <v>700</v>
      </c>
      <c r="G278" s="144" t="s">
        <v>173</v>
      </c>
      <c r="H278" s="145">
        <v>1</v>
      </c>
      <c r="I278" s="161"/>
      <c r="J278" s="146">
        <f t="shared" si="40"/>
        <v>0</v>
      </c>
      <c r="K278" s="143" t="s">
        <v>1</v>
      </c>
      <c r="L278" s="147"/>
      <c r="M278" s="148" t="s">
        <v>1</v>
      </c>
      <c r="N278" s="149" t="s">
        <v>36</v>
      </c>
      <c r="O278" s="137">
        <v>0</v>
      </c>
      <c r="P278" s="137">
        <f t="shared" si="41"/>
        <v>0</v>
      </c>
      <c r="Q278" s="137">
        <v>4.0000000000000002E-4</v>
      </c>
      <c r="R278" s="137">
        <f t="shared" si="42"/>
        <v>4.0000000000000002E-4</v>
      </c>
      <c r="S278" s="137">
        <v>0</v>
      </c>
      <c r="T278" s="138">
        <f t="shared" si="43"/>
        <v>0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R278" s="139" t="s">
        <v>145</v>
      </c>
      <c r="AT278" s="139" t="s">
        <v>142</v>
      </c>
      <c r="AU278" s="139" t="s">
        <v>123</v>
      </c>
      <c r="AY278" s="11" t="s">
        <v>114</v>
      </c>
      <c r="BE278" s="140">
        <f t="shared" si="44"/>
        <v>0</v>
      </c>
      <c r="BF278" s="140">
        <f t="shared" si="45"/>
        <v>0</v>
      </c>
      <c r="BG278" s="140">
        <f t="shared" si="46"/>
        <v>0</v>
      </c>
      <c r="BH278" s="140">
        <f t="shared" si="47"/>
        <v>0</v>
      </c>
      <c r="BI278" s="140">
        <f t="shared" si="48"/>
        <v>0</v>
      </c>
      <c r="BJ278" s="11" t="s">
        <v>123</v>
      </c>
      <c r="BK278" s="140">
        <f t="shared" si="49"/>
        <v>0</v>
      </c>
      <c r="BL278" s="11" t="s">
        <v>139</v>
      </c>
      <c r="BM278" s="139" t="s">
        <v>701</v>
      </c>
    </row>
    <row r="279" spans="1:65" s="2" customFormat="1" ht="16.5" customHeight="1" x14ac:dyDescent="0.2">
      <c r="A279" s="23"/>
      <c r="B279" s="128"/>
      <c r="C279" s="129" t="s">
        <v>702</v>
      </c>
      <c r="D279" s="129" t="s">
        <v>117</v>
      </c>
      <c r="E279" s="130" t="s">
        <v>703</v>
      </c>
      <c r="F279" s="131" t="s">
        <v>704</v>
      </c>
      <c r="G279" s="132" t="s">
        <v>173</v>
      </c>
      <c r="H279" s="133">
        <v>1</v>
      </c>
      <c r="I279" s="160"/>
      <c r="J279" s="134">
        <f t="shared" si="40"/>
        <v>0</v>
      </c>
      <c r="K279" s="131" t="s">
        <v>121</v>
      </c>
      <c r="L279" s="24"/>
      <c r="M279" s="135" t="s">
        <v>1</v>
      </c>
      <c r="N279" s="136" t="s">
        <v>36</v>
      </c>
      <c r="O279" s="137">
        <v>0.113</v>
      </c>
      <c r="P279" s="137">
        <f t="shared" si="41"/>
        <v>0.113</v>
      </c>
      <c r="Q279" s="137">
        <v>2.7999999999999998E-4</v>
      </c>
      <c r="R279" s="137">
        <f t="shared" si="42"/>
        <v>2.7999999999999998E-4</v>
      </c>
      <c r="S279" s="137">
        <v>0</v>
      </c>
      <c r="T279" s="138">
        <f t="shared" si="43"/>
        <v>0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R279" s="139" t="s">
        <v>139</v>
      </c>
      <c r="AT279" s="139" t="s">
        <v>117</v>
      </c>
      <c r="AU279" s="139" t="s">
        <v>123</v>
      </c>
      <c r="AY279" s="11" t="s">
        <v>114</v>
      </c>
      <c r="BE279" s="140">
        <f t="shared" si="44"/>
        <v>0</v>
      </c>
      <c r="BF279" s="140">
        <f t="shared" si="45"/>
        <v>0</v>
      </c>
      <c r="BG279" s="140">
        <f t="shared" si="46"/>
        <v>0</v>
      </c>
      <c r="BH279" s="140">
        <f t="shared" si="47"/>
        <v>0</v>
      </c>
      <c r="BI279" s="140">
        <f t="shared" si="48"/>
        <v>0</v>
      </c>
      <c r="BJ279" s="11" t="s">
        <v>123</v>
      </c>
      <c r="BK279" s="140">
        <f t="shared" si="49"/>
        <v>0</v>
      </c>
      <c r="BL279" s="11" t="s">
        <v>139</v>
      </c>
      <c r="BM279" s="139" t="s">
        <v>705</v>
      </c>
    </row>
    <row r="280" spans="1:65" s="2" customFormat="1" ht="16.5" customHeight="1" x14ac:dyDescent="0.2">
      <c r="A280" s="23"/>
      <c r="B280" s="128"/>
      <c r="C280" s="129" t="s">
        <v>706</v>
      </c>
      <c r="D280" s="129" t="s">
        <v>117</v>
      </c>
      <c r="E280" s="130" t="s">
        <v>707</v>
      </c>
      <c r="F280" s="131" t="s">
        <v>708</v>
      </c>
      <c r="G280" s="132" t="s">
        <v>173</v>
      </c>
      <c r="H280" s="133">
        <v>35</v>
      </c>
      <c r="I280" s="160"/>
      <c r="J280" s="134">
        <f t="shared" si="40"/>
        <v>0</v>
      </c>
      <c r="K280" s="131" t="s">
        <v>121</v>
      </c>
      <c r="L280" s="24"/>
      <c r="M280" s="135" t="s">
        <v>1</v>
      </c>
      <c r="N280" s="136" t="s">
        <v>36</v>
      </c>
      <c r="O280" s="137">
        <v>0.246</v>
      </c>
      <c r="P280" s="137">
        <f t="shared" si="41"/>
        <v>8.61</v>
      </c>
      <c r="Q280" s="137">
        <v>1.3999999999999999E-4</v>
      </c>
      <c r="R280" s="137">
        <f t="shared" si="42"/>
        <v>4.8999999999999998E-3</v>
      </c>
      <c r="S280" s="137">
        <v>0</v>
      </c>
      <c r="T280" s="138">
        <f t="shared" si="43"/>
        <v>0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R280" s="139" t="s">
        <v>139</v>
      </c>
      <c r="AT280" s="139" t="s">
        <v>117</v>
      </c>
      <c r="AU280" s="139" t="s">
        <v>123</v>
      </c>
      <c r="AY280" s="11" t="s">
        <v>114</v>
      </c>
      <c r="BE280" s="140">
        <f t="shared" si="44"/>
        <v>0</v>
      </c>
      <c r="BF280" s="140">
        <f t="shared" si="45"/>
        <v>0</v>
      </c>
      <c r="BG280" s="140">
        <f t="shared" si="46"/>
        <v>0</v>
      </c>
      <c r="BH280" s="140">
        <f t="shared" si="47"/>
        <v>0</v>
      </c>
      <c r="BI280" s="140">
        <f t="shared" si="48"/>
        <v>0</v>
      </c>
      <c r="BJ280" s="11" t="s">
        <v>123</v>
      </c>
      <c r="BK280" s="140">
        <f t="shared" si="49"/>
        <v>0</v>
      </c>
      <c r="BL280" s="11" t="s">
        <v>139</v>
      </c>
      <c r="BM280" s="139" t="s">
        <v>709</v>
      </c>
    </row>
    <row r="281" spans="1:65" s="2" customFormat="1" ht="16.5" customHeight="1" x14ac:dyDescent="0.2">
      <c r="A281" s="23"/>
      <c r="B281" s="128"/>
      <c r="C281" s="141" t="s">
        <v>710</v>
      </c>
      <c r="D281" s="141" t="s">
        <v>142</v>
      </c>
      <c r="E281" s="142" t="s">
        <v>711</v>
      </c>
      <c r="F281" s="143" t="s">
        <v>712</v>
      </c>
      <c r="G281" s="144" t="s">
        <v>173</v>
      </c>
      <c r="H281" s="145">
        <v>4</v>
      </c>
      <c r="I281" s="161"/>
      <c r="J281" s="146">
        <f t="shared" si="40"/>
        <v>0</v>
      </c>
      <c r="K281" s="143" t="s">
        <v>1</v>
      </c>
      <c r="L281" s="147"/>
      <c r="M281" s="148" t="s">
        <v>1</v>
      </c>
      <c r="N281" s="149" t="s">
        <v>36</v>
      </c>
      <c r="O281" s="137">
        <v>0</v>
      </c>
      <c r="P281" s="137">
        <f t="shared" si="41"/>
        <v>0</v>
      </c>
      <c r="Q281" s="137">
        <v>8.0000000000000004E-4</v>
      </c>
      <c r="R281" s="137">
        <f t="shared" si="42"/>
        <v>3.2000000000000002E-3</v>
      </c>
      <c r="S281" s="137">
        <v>0</v>
      </c>
      <c r="T281" s="138">
        <f t="shared" si="43"/>
        <v>0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R281" s="139" t="s">
        <v>145</v>
      </c>
      <c r="AT281" s="139" t="s">
        <v>142</v>
      </c>
      <c r="AU281" s="139" t="s">
        <v>123</v>
      </c>
      <c r="AY281" s="11" t="s">
        <v>114</v>
      </c>
      <c r="BE281" s="140">
        <f t="shared" si="44"/>
        <v>0</v>
      </c>
      <c r="BF281" s="140">
        <f t="shared" si="45"/>
        <v>0</v>
      </c>
      <c r="BG281" s="140">
        <f t="shared" si="46"/>
        <v>0</v>
      </c>
      <c r="BH281" s="140">
        <f t="shared" si="47"/>
        <v>0</v>
      </c>
      <c r="BI281" s="140">
        <f t="shared" si="48"/>
        <v>0</v>
      </c>
      <c r="BJ281" s="11" t="s">
        <v>123</v>
      </c>
      <c r="BK281" s="140">
        <f t="shared" si="49"/>
        <v>0</v>
      </c>
      <c r="BL281" s="11" t="s">
        <v>139</v>
      </c>
      <c r="BM281" s="139" t="s">
        <v>713</v>
      </c>
    </row>
    <row r="282" spans="1:65" s="2" customFormat="1" ht="16.5" customHeight="1" x14ac:dyDescent="0.2">
      <c r="A282" s="23"/>
      <c r="B282" s="128"/>
      <c r="C282" s="141" t="s">
        <v>714</v>
      </c>
      <c r="D282" s="141" t="s">
        <v>142</v>
      </c>
      <c r="E282" s="142" t="s">
        <v>715</v>
      </c>
      <c r="F282" s="143" t="s">
        <v>716</v>
      </c>
      <c r="G282" s="144" t="s">
        <v>173</v>
      </c>
      <c r="H282" s="145">
        <v>31</v>
      </c>
      <c r="I282" s="161"/>
      <c r="J282" s="146">
        <f t="shared" si="40"/>
        <v>0</v>
      </c>
      <c r="K282" s="143" t="s">
        <v>1</v>
      </c>
      <c r="L282" s="147"/>
      <c r="M282" s="148" t="s">
        <v>1</v>
      </c>
      <c r="N282" s="149" t="s">
        <v>36</v>
      </c>
      <c r="O282" s="137">
        <v>0</v>
      </c>
      <c r="P282" s="137">
        <f t="shared" si="41"/>
        <v>0</v>
      </c>
      <c r="Q282" s="137">
        <v>3.2000000000000003E-4</v>
      </c>
      <c r="R282" s="137">
        <f t="shared" si="42"/>
        <v>9.92E-3</v>
      </c>
      <c r="S282" s="137">
        <v>0</v>
      </c>
      <c r="T282" s="138">
        <f t="shared" si="43"/>
        <v>0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R282" s="139" t="s">
        <v>145</v>
      </c>
      <c r="AT282" s="139" t="s">
        <v>142</v>
      </c>
      <c r="AU282" s="139" t="s">
        <v>123</v>
      </c>
      <c r="AY282" s="11" t="s">
        <v>114</v>
      </c>
      <c r="BE282" s="140">
        <f t="shared" si="44"/>
        <v>0</v>
      </c>
      <c r="BF282" s="140">
        <f t="shared" si="45"/>
        <v>0</v>
      </c>
      <c r="BG282" s="140">
        <f t="shared" si="46"/>
        <v>0</v>
      </c>
      <c r="BH282" s="140">
        <f t="shared" si="47"/>
        <v>0</v>
      </c>
      <c r="BI282" s="140">
        <f t="shared" si="48"/>
        <v>0</v>
      </c>
      <c r="BJ282" s="11" t="s">
        <v>123</v>
      </c>
      <c r="BK282" s="140">
        <f t="shared" si="49"/>
        <v>0</v>
      </c>
      <c r="BL282" s="11" t="s">
        <v>139</v>
      </c>
      <c r="BM282" s="139" t="s">
        <v>717</v>
      </c>
    </row>
    <row r="283" spans="1:65" s="2" customFormat="1" ht="16.5" customHeight="1" x14ac:dyDescent="0.2">
      <c r="A283" s="23"/>
      <c r="B283" s="128"/>
      <c r="C283" s="129" t="s">
        <v>718</v>
      </c>
      <c r="D283" s="129" t="s">
        <v>117</v>
      </c>
      <c r="E283" s="130" t="s">
        <v>719</v>
      </c>
      <c r="F283" s="131" t="s">
        <v>720</v>
      </c>
      <c r="G283" s="132" t="s">
        <v>173</v>
      </c>
      <c r="H283" s="133">
        <v>33</v>
      </c>
      <c r="I283" s="160"/>
      <c r="J283" s="134">
        <f t="shared" si="40"/>
        <v>0</v>
      </c>
      <c r="K283" s="131" t="s">
        <v>121</v>
      </c>
      <c r="L283" s="24"/>
      <c r="M283" s="135" t="s">
        <v>1</v>
      </c>
      <c r="N283" s="136" t="s">
        <v>36</v>
      </c>
      <c r="O283" s="137">
        <v>0.25</v>
      </c>
      <c r="P283" s="137">
        <f t="shared" si="41"/>
        <v>8.25</v>
      </c>
      <c r="Q283" s="137">
        <v>1.6000000000000001E-4</v>
      </c>
      <c r="R283" s="137">
        <f t="shared" si="42"/>
        <v>5.2800000000000008E-3</v>
      </c>
      <c r="S283" s="137">
        <v>0</v>
      </c>
      <c r="T283" s="138">
        <f t="shared" si="43"/>
        <v>0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R283" s="139" t="s">
        <v>139</v>
      </c>
      <c r="AT283" s="139" t="s">
        <v>117</v>
      </c>
      <c r="AU283" s="139" t="s">
        <v>123</v>
      </c>
      <c r="AY283" s="11" t="s">
        <v>114</v>
      </c>
      <c r="BE283" s="140">
        <f t="shared" si="44"/>
        <v>0</v>
      </c>
      <c r="BF283" s="140">
        <f t="shared" si="45"/>
        <v>0</v>
      </c>
      <c r="BG283" s="140">
        <f t="shared" si="46"/>
        <v>0</v>
      </c>
      <c r="BH283" s="140">
        <f t="shared" si="47"/>
        <v>0</v>
      </c>
      <c r="BI283" s="140">
        <f t="shared" si="48"/>
        <v>0</v>
      </c>
      <c r="BJ283" s="11" t="s">
        <v>123</v>
      </c>
      <c r="BK283" s="140">
        <f t="shared" si="49"/>
        <v>0</v>
      </c>
      <c r="BL283" s="11" t="s">
        <v>139</v>
      </c>
      <c r="BM283" s="139" t="s">
        <v>721</v>
      </c>
    </row>
    <row r="284" spans="1:65" s="2" customFormat="1" ht="16.5" customHeight="1" x14ac:dyDescent="0.2">
      <c r="A284" s="23"/>
      <c r="B284" s="128"/>
      <c r="C284" s="141" t="s">
        <v>722</v>
      </c>
      <c r="D284" s="141" t="s">
        <v>142</v>
      </c>
      <c r="E284" s="142" t="s">
        <v>723</v>
      </c>
      <c r="F284" s="143" t="s">
        <v>724</v>
      </c>
      <c r="G284" s="144" t="s">
        <v>173</v>
      </c>
      <c r="H284" s="145">
        <v>33</v>
      </c>
      <c r="I284" s="161"/>
      <c r="J284" s="146">
        <f t="shared" si="40"/>
        <v>0</v>
      </c>
      <c r="K284" s="143" t="s">
        <v>1</v>
      </c>
      <c r="L284" s="147"/>
      <c r="M284" s="148" t="s">
        <v>1</v>
      </c>
      <c r="N284" s="149" t="s">
        <v>36</v>
      </c>
      <c r="O284" s="137">
        <v>0</v>
      </c>
      <c r="P284" s="137">
        <f t="shared" si="41"/>
        <v>0</v>
      </c>
      <c r="Q284" s="137">
        <v>5.0000000000000001E-4</v>
      </c>
      <c r="R284" s="137">
        <f t="shared" si="42"/>
        <v>1.6500000000000001E-2</v>
      </c>
      <c r="S284" s="137">
        <v>0</v>
      </c>
      <c r="T284" s="138">
        <f t="shared" si="43"/>
        <v>0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R284" s="139" t="s">
        <v>145</v>
      </c>
      <c r="AT284" s="139" t="s">
        <v>142</v>
      </c>
      <c r="AU284" s="139" t="s">
        <v>123</v>
      </c>
      <c r="AY284" s="11" t="s">
        <v>114</v>
      </c>
      <c r="BE284" s="140">
        <f t="shared" si="44"/>
        <v>0</v>
      </c>
      <c r="BF284" s="140">
        <f t="shared" si="45"/>
        <v>0</v>
      </c>
      <c r="BG284" s="140">
        <f t="shared" si="46"/>
        <v>0</v>
      </c>
      <c r="BH284" s="140">
        <f t="shared" si="47"/>
        <v>0</v>
      </c>
      <c r="BI284" s="140">
        <f t="shared" si="48"/>
        <v>0</v>
      </c>
      <c r="BJ284" s="11" t="s">
        <v>123</v>
      </c>
      <c r="BK284" s="140">
        <f t="shared" si="49"/>
        <v>0</v>
      </c>
      <c r="BL284" s="11" t="s">
        <v>139</v>
      </c>
      <c r="BM284" s="139" t="s">
        <v>725</v>
      </c>
    </row>
    <row r="285" spans="1:65" s="2" customFormat="1" ht="16.5" customHeight="1" x14ac:dyDescent="0.2">
      <c r="A285" s="23"/>
      <c r="B285" s="128"/>
      <c r="C285" s="129" t="s">
        <v>726</v>
      </c>
      <c r="D285" s="129" t="s">
        <v>117</v>
      </c>
      <c r="E285" s="130" t="s">
        <v>727</v>
      </c>
      <c r="F285" s="131" t="s">
        <v>728</v>
      </c>
      <c r="G285" s="132" t="s">
        <v>173</v>
      </c>
      <c r="H285" s="133">
        <v>2</v>
      </c>
      <c r="I285" s="160"/>
      <c r="J285" s="134">
        <f t="shared" si="40"/>
        <v>0</v>
      </c>
      <c r="K285" s="131" t="s">
        <v>121</v>
      </c>
      <c r="L285" s="24"/>
      <c r="M285" s="135" t="s">
        <v>1</v>
      </c>
      <c r="N285" s="136" t="s">
        <v>36</v>
      </c>
      <c r="O285" s="137">
        <v>2.1000000000000001E-2</v>
      </c>
      <c r="P285" s="137">
        <f t="shared" si="41"/>
        <v>4.2000000000000003E-2</v>
      </c>
      <c r="Q285" s="137">
        <v>3.1E-4</v>
      </c>
      <c r="R285" s="137">
        <f t="shared" si="42"/>
        <v>6.2E-4</v>
      </c>
      <c r="S285" s="137">
        <v>0</v>
      </c>
      <c r="T285" s="138">
        <f t="shared" si="43"/>
        <v>0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R285" s="139" t="s">
        <v>139</v>
      </c>
      <c r="AT285" s="139" t="s">
        <v>117</v>
      </c>
      <c r="AU285" s="139" t="s">
        <v>123</v>
      </c>
      <c r="AY285" s="11" t="s">
        <v>114</v>
      </c>
      <c r="BE285" s="140">
        <f t="shared" si="44"/>
        <v>0</v>
      </c>
      <c r="BF285" s="140">
        <f t="shared" si="45"/>
        <v>0</v>
      </c>
      <c r="BG285" s="140">
        <f t="shared" si="46"/>
        <v>0</v>
      </c>
      <c r="BH285" s="140">
        <f t="shared" si="47"/>
        <v>0</v>
      </c>
      <c r="BI285" s="140">
        <f t="shared" si="48"/>
        <v>0</v>
      </c>
      <c r="BJ285" s="11" t="s">
        <v>123</v>
      </c>
      <c r="BK285" s="140">
        <f t="shared" si="49"/>
        <v>0</v>
      </c>
      <c r="BL285" s="11" t="s">
        <v>139</v>
      </c>
      <c r="BM285" s="139" t="s">
        <v>729</v>
      </c>
    </row>
    <row r="286" spans="1:65" s="2" customFormat="1" ht="16.5" customHeight="1" x14ac:dyDescent="0.2">
      <c r="A286" s="23"/>
      <c r="B286" s="128"/>
      <c r="C286" s="129" t="s">
        <v>730</v>
      </c>
      <c r="D286" s="129" t="s">
        <v>117</v>
      </c>
      <c r="E286" s="130" t="s">
        <v>731</v>
      </c>
      <c r="F286" s="131" t="s">
        <v>732</v>
      </c>
      <c r="G286" s="132" t="s">
        <v>178</v>
      </c>
      <c r="H286" s="133">
        <v>3.1</v>
      </c>
      <c r="I286" s="160"/>
      <c r="J286" s="134">
        <f t="shared" si="40"/>
        <v>0</v>
      </c>
      <c r="K286" s="131" t="s">
        <v>121</v>
      </c>
      <c r="L286" s="24"/>
      <c r="M286" s="135" t="s">
        <v>1</v>
      </c>
      <c r="N286" s="136" t="s">
        <v>36</v>
      </c>
      <c r="O286" s="137">
        <v>1.629</v>
      </c>
      <c r="P286" s="137">
        <f t="shared" si="41"/>
        <v>5.0499000000000001</v>
      </c>
      <c r="Q286" s="137">
        <v>0</v>
      </c>
      <c r="R286" s="137">
        <f t="shared" si="42"/>
        <v>0</v>
      </c>
      <c r="S286" s="137">
        <v>0</v>
      </c>
      <c r="T286" s="138">
        <f t="shared" si="43"/>
        <v>0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R286" s="139" t="s">
        <v>139</v>
      </c>
      <c r="AT286" s="139" t="s">
        <v>117</v>
      </c>
      <c r="AU286" s="139" t="s">
        <v>123</v>
      </c>
      <c r="AY286" s="11" t="s">
        <v>114</v>
      </c>
      <c r="BE286" s="140">
        <f t="shared" si="44"/>
        <v>0</v>
      </c>
      <c r="BF286" s="140">
        <f t="shared" si="45"/>
        <v>0</v>
      </c>
      <c r="BG286" s="140">
        <f t="shared" si="46"/>
        <v>0</v>
      </c>
      <c r="BH286" s="140">
        <f t="shared" si="47"/>
        <v>0</v>
      </c>
      <c r="BI286" s="140">
        <f t="shared" si="48"/>
        <v>0</v>
      </c>
      <c r="BJ286" s="11" t="s">
        <v>123</v>
      </c>
      <c r="BK286" s="140">
        <f t="shared" si="49"/>
        <v>0</v>
      </c>
      <c r="BL286" s="11" t="s">
        <v>139</v>
      </c>
      <c r="BM286" s="139" t="s">
        <v>733</v>
      </c>
    </row>
    <row r="287" spans="1:65" s="9" customFormat="1" ht="22.9" customHeight="1" x14ac:dyDescent="0.2">
      <c r="B287" s="116"/>
      <c r="D287" s="117" t="s">
        <v>69</v>
      </c>
      <c r="E287" s="126" t="s">
        <v>734</v>
      </c>
      <c r="F287" s="126" t="s">
        <v>735</v>
      </c>
      <c r="J287" s="127">
        <f>BK287</f>
        <v>0</v>
      </c>
      <c r="L287" s="116"/>
      <c r="M287" s="120"/>
      <c r="N287" s="121"/>
      <c r="O287" s="121"/>
      <c r="P287" s="122">
        <f>SUM(P288:P295)</f>
        <v>48.27693</v>
      </c>
      <c r="Q287" s="121"/>
      <c r="R287" s="122">
        <f>SUM(R288:R295)</f>
        <v>0.17</v>
      </c>
      <c r="S287" s="121"/>
      <c r="T287" s="123">
        <f>SUM(T288:T295)</f>
        <v>0</v>
      </c>
      <c r="AR287" s="117" t="s">
        <v>123</v>
      </c>
      <c r="AT287" s="124" t="s">
        <v>69</v>
      </c>
      <c r="AU287" s="124" t="s">
        <v>77</v>
      </c>
      <c r="AY287" s="117" t="s">
        <v>114</v>
      </c>
      <c r="BK287" s="125">
        <f>SUM(BK288:BK295)</f>
        <v>0</v>
      </c>
    </row>
    <row r="288" spans="1:65" s="2" customFormat="1" ht="16.5" customHeight="1" x14ac:dyDescent="0.2">
      <c r="A288" s="23"/>
      <c r="B288" s="128"/>
      <c r="C288" s="129" t="s">
        <v>736</v>
      </c>
      <c r="D288" s="129" t="s">
        <v>117</v>
      </c>
      <c r="E288" s="130" t="s">
        <v>737</v>
      </c>
      <c r="F288" s="131" t="s">
        <v>738</v>
      </c>
      <c r="G288" s="132" t="s">
        <v>407</v>
      </c>
      <c r="H288" s="133">
        <v>8</v>
      </c>
      <c r="I288" s="160"/>
      <c r="J288" s="134">
        <f t="shared" ref="J288:J295" si="50">ROUND(I288*H288,2)</f>
        <v>0</v>
      </c>
      <c r="K288" s="131" t="s">
        <v>121</v>
      </c>
      <c r="L288" s="24"/>
      <c r="M288" s="135" t="s">
        <v>1</v>
      </c>
      <c r="N288" s="136" t="s">
        <v>36</v>
      </c>
      <c r="O288" s="137">
        <v>1.7</v>
      </c>
      <c r="P288" s="137">
        <f t="shared" ref="P288:P295" si="51">O288*H288</f>
        <v>13.6</v>
      </c>
      <c r="Q288" s="137">
        <v>2.5000000000000001E-3</v>
      </c>
      <c r="R288" s="137">
        <f t="shared" ref="R288:R295" si="52">Q288*H288</f>
        <v>0.02</v>
      </c>
      <c r="S288" s="137">
        <v>0</v>
      </c>
      <c r="T288" s="138">
        <f t="shared" ref="T288:T295" si="53">S288*H288</f>
        <v>0</v>
      </c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R288" s="139" t="s">
        <v>139</v>
      </c>
      <c r="AT288" s="139" t="s">
        <v>117</v>
      </c>
      <c r="AU288" s="139" t="s">
        <v>123</v>
      </c>
      <c r="AY288" s="11" t="s">
        <v>114</v>
      </c>
      <c r="BE288" s="140">
        <f t="shared" ref="BE288:BE295" si="54">IF(N288="základní",J288,0)</f>
        <v>0</v>
      </c>
      <c r="BF288" s="140">
        <f t="shared" ref="BF288:BF295" si="55">IF(N288="snížená",J288,0)</f>
        <v>0</v>
      </c>
      <c r="BG288" s="140">
        <f t="shared" ref="BG288:BG295" si="56">IF(N288="zákl. přenesená",J288,0)</f>
        <v>0</v>
      </c>
      <c r="BH288" s="140">
        <f t="shared" ref="BH288:BH295" si="57">IF(N288="sníž. přenesená",J288,0)</f>
        <v>0</v>
      </c>
      <c r="BI288" s="140">
        <f t="shared" ref="BI288:BI295" si="58">IF(N288="nulová",J288,0)</f>
        <v>0</v>
      </c>
      <c r="BJ288" s="11" t="s">
        <v>123</v>
      </c>
      <c r="BK288" s="140">
        <f t="shared" ref="BK288:BK295" si="59">ROUND(I288*H288,2)</f>
        <v>0</v>
      </c>
      <c r="BL288" s="11" t="s">
        <v>139</v>
      </c>
      <c r="BM288" s="139" t="s">
        <v>739</v>
      </c>
    </row>
    <row r="289" spans="1:65" s="2" customFormat="1" ht="16.5" customHeight="1" x14ac:dyDescent="0.2">
      <c r="A289" s="23"/>
      <c r="B289" s="128"/>
      <c r="C289" s="141" t="s">
        <v>740</v>
      </c>
      <c r="D289" s="141" t="s">
        <v>142</v>
      </c>
      <c r="E289" s="142" t="s">
        <v>741</v>
      </c>
      <c r="F289" s="143" t="s">
        <v>742</v>
      </c>
      <c r="G289" s="144" t="s">
        <v>173</v>
      </c>
      <c r="H289" s="145">
        <v>8</v>
      </c>
      <c r="I289" s="161"/>
      <c r="J289" s="146">
        <f t="shared" si="50"/>
        <v>0</v>
      </c>
      <c r="K289" s="143" t="s">
        <v>1</v>
      </c>
      <c r="L289" s="147"/>
      <c r="M289" s="148" t="s">
        <v>1</v>
      </c>
      <c r="N289" s="149" t="s">
        <v>36</v>
      </c>
      <c r="O289" s="137">
        <v>0</v>
      </c>
      <c r="P289" s="137">
        <f t="shared" si="51"/>
        <v>0</v>
      </c>
      <c r="Q289" s="137">
        <v>1.2E-2</v>
      </c>
      <c r="R289" s="137">
        <f t="shared" si="52"/>
        <v>9.6000000000000002E-2</v>
      </c>
      <c r="S289" s="137">
        <v>0</v>
      </c>
      <c r="T289" s="138">
        <f t="shared" si="53"/>
        <v>0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R289" s="139" t="s">
        <v>145</v>
      </c>
      <c r="AT289" s="139" t="s">
        <v>142</v>
      </c>
      <c r="AU289" s="139" t="s">
        <v>123</v>
      </c>
      <c r="AY289" s="11" t="s">
        <v>114</v>
      </c>
      <c r="BE289" s="140">
        <f t="shared" si="54"/>
        <v>0</v>
      </c>
      <c r="BF289" s="140">
        <f t="shared" si="55"/>
        <v>0</v>
      </c>
      <c r="BG289" s="140">
        <f t="shared" si="56"/>
        <v>0</v>
      </c>
      <c r="BH289" s="140">
        <f t="shared" si="57"/>
        <v>0</v>
      </c>
      <c r="BI289" s="140">
        <f t="shared" si="58"/>
        <v>0</v>
      </c>
      <c r="BJ289" s="11" t="s">
        <v>123</v>
      </c>
      <c r="BK289" s="140">
        <f t="shared" si="59"/>
        <v>0</v>
      </c>
      <c r="BL289" s="11" t="s">
        <v>139</v>
      </c>
      <c r="BM289" s="139" t="s">
        <v>743</v>
      </c>
    </row>
    <row r="290" spans="1:65" s="2" customFormat="1" ht="16.5" customHeight="1" x14ac:dyDescent="0.2">
      <c r="A290" s="23"/>
      <c r="B290" s="128"/>
      <c r="C290" s="129" t="s">
        <v>744</v>
      </c>
      <c r="D290" s="129" t="s">
        <v>117</v>
      </c>
      <c r="E290" s="130" t="s">
        <v>745</v>
      </c>
      <c r="F290" s="131" t="s">
        <v>746</v>
      </c>
      <c r="G290" s="132" t="s">
        <v>407</v>
      </c>
      <c r="H290" s="133">
        <v>4</v>
      </c>
      <c r="I290" s="160"/>
      <c r="J290" s="134">
        <f t="shared" si="50"/>
        <v>0</v>
      </c>
      <c r="K290" s="131" t="s">
        <v>121</v>
      </c>
      <c r="L290" s="24"/>
      <c r="M290" s="135" t="s">
        <v>1</v>
      </c>
      <c r="N290" s="136" t="s">
        <v>36</v>
      </c>
      <c r="O290" s="137">
        <v>1.7</v>
      </c>
      <c r="P290" s="137">
        <f t="shared" si="51"/>
        <v>6.8</v>
      </c>
      <c r="Q290" s="137">
        <v>1.2E-2</v>
      </c>
      <c r="R290" s="137">
        <f t="shared" si="52"/>
        <v>4.8000000000000001E-2</v>
      </c>
      <c r="S290" s="137">
        <v>0</v>
      </c>
      <c r="T290" s="138">
        <f t="shared" si="53"/>
        <v>0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R290" s="139" t="s">
        <v>139</v>
      </c>
      <c r="AT290" s="139" t="s">
        <v>117</v>
      </c>
      <c r="AU290" s="139" t="s">
        <v>123</v>
      </c>
      <c r="AY290" s="11" t="s">
        <v>114</v>
      </c>
      <c r="BE290" s="140">
        <f t="shared" si="54"/>
        <v>0</v>
      </c>
      <c r="BF290" s="140">
        <f t="shared" si="55"/>
        <v>0</v>
      </c>
      <c r="BG290" s="140">
        <f t="shared" si="56"/>
        <v>0</v>
      </c>
      <c r="BH290" s="140">
        <f t="shared" si="57"/>
        <v>0</v>
      </c>
      <c r="BI290" s="140">
        <f t="shared" si="58"/>
        <v>0</v>
      </c>
      <c r="BJ290" s="11" t="s">
        <v>123</v>
      </c>
      <c r="BK290" s="140">
        <f t="shared" si="59"/>
        <v>0</v>
      </c>
      <c r="BL290" s="11" t="s">
        <v>139</v>
      </c>
      <c r="BM290" s="139" t="s">
        <v>747</v>
      </c>
    </row>
    <row r="291" spans="1:65" s="2" customFormat="1" ht="16.5" customHeight="1" x14ac:dyDescent="0.2">
      <c r="A291" s="23"/>
      <c r="B291" s="128"/>
      <c r="C291" s="129" t="s">
        <v>748</v>
      </c>
      <c r="D291" s="129" t="s">
        <v>117</v>
      </c>
      <c r="E291" s="130" t="s">
        <v>749</v>
      </c>
      <c r="F291" s="131" t="s">
        <v>750</v>
      </c>
      <c r="G291" s="132" t="s">
        <v>407</v>
      </c>
      <c r="H291" s="133">
        <v>4</v>
      </c>
      <c r="I291" s="160"/>
      <c r="J291" s="134">
        <f t="shared" si="50"/>
        <v>0</v>
      </c>
      <c r="K291" s="131" t="s">
        <v>1</v>
      </c>
      <c r="L291" s="24"/>
      <c r="M291" s="135" t="s">
        <v>1</v>
      </c>
      <c r="N291" s="136" t="s">
        <v>36</v>
      </c>
      <c r="O291" s="137">
        <v>2.2999999999999998</v>
      </c>
      <c r="P291" s="137">
        <f t="shared" si="51"/>
        <v>9.1999999999999993</v>
      </c>
      <c r="Q291" s="137">
        <v>0</v>
      </c>
      <c r="R291" s="137">
        <f t="shared" si="52"/>
        <v>0</v>
      </c>
      <c r="S291" s="137">
        <v>0</v>
      </c>
      <c r="T291" s="138">
        <f t="shared" si="53"/>
        <v>0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R291" s="139" t="s">
        <v>139</v>
      </c>
      <c r="AT291" s="139" t="s">
        <v>117</v>
      </c>
      <c r="AU291" s="139" t="s">
        <v>123</v>
      </c>
      <c r="AY291" s="11" t="s">
        <v>114</v>
      </c>
      <c r="BE291" s="140">
        <f t="shared" si="54"/>
        <v>0</v>
      </c>
      <c r="BF291" s="140">
        <f t="shared" si="55"/>
        <v>0</v>
      </c>
      <c r="BG291" s="140">
        <f t="shared" si="56"/>
        <v>0</v>
      </c>
      <c r="BH291" s="140">
        <f t="shared" si="57"/>
        <v>0</v>
      </c>
      <c r="BI291" s="140">
        <f t="shared" si="58"/>
        <v>0</v>
      </c>
      <c r="BJ291" s="11" t="s">
        <v>123</v>
      </c>
      <c r="BK291" s="140">
        <f t="shared" si="59"/>
        <v>0</v>
      </c>
      <c r="BL291" s="11" t="s">
        <v>139</v>
      </c>
      <c r="BM291" s="139" t="s">
        <v>751</v>
      </c>
    </row>
    <row r="292" spans="1:65" s="2" customFormat="1" ht="16.5" customHeight="1" x14ac:dyDescent="0.2">
      <c r="A292" s="23"/>
      <c r="B292" s="128"/>
      <c r="C292" s="141" t="s">
        <v>752</v>
      </c>
      <c r="D292" s="141" t="s">
        <v>142</v>
      </c>
      <c r="E292" s="142" t="s">
        <v>753</v>
      </c>
      <c r="F292" s="143" t="s">
        <v>754</v>
      </c>
      <c r="G292" s="144" t="s">
        <v>173</v>
      </c>
      <c r="H292" s="145">
        <v>4</v>
      </c>
      <c r="I292" s="161"/>
      <c r="J292" s="146">
        <f t="shared" si="50"/>
        <v>0</v>
      </c>
      <c r="K292" s="143" t="s">
        <v>1</v>
      </c>
      <c r="L292" s="147"/>
      <c r="M292" s="148" t="s">
        <v>1</v>
      </c>
      <c r="N292" s="149" t="s">
        <v>36</v>
      </c>
      <c r="O292" s="137">
        <v>0</v>
      </c>
      <c r="P292" s="137">
        <f t="shared" si="51"/>
        <v>0</v>
      </c>
      <c r="Q292" s="137">
        <v>5.0000000000000001E-4</v>
      </c>
      <c r="R292" s="137">
        <f t="shared" si="52"/>
        <v>2E-3</v>
      </c>
      <c r="S292" s="137">
        <v>0</v>
      </c>
      <c r="T292" s="138">
        <f t="shared" si="53"/>
        <v>0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R292" s="139" t="s">
        <v>145</v>
      </c>
      <c r="AT292" s="139" t="s">
        <v>142</v>
      </c>
      <c r="AU292" s="139" t="s">
        <v>123</v>
      </c>
      <c r="AY292" s="11" t="s">
        <v>114</v>
      </c>
      <c r="BE292" s="140">
        <f t="shared" si="54"/>
        <v>0</v>
      </c>
      <c r="BF292" s="140">
        <f t="shared" si="55"/>
        <v>0</v>
      </c>
      <c r="BG292" s="140">
        <f t="shared" si="56"/>
        <v>0</v>
      </c>
      <c r="BH292" s="140">
        <f t="shared" si="57"/>
        <v>0</v>
      </c>
      <c r="BI292" s="140">
        <f t="shared" si="58"/>
        <v>0</v>
      </c>
      <c r="BJ292" s="11" t="s">
        <v>123</v>
      </c>
      <c r="BK292" s="140">
        <f t="shared" si="59"/>
        <v>0</v>
      </c>
      <c r="BL292" s="11" t="s">
        <v>139</v>
      </c>
      <c r="BM292" s="139" t="s">
        <v>755</v>
      </c>
    </row>
    <row r="293" spans="1:65" s="2" customFormat="1" ht="16.5" customHeight="1" x14ac:dyDescent="0.2">
      <c r="A293" s="23"/>
      <c r="B293" s="128"/>
      <c r="C293" s="129" t="s">
        <v>756</v>
      </c>
      <c r="D293" s="129" t="s">
        <v>117</v>
      </c>
      <c r="E293" s="130" t="s">
        <v>757</v>
      </c>
      <c r="F293" s="131" t="s">
        <v>758</v>
      </c>
      <c r="G293" s="132" t="s">
        <v>407</v>
      </c>
      <c r="H293" s="133">
        <v>8</v>
      </c>
      <c r="I293" s="160"/>
      <c r="J293" s="134">
        <f t="shared" si="50"/>
        <v>0</v>
      </c>
      <c r="K293" s="131" t="s">
        <v>1</v>
      </c>
      <c r="L293" s="24"/>
      <c r="M293" s="135" t="s">
        <v>1</v>
      </c>
      <c r="N293" s="136" t="s">
        <v>36</v>
      </c>
      <c r="O293" s="137">
        <v>2.2999999999999998</v>
      </c>
      <c r="P293" s="137">
        <f t="shared" si="51"/>
        <v>18.399999999999999</v>
      </c>
      <c r="Q293" s="137">
        <v>0</v>
      </c>
      <c r="R293" s="137">
        <f t="shared" si="52"/>
        <v>0</v>
      </c>
      <c r="S293" s="137">
        <v>0</v>
      </c>
      <c r="T293" s="138">
        <f t="shared" si="53"/>
        <v>0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R293" s="139" t="s">
        <v>139</v>
      </c>
      <c r="AT293" s="139" t="s">
        <v>117</v>
      </c>
      <c r="AU293" s="139" t="s">
        <v>123</v>
      </c>
      <c r="AY293" s="11" t="s">
        <v>114</v>
      </c>
      <c r="BE293" s="140">
        <f t="shared" si="54"/>
        <v>0</v>
      </c>
      <c r="BF293" s="140">
        <f t="shared" si="55"/>
        <v>0</v>
      </c>
      <c r="BG293" s="140">
        <f t="shared" si="56"/>
        <v>0</v>
      </c>
      <c r="BH293" s="140">
        <f t="shared" si="57"/>
        <v>0</v>
      </c>
      <c r="BI293" s="140">
        <f t="shared" si="58"/>
        <v>0</v>
      </c>
      <c r="BJ293" s="11" t="s">
        <v>123</v>
      </c>
      <c r="BK293" s="140">
        <f t="shared" si="59"/>
        <v>0</v>
      </c>
      <c r="BL293" s="11" t="s">
        <v>139</v>
      </c>
      <c r="BM293" s="139" t="s">
        <v>759</v>
      </c>
    </row>
    <row r="294" spans="1:65" s="2" customFormat="1" ht="16.5" customHeight="1" x14ac:dyDescent="0.2">
      <c r="A294" s="23"/>
      <c r="B294" s="128"/>
      <c r="C294" s="141" t="s">
        <v>760</v>
      </c>
      <c r="D294" s="141" t="s">
        <v>142</v>
      </c>
      <c r="E294" s="142" t="s">
        <v>761</v>
      </c>
      <c r="F294" s="143" t="s">
        <v>762</v>
      </c>
      <c r="G294" s="144" t="s">
        <v>173</v>
      </c>
      <c r="H294" s="145">
        <v>8</v>
      </c>
      <c r="I294" s="161"/>
      <c r="J294" s="146">
        <f t="shared" si="50"/>
        <v>0</v>
      </c>
      <c r="K294" s="143" t="s">
        <v>1</v>
      </c>
      <c r="L294" s="147"/>
      <c r="M294" s="148" t="s">
        <v>1</v>
      </c>
      <c r="N294" s="149" t="s">
        <v>36</v>
      </c>
      <c r="O294" s="137">
        <v>0</v>
      </c>
      <c r="P294" s="137">
        <f t="shared" si="51"/>
        <v>0</v>
      </c>
      <c r="Q294" s="137">
        <v>5.0000000000000001E-4</v>
      </c>
      <c r="R294" s="137">
        <f t="shared" si="52"/>
        <v>4.0000000000000001E-3</v>
      </c>
      <c r="S294" s="137">
        <v>0</v>
      </c>
      <c r="T294" s="138">
        <f t="shared" si="53"/>
        <v>0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R294" s="139" t="s">
        <v>145</v>
      </c>
      <c r="AT294" s="139" t="s">
        <v>142</v>
      </c>
      <c r="AU294" s="139" t="s">
        <v>123</v>
      </c>
      <c r="AY294" s="11" t="s">
        <v>114</v>
      </c>
      <c r="BE294" s="140">
        <f t="shared" si="54"/>
        <v>0</v>
      </c>
      <c r="BF294" s="140">
        <f t="shared" si="55"/>
        <v>0</v>
      </c>
      <c r="BG294" s="140">
        <f t="shared" si="56"/>
        <v>0</v>
      </c>
      <c r="BH294" s="140">
        <f t="shared" si="57"/>
        <v>0</v>
      </c>
      <c r="BI294" s="140">
        <f t="shared" si="58"/>
        <v>0</v>
      </c>
      <c r="BJ294" s="11" t="s">
        <v>123</v>
      </c>
      <c r="BK294" s="140">
        <f t="shared" si="59"/>
        <v>0</v>
      </c>
      <c r="BL294" s="11" t="s">
        <v>139</v>
      </c>
      <c r="BM294" s="139" t="s">
        <v>763</v>
      </c>
    </row>
    <row r="295" spans="1:65" s="2" customFormat="1" ht="16.5" customHeight="1" x14ac:dyDescent="0.2">
      <c r="A295" s="23"/>
      <c r="B295" s="128"/>
      <c r="C295" s="129" t="s">
        <v>764</v>
      </c>
      <c r="D295" s="129" t="s">
        <v>117</v>
      </c>
      <c r="E295" s="130" t="s">
        <v>765</v>
      </c>
      <c r="F295" s="131" t="s">
        <v>766</v>
      </c>
      <c r="G295" s="132" t="s">
        <v>178</v>
      </c>
      <c r="H295" s="133">
        <v>0.17</v>
      </c>
      <c r="I295" s="160"/>
      <c r="J295" s="134">
        <f t="shared" si="50"/>
        <v>0</v>
      </c>
      <c r="K295" s="131" t="s">
        <v>121</v>
      </c>
      <c r="L295" s="24"/>
      <c r="M295" s="135" t="s">
        <v>1</v>
      </c>
      <c r="N295" s="136" t="s">
        <v>36</v>
      </c>
      <c r="O295" s="137">
        <v>1.629</v>
      </c>
      <c r="P295" s="137">
        <f t="shared" si="51"/>
        <v>0.27693000000000001</v>
      </c>
      <c r="Q295" s="137">
        <v>0</v>
      </c>
      <c r="R295" s="137">
        <f t="shared" si="52"/>
        <v>0</v>
      </c>
      <c r="S295" s="137">
        <v>0</v>
      </c>
      <c r="T295" s="138">
        <f t="shared" si="53"/>
        <v>0</v>
      </c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R295" s="139" t="s">
        <v>139</v>
      </c>
      <c r="AT295" s="139" t="s">
        <v>117</v>
      </c>
      <c r="AU295" s="139" t="s">
        <v>123</v>
      </c>
      <c r="AY295" s="11" t="s">
        <v>114</v>
      </c>
      <c r="BE295" s="140">
        <f t="shared" si="54"/>
        <v>0</v>
      </c>
      <c r="BF295" s="140">
        <f t="shared" si="55"/>
        <v>0</v>
      </c>
      <c r="BG295" s="140">
        <f t="shared" si="56"/>
        <v>0</v>
      </c>
      <c r="BH295" s="140">
        <f t="shared" si="57"/>
        <v>0</v>
      </c>
      <c r="BI295" s="140">
        <f t="shared" si="58"/>
        <v>0</v>
      </c>
      <c r="BJ295" s="11" t="s">
        <v>123</v>
      </c>
      <c r="BK295" s="140">
        <f t="shared" si="59"/>
        <v>0</v>
      </c>
      <c r="BL295" s="11" t="s">
        <v>139</v>
      </c>
      <c r="BM295" s="139" t="s">
        <v>767</v>
      </c>
    </row>
    <row r="296" spans="1:65" s="9" customFormat="1" ht="22.9" customHeight="1" x14ac:dyDescent="0.2">
      <c r="B296" s="116"/>
      <c r="D296" s="117" t="s">
        <v>69</v>
      </c>
      <c r="E296" s="126" t="s">
        <v>768</v>
      </c>
      <c r="F296" s="126" t="s">
        <v>769</v>
      </c>
      <c r="J296" s="127">
        <f>BK296</f>
        <v>0</v>
      </c>
      <c r="L296" s="116"/>
      <c r="M296" s="120"/>
      <c r="N296" s="121"/>
      <c r="O296" s="121"/>
      <c r="P296" s="122">
        <f>SUM(P297:P298)</f>
        <v>115.25</v>
      </c>
      <c r="Q296" s="121"/>
      <c r="R296" s="122">
        <f>SUM(R297:R298)</f>
        <v>6.1329999999999996E-2</v>
      </c>
      <c r="S296" s="121"/>
      <c r="T296" s="123">
        <f>SUM(T297:T298)</f>
        <v>0</v>
      </c>
      <c r="AR296" s="117" t="s">
        <v>123</v>
      </c>
      <c r="AT296" s="124" t="s">
        <v>69</v>
      </c>
      <c r="AU296" s="124" t="s">
        <v>77</v>
      </c>
      <c r="AY296" s="117" t="s">
        <v>114</v>
      </c>
      <c r="BK296" s="125">
        <f>SUM(BK297:BK298)</f>
        <v>0</v>
      </c>
    </row>
    <row r="297" spans="1:65" s="2" customFormat="1" ht="16.5" customHeight="1" x14ac:dyDescent="0.2">
      <c r="A297" s="23"/>
      <c r="B297" s="128"/>
      <c r="C297" s="129" t="s">
        <v>770</v>
      </c>
      <c r="D297" s="129" t="s">
        <v>117</v>
      </c>
      <c r="E297" s="130" t="s">
        <v>771</v>
      </c>
      <c r="F297" s="131" t="s">
        <v>772</v>
      </c>
      <c r="G297" s="132" t="s">
        <v>173</v>
      </c>
      <c r="H297" s="133">
        <v>107</v>
      </c>
      <c r="I297" s="160"/>
      <c r="J297" s="134">
        <f>ROUND(I297*H297,2)</f>
        <v>0</v>
      </c>
      <c r="K297" s="131" t="s">
        <v>121</v>
      </c>
      <c r="L297" s="24"/>
      <c r="M297" s="135" t="s">
        <v>1</v>
      </c>
      <c r="N297" s="136" t="s">
        <v>36</v>
      </c>
      <c r="O297" s="137">
        <v>0.75</v>
      </c>
      <c r="P297" s="137">
        <f>O297*H297</f>
        <v>80.25</v>
      </c>
      <c r="Q297" s="137">
        <v>3.8999999999999999E-4</v>
      </c>
      <c r="R297" s="137">
        <f>Q297*H297</f>
        <v>4.1729999999999996E-2</v>
      </c>
      <c r="S297" s="137">
        <v>0</v>
      </c>
      <c r="T297" s="138">
        <f>S297*H297</f>
        <v>0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R297" s="139" t="s">
        <v>122</v>
      </c>
      <c r="AT297" s="139" t="s">
        <v>117</v>
      </c>
      <c r="AU297" s="139" t="s">
        <v>123</v>
      </c>
      <c r="AY297" s="11" t="s">
        <v>114</v>
      </c>
      <c r="BE297" s="140">
        <f>IF(N297="základní",J297,0)</f>
        <v>0</v>
      </c>
      <c r="BF297" s="140">
        <f>IF(N297="snížená",J297,0)</f>
        <v>0</v>
      </c>
      <c r="BG297" s="140">
        <f>IF(N297="zákl. přenesená",J297,0)</f>
        <v>0</v>
      </c>
      <c r="BH297" s="140">
        <f>IF(N297="sníž. přenesená",J297,0)</f>
        <v>0</v>
      </c>
      <c r="BI297" s="140">
        <f>IF(N297="nulová",J297,0)</f>
        <v>0</v>
      </c>
      <c r="BJ297" s="11" t="s">
        <v>123</v>
      </c>
      <c r="BK297" s="140">
        <f>ROUND(I297*H297,2)</f>
        <v>0</v>
      </c>
      <c r="BL297" s="11" t="s">
        <v>122</v>
      </c>
      <c r="BM297" s="139" t="s">
        <v>773</v>
      </c>
    </row>
    <row r="298" spans="1:65" s="2" customFormat="1" ht="16.5" customHeight="1" x14ac:dyDescent="0.2">
      <c r="A298" s="23"/>
      <c r="B298" s="128"/>
      <c r="C298" s="129" t="s">
        <v>774</v>
      </c>
      <c r="D298" s="129" t="s">
        <v>117</v>
      </c>
      <c r="E298" s="130" t="s">
        <v>775</v>
      </c>
      <c r="F298" s="131" t="s">
        <v>776</v>
      </c>
      <c r="G298" s="132" t="s">
        <v>173</v>
      </c>
      <c r="H298" s="133">
        <v>56</v>
      </c>
      <c r="I298" s="160"/>
      <c r="J298" s="134">
        <f>ROUND(I298*H298,2)</f>
        <v>0</v>
      </c>
      <c r="K298" s="131" t="s">
        <v>121</v>
      </c>
      <c r="L298" s="24"/>
      <c r="M298" s="135" t="s">
        <v>1</v>
      </c>
      <c r="N298" s="136" t="s">
        <v>36</v>
      </c>
      <c r="O298" s="137">
        <v>0.625</v>
      </c>
      <c r="P298" s="137">
        <f>O298*H298</f>
        <v>35</v>
      </c>
      <c r="Q298" s="137">
        <v>3.5E-4</v>
      </c>
      <c r="R298" s="137">
        <f>Q298*H298</f>
        <v>1.9599999999999999E-2</v>
      </c>
      <c r="S298" s="137">
        <v>0</v>
      </c>
      <c r="T298" s="138">
        <f>S298*H298</f>
        <v>0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R298" s="139" t="s">
        <v>139</v>
      </c>
      <c r="AT298" s="139" t="s">
        <v>117</v>
      </c>
      <c r="AU298" s="139" t="s">
        <v>123</v>
      </c>
      <c r="AY298" s="11" t="s">
        <v>114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1" t="s">
        <v>123</v>
      </c>
      <c r="BK298" s="140">
        <f>ROUND(I298*H298,2)</f>
        <v>0</v>
      </c>
      <c r="BL298" s="11" t="s">
        <v>139</v>
      </c>
      <c r="BM298" s="139" t="s">
        <v>777</v>
      </c>
    </row>
    <row r="299" spans="1:65" s="9" customFormat="1" ht="22.9" customHeight="1" x14ac:dyDescent="0.2">
      <c r="B299" s="116"/>
      <c r="D299" s="117" t="s">
        <v>69</v>
      </c>
      <c r="E299" s="126" t="s">
        <v>778</v>
      </c>
      <c r="F299" s="126" t="s">
        <v>779</v>
      </c>
      <c r="J299" s="127">
        <f>BK299</f>
        <v>0</v>
      </c>
      <c r="L299" s="116"/>
      <c r="M299" s="120"/>
      <c r="N299" s="121"/>
      <c r="O299" s="121"/>
      <c r="P299" s="122">
        <f>SUM(P300:P301)</f>
        <v>19.489900000000002</v>
      </c>
      <c r="Q299" s="121"/>
      <c r="R299" s="122">
        <f>SUM(R300:R301)</f>
        <v>0.19449999999999998</v>
      </c>
      <c r="S299" s="121"/>
      <c r="T299" s="123">
        <f>SUM(T300:T301)</f>
        <v>0</v>
      </c>
      <c r="AR299" s="117" t="s">
        <v>123</v>
      </c>
      <c r="AT299" s="124" t="s">
        <v>69</v>
      </c>
      <c r="AU299" s="124" t="s">
        <v>77</v>
      </c>
      <c r="AY299" s="117" t="s">
        <v>114</v>
      </c>
      <c r="BK299" s="125">
        <f>SUM(BK300:BK301)</f>
        <v>0</v>
      </c>
    </row>
    <row r="300" spans="1:65" s="2" customFormat="1" ht="16.5" customHeight="1" x14ac:dyDescent="0.2">
      <c r="A300" s="23"/>
      <c r="B300" s="128"/>
      <c r="C300" s="129" t="s">
        <v>780</v>
      </c>
      <c r="D300" s="129" t="s">
        <v>117</v>
      </c>
      <c r="E300" s="130" t="s">
        <v>781</v>
      </c>
      <c r="F300" s="131" t="s">
        <v>782</v>
      </c>
      <c r="G300" s="132" t="s">
        <v>138</v>
      </c>
      <c r="H300" s="133">
        <v>50</v>
      </c>
      <c r="I300" s="160"/>
      <c r="J300" s="134">
        <f>ROUND(I300*H300,2)</f>
        <v>0</v>
      </c>
      <c r="K300" s="131" t="s">
        <v>1</v>
      </c>
      <c r="L300" s="24"/>
      <c r="M300" s="135" t="s">
        <v>1</v>
      </c>
      <c r="N300" s="136" t="s">
        <v>36</v>
      </c>
      <c r="O300" s="137">
        <v>0.371</v>
      </c>
      <c r="P300" s="137">
        <f>O300*H300</f>
        <v>18.55</v>
      </c>
      <c r="Q300" s="137">
        <v>3.8899999999999998E-3</v>
      </c>
      <c r="R300" s="137">
        <f>Q300*H300</f>
        <v>0.19449999999999998</v>
      </c>
      <c r="S300" s="137">
        <v>0</v>
      </c>
      <c r="T300" s="138">
        <f>S300*H300</f>
        <v>0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R300" s="139" t="s">
        <v>139</v>
      </c>
      <c r="AT300" s="139" t="s">
        <v>117</v>
      </c>
      <c r="AU300" s="139" t="s">
        <v>123</v>
      </c>
      <c r="AY300" s="11" t="s">
        <v>114</v>
      </c>
      <c r="BE300" s="140">
        <f>IF(N300="základní",J300,0)</f>
        <v>0</v>
      </c>
      <c r="BF300" s="140">
        <f>IF(N300="snížená",J300,0)</f>
        <v>0</v>
      </c>
      <c r="BG300" s="140">
        <f>IF(N300="zákl. přenesená",J300,0)</f>
        <v>0</v>
      </c>
      <c r="BH300" s="140">
        <f>IF(N300="sníž. přenesená",J300,0)</f>
        <v>0</v>
      </c>
      <c r="BI300" s="140">
        <f>IF(N300="nulová",J300,0)</f>
        <v>0</v>
      </c>
      <c r="BJ300" s="11" t="s">
        <v>123</v>
      </c>
      <c r="BK300" s="140">
        <f>ROUND(I300*H300,2)</f>
        <v>0</v>
      </c>
      <c r="BL300" s="11" t="s">
        <v>139</v>
      </c>
      <c r="BM300" s="139" t="s">
        <v>783</v>
      </c>
    </row>
    <row r="301" spans="1:65" s="2" customFormat="1" ht="16.5" customHeight="1" x14ac:dyDescent="0.2">
      <c r="A301" s="23"/>
      <c r="B301" s="128"/>
      <c r="C301" s="129" t="s">
        <v>784</v>
      </c>
      <c r="D301" s="129" t="s">
        <v>117</v>
      </c>
      <c r="E301" s="130" t="s">
        <v>785</v>
      </c>
      <c r="F301" s="131" t="s">
        <v>786</v>
      </c>
      <c r="G301" s="132" t="s">
        <v>178</v>
      </c>
      <c r="H301" s="133">
        <v>0.19500000000000001</v>
      </c>
      <c r="I301" s="160"/>
      <c r="J301" s="134">
        <f>ROUND(I301*H301,2)</f>
        <v>0</v>
      </c>
      <c r="K301" s="131" t="s">
        <v>121</v>
      </c>
      <c r="L301" s="24"/>
      <c r="M301" s="135" t="s">
        <v>1</v>
      </c>
      <c r="N301" s="136" t="s">
        <v>36</v>
      </c>
      <c r="O301" s="137">
        <v>4.82</v>
      </c>
      <c r="P301" s="137">
        <f>O301*H301</f>
        <v>0.93990000000000007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R301" s="139" t="s">
        <v>139</v>
      </c>
      <c r="AT301" s="139" t="s">
        <v>117</v>
      </c>
      <c r="AU301" s="139" t="s">
        <v>123</v>
      </c>
      <c r="AY301" s="11" t="s">
        <v>114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1" t="s">
        <v>123</v>
      </c>
      <c r="BK301" s="140">
        <f>ROUND(I301*H301,2)</f>
        <v>0</v>
      </c>
      <c r="BL301" s="11" t="s">
        <v>139</v>
      </c>
      <c r="BM301" s="139" t="s">
        <v>787</v>
      </c>
    </row>
    <row r="302" spans="1:65" s="9" customFormat="1" ht="22.9" customHeight="1" x14ac:dyDescent="0.2">
      <c r="B302" s="116"/>
      <c r="D302" s="117" t="s">
        <v>69</v>
      </c>
      <c r="E302" s="126" t="s">
        <v>788</v>
      </c>
      <c r="F302" s="126" t="s">
        <v>789</v>
      </c>
      <c r="J302" s="127">
        <f>BK302</f>
        <v>0</v>
      </c>
      <c r="L302" s="116"/>
      <c r="M302" s="120"/>
      <c r="N302" s="121"/>
      <c r="O302" s="121"/>
      <c r="P302" s="122">
        <f>SUM(P303:P306)</f>
        <v>26.147920000000003</v>
      </c>
      <c r="Q302" s="121"/>
      <c r="R302" s="122">
        <f>SUM(R303:R306)</f>
        <v>8.643888000000001E-2</v>
      </c>
      <c r="S302" s="121"/>
      <c r="T302" s="123">
        <f>SUM(T303:T306)</f>
        <v>0.04</v>
      </c>
      <c r="AR302" s="117" t="s">
        <v>123</v>
      </c>
      <c r="AT302" s="124" t="s">
        <v>69</v>
      </c>
      <c r="AU302" s="124" t="s">
        <v>77</v>
      </c>
      <c r="AY302" s="117" t="s">
        <v>114</v>
      </c>
      <c r="BK302" s="125">
        <f>SUM(BK303:BK306)</f>
        <v>0</v>
      </c>
    </row>
    <row r="303" spans="1:65" s="2" customFormat="1" ht="16.5" customHeight="1" x14ac:dyDescent="0.2">
      <c r="A303" s="23"/>
      <c r="B303" s="128"/>
      <c r="C303" s="129" t="s">
        <v>790</v>
      </c>
      <c r="D303" s="129" t="s">
        <v>117</v>
      </c>
      <c r="E303" s="130" t="s">
        <v>791</v>
      </c>
      <c r="F303" s="131" t="s">
        <v>792</v>
      </c>
      <c r="G303" s="132" t="s">
        <v>793</v>
      </c>
      <c r="H303" s="133">
        <v>80.784000000000006</v>
      </c>
      <c r="I303" s="160"/>
      <c r="J303" s="134">
        <f>ROUND(I303*H303,2)</f>
        <v>0</v>
      </c>
      <c r="K303" s="131" t="s">
        <v>121</v>
      </c>
      <c r="L303" s="24"/>
      <c r="M303" s="135" t="s">
        <v>1</v>
      </c>
      <c r="N303" s="136" t="s">
        <v>36</v>
      </c>
      <c r="O303" s="137">
        <v>0.26600000000000001</v>
      </c>
      <c r="P303" s="137">
        <f>O303*H303</f>
        <v>21.488544000000001</v>
      </c>
      <c r="Q303" s="137">
        <v>6.9999999999999994E-5</v>
      </c>
      <c r="R303" s="137">
        <f>Q303*H303</f>
        <v>5.6548800000000001E-3</v>
      </c>
      <c r="S303" s="137">
        <v>0</v>
      </c>
      <c r="T303" s="138">
        <f>S303*H303</f>
        <v>0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R303" s="139" t="s">
        <v>139</v>
      </c>
      <c r="AT303" s="139" t="s">
        <v>117</v>
      </c>
      <c r="AU303" s="139" t="s">
        <v>123</v>
      </c>
      <c r="AY303" s="11" t="s">
        <v>114</v>
      </c>
      <c r="BE303" s="140">
        <f>IF(N303="základní",J303,0)</f>
        <v>0</v>
      </c>
      <c r="BF303" s="140">
        <f>IF(N303="snížená",J303,0)</f>
        <v>0</v>
      </c>
      <c r="BG303" s="140">
        <f>IF(N303="zákl. přenesená",J303,0)</f>
        <v>0</v>
      </c>
      <c r="BH303" s="140">
        <f>IF(N303="sníž. přenesená",J303,0)</f>
        <v>0</v>
      </c>
      <c r="BI303" s="140">
        <f>IF(N303="nulová",J303,0)</f>
        <v>0</v>
      </c>
      <c r="BJ303" s="11" t="s">
        <v>123</v>
      </c>
      <c r="BK303" s="140">
        <f>ROUND(I303*H303,2)</f>
        <v>0</v>
      </c>
      <c r="BL303" s="11" t="s">
        <v>139</v>
      </c>
      <c r="BM303" s="139" t="s">
        <v>794</v>
      </c>
    </row>
    <row r="304" spans="1:65" s="2" customFormat="1" ht="16.5" customHeight="1" x14ac:dyDescent="0.2">
      <c r="A304" s="23"/>
      <c r="B304" s="128"/>
      <c r="C304" s="141" t="s">
        <v>795</v>
      </c>
      <c r="D304" s="141" t="s">
        <v>142</v>
      </c>
      <c r="E304" s="142" t="s">
        <v>796</v>
      </c>
      <c r="F304" s="143" t="s">
        <v>797</v>
      </c>
      <c r="G304" s="144" t="s">
        <v>793</v>
      </c>
      <c r="H304" s="145">
        <v>80.784000000000006</v>
      </c>
      <c r="I304" s="161"/>
      <c r="J304" s="146">
        <f>ROUND(I304*H304,2)</f>
        <v>0</v>
      </c>
      <c r="K304" s="143" t="s">
        <v>1</v>
      </c>
      <c r="L304" s="147"/>
      <c r="M304" s="148" t="s">
        <v>1</v>
      </c>
      <c r="N304" s="149" t="s">
        <v>36</v>
      </c>
      <c r="O304" s="137">
        <v>0</v>
      </c>
      <c r="P304" s="137">
        <f>O304*H304</f>
        <v>0</v>
      </c>
      <c r="Q304" s="137">
        <v>1E-3</v>
      </c>
      <c r="R304" s="137">
        <f>Q304*H304</f>
        <v>8.0784000000000009E-2</v>
      </c>
      <c r="S304" s="137">
        <v>0</v>
      </c>
      <c r="T304" s="138">
        <f>S304*H304</f>
        <v>0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R304" s="139" t="s">
        <v>145</v>
      </c>
      <c r="AT304" s="139" t="s">
        <v>142</v>
      </c>
      <c r="AU304" s="139" t="s">
        <v>123</v>
      </c>
      <c r="AY304" s="11" t="s">
        <v>114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1" t="s">
        <v>123</v>
      </c>
      <c r="BK304" s="140">
        <f>ROUND(I304*H304,2)</f>
        <v>0</v>
      </c>
      <c r="BL304" s="11" t="s">
        <v>139</v>
      </c>
      <c r="BM304" s="139" t="s">
        <v>798</v>
      </c>
    </row>
    <row r="305" spans="1:65" s="2" customFormat="1" ht="16.5" customHeight="1" x14ac:dyDescent="0.2">
      <c r="A305" s="23"/>
      <c r="B305" s="128"/>
      <c r="C305" s="129" t="s">
        <v>799</v>
      </c>
      <c r="D305" s="129" t="s">
        <v>117</v>
      </c>
      <c r="E305" s="130" t="s">
        <v>800</v>
      </c>
      <c r="F305" s="131" t="s">
        <v>801</v>
      </c>
      <c r="G305" s="132" t="s">
        <v>793</v>
      </c>
      <c r="H305" s="133">
        <v>40</v>
      </c>
      <c r="I305" s="160"/>
      <c r="J305" s="134">
        <f>ROUND(I305*H305,2)</f>
        <v>0</v>
      </c>
      <c r="K305" s="131" t="s">
        <v>121</v>
      </c>
      <c r="L305" s="24"/>
      <c r="M305" s="135" t="s">
        <v>1</v>
      </c>
      <c r="N305" s="136" t="s">
        <v>36</v>
      </c>
      <c r="O305" s="137">
        <v>0.11</v>
      </c>
      <c r="P305" s="137">
        <f>O305*H305</f>
        <v>4.4000000000000004</v>
      </c>
      <c r="Q305" s="137">
        <v>0</v>
      </c>
      <c r="R305" s="137">
        <f>Q305*H305</f>
        <v>0</v>
      </c>
      <c r="S305" s="137">
        <v>1E-3</v>
      </c>
      <c r="T305" s="138">
        <f>S305*H305</f>
        <v>0.04</v>
      </c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23"/>
      <c r="AR305" s="139" t="s">
        <v>139</v>
      </c>
      <c r="AT305" s="139" t="s">
        <v>117</v>
      </c>
      <c r="AU305" s="139" t="s">
        <v>123</v>
      </c>
      <c r="AY305" s="11" t="s">
        <v>114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1" t="s">
        <v>123</v>
      </c>
      <c r="BK305" s="140">
        <f>ROUND(I305*H305,2)</f>
        <v>0</v>
      </c>
      <c r="BL305" s="11" t="s">
        <v>139</v>
      </c>
      <c r="BM305" s="139" t="s">
        <v>802</v>
      </c>
    </row>
    <row r="306" spans="1:65" s="2" customFormat="1" ht="16.5" customHeight="1" x14ac:dyDescent="0.2">
      <c r="A306" s="23"/>
      <c r="B306" s="128"/>
      <c r="C306" s="129" t="s">
        <v>803</v>
      </c>
      <c r="D306" s="129" t="s">
        <v>117</v>
      </c>
      <c r="E306" s="130" t="s">
        <v>804</v>
      </c>
      <c r="F306" s="131" t="s">
        <v>805</v>
      </c>
      <c r="G306" s="132" t="s">
        <v>178</v>
      </c>
      <c r="H306" s="133">
        <v>8.5999999999999993E-2</v>
      </c>
      <c r="I306" s="160"/>
      <c r="J306" s="134">
        <f>ROUND(I306*H306,2)</f>
        <v>0</v>
      </c>
      <c r="K306" s="131" t="s">
        <v>121</v>
      </c>
      <c r="L306" s="24"/>
      <c r="M306" s="135" t="s">
        <v>1</v>
      </c>
      <c r="N306" s="136" t="s">
        <v>36</v>
      </c>
      <c r="O306" s="137">
        <v>3.016</v>
      </c>
      <c r="P306" s="137">
        <f>O306*H306</f>
        <v>0.259376</v>
      </c>
      <c r="Q306" s="137">
        <v>0</v>
      </c>
      <c r="R306" s="137">
        <f>Q306*H306</f>
        <v>0</v>
      </c>
      <c r="S306" s="137">
        <v>0</v>
      </c>
      <c r="T306" s="138">
        <f>S306*H306</f>
        <v>0</v>
      </c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23"/>
      <c r="AR306" s="139" t="s">
        <v>139</v>
      </c>
      <c r="AT306" s="139" t="s">
        <v>117</v>
      </c>
      <c r="AU306" s="139" t="s">
        <v>123</v>
      </c>
      <c r="AY306" s="11" t="s">
        <v>114</v>
      </c>
      <c r="BE306" s="140">
        <f>IF(N306="základní",J306,0)</f>
        <v>0</v>
      </c>
      <c r="BF306" s="140">
        <f>IF(N306="snížená",J306,0)</f>
        <v>0</v>
      </c>
      <c r="BG306" s="140">
        <f>IF(N306="zákl. přenesená",J306,0)</f>
        <v>0</v>
      </c>
      <c r="BH306" s="140">
        <f>IF(N306="sníž. přenesená",J306,0)</f>
        <v>0</v>
      </c>
      <c r="BI306" s="140">
        <f>IF(N306="nulová",J306,0)</f>
        <v>0</v>
      </c>
      <c r="BJ306" s="11" t="s">
        <v>123</v>
      </c>
      <c r="BK306" s="140">
        <f>ROUND(I306*H306,2)</f>
        <v>0</v>
      </c>
      <c r="BL306" s="11" t="s">
        <v>139</v>
      </c>
      <c r="BM306" s="139" t="s">
        <v>806</v>
      </c>
    </row>
    <row r="307" spans="1:65" s="9" customFormat="1" ht="22.9" customHeight="1" x14ac:dyDescent="0.2">
      <c r="B307" s="116"/>
      <c r="D307" s="117" t="s">
        <v>69</v>
      </c>
      <c r="E307" s="126" t="s">
        <v>807</v>
      </c>
      <c r="F307" s="126" t="s">
        <v>808</v>
      </c>
      <c r="J307" s="127">
        <f>BK307</f>
        <v>0</v>
      </c>
      <c r="L307" s="116"/>
      <c r="M307" s="120"/>
      <c r="N307" s="121"/>
      <c r="O307" s="121"/>
      <c r="P307" s="122">
        <f>SUM(P308:P310)</f>
        <v>6.5782439999999998</v>
      </c>
      <c r="Q307" s="121"/>
      <c r="R307" s="122">
        <f>SUM(R308:R310)</f>
        <v>4.7887599999999995E-3</v>
      </c>
      <c r="S307" s="121"/>
      <c r="T307" s="123">
        <f>SUM(T308:T310)</f>
        <v>0</v>
      </c>
      <c r="AR307" s="117" t="s">
        <v>123</v>
      </c>
      <c r="AT307" s="124" t="s">
        <v>69</v>
      </c>
      <c r="AU307" s="124" t="s">
        <v>77</v>
      </c>
      <c r="AY307" s="117" t="s">
        <v>114</v>
      </c>
      <c r="BK307" s="125">
        <f>SUM(BK308:BK310)</f>
        <v>0</v>
      </c>
    </row>
    <row r="308" spans="1:65" s="2" customFormat="1" ht="16.5" customHeight="1" x14ac:dyDescent="0.2">
      <c r="A308" s="23"/>
      <c r="B308" s="128"/>
      <c r="C308" s="129" t="s">
        <v>809</v>
      </c>
      <c r="D308" s="129" t="s">
        <v>117</v>
      </c>
      <c r="E308" s="130" t="s">
        <v>810</v>
      </c>
      <c r="F308" s="131" t="s">
        <v>811</v>
      </c>
      <c r="G308" s="132" t="s">
        <v>120</v>
      </c>
      <c r="H308" s="133">
        <v>12.602</v>
      </c>
      <c r="I308" s="160"/>
      <c r="J308" s="134">
        <f>ROUND(I308*H308,2)</f>
        <v>0</v>
      </c>
      <c r="K308" s="131" t="s">
        <v>121</v>
      </c>
      <c r="L308" s="24"/>
      <c r="M308" s="135" t="s">
        <v>1</v>
      </c>
      <c r="N308" s="136" t="s">
        <v>36</v>
      </c>
      <c r="O308" s="137">
        <v>0.184</v>
      </c>
      <c r="P308" s="137">
        <f>O308*H308</f>
        <v>2.3187679999999999</v>
      </c>
      <c r="Q308" s="137">
        <v>1.3999999999999999E-4</v>
      </c>
      <c r="R308" s="137">
        <f>Q308*H308</f>
        <v>1.7642799999999998E-3</v>
      </c>
      <c r="S308" s="137">
        <v>0</v>
      </c>
      <c r="T308" s="138">
        <f>S308*H308</f>
        <v>0</v>
      </c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23"/>
      <c r="AR308" s="139" t="s">
        <v>139</v>
      </c>
      <c r="AT308" s="139" t="s">
        <v>117</v>
      </c>
      <c r="AU308" s="139" t="s">
        <v>123</v>
      </c>
      <c r="AY308" s="11" t="s">
        <v>114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1" t="s">
        <v>123</v>
      </c>
      <c r="BK308" s="140">
        <f>ROUND(I308*H308,2)</f>
        <v>0</v>
      </c>
      <c r="BL308" s="11" t="s">
        <v>139</v>
      </c>
      <c r="BM308" s="139" t="s">
        <v>812</v>
      </c>
    </row>
    <row r="309" spans="1:65" s="2" customFormat="1" ht="16.5" customHeight="1" x14ac:dyDescent="0.2">
      <c r="A309" s="23"/>
      <c r="B309" s="128"/>
      <c r="C309" s="129" t="s">
        <v>813</v>
      </c>
      <c r="D309" s="129" t="s">
        <v>117</v>
      </c>
      <c r="E309" s="130" t="s">
        <v>814</v>
      </c>
      <c r="F309" s="131" t="s">
        <v>815</v>
      </c>
      <c r="G309" s="132" t="s">
        <v>120</v>
      </c>
      <c r="H309" s="133">
        <v>12.602</v>
      </c>
      <c r="I309" s="160"/>
      <c r="J309" s="134">
        <f>ROUND(I309*H309,2)</f>
        <v>0</v>
      </c>
      <c r="K309" s="131" t="s">
        <v>121</v>
      </c>
      <c r="L309" s="24"/>
      <c r="M309" s="135" t="s">
        <v>1</v>
      </c>
      <c r="N309" s="136" t="s">
        <v>36</v>
      </c>
      <c r="O309" s="137">
        <v>0.16600000000000001</v>
      </c>
      <c r="P309" s="137">
        <f>O309*H309</f>
        <v>2.0919320000000003</v>
      </c>
      <c r="Q309" s="137">
        <v>1.2E-4</v>
      </c>
      <c r="R309" s="137">
        <f>Q309*H309</f>
        <v>1.51224E-3</v>
      </c>
      <c r="S309" s="137">
        <v>0</v>
      </c>
      <c r="T309" s="138">
        <f>S309*H309</f>
        <v>0</v>
      </c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23"/>
      <c r="AR309" s="139" t="s">
        <v>139</v>
      </c>
      <c r="AT309" s="139" t="s">
        <v>117</v>
      </c>
      <c r="AU309" s="139" t="s">
        <v>123</v>
      </c>
      <c r="AY309" s="11" t="s">
        <v>114</v>
      </c>
      <c r="BE309" s="140">
        <f>IF(N309="základní",J309,0)</f>
        <v>0</v>
      </c>
      <c r="BF309" s="140">
        <f>IF(N309="snížená",J309,0)</f>
        <v>0</v>
      </c>
      <c r="BG309" s="140">
        <f>IF(N309="zákl. přenesená",J309,0)</f>
        <v>0</v>
      </c>
      <c r="BH309" s="140">
        <f>IF(N309="sníž. přenesená",J309,0)</f>
        <v>0</v>
      </c>
      <c r="BI309" s="140">
        <f>IF(N309="nulová",J309,0)</f>
        <v>0</v>
      </c>
      <c r="BJ309" s="11" t="s">
        <v>123</v>
      </c>
      <c r="BK309" s="140">
        <f>ROUND(I309*H309,2)</f>
        <v>0</v>
      </c>
      <c r="BL309" s="11" t="s">
        <v>139</v>
      </c>
      <c r="BM309" s="139" t="s">
        <v>816</v>
      </c>
    </row>
    <row r="310" spans="1:65" s="2" customFormat="1" ht="16.5" customHeight="1" x14ac:dyDescent="0.2">
      <c r="A310" s="23"/>
      <c r="B310" s="128"/>
      <c r="C310" s="129" t="s">
        <v>817</v>
      </c>
      <c r="D310" s="129" t="s">
        <v>117</v>
      </c>
      <c r="E310" s="130" t="s">
        <v>818</v>
      </c>
      <c r="F310" s="131" t="s">
        <v>819</v>
      </c>
      <c r="G310" s="132" t="s">
        <v>120</v>
      </c>
      <c r="H310" s="133">
        <v>12.602</v>
      </c>
      <c r="I310" s="160"/>
      <c r="J310" s="134">
        <f>ROUND(I310*H310,2)</f>
        <v>0</v>
      </c>
      <c r="K310" s="131" t="s">
        <v>121</v>
      </c>
      <c r="L310" s="24"/>
      <c r="M310" s="135" t="s">
        <v>1</v>
      </c>
      <c r="N310" s="136" t="s">
        <v>36</v>
      </c>
      <c r="O310" s="137">
        <v>0.17199999999999999</v>
      </c>
      <c r="P310" s="137">
        <f>O310*H310</f>
        <v>2.1675439999999999</v>
      </c>
      <c r="Q310" s="137">
        <v>1.2E-4</v>
      </c>
      <c r="R310" s="137">
        <f>Q310*H310</f>
        <v>1.51224E-3</v>
      </c>
      <c r="S310" s="137">
        <v>0</v>
      </c>
      <c r="T310" s="138">
        <f>S310*H310</f>
        <v>0</v>
      </c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23"/>
      <c r="AR310" s="139" t="s">
        <v>139</v>
      </c>
      <c r="AT310" s="139" t="s">
        <v>117</v>
      </c>
      <c r="AU310" s="139" t="s">
        <v>123</v>
      </c>
      <c r="AY310" s="11" t="s">
        <v>114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1" t="s">
        <v>123</v>
      </c>
      <c r="BK310" s="140">
        <f>ROUND(I310*H310,2)</f>
        <v>0</v>
      </c>
      <c r="BL310" s="11" t="s">
        <v>139</v>
      </c>
      <c r="BM310" s="139" t="s">
        <v>820</v>
      </c>
    </row>
  </sheetData>
  <sheetProtection sheet="1" objects="1" scenarios="1"/>
  <autoFilter ref="C127:K310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1986-00 - Zdravotně techn...</vt:lpstr>
      <vt:lpstr>'1986-00 - Zdravotně techn...'!Názvy_tisku</vt:lpstr>
      <vt:lpstr>'Rekapitulace stavby'!Názvy_tisku</vt:lpstr>
      <vt:lpstr>'1986-00 - Zdravotně techn...'!Oblast_tisku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Tata\Jiří Pokorný</dc:creator>
  <cp:lastModifiedBy>Tomáš Saidl</cp:lastModifiedBy>
  <dcterms:created xsi:type="dcterms:W3CDTF">2019-08-06T18:46:04Z</dcterms:created>
  <dcterms:modified xsi:type="dcterms:W3CDTF">2021-07-09T08:34:07Z</dcterms:modified>
</cp:coreProperties>
</file>