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I:\Magistrát\Odbor dopravy 2021\Veřejné zakázky\44. VZ117210175 Školní, Návětrná, Vojnovičova\K Vypálení\"/>
    </mc:Choice>
  </mc:AlternateContent>
  <xr:revisionPtr revIDLastSave="0" documentId="13_ncr:1_{C67C6FAC-4A8E-4111-B645-6C3C703E841A}" xr6:coauthVersionLast="47" xr6:coauthVersionMax="47" xr10:uidLastSave="{00000000-0000-0000-0000-000000000000}"/>
  <bookViews>
    <workbookView xWindow="-120" yWindow="-120" windowWidth="20730" windowHeight="11760" activeTab="1" xr2:uid="{00000000-000D-0000-FFFF-FFFF00000000}"/>
  </bookViews>
  <sheets>
    <sheet name="Rekapitulace" sheetId="2" r:id="rId1"/>
    <sheet name="101" sheetId="3" r:id="rId2"/>
    <sheet name="102" sheetId="4" r:id="rId3"/>
    <sheet name="103" sheetId="5" r:id="rId4"/>
    <sheet name="401" sheetId="6" r:id="rId5"/>
    <sheet name="402" sheetId="7" r:id="rId6"/>
    <sheet name="403" sheetId="8" r:id="rId7"/>
    <sheet name="801" sheetId="9" r:id="rId8"/>
    <sheet name="802" sheetId="10" r:id="rId9"/>
    <sheet name="MGZS" sheetId="11" r:id="rId10"/>
    <sheet name="DODATEK" sheetId="12" r:id="rId11"/>
  </sheets>
  <externalReferences>
    <externalReference r:id="rId12"/>
    <externalReference r:id="rId13"/>
    <externalReference r:id="rId14"/>
  </externalReferences>
  <definedNames>
    <definedName name="__CENA__">'101'!$N$6:$N$271</definedName>
    <definedName name="__MAIN__">'101'!$F$1:$CZ$271</definedName>
    <definedName name="__MAIN2__" localSheetId="0">Rekapitulace!$B$1:$H$77</definedName>
    <definedName name="__MAIN2__">#REF!</definedName>
    <definedName name="__MAIN3__">#REF!</definedName>
    <definedName name="__SAZBA__">'101'!$S$6:$S$271</definedName>
    <definedName name="__T0__">'101'!$F$5:$X$271</definedName>
    <definedName name="__T1__">'101'!$F$6:$X$49</definedName>
    <definedName name="__T2__">'101'!$F$7:$CZ$8</definedName>
    <definedName name="__T3__">'101'!$H$8:$K$8</definedName>
    <definedName name="__TE0__">#REF!</definedName>
    <definedName name="__TE1__">#REF!</definedName>
    <definedName name="__TE2__">#REF!</definedName>
    <definedName name="__TE3__">#REF!</definedName>
    <definedName name="__TR0__" localSheetId="0">Rekapitulace!$B$5:$F$6</definedName>
    <definedName name="__TR0__">#REF!</definedName>
    <definedName name="__TR1__" localSheetId="0">Rekapitulace!$B$6:$F$6</definedName>
    <definedName name="__TR1__">#REF!</definedName>
    <definedName name="_xlnm.Print_Titles" localSheetId="1">'101'!$3:$4</definedName>
    <definedName name="_xlnm.Print_Area" localSheetId="1">'101'!$F$1:$P$271</definedName>
    <definedName name="_xlnm.Print_Area" localSheetId="2">'102'!$F$1:$P$206</definedName>
    <definedName name="_xlnm.Print_Area" localSheetId="3">'103'!$F$1:$P$227</definedName>
    <definedName name="_xlnm.Print_Area" localSheetId="4">'401'!$A$1:$F$127</definedName>
    <definedName name="_xlnm.Print_Area" localSheetId="5">'402'!$A$1:$F$84</definedName>
    <definedName name="_xlnm.Print_Area" localSheetId="7">'801'!$A$1:$P$58</definedName>
    <definedName name="_xlnm.Print_Area" localSheetId="8">'802'!$A$1:$P$39</definedName>
    <definedName name="_xlnm.Print_Area" localSheetId="9">MGZS!$F$1:$P$16</definedName>
    <definedName name="_xlnm.Print_Area" localSheetId="0">Rekapitulace!$B$1:$F$76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5" i="3" l="1"/>
  <c r="L126" i="3"/>
  <c r="L32" i="12"/>
  <c r="N32" i="12" s="1"/>
  <c r="L29" i="12"/>
  <c r="N29" i="12" s="1"/>
  <c r="L28" i="12"/>
  <c r="N28" i="12" s="1"/>
  <c r="L27" i="12"/>
  <c r="N27" i="12" s="1"/>
  <c r="P26" i="12"/>
  <c r="L26" i="12"/>
  <c r="R26" i="12" s="1"/>
  <c r="L25" i="12"/>
  <c r="N25" i="12" s="1"/>
  <c r="L24" i="12"/>
  <c r="N24" i="12" s="1"/>
  <c r="P23" i="12"/>
  <c r="L23" i="12"/>
  <c r="N23" i="12" s="1"/>
  <c r="L22" i="12"/>
  <c r="R22" i="12" s="1"/>
  <c r="L21" i="12"/>
  <c r="N21" i="12" s="1"/>
  <c r="L20" i="12"/>
  <c r="N20" i="12" s="1"/>
  <c r="L19" i="12"/>
  <c r="N19" i="12" s="1"/>
  <c r="P18" i="12"/>
  <c r="L18" i="12"/>
  <c r="R18" i="12" s="1"/>
  <c r="L17" i="12"/>
  <c r="N17" i="12" s="1"/>
  <c r="L16" i="12"/>
  <c r="N16" i="12" s="1"/>
  <c r="P15" i="12"/>
  <c r="L15" i="12"/>
  <c r="N15" i="12" s="1"/>
  <c r="L14" i="12"/>
  <c r="R14" i="12" s="1"/>
  <c r="L11" i="12"/>
  <c r="N11" i="12" s="1"/>
  <c r="L10" i="12"/>
  <c r="N10" i="12" s="1"/>
  <c r="T10" i="12" s="1"/>
  <c r="L9" i="12"/>
  <c r="P9" i="12" s="1"/>
  <c r="L8" i="12"/>
  <c r="N8" i="12" s="1"/>
  <c r="L7" i="12"/>
  <c r="N7" i="12" s="1"/>
  <c r="D72" i="2"/>
  <c r="B72" i="2"/>
  <c r="D71" i="2"/>
  <c r="B71" i="2"/>
  <c r="D70" i="2"/>
  <c r="B70" i="2"/>
  <c r="D69" i="2"/>
  <c r="B69" i="2"/>
  <c r="F121" i="6"/>
  <c r="F76" i="7"/>
  <c r="F85" i="8"/>
  <c r="R32" i="12" l="1"/>
  <c r="R31" i="12" s="1"/>
  <c r="P14" i="12"/>
  <c r="P19" i="12"/>
  <c r="P22" i="12"/>
  <c r="P10" i="12"/>
  <c r="P27" i="12"/>
  <c r="N9" i="12"/>
  <c r="T9" i="12" s="1"/>
  <c r="R10" i="12"/>
  <c r="N14" i="12"/>
  <c r="R15" i="12"/>
  <c r="N18" i="12"/>
  <c r="T18" i="12" s="1"/>
  <c r="U18" i="12" s="1"/>
  <c r="R19" i="12"/>
  <c r="N22" i="12"/>
  <c r="T22" i="12" s="1"/>
  <c r="R23" i="12"/>
  <c r="N26" i="12"/>
  <c r="T26" i="12" s="1"/>
  <c r="R27" i="12"/>
  <c r="R11" i="12"/>
  <c r="N31" i="12"/>
  <c r="C72" i="2" s="1"/>
  <c r="T32" i="12"/>
  <c r="T31" i="12" s="1"/>
  <c r="E72" i="2" s="1"/>
  <c r="T8" i="12"/>
  <c r="U8" i="12" s="1"/>
  <c r="T21" i="12"/>
  <c r="U21" i="12" s="1"/>
  <c r="T25" i="12"/>
  <c r="U25" i="12" s="1"/>
  <c r="T29" i="12"/>
  <c r="U29" i="12" s="1"/>
  <c r="T11" i="12"/>
  <c r="U11" i="12" s="1"/>
  <c r="T28" i="12"/>
  <c r="U28" i="12" s="1"/>
  <c r="T16" i="12"/>
  <c r="U16" i="12" s="1"/>
  <c r="T17" i="12"/>
  <c r="U17" i="12" s="1"/>
  <c r="T24" i="12"/>
  <c r="U24" i="12" s="1"/>
  <c r="T7" i="12"/>
  <c r="T20" i="12"/>
  <c r="U20" i="12" s="1"/>
  <c r="T15" i="12"/>
  <c r="U15" i="12" s="1"/>
  <c r="T19" i="12"/>
  <c r="U19" i="12" s="1"/>
  <c r="T23" i="12"/>
  <c r="U23" i="12" s="1"/>
  <c r="T27" i="12"/>
  <c r="U27" i="12" s="1"/>
  <c r="R7" i="12"/>
  <c r="P7" i="12"/>
  <c r="P11" i="12"/>
  <c r="R16" i="12"/>
  <c r="R20" i="12"/>
  <c r="R24" i="12"/>
  <c r="R28" i="12"/>
  <c r="P32" i="12"/>
  <c r="P31" i="12" s="1"/>
  <c r="R8" i="12"/>
  <c r="U9" i="12"/>
  <c r="P16" i="12"/>
  <c r="P20" i="12"/>
  <c r="P24" i="12"/>
  <c r="P28" i="12"/>
  <c r="P8" i="12"/>
  <c r="R17" i="12"/>
  <c r="R21" i="12"/>
  <c r="R25" i="12"/>
  <c r="R29" i="12"/>
  <c r="R9" i="12"/>
  <c r="U10" i="12"/>
  <c r="T14" i="12"/>
  <c r="U14" i="12" s="1"/>
  <c r="P17" i="12"/>
  <c r="P21" i="12"/>
  <c r="P25" i="12"/>
  <c r="P29" i="12"/>
  <c r="C55" i="2"/>
  <c r="E55" i="2" s="1"/>
  <c r="F93" i="8"/>
  <c r="C57" i="2" s="1"/>
  <c r="E57" i="2" s="1"/>
  <c r="F78" i="8"/>
  <c r="F77" i="8"/>
  <c r="F76" i="8"/>
  <c r="F75" i="8"/>
  <c r="F74" i="8"/>
  <c r="F73" i="8"/>
  <c r="F72" i="8"/>
  <c r="F71" i="8"/>
  <c r="F70" i="8"/>
  <c r="F69" i="8"/>
  <c r="F68" i="8"/>
  <c r="F67" i="8"/>
  <c r="F66" i="8"/>
  <c r="F65" i="8"/>
  <c r="F64" i="8"/>
  <c r="F63" i="8"/>
  <c r="F62" i="8"/>
  <c r="F61" i="8"/>
  <c r="F60" i="8"/>
  <c r="F59" i="8"/>
  <c r="F58" i="8"/>
  <c r="F57" i="8"/>
  <c r="F56" i="8"/>
  <c r="F55" i="8"/>
  <c r="F54" i="8"/>
  <c r="F53" i="8"/>
  <c r="F43" i="8"/>
  <c r="F42" i="8"/>
  <c r="F40" i="8"/>
  <c r="F39" i="8"/>
  <c r="F38" i="8"/>
  <c r="F37" i="8"/>
  <c r="F36" i="8"/>
  <c r="F35" i="8"/>
  <c r="F34" i="8"/>
  <c r="F33" i="8"/>
  <c r="F32" i="8"/>
  <c r="F31" i="8"/>
  <c r="F30" i="8"/>
  <c r="F29" i="8"/>
  <c r="F19" i="8"/>
  <c r="F18" i="8"/>
  <c r="F17" i="8"/>
  <c r="F16" i="8"/>
  <c r="F15" i="8"/>
  <c r="F14" i="8"/>
  <c r="F13" i="8"/>
  <c r="F12" i="8"/>
  <c r="F11" i="8"/>
  <c r="F10" i="8"/>
  <c r="F9" i="8"/>
  <c r="F8" i="8"/>
  <c r="F21" i="8" s="1"/>
  <c r="B56" i="2"/>
  <c r="C48" i="2"/>
  <c r="F127" i="6"/>
  <c r="C43" i="2" s="1"/>
  <c r="E43" i="2" s="1"/>
  <c r="F84" i="7"/>
  <c r="C50" i="2" s="1"/>
  <c r="F50" i="2" s="1"/>
  <c r="F69" i="7"/>
  <c r="F68" i="7"/>
  <c r="F67" i="7"/>
  <c r="F66" i="7"/>
  <c r="F65" i="7"/>
  <c r="F64" i="7"/>
  <c r="F63" i="7"/>
  <c r="F62" i="7"/>
  <c r="F61" i="7"/>
  <c r="F60" i="7"/>
  <c r="F59" i="7"/>
  <c r="F58" i="7"/>
  <c r="F57" i="7"/>
  <c r="F56" i="7"/>
  <c r="F55" i="7"/>
  <c r="F54" i="7"/>
  <c r="F44" i="7"/>
  <c r="F43" i="7"/>
  <c r="F42" i="7"/>
  <c r="F41" i="7"/>
  <c r="F40" i="7"/>
  <c r="F39" i="7"/>
  <c r="F38" i="7"/>
  <c r="F37" i="7"/>
  <c r="F36" i="7"/>
  <c r="F35" i="7"/>
  <c r="F34" i="7"/>
  <c r="F33" i="7"/>
  <c r="F32" i="7"/>
  <c r="F30" i="7"/>
  <c r="F29" i="7"/>
  <c r="F20" i="7"/>
  <c r="F19" i="7"/>
  <c r="F18" i="7"/>
  <c r="F17" i="7"/>
  <c r="F16" i="7"/>
  <c r="F15" i="7"/>
  <c r="F14" i="7"/>
  <c r="F13" i="7"/>
  <c r="F12" i="7"/>
  <c r="F11" i="7"/>
  <c r="F10" i="7"/>
  <c r="F9" i="7"/>
  <c r="F8" i="7"/>
  <c r="F6" i="7"/>
  <c r="F5" i="7"/>
  <c r="B49" i="2"/>
  <c r="C41" i="2"/>
  <c r="E41" i="2" s="1"/>
  <c r="F76" i="6"/>
  <c r="F75" i="6"/>
  <c r="F74" i="6"/>
  <c r="F73" i="6"/>
  <c r="F72" i="6"/>
  <c r="F70" i="6"/>
  <c r="F69" i="6"/>
  <c r="F68" i="6"/>
  <c r="F67" i="6"/>
  <c r="F66" i="6"/>
  <c r="F65" i="6"/>
  <c r="F64" i="6"/>
  <c r="F63" i="6"/>
  <c r="F62" i="6"/>
  <c r="F61" i="6"/>
  <c r="F60" i="6"/>
  <c r="F59" i="6"/>
  <c r="F58" i="6"/>
  <c r="F57" i="6"/>
  <c r="F56" i="6"/>
  <c r="F55" i="6"/>
  <c r="F54" i="6"/>
  <c r="F52" i="6"/>
  <c r="F51" i="6"/>
  <c r="F50" i="6"/>
  <c r="F49" i="6"/>
  <c r="F47" i="6"/>
  <c r="F46" i="6"/>
  <c r="F45" i="6"/>
  <c r="F44" i="6"/>
  <c r="F43" i="6"/>
  <c r="F35" i="6"/>
  <c r="F34" i="6"/>
  <c r="F33" i="6"/>
  <c r="F32" i="6"/>
  <c r="F31" i="6"/>
  <c r="F30" i="6"/>
  <c r="F29" i="6"/>
  <c r="F28" i="6"/>
  <c r="F27" i="6"/>
  <c r="F26" i="6"/>
  <c r="F25" i="6"/>
  <c r="F24" i="6"/>
  <c r="F23" i="6"/>
  <c r="F22" i="6"/>
  <c r="F21" i="6"/>
  <c r="F20" i="6"/>
  <c r="F19" i="6"/>
  <c r="F17" i="6"/>
  <c r="F16" i="6"/>
  <c r="F15" i="6"/>
  <c r="F14" i="6"/>
  <c r="F13" i="6"/>
  <c r="F11" i="6"/>
  <c r="F10" i="6"/>
  <c r="F9" i="6"/>
  <c r="F8" i="6"/>
  <c r="F7"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B42" i="2"/>
  <c r="B36" i="2"/>
  <c r="B35" i="2"/>
  <c r="B34" i="2"/>
  <c r="L14" i="11"/>
  <c r="N14" i="11" s="1"/>
  <c r="L12" i="11"/>
  <c r="N12" i="11" s="1"/>
  <c r="T12" i="11" s="1"/>
  <c r="L9" i="11"/>
  <c r="P9" i="11" s="1"/>
  <c r="L39" i="10"/>
  <c r="P39" i="10" s="1"/>
  <c r="P38" i="10" s="1"/>
  <c r="D66" i="2" s="1"/>
  <c r="L33" i="10"/>
  <c r="R33" i="10" s="1"/>
  <c r="L31" i="10"/>
  <c r="R31" i="10" s="1"/>
  <c r="L29" i="10"/>
  <c r="N29" i="10" s="1"/>
  <c r="L27" i="10"/>
  <c r="N27" i="10" s="1"/>
  <c r="L25" i="10"/>
  <c r="R25" i="10" s="1"/>
  <c r="L23" i="10"/>
  <c r="R23" i="10" s="1"/>
  <c r="L21" i="10"/>
  <c r="N21" i="10" s="1"/>
  <c r="L19" i="10"/>
  <c r="N19" i="10" s="1"/>
  <c r="L18" i="10"/>
  <c r="R18" i="10" s="1"/>
  <c r="L16" i="10"/>
  <c r="R16" i="10" s="1"/>
  <c r="L15" i="10"/>
  <c r="N15" i="10" s="1"/>
  <c r="L13" i="10"/>
  <c r="N13" i="10" s="1"/>
  <c r="L11" i="10"/>
  <c r="R11" i="10" s="1"/>
  <c r="L10" i="10"/>
  <c r="R10" i="10" s="1"/>
  <c r="L8" i="10"/>
  <c r="N8" i="10" s="1"/>
  <c r="L7" i="10"/>
  <c r="N7" i="10" s="1"/>
  <c r="L58" i="9"/>
  <c r="N58" i="9" s="1"/>
  <c r="L54" i="9"/>
  <c r="P54" i="9" s="1"/>
  <c r="L52" i="9"/>
  <c r="N52" i="9" s="1"/>
  <c r="L50" i="9"/>
  <c r="N50" i="9" s="1"/>
  <c r="T50" i="9" s="1"/>
  <c r="U50" i="9" s="1"/>
  <c r="L48" i="9"/>
  <c r="R48" i="9" s="1"/>
  <c r="L46" i="9"/>
  <c r="P46" i="9" s="1"/>
  <c r="L44" i="9"/>
  <c r="N44" i="9" s="1"/>
  <c r="L42" i="9"/>
  <c r="N42" i="9" s="1"/>
  <c r="L40" i="9"/>
  <c r="R40" i="9" s="1"/>
  <c r="L39" i="9"/>
  <c r="P39" i="9" s="1"/>
  <c r="L36" i="9"/>
  <c r="N36" i="9" s="1"/>
  <c r="L35" i="9"/>
  <c r="N35" i="9" s="1"/>
  <c r="L33" i="9"/>
  <c r="R33" i="9" s="1"/>
  <c r="L31" i="9"/>
  <c r="P31" i="9" s="1"/>
  <c r="L30" i="9"/>
  <c r="N30" i="9" s="1"/>
  <c r="L28" i="9"/>
  <c r="N28" i="9" s="1"/>
  <c r="L27" i="9"/>
  <c r="R27" i="9" s="1"/>
  <c r="L24" i="9"/>
  <c r="N24" i="9" s="1"/>
  <c r="L22" i="9"/>
  <c r="N22" i="9" s="1"/>
  <c r="L20" i="9"/>
  <c r="R20" i="9" s="1"/>
  <c r="L19" i="9"/>
  <c r="R19" i="9" s="1"/>
  <c r="L18" i="9"/>
  <c r="N18" i="9" s="1"/>
  <c r="L17" i="9"/>
  <c r="P17" i="9" s="1"/>
  <c r="L16" i="9"/>
  <c r="R16" i="9" s="1"/>
  <c r="L11" i="9"/>
  <c r="N11" i="9" s="1"/>
  <c r="T11" i="9" s="1"/>
  <c r="L10" i="9"/>
  <c r="N10" i="9" s="1"/>
  <c r="L9" i="9"/>
  <c r="N9" i="9" s="1"/>
  <c r="L8" i="9"/>
  <c r="R8" i="9" s="1"/>
  <c r="L7" i="9"/>
  <c r="N7" i="9" s="1"/>
  <c r="L227" i="5"/>
  <c r="N227" i="5" s="1"/>
  <c r="L226" i="5"/>
  <c r="N226" i="5" s="1"/>
  <c r="L223" i="5"/>
  <c r="P223" i="5" s="1"/>
  <c r="L222" i="5"/>
  <c r="N222" i="5" s="1"/>
  <c r="L221" i="5"/>
  <c r="N221" i="5" s="1"/>
  <c r="L218" i="5"/>
  <c r="R218" i="5" s="1"/>
  <c r="L215" i="5"/>
  <c r="P215" i="5" s="1"/>
  <c r="L211" i="5"/>
  <c r="N211" i="5" s="1"/>
  <c r="L209" i="5"/>
  <c r="R209" i="5" s="1"/>
  <c r="L207" i="5"/>
  <c r="P207" i="5" s="1"/>
  <c r="L201" i="5"/>
  <c r="P201" i="5" s="1"/>
  <c r="L198" i="5"/>
  <c r="P198" i="5" s="1"/>
  <c r="L196" i="5"/>
  <c r="N196" i="5" s="1"/>
  <c r="R194" i="5"/>
  <c r="L194" i="5"/>
  <c r="N194" i="5" s="1"/>
  <c r="L193" i="5"/>
  <c r="P193" i="5" s="1"/>
  <c r="L192" i="5"/>
  <c r="R192" i="5" s="1"/>
  <c r="L191" i="5"/>
  <c r="N191" i="5" s="1"/>
  <c r="L190" i="5"/>
  <c r="N190" i="5" s="1"/>
  <c r="L188" i="5"/>
  <c r="N188" i="5" s="1"/>
  <c r="L187" i="5"/>
  <c r="R187" i="5" s="1"/>
  <c r="L185" i="5"/>
  <c r="N185" i="5" s="1"/>
  <c r="L183" i="5"/>
  <c r="N183" i="5" s="1"/>
  <c r="L181" i="5"/>
  <c r="N181" i="5" s="1"/>
  <c r="L179" i="5"/>
  <c r="R179" i="5" s="1"/>
  <c r="L177" i="5"/>
  <c r="N177" i="5" s="1"/>
  <c r="L175" i="5"/>
  <c r="N175" i="5" s="1"/>
  <c r="L173" i="5"/>
  <c r="N173" i="5" s="1"/>
  <c r="L170" i="5"/>
  <c r="P170" i="5" s="1"/>
  <c r="L167" i="5"/>
  <c r="P167" i="5" s="1"/>
  <c r="L165" i="5"/>
  <c r="R165" i="5" s="1"/>
  <c r="L162" i="5"/>
  <c r="N162" i="5" s="1"/>
  <c r="T162" i="5" s="1"/>
  <c r="U162" i="5" s="1"/>
  <c r="L159" i="5"/>
  <c r="P159" i="5" s="1"/>
  <c r="R158" i="5"/>
  <c r="L158" i="5"/>
  <c r="N158" i="5" s="1"/>
  <c r="L156" i="5"/>
  <c r="R156" i="5" s="1"/>
  <c r="L155" i="5"/>
  <c r="R155" i="5" s="1"/>
  <c r="L153" i="5"/>
  <c r="N153" i="5" s="1"/>
  <c r="L152" i="5"/>
  <c r="N152" i="5" s="1"/>
  <c r="L151" i="5"/>
  <c r="R151" i="5" s="1"/>
  <c r="R150" i="5"/>
  <c r="L150" i="5"/>
  <c r="N150" i="5" s="1"/>
  <c r="T150" i="5" s="1"/>
  <c r="L149" i="5"/>
  <c r="N149" i="5" s="1"/>
  <c r="L147" i="5"/>
  <c r="P147" i="5" s="1"/>
  <c r="L145" i="5"/>
  <c r="R145" i="5" s="1"/>
  <c r="L144" i="5"/>
  <c r="N144" i="5" s="1"/>
  <c r="T144" i="5" s="1"/>
  <c r="L143" i="5"/>
  <c r="N143" i="5" s="1"/>
  <c r="L141" i="5"/>
  <c r="N141" i="5" s="1"/>
  <c r="L139" i="5"/>
  <c r="R139" i="5" s="1"/>
  <c r="L135" i="5"/>
  <c r="N135" i="5" s="1"/>
  <c r="L133" i="5"/>
  <c r="N133" i="5" s="1"/>
  <c r="L131" i="5"/>
  <c r="P131" i="5" s="1"/>
  <c r="L127" i="5"/>
  <c r="P127" i="5" s="1"/>
  <c r="L124" i="5"/>
  <c r="N124" i="5" s="1"/>
  <c r="L123" i="5"/>
  <c r="N123" i="5" s="1"/>
  <c r="L120" i="5"/>
  <c r="P120" i="5" s="1"/>
  <c r="L118" i="5"/>
  <c r="N118" i="5" s="1"/>
  <c r="L116" i="5"/>
  <c r="N116" i="5" s="1"/>
  <c r="L115" i="5"/>
  <c r="N115" i="5" s="1"/>
  <c r="L112" i="5"/>
  <c r="P112" i="5" s="1"/>
  <c r="L109" i="5"/>
  <c r="N109" i="5" s="1"/>
  <c r="L107" i="5"/>
  <c r="N107" i="5" s="1"/>
  <c r="L105" i="5"/>
  <c r="N105" i="5" s="1"/>
  <c r="L102" i="5"/>
  <c r="P102" i="5" s="1"/>
  <c r="L99" i="5"/>
  <c r="N99" i="5" s="1"/>
  <c r="L92" i="5"/>
  <c r="N92" i="5" s="1"/>
  <c r="L88" i="5"/>
  <c r="N88" i="5" s="1"/>
  <c r="T88" i="5" s="1"/>
  <c r="L85" i="5"/>
  <c r="N85" i="5" s="1"/>
  <c r="L81" i="5"/>
  <c r="P81" i="5" s="1"/>
  <c r="L79" i="5"/>
  <c r="N79" i="5" s="1"/>
  <c r="L77" i="5"/>
  <c r="N77" i="5" s="1"/>
  <c r="L76" i="5"/>
  <c r="R76" i="5" s="1"/>
  <c r="L75" i="5"/>
  <c r="P75" i="5" s="1"/>
  <c r="L74" i="5"/>
  <c r="N74" i="5" s="1"/>
  <c r="L73" i="5"/>
  <c r="N73" i="5" s="1"/>
  <c r="L71" i="5"/>
  <c r="N71" i="5" s="1"/>
  <c r="L69" i="5"/>
  <c r="P69" i="5" s="1"/>
  <c r="L67" i="5"/>
  <c r="N67" i="5" s="1"/>
  <c r="L65" i="5"/>
  <c r="N65" i="5" s="1"/>
  <c r="L63" i="5"/>
  <c r="N63" i="5" s="1"/>
  <c r="L59" i="5"/>
  <c r="N59" i="5" s="1"/>
  <c r="L57" i="5"/>
  <c r="R57" i="5" s="1"/>
  <c r="L55" i="5"/>
  <c r="P55" i="5" s="1"/>
  <c r="L53" i="5"/>
  <c r="P53" i="5" s="1"/>
  <c r="L51" i="5"/>
  <c r="N51" i="5" s="1"/>
  <c r="P49" i="5"/>
  <c r="N49" i="5"/>
  <c r="T49" i="5" s="1"/>
  <c r="U49" i="5" s="1"/>
  <c r="L49" i="5"/>
  <c r="R49" i="5" s="1"/>
  <c r="L47" i="5"/>
  <c r="N47" i="5" s="1"/>
  <c r="L34" i="5"/>
  <c r="N34" i="5" s="1"/>
  <c r="L32" i="5"/>
  <c r="N32" i="5" s="1"/>
  <c r="L29" i="5"/>
  <c r="R29" i="5" s="1"/>
  <c r="L26" i="5"/>
  <c r="N26" i="5" s="1"/>
  <c r="L24" i="5"/>
  <c r="N24" i="5" s="1"/>
  <c r="L23" i="5"/>
  <c r="N23" i="5" s="1"/>
  <c r="L21" i="5"/>
  <c r="R21" i="5" s="1"/>
  <c r="L20" i="5"/>
  <c r="N20" i="5" s="1"/>
  <c r="L18" i="5"/>
  <c r="N18" i="5" s="1"/>
  <c r="L16" i="5"/>
  <c r="N16" i="5" s="1"/>
  <c r="L14" i="5"/>
  <c r="P14" i="5" s="1"/>
  <c r="L13" i="5"/>
  <c r="N13" i="5" s="1"/>
  <c r="L11" i="5"/>
  <c r="N11" i="5" s="1"/>
  <c r="L9" i="5"/>
  <c r="N9" i="5" s="1"/>
  <c r="L7" i="5"/>
  <c r="P7" i="5" s="1"/>
  <c r="L206" i="4"/>
  <c r="P206" i="4" s="1"/>
  <c r="L205" i="4"/>
  <c r="N205" i="4" s="1"/>
  <c r="L202" i="4"/>
  <c r="R202" i="4" s="1"/>
  <c r="L201" i="4"/>
  <c r="N201" i="4" s="1"/>
  <c r="L198" i="4"/>
  <c r="N198" i="4" s="1"/>
  <c r="T198" i="4" s="1"/>
  <c r="U198" i="4" s="1"/>
  <c r="L195" i="4"/>
  <c r="P195" i="4" s="1"/>
  <c r="L192" i="4"/>
  <c r="R192" i="4" s="1"/>
  <c r="L190" i="4"/>
  <c r="N190" i="4" s="1"/>
  <c r="L188" i="4"/>
  <c r="N188" i="4" s="1"/>
  <c r="T188" i="4" s="1"/>
  <c r="U188" i="4" s="1"/>
  <c r="L183" i="4"/>
  <c r="P183" i="4" s="1"/>
  <c r="L181" i="4"/>
  <c r="N181" i="4" s="1"/>
  <c r="L179" i="4"/>
  <c r="N179" i="4" s="1"/>
  <c r="L177" i="4"/>
  <c r="P177" i="4" s="1"/>
  <c r="L175" i="4"/>
  <c r="P175" i="4" s="1"/>
  <c r="L173" i="4"/>
  <c r="N173" i="4" s="1"/>
  <c r="L170" i="4"/>
  <c r="N170" i="4" s="1"/>
  <c r="L169" i="4"/>
  <c r="P169" i="4" s="1"/>
  <c r="L168" i="4"/>
  <c r="P168" i="4" s="1"/>
  <c r="L167" i="4"/>
  <c r="N167" i="4" s="1"/>
  <c r="L165" i="4"/>
  <c r="N165" i="4" s="1"/>
  <c r="L164" i="4"/>
  <c r="P164" i="4" s="1"/>
  <c r="L162" i="4"/>
  <c r="P162" i="4" s="1"/>
  <c r="L160" i="4"/>
  <c r="N160" i="4" s="1"/>
  <c r="L159" i="4"/>
  <c r="N159" i="4" s="1"/>
  <c r="L156" i="4"/>
  <c r="P156" i="4" s="1"/>
  <c r="L153" i="4"/>
  <c r="N153" i="4" s="1"/>
  <c r="T153" i="4" s="1"/>
  <c r="U153" i="4" s="1"/>
  <c r="L151" i="4"/>
  <c r="P151" i="4" s="1"/>
  <c r="L149" i="4"/>
  <c r="R149" i="4" s="1"/>
  <c r="L148" i="4"/>
  <c r="N148" i="4" s="1"/>
  <c r="L146" i="4"/>
  <c r="P146" i="4" s="1"/>
  <c r="L145" i="4"/>
  <c r="N145" i="4" s="1"/>
  <c r="L143" i="4"/>
  <c r="R143" i="4" s="1"/>
  <c r="L142" i="4"/>
  <c r="N142" i="4" s="1"/>
  <c r="L141" i="4"/>
  <c r="N141" i="4" s="1"/>
  <c r="T141" i="4" s="1"/>
  <c r="U141" i="4" s="1"/>
  <c r="L140" i="4"/>
  <c r="P140" i="4" s="1"/>
  <c r="L139" i="4"/>
  <c r="R139" i="4" s="1"/>
  <c r="L138" i="4"/>
  <c r="N138" i="4" s="1"/>
  <c r="L137" i="4"/>
  <c r="P137" i="4" s="1"/>
  <c r="L135" i="4"/>
  <c r="P135" i="4" s="1"/>
  <c r="L133" i="4"/>
  <c r="R133" i="4" s="1"/>
  <c r="L129" i="4"/>
  <c r="N129" i="4" s="1"/>
  <c r="L126" i="4"/>
  <c r="P126" i="4" s="1"/>
  <c r="L123" i="4"/>
  <c r="P123" i="4" s="1"/>
  <c r="L122" i="4"/>
  <c r="N122" i="4" s="1"/>
  <c r="L121" i="4"/>
  <c r="N121" i="4" s="1"/>
  <c r="L119" i="4"/>
  <c r="P119" i="4" s="1"/>
  <c r="L115" i="4"/>
  <c r="P115" i="4" s="1"/>
  <c r="L113" i="4"/>
  <c r="N113" i="4" s="1"/>
  <c r="L111" i="4"/>
  <c r="N111" i="4" s="1"/>
  <c r="L109" i="4"/>
  <c r="P109" i="4" s="1"/>
  <c r="L106" i="4"/>
  <c r="P106" i="4" s="1"/>
  <c r="L103" i="4"/>
  <c r="N103" i="4" s="1"/>
  <c r="L99" i="4"/>
  <c r="N99" i="4" s="1"/>
  <c r="L97" i="4"/>
  <c r="P97" i="4" s="1"/>
  <c r="L94" i="4"/>
  <c r="P94" i="4" s="1"/>
  <c r="L91" i="4"/>
  <c r="N91" i="4" s="1"/>
  <c r="P84" i="4"/>
  <c r="L84" i="4"/>
  <c r="N84" i="4" s="1"/>
  <c r="L80" i="4"/>
  <c r="N80" i="4" s="1"/>
  <c r="L78" i="4"/>
  <c r="N78" i="4" s="1"/>
  <c r="T78" i="4" s="1"/>
  <c r="U78" i="4" s="1"/>
  <c r="L74" i="4"/>
  <c r="P74" i="4" s="1"/>
  <c r="L72" i="4"/>
  <c r="N72" i="4" s="1"/>
  <c r="L71" i="4"/>
  <c r="N71" i="4" s="1"/>
  <c r="L70" i="4"/>
  <c r="P70" i="4" s="1"/>
  <c r="L69" i="4"/>
  <c r="P69" i="4" s="1"/>
  <c r="L67" i="4"/>
  <c r="N67" i="4" s="1"/>
  <c r="L65" i="4"/>
  <c r="N65" i="4" s="1"/>
  <c r="L63" i="4"/>
  <c r="P63" i="4" s="1"/>
  <c r="L61" i="4"/>
  <c r="P61" i="4" s="1"/>
  <c r="L59" i="4"/>
  <c r="N59" i="4" s="1"/>
  <c r="L55" i="4"/>
  <c r="R55" i="4" s="1"/>
  <c r="L53" i="4"/>
  <c r="N53" i="4" s="1"/>
  <c r="L51" i="4"/>
  <c r="R51" i="4" s="1"/>
  <c r="L49" i="4"/>
  <c r="N49" i="4" s="1"/>
  <c r="T49" i="4" s="1"/>
  <c r="L46" i="4"/>
  <c r="R46" i="4" s="1"/>
  <c r="L44" i="4"/>
  <c r="N44" i="4" s="1"/>
  <c r="L42" i="4"/>
  <c r="N42" i="4" s="1"/>
  <c r="T42" i="4" s="1"/>
  <c r="U42" i="4" s="1"/>
  <c r="L40" i="4"/>
  <c r="N40" i="4" s="1"/>
  <c r="L27" i="4"/>
  <c r="N27" i="4" s="1"/>
  <c r="L25" i="4"/>
  <c r="N25" i="4" s="1"/>
  <c r="L23" i="4"/>
  <c r="N23" i="4" s="1"/>
  <c r="T23" i="4" s="1"/>
  <c r="L21" i="4"/>
  <c r="P21" i="4" s="1"/>
  <c r="L19" i="4"/>
  <c r="N19" i="4" s="1"/>
  <c r="L18" i="4"/>
  <c r="N18" i="4" s="1"/>
  <c r="L16" i="4"/>
  <c r="P16" i="4" s="1"/>
  <c r="L15" i="4"/>
  <c r="P15" i="4" s="1"/>
  <c r="L13" i="4"/>
  <c r="N13" i="4" s="1"/>
  <c r="L11" i="4"/>
  <c r="N11" i="4" s="1"/>
  <c r="L9" i="4"/>
  <c r="P9" i="4" s="1"/>
  <c r="L7" i="4"/>
  <c r="P7" i="4" s="1"/>
  <c r="A2" i="2" a="1"/>
  <c r="A2" i="2" s="1"/>
  <c r="B5" i="2"/>
  <c r="B6" i="2"/>
  <c r="B7" i="2"/>
  <c r="B8" i="2"/>
  <c r="B9" i="2"/>
  <c r="B10" i="2"/>
  <c r="B11" i="2"/>
  <c r="B12" i="2"/>
  <c r="B13" i="2"/>
  <c r="B14" i="2"/>
  <c r="B15" i="2"/>
  <c r="L7" i="3"/>
  <c r="R7" i="3" s="1"/>
  <c r="L9" i="3"/>
  <c r="R9" i="3" s="1"/>
  <c r="L11" i="3"/>
  <c r="P11" i="3" s="1"/>
  <c r="L13" i="3"/>
  <c r="R13" i="3" s="1"/>
  <c r="L15" i="3"/>
  <c r="R15" i="3" s="1"/>
  <c r="L16" i="3"/>
  <c r="R16" i="3" s="1"/>
  <c r="L18" i="3"/>
  <c r="P18" i="3" s="1"/>
  <c r="L20" i="3"/>
  <c r="R20" i="3" s="1"/>
  <c r="L22" i="3"/>
  <c r="P22" i="3" s="1"/>
  <c r="L23" i="3"/>
  <c r="R23" i="3" s="1"/>
  <c r="L25" i="3"/>
  <c r="R25" i="3" s="1"/>
  <c r="L26" i="3"/>
  <c r="N26" i="3" s="1"/>
  <c r="L28" i="3"/>
  <c r="R28" i="3" s="1"/>
  <c r="L31" i="3"/>
  <c r="R31" i="3" s="1"/>
  <c r="L34" i="3"/>
  <c r="N34" i="3" s="1"/>
  <c r="L36" i="3"/>
  <c r="R36" i="3" s="1"/>
  <c r="L51" i="3"/>
  <c r="P51" i="3" s="1"/>
  <c r="L53" i="3"/>
  <c r="P53" i="3" s="1"/>
  <c r="L55" i="3"/>
  <c r="R55" i="3" s="1"/>
  <c r="L57" i="3"/>
  <c r="P57" i="3" s="1"/>
  <c r="L59" i="3"/>
  <c r="N59" i="3" s="1"/>
  <c r="T59" i="3" s="1"/>
  <c r="U59" i="3" s="1"/>
  <c r="L61" i="3"/>
  <c r="R61" i="3" s="1"/>
  <c r="L63" i="3"/>
  <c r="R63" i="3" s="1"/>
  <c r="L65" i="3"/>
  <c r="R65" i="3" s="1"/>
  <c r="L67" i="3"/>
  <c r="N67" i="3" s="1"/>
  <c r="L69" i="3"/>
  <c r="R69" i="3" s="1"/>
  <c r="L71" i="3"/>
  <c r="P71" i="3" s="1"/>
  <c r="L75" i="3"/>
  <c r="P75" i="3" s="1"/>
  <c r="L77" i="3"/>
  <c r="N77" i="3" s="1"/>
  <c r="T77" i="3" s="1"/>
  <c r="U77" i="3" s="1"/>
  <c r="L78" i="3"/>
  <c r="R78" i="3" s="1"/>
  <c r="L80" i="3"/>
  <c r="P80" i="3" s="1"/>
  <c r="L82" i="3"/>
  <c r="P82" i="3" s="1"/>
  <c r="L84" i="3"/>
  <c r="P84" i="3" s="1"/>
  <c r="L85" i="3"/>
  <c r="R85" i="3" s="1"/>
  <c r="L86" i="3"/>
  <c r="N86" i="3" s="1"/>
  <c r="L88" i="3"/>
  <c r="R88" i="3" s="1"/>
  <c r="L92" i="3"/>
  <c r="R92" i="3" s="1"/>
  <c r="L95" i="3"/>
  <c r="L99" i="3"/>
  <c r="R99" i="3" s="1"/>
  <c r="L108" i="3"/>
  <c r="P108" i="3" s="1"/>
  <c r="L111" i="3"/>
  <c r="P111" i="3" s="1"/>
  <c r="L115" i="3"/>
  <c r="R115" i="3" s="1"/>
  <c r="L117" i="3"/>
  <c r="P117" i="3" s="1"/>
  <c r="L119" i="3"/>
  <c r="P119" i="3" s="1"/>
  <c r="L122" i="3"/>
  <c r="P122" i="3" s="1"/>
  <c r="N125" i="3"/>
  <c r="R126" i="3"/>
  <c r="L128" i="3"/>
  <c r="R128" i="3" s="1"/>
  <c r="L130" i="3"/>
  <c r="P130" i="3" s="1"/>
  <c r="L133" i="3"/>
  <c r="R133" i="3" s="1"/>
  <c r="L134" i="3"/>
  <c r="N134" i="3" s="1"/>
  <c r="T134" i="3" s="1"/>
  <c r="U134" i="3" s="1"/>
  <c r="L135" i="3"/>
  <c r="P135" i="3" s="1"/>
  <c r="L137" i="3"/>
  <c r="N137" i="3" s="1"/>
  <c r="L140" i="3"/>
  <c r="P140" i="3" s="1"/>
  <c r="L144" i="3"/>
  <c r="R144" i="3" s="1"/>
  <c r="L147" i="3"/>
  <c r="P147" i="3" s="1"/>
  <c r="L150" i="3"/>
  <c r="P150" i="3" s="1"/>
  <c r="L153" i="3"/>
  <c r="N153" i="3" s="1"/>
  <c r="T153" i="3" s="1"/>
  <c r="U153" i="3" s="1"/>
  <c r="L157" i="3"/>
  <c r="R157" i="3" s="1"/>
  <c r="L159" i="3"/>
  <c r="N159" i="3" s="1"/>
  <c r="L161" i="3"/>
  <c r="N161" i="3" s="1"/>
  <c r="L162" i="3"/>
  <c r="R162" i="3" s="1"/>
  <c r="L163" i="3"/>
  <c r="R163" i="3" s="1"/>
  <c r="L165" i="3"/>
  <c r="N165" i="3" s="1"/>
  <c r="L167" i="3"/>
  <c r="P167" i="3" s="1"/>
  <c r="L168" i="3"/>
  <c r="P168" i="3" s="1"/>
  <c r="L169" i="3"/>
  <c r="N169" i="3" s="1"/>
  <c r="L170" i="3"/>
  <c r="P170" i="3" s="1"/>
  <c r="L171" i="3"/>
  <c r="P171" i="3" s="1"/>
  <c r="L173" i="3"/>
  <c r="P173" i="3" s="1"/>
  <c r="L174" i="3"/>
  <c r="R174" i="3" s="1"/>
  <c r="L176" i="3"/>
  <c r="R176" i="3" s="1"/>
  <c r="L177" i="3"/>
  <c r="N177" i="3" s="1"/>
  <c r="L179" i="3"/>
  <c r="R179" i="3" s="1"/>
  <c r="L181" i="3"/>
  <c r="P181" i="3" s="1"/>
  <c r="L183" i="3"/>
  <c r="N183" i="3" s="1"/>
  <c r="T183" i="3" s="1"/>
  <c r="U183" i="3" s="1"/>
  <c r="L186" i="3"/>
  <c r="P186" i="3" s="1"/>
  <c r="L188" i="3"/>
  <c r="P188" i="3" s="1"/>
  <c r="L191" i="3"/>
  <c r="R191" i="3" s="1"/>
  <c r="L193" i="3"/>
  <c r="P193" i="3" s="1"/>
  <c r="L195" i="3"/>
  <c r="R195" i="3" s="1"/>
  <c r="L197" i="3"/>
  <c r="P197" i="3" s="1"/>
  <c r="L199" i="3"/>
  <c r="P199" i="3" s="1"/>
  <c r="L201" i="3"/>
  <c r="P201" i="3" s="1"/>
  <c r="L203" i="3"/>
  <c r="R203" i="3" s="1"/>
  <c r="L204" i="3"/>
  <c r="P204" i="3" s="1"/>
  <c r="L206" i="3"/>
  <c r="R206" i="3" s="1"/>
  <c r="L207" i="3"/>
  <c r="R207" i="3" s="1"/>
  <c r="L208" i="3"/>
  <c r="R208" i="3" s="1"/>
  <c r="L209" i="3"/>
  <c r="P209" i="3" s="1"/>
  <c r="L210" i="3"/>
  <c r="P210" i="3" s="1"/>
  <c r="L211" i="3"/>
  <c r="R211" i="3" s="1"/>
  <c r="L214" i="3"/>
  <c r="R214" i="3" s="1"/>
  <c r="L217" i="3"/>
  <c r="P217" i="3" s="1"/>
  <c r="L219" i="3"/>
  <c r="P219" i="3" s="1"/>
  <c r="L221" i="3"/>
  <c r="R221" i="3" s="1"/>
  <c r="L224" i="3"/>
  <c r="R224" i="3" s="1"/>
  <c r="L229" i="3"/>
  <c r="P229" i="3" s="1"/>
  <c r="L231" i="3"/>
  <c r="P231" i="3" s="1"/>
  <c r="L234" i="3"/>
  <c r="R234" i="3" s="1"/>
  <c r="L238" i="3"/>
  <c r="R238" i="3" s="1"/>
  <c r="L241" i="3"/>
  <c r="P241" i="3" s="1"/>
  <c r="L243" i="3"/>
  <c r="R243" i="3" s="1"/>
  <c r="L246" i="3"/>
  <c r="R246" i="3" s="1"/>
  <c r="L247" i="3"/>
  <c r="P247" i="3" s="1"/>
  <c r="L251" i="3"/>
  <c r="R251" i="3" s="1"/>
  <c r="L253" i="3"/>
  <c r="P253" i="3" s="1"/>
  <c r="L255" i="3"/>
  <c r="N255" i="3" s="1"/>
  <c r="L259" i="3"/>
  <c r="N259" i="3" s="1"/>
  <c r="L262" i="3"/>
  <c r="R262" i="3" s="1"/>
  <c r="L265" i="3"/>
  <c r="N265" i="3" s="1"/>
  <c r="L266" i="3"/>
  <c r="P266" i="3" s="1"/>
  <c r="L267" i="3"/>
  <c r="P267" i="3" s="1"/>
  <c r="L270" i="3"/>
  <c r="P270" i="3" s="1"/>
  <c r="L271" i="3"/>
  <c r="R271" i="3" s="1"/>
  <c r="P208" i="3"/>
  <c r="N55" i="3"/>
  <c r="T55" i="3" s="1"/>
  <c r="U55" i="3" s="1"/>
  <c r="P55" i="3"/>
  <c r="N188" i="3"/>
  <c r="T188" i="3" s="1"/>
  <c r="R171" i="3"/>
  <c r="N11" i="3"/>
  <c r="T11" i="3" s="1"/>
  <c r="P238" i="3"/>
  <c r="R153" i="3"/>
  <c r="P92" i="3"/>
  <c r="N266" i="3"/>
  <c r="T266" i="3" s="1"/>
  <c r="U266" i="3" s="1"/>
  <c r="N18" i="3"/>
  <c r="T18" i="3" s="1"/>
  <c r="U18" i="3" s="1"/>
  <c r="N162" i="3"/>
  <c r="N130" i="3"/>
  <c r="T130" i="3" s="1"/>
  <c r="N115" i="3"/>
  <c r="P86" i="3"/>
  <c r="P162" i="3"/>
  <c r="N150" i="3"/>
  <c r="T150" i="3" s="1"/>
  <c r="N133" i="3"/>
  <c r="T133" i="3" s="1"/>
  <c r="U133" i="3" s="1"/>
  <c r="R53" i="3"/>
  <c r="P255" i="3"/>
  <c r="P169" i="3"/>
  <c r="N95" i="3"/>
  <c r="T95" i="3" s="1"/>
  <c r="U95" i="3" s="1"/>
  <c r="P95" i="3"/>
  <c r="N176" i="3"/>
  <c r="T176" i="3" s="1"/>
  <c r="R117" i="3"/>
  <c r="R95" i="3"/>
  <c r="R170" i="3"/>
  <c r="N170" i="3"/>
  <c r="T170" i="3" s="1"/>
  <c r="U170" i="3" s="1"/>
  <c r="N78" i="3"/>
  <c r="P15" i="3"/>
  <c r="P28" i="3"/>
  <c r="N262" i="3"/>
  <c r="T262" i="3" s="1"/>
  <c r="R229" i="3"/>
  <c r="R188" i="3"/>
  <c r="R130" i="3"/>
  <c r="R75" i="3"/>
  <c r="R18" i="3"/>
  <c r="R11" i="3"/>
  <c r="T78" i="3"/>
  <c r="U78" i="3" s="1"/>
  <c r="R137" i="3" l="1"/>
  <c r="N193" i="3"/>
  <c r="T193" i="3" s="1"/>
  <c r="U193" i="3" s="1"/>
  <c r="R111" i="3"/>
  <c r="R217" i="3"/>
  <c r="N28" i="3"/>
  <c r="T28" i="3" s="1"/>
  <c r="U28" i="3" s="1"/>
  <c r="N15" i="3"/>
  <c r="T15" i="3" s="1"/>
  <c r="U15" i="3" s="1"/>
  <c r="R270" i="3"/>
  <c r="R269" i="3" s="1"/>
  <c r="P251" i="3"/>
  <c r="P250" i="3" s="1"/>
  <c r="D13" i="2" s="1"/>
  <c r="P265" i="3"/>
  <c r="R193" i="3"/>
  <c r="N171" i="3"/>
  <c r="T171" i="3" s="1"/>
  <c r="U171" i="3" s="1"/>
  <c r="P25" i="10"/>
  <c r="R12" i="11"/>
  <c r="U22" i="12"/>
  <c r="R25" i="4"/>
  <c r="P188" i="4"/>
  <c r="R13" i="12"/>
  <c r="N210" i="3"/>
  <c r="T210" i="3" s="1"/>
  <c r="U210" i="3" s="1"/>
  <c r="N9" i="3"/>
  <c r="T9" i="3" s="1"/>
  <c r="R82" i="3"/>
  <c r="R265" i="3"/>
  <c r="R159" i="3"/>
  <c r="P9" i="3"/>
  <c r="R210" i="3"/>
  <c r="N251" i="3"/>
  <c r="T251" i="3" s="1"/>
  <c r="P26" i="3"/>
  <c r="P150" i="5"/>
  <c r="P152" i="5"/>
  <c r="R11" i="9"/>
  <c r="F37" i="6"/>
  <c r="F22" i="7"/>
  <c r="N267" i="3"/>
  <c r="T267" i="3" s="1"/>
  <c r="U267" i="3" s="1"/>
  <c r="N31" i="3"/>
  <c r="T31" i="3" s="1"/>
  <c r="U31" i="3" s="1"/>
  <c r="N203" i="3"/>
  <c r="R59" i="3"/>
  <c r="P78" i="3"/>
  <c r="P74" i="3" s="1"/>
  <c r="D8" i="2" s="1"/>
  <c r="P59" i="3"/>
  <c r="P163" i="3"/>
  <c r="R84" i="3"/>
  <c r="P214" i="3"/>
  <c r="N84" i="3"/>
  <c r="T84" i="3" s="1"/>
  <c r="U84" i="3" s="1"/>
  <c r="R167" i="3"/>
  <c r="P153" i="3"/>
  <c r="P137" i="3"/>
  <c r="N137" i="4"/>
  <c r="T137" i="4" s="1"/>
  <c r="U137" i="4" s="1"/>
  <c r="P173" i="4"/>
  <c r="N57" i="5"/>
  <c r="T57" i="5" s="1"/>
  <c r="U57" i="5" s="1"/>
  <c r="R207" i="5"/>
  <c r="R206" i="5" s="1"/>
  <c r="P33" i="9"/>
  <c r="P14" i="11"/>
  <c r="N214" i="3"/>
  <c r="T214" i="3" s="1"/>
  <c r="U214" i="3" s="1"/>
  <c r="N207" i="3"/>
  <c r="T207" i="3" s="1"/>
  <c r="U207" i="3" s="1"/>
  <c r="P126" i="3"/>
  <c r="P67" i="3"/>
  <c r="N234" i="3"/>
  <c r="N163" i="3"/>
  <c r="T163" i="3" s="1"/>
  <c r="U163" i="3" s="1"/>
  <c r="N117" i="3"/>
  <c r="N7" i="3"/>
  <c r="T7" i="3" s="1"/>
  <c r="U7" i="3" s="1"/>
  <c r="N88" i="3"/>
  <c r="N92" i="3"/>
  <c r="T92" i="3" s="1"/>
  <c r="T91" i="3" s="1"/>
  <c r="E9" i="2" s="1"/>
  <c r="R26" i="3"/>
  <c r="P203" i="3"/>
  <c r="R140" i="3"/>
  <c r="P177" i="3"/>
  <c r="P46" i="4"/>
  <c r="P103" i="4"/>
  <c r="P40" i="9"/>
  <c r="R14" i="11"/>
  <c r="T6" i="12"/>
  <c r="E70" i="2" s="1"/>
  <c r="R150" i="3"/>
  <c r="N246" i="3"/>
  <c r="P157" i="3"/>
  <c r="P7" i="3"/>
  <c r="N140" i="3"/>
  <c r="U26" i="12"/>
  <c r="P13" i="12"/>
  <c r="N6" i="12"/>
  <c r="N13" i="12"/>
  <c r="C71" i="2" s="1"/>
  <c r="U13" i="12"/>
  <c r="F71" i="2" s="1"/>
  <c r="T5" i="12"/>
  <c r="E69" i="2" s="1"/>
  <c r="U32" i="12"/>
  <c r="U31" i="12" s="1"/>
  <c r="F72" i="2" s="1"/>
  <c r="R6" i="12"/>
  <c r="R5" i="12" s="1"/>
  <c r="T13" i="12"/>
  <c r="E71" i="2" s="1"/>
  <c r="P6" i="12"/>
  <c r="P5" i="12" s="1"/>
  <c r="U7" i="12"/>
  <c r="U6" i="12" s="1"/>
  <c r="F70" i="2" s="1"/>
  <c r="N57" i="3"/>
  <c r="T57" i="3" s="1"/>
  <c r="U57" i="3" s="1"/>
  <c r="N199" i="3"/>
  <c r="T199" i="3" s="1"/>
  <c r="U199" i="3" s="1"/>
  <c r="N16" i="3"/>
  <c r="T16" i="3" s="1"/>
  <c r="U16" i="3" s="1"/>
  <c r="R209" i="3"/>
  <c r="P61" i="3"/>
  <c r="N61" i="3"/>
  <c r="T61" i="3" s="1"/>
  <c r="U61" i="3" s="1"/>
  <c r="N126" i="3"/>
  <c r="T126" i="3" s="1"/>
  <c r="U126" i="3" s="1"/>
  <c r="P176" i="3"/>
  <c r="N82" i="3"/>
  <c r="R231" i="3"/>
  <c r="N231" i="3"/>
  <c r="T231" i="3" s="1"/>
  <c r="U231" i="3" s="1"/>
  <c r="N179" i="3"/>
  <c r="T179" i="3" s="1"/>
  <c r="U179" i="3" s="1"/>
  <c r="N191" i="3"/>
  <c r="T191" i="3" s="1"/>
  <c r="U191" i="3" s="1"/>
  <c r="P191" i="3"/>
  <c r="P115" i="3"/>
  <c r="P88" i="3"/>
  <c r="N119" i="3"/>
  <c r="T119" i="3" s="1"/>
  <c r="U119" i="3" s="1"/>
  <c r="N208" i="3"/>
  <c r="T208" i="3" s="1"/>
  <c r="R219" i="3"/>
  <c r="N219" i="3"/>
  <c r="T219" i="3" s="1"/>
  <c r="U219" i="3" s="1"/>
  <c r="P271" i="3"/>
  <c r="R177" i="3"/>
  <c r="N193" i="5"/>
  <c r="T193" i="5" s="1"/>
  <c r="N207" i="5"/>
  <c r="T207" i="5" s="1"/>
  <c r="R58" i="9"/>
  <c r="R57" i="9" s="1"/>
  <c r="N135" i="3"/>
  <c r="T135" i="3" s="1"/>
  <c r="U135" i="3" s="1"/>
  <c r="P221" i="3"/>
  <c r="R165" i="3"/>
  <c r="R197" i="3"/>
  <c r="N247" i="3"/>
  <c r="T247" i="3" s="1"/>
  <c r="U247" i="3" s="1"/>
  <c r="N221" i="3"/>
  <c r="T221" i="3" s="1"/>
  <c r="U221" i="3" s="1"/>
  <c r="N69" i="3"/>
  <c r="T69" i="3" s="1"/>
  <c r="U69" i="3" s="1"/>
  <c r="N201" i="3"/>
  <c r="T201" i="3" s="1"/>
  <c r="N53" i="3"/>
  <c r="T53" i="3" s="1"/>
  <c r="U53" i="3" s="1"/>
  <c r="R199" i="3"/>
  <c r="R247" i="3"/>
  <c r="P133" i="3"/>
  <c r="R119" i="3"/>
  <c r="R67" i="3"/>
  <c r="R111" i="4"/>
  <c r="R140" i="4"/>
  <c r="P165" i="4"/>
  <c r="P192" i="5"/>
  <c r="N201" i="5"/>
  <c r="T201" i="5" s="1"/>
  <c r="N19" i="9"/>
  <c r="T19" i="9" s="1"/>
  <c r="P58" i="9"/>
  <c r="P57" i="9" s="1"/>
  <c r="D63" i="2" s="1"/>
  <c r="N238" i="3"/>
  <c r="T238" i="3" s="1"/>
  <c r="U238" i="3" s="1"/>
  <c r="R57" i="3"/>
  <c r="N15" i="4"/>
  <c r="T15" i="4" s="1"/>
  <c r="R188" i="4"/>
  <c r="R55" i="5"/>
  <c r="N127" i="5"/>
  <c r="T127" i="5" s="1"/>
  <c r="N11" i="10"/>
  <c r="T11" i="10" s="1"/>
  <c r="P23" i="10"/>
  <c r="P269" i="3"/>
  <c r="D15" i="2" s="1"/>
  <c r="P141" i="5"/>
  <c r="N17" i="9"/>
  <c r="P10" i="10"/>
  <c r="F57" i="2"/>
  <c r="F55" i="2"/>
  <c r="F46" i="8"/>
  <c r="F47" i="8" s="1"/>
  <c r="F48" i="8" s="1"/>
  <c r="C53" i="2" s="1"/>
  <c r="E53" i="2" s="1"/>
  <c r="F80" i="8"/>
  <c r="E50" i="2"/>
  <c r="F48" i="2"/>
  <c r="F71" i="7"/>
  <c r="F72" i="7" s="1"/>
  <c r="F73" i="7" s="1"/>
  <c r="C47" i="2" s="1"/>
  <c r="E47" i="2" s="1"/>
  <c r="F46" i="7"/>
  <c r="F23" i="7"/>
  <c r="F24" i="7" s="1"/>
  <c r="F41" i="2"/>
  <c r="E48" i="2"/>
  <c r="F43" i="2"/>
  <c r="F79" i="6"/>
  <c r="F80" i="6" s="1"/>
  <c r="F117" i="6"/>
  <c r="F118" i="6" s="1"/>
  <c r="F38" i="6"/>
  <c r="F39" i="6" s="1"/>
  <c r="P12" i="11"/>
  <c r="P8" i="11" s="1"/>
  <c r="P7" i="11" s="1"/>
  <c r="D67" i="2" s="1"/>
  <c r="R13" i="10"/>
  <c r="R27" i="10"/>
  <c r="N25" i="10"/>
  <c r="T25" i="10" s="1"/>
  <c r="P33" i="10"/>
  <c r="R19" i="10"/>
  <c r="R7" i="10"/>
  <c r="N33" i="10"/>
  <c r="P18" i="10"/>
  <c r="P11" i="10"/>
  <c r="N18" i="10"/>
  <c r="P31" i="10"/>
  <c r="U11" i="10"/>
  <c r="P16" i="10"/>
  <c r="N39" i="10"/>
  <c r="N38" i="10" s="1"/>
  <c r="C66" i="2" s="1"/>
  <c r="T14" i="11"/>
  <c r="U14" i="11" s="1"/>
  <c r="N9" i="11"/>
  <c r="R9" i="11"/>
  <c r="U12" i="11"/>
  <c r="P7" i="9"/>
  <c r="P11" i="9"/>
  <c r="R17" i="9"/>
  <c r="P27" i="9"/>
  <c r="R9" i="9"/>
  <c r="P48" i="9"/>
  <c r="P19" i="9"/>
  <c r="R22" i="9"/>
  <c r="R50" i="9"/>
  <c r="P22" i="9"/>
  <c r="R28" i="9"/>
  <c r="R35" i="9"/>
  <c r="R42" i="9"/>
  <c r="P50" i="9"/>
  <c r="P28" i="9"/>
  <c r="P35" i="9"/>
  <c r="P42" i="9"/>
  <c r="P9" i="9"/>
  <c r="N27" i="9"/>
  <c r="T27" i="9" s="1"/>
  <c r="N33" i="9"/>
  <c r="T33" i="9" s="1"/>
  <c r="N40" i="9"/>
  <c r="T40" i="9" s="1"/>
  <c r="N48" i="9"/>
  <c r="T48" i="9" s="1"/>
  <c r="R52" i="9"/>
  <c r="R152" i="5"/>
  <c r="P187" i="5"/>
  <c r="P218" i="5"/>
  <c r="P158" i="5"/>
  <c r="R211" i="5"/>
  <c r="P29" i="5"/>
  <c r="P76" i="5"/>
  <c r="R144" i="5"/>
  <c r="R162" i="5"/>
  <c r="P211" i="5"/>
  <c r="P144" i="5"/>
  <c r="N155" i="5"/>
  <c r="T155" i="5" s="1"/>
  <c r="P162" i="5"/>
  <c r="P88" i="5"/>
  <c r="P21" i="5"/>
  <c r="N53" i="5"/>
  <c r="T53" i="5" s="1"/>
  <c r="P57" i="5"/>
  <c r="R88" i="5"/>
  <c r="R141" i="5"/>
  <c r="N147" i="5"/>
  <c r="P155" i="5"/>
  <c r="N159" i="5"/>
  <c r="T159" i="5" s="1"/>
  <c r="N167" i="5"/>
  <c r="T167" i="5" s="1"/>
  <c r="U167" i="5" s="1"/>
  <c r="P179" i="5"/>
  <c r="R190" i="5"/>
  <c r="N76" i="5"/>
  <c r="N218" i="5"/>
  <c r="T218" i="5" s="1"/>
  <c r="N55" i="5"/>
  <c r="T55" i="5" s="1"/>
  <c r="P63" i="5"/>
  <c r="R53" i="5"/>
  <c r="R147" i="5"/>
  <c r="R167" i="5"/>
  <c r="R47" i="5"/>
  <c r="P71" i="5"/>
  <c r="R131" i="5"/>
  <c r="R159" i="5"/>
  <c r="R221" i="5"/>
  <c r="P25" i="4"/>
  <c r="R42" i="4"/>
  <c r="N70" i="4"/>
  <c r="T70" i="4" s="1"/>
  <c r="R78" i="4"/>
  <c r="P42" i="4"/>
  <c r="P78" i="4"/>
  <c r="R195" i="4"/>
  <c r="N94" i="4"/>
  <c r="T94" i="4" s="1"/>
  <c r="N195" i="4"/>
  <c r="T195" i="4" s="1"/>
  <c r="R9" i="4"/>
  <c r="P49" i="4"/>
  <c r="N123" i="4"/>
  <c r="T123" i="4" s="1"/>
  <c r="R137" i="4"/>
  <c r="N168" i="4"/>
  <c r="T168" i="4" s="1"/>
  <c r="N206" i="4"/>
  <c r="T206" i="4" s="1"/>
  <c r="R40" i="4"/>
  <c r="N74" i="4"/>
  <c r="T74" i="4" s="1"/>
  <c r="N156" i="4"/>
  <c r="T156" i="4" s="1"/>
  <c r="P19" i="4"/>
  <c r="P27" i="4"/>
  <c r="N51" i="4"/>
  <c r="T51" i="4" s="1"/>
  <c r="U51" i="4" s="1"/>
  <c r="R67" i="4"/>
  <c r="N140" i="4"/>
  <c r="T140" i="4" s="1"/>
  <c r="N146" i="4"/>
  <c r="T146" i="4" s="1"/>
  <c r="U146" i="4" s="1"/>
  <c r="N169" i="4"/>
  <c r="T169" i="4" s="1"/>
  <c r="P179" i="4"/>
  <c r="P11" i="4"/>
  <c r="R59" i="4"/>
  <c r="P67" i="4"/>
  <c r="R71" i="4"/>
  <c r="N97" i="4"/>
  <c r="T97" i="4" s="1"/>
  <c r="N109" i="4"/>
  <c r="T109" i="4" s="1"/>
  <c r="R119" i="4"/>
  <c r="P133" i="4"/>
  <c r="R151" i="4"/>
  <c r="P160" i="4"/>
  <c r="P18" i="4"/>
  <c r="R49" i="4"/>
  <c r="P59" i="4"/>
  <c r="P71" i="4"/>
  <c r="N119" i="4"/>
  <c r="T119" i="4" s="1"/>
  <c r="N151" i="4"/>
  <c r="T151" i="4" s="1"/>
  <c r="U151" i="4" s="1"/>
  <c r="R65" i="4"/>
  <c r="N16" i="4"/>
  <c r="T16" i="4" s="1"/>
  <c r="P65" i="4"/>
  <c r="R70" i="4"/>
  <c r="R103" i="4"/>
  <c r="P149" i="4"/>
  <c r="R156" i="4"/>
  <c r="R173" i="4"/>
  <c r="R19" i="4"/>
  <c r="R27" i="4"/>
  <c r="P51" i="4"/>
  <c r="N61" i="4"/>
  <c r="T61" i="4" s="1"/>
  <c r="R72" i="4"/>
  <c r="P99" i="4"/>
  <c r="P111" i="4"/>
  <c r="R146" i="4"/>
  <c r="R153" i="4"/>
  <c r="R179" i="4"/>
  <c r="T145" i="4"/>
  <c r="U145" i="4" s="1"/>
  <c r="T40" i="4"/>
  <c r="U40" i="4" s="1"/>
  <c r="R11" i="4"/>
  <c r="R16" i="4"/>
  <c r="N21" i="4"/>
  <c r="T21" i="4" s="1"/>
  <c r="R84" i="4"/>
  <c r="R97" i="4"/>
  <c r="N106" i="4"/>
  <c r="T106" i="4" s="1"/>
  <c r="P113" i="4"/>
  <c r="P121" i="4"/>
  <c r="N126" i="4"/>
  <c r="T126" i="4" s="1"/>
  <c r="N135" i="4"/>
  <c r="P143" i="4"/>
  <c r="R160" i="4"/>
  <c r="R165" i="4"/>
  <c r="R169" i="4"/>
  <c r="N175" i="4"/>
  <c r="T175" i="4" s="1"/>
  <c r="P181" i="4"/>
  <c r="P202" i="4"/>
  <c r="P40" i="4"/>
  <c r="P153" i="4"/>
  <c r="R159" i="4"/>
  <c r="R164" i="4"/>
  <c r="N9" i="4"/>
  <c r="T9" i="4" s="1"/>
  <c r="R23" i="4"/>
  <c r="P55" i="4"/>
  <c r="R63" i="4"/>
  <c r="N69" i="4"/>
  <c r="T69" i="4" s="1"/>
  <c r="P72" i="4"/>
  <c r="R122" i="4"/>
  <c r="R129" i="4"/>
  <c r="R141" i="4"/>
  <c r="R145" i="4"/>
  <c r="P159" i="4"/>
  <c r="N164" i="4"/>
  <c r="T164" i="4" s="1"/>
  <c r="R198" i="4"/>
  <c r="R13" i="4"/>
  <c r="R18" i="4"/>
  <c r="P23" i="4"/>
  <c r="N63" i="4"/>
  <c r="T63" i="4" s="1"/>
  <c r="R91" i="4"/>
  <c r="R99" i="4"/>
  <c r="R109" i="4"/>
  <c r="N115" i="4"/>
  <c r="T115" i="4" s="1"/>
  <c r="P122" i="4"/>
  <c r="P129" i="4"/>
  <c r="P139" i="4"/>
  <c r="P141" i="4"/>
  <c r="P145" i="4"/>
  <c r="R167" i="4"/>
  <c r="R170" i="4"/>
  <c r="R177" i="4"/>
  <c r="N183" i="4"/>
  <c r="T183" i="4" s="1"/>
  <c r="P192" i="4"/>
  <c r="P198" i="4"/>
  <c r="R205" i="4"/>
  <c r="N7" i="4"/>
  <c r="P13" i="4"/>
  <c r="P91" i="4"/>
  <c r="R135" i="4"/>
  <c r="N162" i="4"/>
  <c r="T162" i="4" s="1"/>
  <c r="P167" i="4"/>
  <c r="P170" i="4"/>
  <c r="N177" i="4"/>
  <c r="T177" i="4" s="1"/>
  <c r="P205" i="4"/>
  <c r="P204" i="4" s="1"/>
  <c r="D25" i="2" s="1"/>
  <c r="U49" i="4"/>
  <c r="R113" i="4"/>
  <c r="R121" i="4"/>
  <c r="R126" i="4"/>
  <c r="R181" i="4"/>
  <c r="T86" i="3"/>
  <c r="U86" i="3" s="1"/>
  <c r="T259" i="3"/>
  <c r="U259" i="3" s="1"/>
  <c r="T159" i="3"/>
  <c r="U159" i="3" s="1"/>
  <c r="P159" i="3"/>
  <c r="N23" i="3"/>
  <c r="T23" i="3" s="1"/>
  <c r="U23" i="3" s="1"/>
  <c r="N224" i="3"/>
  <c r="T224" i="3" s="1"/>
  <c r="U224" i="3" s="1"/>
  <c r="N144" i="3"/>
  <c r="N270" i="3"/>
  <c r="T270" i="3" s="1"/>
  <c r="P211" i="3"/>
  <c r="R267" i="3"/>
  <c r="N206" i="3"/>
  <c r="N63" i="3"/>
  <c r="T63" i="3" s="1"/>
  <c r="U63" i="3" s="1"/>
  <c r="P243" i="3"/>
  <c r="P206" i="3"/>
  <c r="R186" i="3"/>
  <c r="N168" i="3"/>
  <c r="T168" i="3" s="1"/>
  <c r="U168" i="3" s="1"/>
  <c r="R147" i="3"/>
  <c r="R86" i="3"/>
  <c r="P77" i="3"/>
  <c r="N65" i="3"/>
  <c r="T65" i="3" s="1"/>
  <c r="U65" i="3" s="1"/>
  <c r="N22" i="3"/>
  <c r="T22" i="3" s="1"/>
  <c r="U22" i="3" s="1"/>
  <c r="R173" i="3"/>
  <c r="R122" i="3"/>
  <c r="N195" i="3"/>
  <c r="T195" i="3" s="1"/>
  <c r="U195" i="3" s="1"/>
  <c r="N51" i="3"/>
  <c r="R51" i="3"/>
  <c r="P259" i="3"/>
  <c r="N211" i="3"/>
  <c r="T211" i="3" s="1"/>
  <c r="U211" i="3" s="1"/>
  <c r="R255" i="3"/>
  <c r="P85" i="3"/>
  <c r="R183" i="3"/>
  <c r="P31" i="3"/>
  <c r="N173" i="3"/>
  <c r="T173" i="3" s="1"/>
  <c r="U173" i="3" s="1"/>
  <c r="P36" i="3"/>
  <c r="P161" i="3"/>
  <c r="N253" i="3"/>
  <c r="T253" i="3" s="1"/>
  <c r="R259" i="3"/>
  <c r="N243" i="3"/>
  <c r="T243" i="3" s="1"/>
  <c r="U243" i="3" s="1"/>
  <c r="R168" i="3"/>
  <c r="R161" i="3"/>
  <c r="R135" i="3"/>
  <c r="P125" i="3"/>
  <c r="P65" i="3"/>
  <c r="N186" i="3"/>
  <c r="R22" i="3"/>
  <c r="U201" i="3"/>
  <c r="P183" i="3"/>
  <c r="N85" i="3"/>
  <c r="T85" i="3" s="1"/>
  <c r="U85" i="3" s="1"/>
  <c r="P195" i="3"/>
  <c r="P13" i="3"/>
  <c r="N167" i="3"/>
  <c r="T203" i="3"/>
  <c r="U203" i="3" s="1"/>
  <c r="T246" i="3"/>
  <c r="U246" i="3" s="1"/>
  <c r="U262" i="3"/>
  <c r="N99" i="3"/>
  <c r="T99" i="3" s="1"/>
  <c r="R134" i="3"/>
  <c r="N174" i="3"/>
  <c r="T174" i="3" s="1"/>
  <c r="U174" i="3" s="1"/>
  <c r="N13" i="3"/>
  <c r="T13" i="3" s="1"/>
  <c r="R77" i="3"/>
  <c r="N111" i="3"/>
  <c r="P224" i="3"/>
  <c r="N147" i="3"/>
  <c r="T147" i="3" s="1"/>
  <c r="U147" i="3" s="1"/>
  <c r="T82" i="3"/>
  <c r="U82" i="3" s="1"/>
  <c r="U176" i="3"/>
  <c r="P134" i="3"/>
  <c r="P174" i="3"/>
  <c r="U150" i="3"/>
  <c r="P91" i="3"/>
  <c r="D9" i="2" s="1"/>
  <c r="N204" i="3"/>
  <c r="T204" i="3" s="1"/>
  <c r="U204" i="3" s="1"/>
  <c r="N36" i="3"/>
  <c r="T36" i="3" s="1"/>
  <c r="U36" i="3" s="1"/>
  <c r="R91" i="3"/>
  <c r="R204" i="3"/>
  <c r="R241" i="3"/>
  <c r="P23" i="3"/>
  <c r="U251" i="3"/>
  <c r="U11" i="3"/>
  <c r="U188" i="3"/>
  <c r="T255" i="3"/>
  <c r="U255" i="3" s="1"/>
  <c r="T161" i="3"/>
  <c r="U161" i="3" s="1"/>
  <c r="T125" i="3"/>
  <c r="U125" i="3" s="1"/>
  <c r="T26" i="3"/>
  <c r="U26" i="3" s="1"/>
  <c r="T169" i="3"/>
  <c r="U169" i="3" s="1"/>
  <c r="T137" i="3"/>
  <c r="U137" i="3" s="1"/>
  <c r="T67" i="3"/>
  <c r="U67" i="3" s="1"/>
  <c r="T165" i="3"/>
  <c r="U165" i="3" s="1"/>
  <c r="T34" i="3"/>
  <c r="U34" i="3" s="1"/>
  <c r="T234" i="3"/>
  <c r="U234" i="3" s="1"/>
  <c r="P207" i="3"/>
  <c r="P99" i="3"/>
  <c r="N157" i="3"/>
  <c r="P234" i="3"/>
  <c r="R169" i="3"/>
  <c r="R125" i="3"/>
  <c r="N25" i="3"/>
  <c r="U130" i="3"/>
  <c r="R266" i="3"/>
  <c r="P16" i="3"/>
  <c r="N209" i="3"/>
  <c r="N271" i="3"/>
  <c r="N71" i="3"/>
  <c r="P179" i="3"/>
  <c r="P69" i="3"/>
  <c r="N80" i="3"/>
  <c r="N128" i="3"/>
  <c r="T115" i="3"/>
  <c r="U115" i="3" s="1"/>
  <c r="P165" i="3"/>
  <c r="T140" i="3"/>
  <c r="U140" i="3" s="1"/>
  <c r="T88" i="3"/>
  <c r="U88" i="3" s="1"/>
  <c r="T162" i="3"/>
  <c r="U162" i="3" s="1"/>
  <c r="T206" i="3"/>
  <c r="U206" i="3" s="1"/>
  <c r="P128" i="3"/>
  <c r="R253" i="3"/>
  <c r="R250" i="3" s="1"/>
  <c r="R181" i="3"/>
  <c r="R108" i="3"/>
  <c r="R80" i="3"/>
  <c r="R71" i="3"/>
  <c r="R50" i="3" s="1"/>
  <c r="P34" i="3"/>
  <c r="P25" i="3"/>
  <c r="T117" i="3"/>
  <c r="U117" i="3" s="1"/>
  <c r="T265" i="3"/>
  <c r="T258" i="3" s="1"/>
  <c r="E14" i="2" s="1"/>
  <c r="N217" i="3"/>
  <c r="R201" i="3"/>
  <c r="P20" i="3"/>
  <c r="T51" i="3"/>
  <c r="R34" i="3"/>
  <c r="N181" i="3"/>
  <c r="P246" i="3"/>
  <c r="P144" i="3"/>
  <c r="N75" i="3"/>
  <c r="P63" i="3"/>
  <c r="N197" i="3"/>
  <c r="N122" i="3"/>
  <c r="N20" i="3"/>
  <c r="T177" i="3"/>
  <c r="U177" i="3" s="1"/>
  <c r="P262" i="3"/>
  <c r="N108" i="3"/>
  <c r="N241" i="3"/>
  <c r="N229" i="3"/>
  <c r="T29" i="10"/>
  <c r="U29" i="10" s="1"/>
  <c r="T21" i="10"/>
  <c r="U21" i="10" s="1"/>
  <c r="T15" i="10"/>
  <c r="U15" i="10" s="1"/>
  <c r="T27" i="10"/>
  <c r="U27" i="10" s="1"/>
  <c r="T8" i="10"/>
  <c r="U8" i="10" s="1"/>
  <c r="T19" i="10"/>
  <c r="U19" i="10" s="1"/>
  <c r="T13" i="10"/>
  <c r="U13" i="10" s="1"/>
  <c r="T7" i="10"/>
  <c r="U7" i="10" s="1"/>
  <c r="N10" i="10"/>
  <c r="N16" i="10"/>
  <c r="N23" i="10"/>
  <c r="N31" i="10"/>
  <c r="P7" i="10"/>
  <c r="P13" i="10"/>
  <c r="P19" i="10"/>
  <c r="P27" i="10"/>
  <c r="R8" i="10"/>
  <c r="R15" i="10"/>
  <c r="R21" i="10"/>
  <c r="R29" i="10"/>
  <c r="T39" i="10"/>
  <c r="T38" i="10" s="1"/>
  <c r="E66" i="2" s="1"/>
  <c r="P8" i="10"/>
  <c r="P15" i="10"/>
  <c r="P21" i="10"/>
  <c r="P29" i="10"/>
  <c r="R39" i="10"/>
  <c r="R38" i="10" s="1"/>
  <c r="T9" i="9"/>
  <c r="U9" i="9" s="1"/>
  <c r="T52" i="9"/>
  <c r="U52" i="9" s="1"/>
  <c r="T24" i="9"/>
  <c r="U24" i="9" s="1"/>
  <c r="T30" i="9"/>
  <c r="U30" i="9" s="1"/>
  <c r="T36" i="9"/>
  <c r="U36" i="9" s="1"/>
  <c r="T44" i="9"/>
  <c r="U44" i="9" s="1"/>
  <c r="T7" i="9"/>
  <c r="T18" i="9"/>
  <c r="U18" i="9" s="1"/>
  <c r="N57" i="9"/>
  <c r="C63" i="2" s="1"/>
  <c r="T58" i="9"/>
  <c r="T57" i="9" s="1"/>
  <c r="E63" i="2" s="1"/>
  <c r="T10" i="9"/>
  <c r="U10" i="9" s="1"/>
  <c r="T28" i="9"/>
  <c r="U28" i="9" s="1"/>
  <c r="T35" i="9"/>
  <c r="U35" i="9" s="1"/>
  <c r="T42" i="9"/>
  <c r="U42" i="9" s="1"/>
  <c r="P8" i="9"/>
  <c r="P16" i="9"/>
  <c r="T17" i="9"/>
  <c r="U17" i="9" s="1"/>
  <c r="P20" i="9"/>
  <c r="T22" i="9"/>
  <c r="U22" i="9" s="1"/>
  <c r="N31" i="9"/>
  <c r="N39" i="9"/>
  <c r="N46" i="9"/>
  <c r="N54" i="9"/>
  <c r="N8" i="9"/>
  <c r="N16" i="9"/>
  <c r="N20" i="9"/>
  <c r="R10" i="9"/>
  <c r="U11" i="9"/>
  <c r="R18" i="9"/>
  <c r="U19" i="9"/>
  <c r="R24" i="9"/>
  <c r="P10" i="9"/>
  <c r="P18" i="9"/>
  <c r="P24" i="9"/>
  <c r="R30" i="9"/>
  <c r="R36" i="9"/>
  <c r="R44" i="9"/>
  <c r="R7" i="9"/>
  <c r="P30" i="9"/>
  <c r="P36" i="9"/>
  <c r="P44" i="9"/>
  <c r="P52" i="9"/>
  <c r="U27" i="9"/>
  <c r="R31" i="9"/>
  <c r="U33" i="9"/>
  <c r="R39" i="9"/>
  <c r="R46" i="9"/>
  <c r="R54" i="9"/>
  <c r="T18" i="5"/>
  <c r="U18" i="5" s="1"/>
  <c r="T65" i="5"/>
  <c r="U65" i="5" s="1"/>
  <c r="T107" i="5"/>
  <c r="U107" i="5" s="1"/>
  <c r="T124" i="5"/>
  <c r="U124" i="5" s="1"/>
  <c r="T153" i="5"/>
  <c r="U153" i="5" s="1"/>
  <c r="T175" i="5"/>
  <c r="U175" i="5" s="1"/>
  <c r="T227" i="5"/>
  <c r="U227" i="5" s="1"/>
  <c r="T16" i="5"/>
  <c r="U16" i="5" s="1"/>
  <c r="N84" i="5"/>
  <c r="C30" i="2" s="1"/>
  <c r="T85" i="5"/>
  <c r="T84" i="5" s="1"/>
  <c r="E30" i="2" s="1"/>
  <c r="T105" i="5"/>
  <c r="U105" i="5" s="1"/>
  <c r="T123" i="5"/>
  <c r="U123" i="5" s="1"/>
  <c r="T173" i="5"/>
  <c r="U173" i="5" s="1"/>
  <c r="N225" i="5"/>
  <c r="C36" i="2" s="1"/>
  <c r="T226" i="5"/>
  <c r="T26" i="5"/>
  <c r="U26" i="5" s="1"/>
  <c r="T63" i="5"/>
  <c r="U63" i="5" s="1"/>
  <c r="T74" i="5"/>
  <c r="U74" i="5" s="1"/>
  <c r="T135" i="5"/>
  <c r="U135" i="5" s="1"/>
  <c r="T149" i="5"/>
  <c r="U149" i="5" s="1"/>
  <c r="T185" i="5"/>
  <c r="U185" i="5" s="1"/>
  <c r="T13" i="5"/>
  <c r="U13" i="5" s="1"/>
  <c r="T24" i="5"/>
  <c r="U24" i="5" s="1"/>
  <c r="T59" i="5"/>
  <c r="U59" i="5" s="1"/>
  <c r="T73" i="5"/>
  <c r="U73" i="5" s="1"/>
  <c r="T79" i="5"/>
  <c r="U79" i="5" s="1"/>
  <c r="T99" i="5"/>
  <c r="U99" i="5" s="1"/>
  <c r="T118" i="5"/>
  <c r="U118" i="5" s="1"/>
  <c r="T133" i="5"/>
  <c r="U133" i="5" s="1"/>
  <c r="T183" i="5"/>
  <c r="U183" i="5" s="1"/>
  <c r="T222" i="5"/>
  <c r="U222" i="5" s="1"/>
  <c r="T11" i="5"/>
  <c r="U11" i="5" s="1"/>
  <c r="T23" i="5"/>
  <c r="U23" i="5" s="1"/>
  <c r="T77" i="5"/>
  <c r="U77" i="5" s="1"/>
  <c r="T92" i="5"/>
  <c r="U92" i="5" s="1"/>
  <c r="T116" i="5"/>
  <c r="U116" i="5" s="1"/>
  <c r="T143" i="5"/>
  <c r="U143" i="5" s="1"/>
  <c r="T181" i="5"/>
  <c r="U181" i="5" s="1"/>
  <c r="T191" i="5"/>
  <c r="U191" i="5" s="1"/>
  <c r="T211" i="5"/>
  <c r="U211" i="5" s="1"/>
  <c r="T9" i="5"/>
  <c r="U9" i="5" s="1"/>
  <c r="T47" i="5"/>
  <c r="T71" i="5"/>
  <c r="U71" i="5" s="1"/>
  <c r="T115" i="5"/>
  <c r="U115" i="5" s="1"/>
  <c r="T196" i="5"/>
  <c r="U196" i="5" s="1"/>
  <c r="T221" i="5"/>
  <c r="U221" i="5" s="1"/>
  <c r="T34" i="5"/>
  <c r="U34" i="5" s="1"/>
  <c r="T190" i="5"/>
  <c r="U190" i="5" s="1"/>
  <c r="T20" i="5"/>
  <c r="U20" i="5" s="1"/>
  <c r="T32" i="5"/>
  <c r="U32" i="5" s="1"/>
  <c r="T51" i="5"/>
  <c r="U51" i="5" s="1"/>
  <c r="T67" i="5"/>
  <c r="U67" i="5" s="1"/>
  <c r="T109" i="5"/>
  <c r="U109" i="5" s="1"/>
  <c r="T177" i="5"/>
  <c r="U177" i="5" s="1"/>
  <c r="T188" i="5"/>
  <c r="U188" i="5" s="1"/>
  <c r="T194" i="5"/>
  <c r="U194" i="5" s="1"/>
  <c r="N7" i="5"/>
  <c r="R9" i="5"/>
  <c r="N14" i="5"/>
  <c r="R16" i="5"/>
  <c r="N21" i="5"/>
  <c r="R23" i="5"/>
  <c r="N29" i="5"/>
  <c r="R32" i="5"/>
  <c r="P47" i="5"/>
  <c r="R63" i="5"/>
  <c r="N69" i="5"/>
  <c r="R71" i="5"/>
  <c r="N75" i="5"/>
  <c r="N81" i="5"/>
  <c r="N102" i="5"/>
  <c r="R105" i="5"/>
  <c r="N112" i="5"/>
  <c r="R115" i="5"/>
  <c r="N120" i="5"/>
  <c r="R123" i="5"/>
  <c r="N131" i="5"/>
  <c r="R133" i="5"/>
  <c r="P139" i="5"/>
  <c r="T141" i="5"/>
  <c r="U141" i="5" s="1"/>
  <c r="P145" i="5"/>
  <c r="T147" i="5"/>
  <c r="U147" i="5" s="1"/>
  <c r="P151" i="5"/>
  <c r="T152" i="5"/>
  <c r="U152" i="5" s="1"/>
  <c r="P156" i="5"/>
  <c r="T158" i="5"/>
  <c r="U158" i="5" s="1"/>
  <c r="P165" i="5"/>
  <c r="N170" i="5"/>
  <c r="R173" i="5"/>
  <c r="N179" i="5"/>
  <c r="R181" i="5"/>
  <c r="N187" i="5"/>
  <c r="R188" i="5"/>
  <c r="N192" i="5"/>
  <c r="R193" i="5"/>
  <c r="N198" i="5"/>
  <c r="R201" i="5"/>
  <c r="P209" i="5"/>
  <c r="N215" i="5"/>
  <c r="N223" i="5"/>
  <c r="P9" i="5"/>
  <c r="P16" i="5"/>
  <c r="P23" i="5"/>
  <c r="P32" i="5"/>
  <c r="P105" i="5"/>
  <c r="P115" i="5"/>
  <c r="P123" i="5"/>
  <c r="P133" i="5"/>
  <c r="N139" i="5"/>
  <c r="N145" i="5"/>
  <c r="N151" i="5"/>
  <c r="N156" i="5"/>
  <c r="U159" i="5"/>
  <c r="N165" i="5"/>
  <c r="P173" i="5"/>
  <c r="P181" i="5"/>
  <c r="P188" i="5"/>
  <c r="N209" i="5"/>
  <c r="R11" i="5"/>
  <c r="R18" i="5"/>
  <c r="R24" i="5"/>
  <c r="R34" i="5"/>
  <c r="R65" i="5"/>
  <c r="R73" i="5"/>
  <c r="R77" i="5"/>
  <c r="R92" i="5"/>
  <c r="R107" i="5"/>
  <c r="R116" i="5"/>
  <c r="R124" i="5"/>
  <c r="U127" i="5"/>
  <c r="R135" i="5"/>
  <c r="R175" i="5"/>
  <c r="R183" i="5"/>
  <c r="P11" i="5"/>
  <c r="P18" i="5"/>
  <c r="P24" i="5"/>
  <c r="P34" i="5"/>
  <c r="R51" i="5"/>
  <c r="R59" i="5"/>
  <c r="P65" i="5"/>
  <c r="P73" i="5"/>
  <c r="P77" i="5"/>
  <c r="R85" i="5"/>
  <c r="U88" i="5"/>
  <c r="P92" i="5"/>
  <c r="P107" i="5"/>
  <c r="P116" i="5"/>
  <c r="P124" i="5"/>
  <c r="P135" i="5"/>
  <c r="R143" i="5"/>
  <c r="U144" i="5"/>
  <c r="R149" i="5"/>
  <c r="U150" i="5"/>
  <c r="R153" i="5"/>
  <c r="P175" i="5"/>
  <c r="P183" i="5"/>
  <c r="P190" i="5"/>
  <c r="P194" i="5"/>
  <c r="U207" i="5"/>
  <c r="P221" i="5"/>
  <c r="R226" i="5"/>
  <c r="R13" i="5"/>
  <c r="R20" i="5"/>
  <c r="R26" i="5"/>
  <c r="P51" i="5"/>
  <c r="P59" i="5"/>
  <c r="R67" i="5"/>
  <c r="R74" i="5"/>
  <c r="R79" i="5"/>
  <c r="P85" i="5"/>
  <c r="R99" i="5"/>
  <c r="R109" i="5"/>
  <c r="R118" i="5"/>
  <c r="R127" i="5"/>
  <c r="P143" i="5"/>
  <c r="P149" i="5"/>
  <c r="P153" i="5"/>
  <c r="R177" i="5"/>
  <c r="R185" i="5"/>
  <c r="R191" i="5"/>
  <c r="R196" i="5"/>
  <c r="R222" i="5"/>
  <c r="P226" i="5"/>
  <c r="P13" i="5"/>
  <c r="P20" i="5"/>
  <c r="P26" i="5"/>
  <c r="U55" i="5"/>
  <c r="P67" i="5"/>
  <c r="P74" i="5"/>
  <c r="P79" i="5"/>
  <c r="P99" i="5"/>
  <c r="P109" i="5"/>
  <c r="P118" i="5"/>
  <c r="P177" i="5"/>
  <c r="P185" i="5"/>
  <c r="P191" i="5"/>
  <c r="P196" i="5"/>
  <c r="P222" i="5"/>
  <c r="R227" i="5"/>
  <c r="R7" i="5"/>
  <c r="R14" i="5"/>
  <c r="R69" i="5"/>
  <c r="R75" i="5"/>
  <c r="R81" i="5"/>
  <c r="R102" i="5"/>
  <c r="R112" i="5"/>
  <c r="R120" i="5"/>
  <c r="R170" i="5"/>
  <c r="R198" i="5"/>
  <c r="U201" i="5"/>
  <c r="R215" i="5"/>
  <c r="U218" i="5"/>
  <c r="R223" i="5"/>
  <c r="P227" i="5"/>
  <c r="T53" i="4"/>
  <c r="U53" i="4" s="1"/>
  <c r="T122" i="4"/>
  <c r="U122" i="4" s="1"/>
  <c r="T129" i="4"/>
  <c r="U129" i="4" s="1"/>
  <c r="T13" i="4"/>
  <c r="U13" i="4" s="1"/>
  <c r="T18" i="4"/>
  <c r="U18" i="4" s="1"/>
  <c r="T91" i="4"/>
  <c r="U91" i="4" s="1"/>
  <c r="T99" i="4"/>
  <c r="U99" i="4" s="1"/>
  <c r="T138" i="4"/>
  <c r="U138" i="4" s="1"/>
  <c r="T167" i="4"/>
  <c r="U167" i="4" s="1"/>
  <c r="T170" i="4"/>
  <c r="U170" i="4" s="1"/>
  <c r="T190" i="4"/>
  <c r="U190" i="4" s="1"/>
  <c r="N204" i="4"/>
  <c r="C25" i="2" s="1"/>
  <c r="T205" i="4"/>
  <c r="T204" i="4" s="1"/>
  <c r="E25" i="2" s="1"/>
  <c r="T27" i="4"/>
  <c r="U27" i="4" s="1"/>
  <c r="T67" i="4"/>
  <c r="U67" i="4" s="1"/>
  <c r="T71" i="4"/>
  <c r="U71" i="4" s="1"/>
  <c r="T113" i="4"/>
  <c r="U113" i="4" s="1"/>
  <c r="T121" i="4"/>
  <c r="U121" i="4" s="1"/>
  <c r="T181" i="4"/>
  <c r="U181" i="4" s="1"/>
  <c r="T11" i="4"/>
  <c r="U11" i="4" s="1"/>
  <c r="T84" i="4"/>
  <c r="T142" i="4"/>
  <c r="U142" i="4" s="1"/>
  <c r="T160" i="4"/>
  <c r="U160" i="4" s="1"/>
  <c r="T165" i="4"/>
  <c r="U165" i="4" s="1"/>
  <c r="T201" i="4"/>
  <c r="U201" i="4" s="1"/>
  <c r="T25" i="4"/>
  <c r="U25" i="4" s="1"/>
  <c r="T44" i="4"/>
  <c r="U44" i="4" s="1"/>
  <c r="T59" i="4"/>
  <c r="T65" i="4"/>
  <c r="U65" i="4" s="1"/>
  <c r="T80" i="4"/>
  <c r="T77" i="4" s="1"/>
  <c r="E20" i="2" s="1"/>
  <c r="N77" i="4"/>
  <c r="C20" i="2" s="1"/>
  <c r="T19" i="4"/>
  <c r="U19" i="4" s="1"/>
  <c r="T103" i="4"/>
  <c r="U103" i="4" s="1"/>
  <c r="T111" i="4"/>
  <c r="U111" i="4" s="1"/>
  <c r="T173" i="4"/>
  <c r="U173" i="4" s="1"/>
  <c r="T179" i="4"/>
  <c r="U179" i="4" s="1"/>
  <c r="T72" i="4"/>
  <c r="U72" i="4" s="1"/>
  <c r="T148" i="4"/>
  <c r="U148" i="4" s="1"/>
  <c r="T159" i="4"/>
  <c r="U159" i="4" s="1"/>
  <c r="N46" i="4"/>
  <c r="N55" i="4"/>
  <c r="N133" i="4"/>
  <c r="N139" i="4"/>
  <c r="N143" i="4"/>
  <c r="N149" i="4"/>
  <c r="N192" i="4"/>
  <c r="N202" i="4"/>
  <c r="U15" i="4"/>
  <c r="U21" i="4"/>
  <c r="U61" i="4"/>
  <c r="U106" i="4"/>
  <c r="U168" i="4"/>
  <c r="U206" i="4"/>
  <c r="T7" i="4"/>
  <c r="R44" i="4"/>
  <c r="R53" i="4"/>
  <c r="R80" i="4"/>
  <c r="R138" i="4"/>
  <c r="R142" i="4"/>
  <c r="R148" i="4"/>
  <c r="R190" i="4"/>
  <c r="R201" i="4"/>
  <c r="R7" i="4"/>
  <c r="R15" i="4"/>
  <c r="R21" i="4"/>
  <c r="U23" i="4"/>
  <c r="P44" i="4"/>
  <c r="P53" i="4"/>
  <c r="R61" i="4"/>
  <c r="R69" i="4"/>
  <c r="U70" i="4"/>
  <c r="R74" i="4"/>
  <c r="P80" i="4"/>
  <c r="R94" i="4"/>
  <c r="U97" i="4"/>
  <c r="R106" i="4"/>
  <c r="R115" i="4"/>
  <c r="R123" i="4"/>
  <c r="U126" i="4"/>
  <c r="P138" i="4"/>
  <c r="P142" i="4"/>
  <c r="P148" i="4"/>
  <c r="U156" i="4"/>
  <c r="R162" i="4"/>
  <c r="R168" i="4"/>
  <c r="U169" i="4"/>
  <c r="R175" i="4"/>
  <c r="R183" i="4"/>
  <c r="P190" i="4"/>
  <c r="P201" i="4"/>
  <c r="R206" i="4"/>
  <c r="A3" i="2" a="1"/>
  <c r="A3" i="2" s="1"/>
  <c r="A75" i="2" s="1"/>
  <c r="C75" i="2" s="1"/>
  <c r="U208" i="3" l="1"/>
  <c r="U119" i="4"/>
  <c r="U9" i="4"/>
  <c r="U183" i="4"/>
  <c r="U155" i="5"/>
  <c r="R185" i="3"/>
  <c r="P6" i="4"/>
  <c r="D17" i="2" s="1"/>
  <c r="U195" i="4"/>
  <c r="P155" i="4"/>
  <c r="D23" i="2" s="1"/>
  <c r="U162" i="4"/>
  <c r="N258" i="3"/>
  <c r="C14" i="2" s="1"/>
  <c r="F47" i="7"/>
  <c r="F48" i="7" s="1"/>
  <c r="C46" i="2" s="1"/>
  <c r="R204" i="4"/>
  <c r="U177" i="4"/>
  <c r="P77" i="4"/>
  <c r="D20" i="2" s="1"/>
  <c r="U63" i="4"/>
  <c r="R39" i="4"/>
  <c r="U175" i="4"/>
  <c r="U74" i="4"/>
  <c r="U48" i="9"/>
  <c r="N250" i="3"/>
  <c r="C13" i="2" s="1"/>
  <c r="U9" i="3"/>
  <c r="F81" i="6"/>
  <c r="C39" i="2" s="1"/>
  <c r="U164" i="4"/>
  <c r="U155" i="4" s="1"/>
  <c r="F23" i="2" s="1"/>
  <c r="U16" i="4"/>
  <c r="U94" i="4"/>
  <c r="N6" i="4"/>
  <c r="C17" i="2" s="1"/>
  <c r="U40" i="9"/>
  <c r="P258" i="3"/>
  <c r="D14" i="2" s="1"/>
  <c r="U270" i="3"/>
  <c r="R74" i="3"/>
  <c r="R77" i="4"/>
  <c r="P84" i="5"/>
  <c r="D30" i="2" s="1"/>
  <c r="R84" i="5"/>
  <c r="P50" i="3"/>
  <c r="D7" i="2" s="1"/>
  <c r="P58" i="4"/>
  <c r="D19" i="2" s="1"/>
  <c r="R8" i="11"/>
  <c r="R7" i="11" s="1"/>
  <c r="U109" i="4"/>
  <c r="U123" i="4"/>
  <c r="U193" i="5"/>
  <c r="P206" i="5"/>
  <c r="D34" i="2" s="1"/>
  <c r="N26" i="9"/>
  <c r="C62" i="2" s="1"/>
  <c r="N269" i="3"/>
  <c r="C15" i="2" s="1"/>
  <c r="U92" i="3"/>
  <c r="U91" i="3" s="1"/>
  <c r="F9" i="2" s="1"/>
  <c r="N91" i="3"/>
  <c r="C9" i="2" s="1"/>
  <c r="N5" i="12"/>
  <c r="C69" i="2" s="1"/>
  <c r="C70" i="2"/>
  <c r="U5" i="12"/>
  <c r="F69" i="2" s="1"/>
  <c r="R58" i="4"/>
  <c r="R6" i="3"/>
  <c r="P156" i="3"/>
  <c r="D11" i="2" s="1"/>
  <c r="N39" i="4"/>
  <c r="C18" i="2" s="1"/>
  <c r="R258" i="3"/>
  <c r="U253" i="3"/>
  <c r="U250" i="3" s="1"/>
  <c r="F13" i="2" s="1"/>
  <c r="U140" i="4"/>
  <c r="R6" i="4"/>
  <c r="U80" i="4"/>
  <c r="U77" i="4" s="1"/>
  <c r="F20" i="2" s="1"/>
  <c r="P26" i="9"/>
  <c r="D62" i="2" s="1"/>
  <c r="U115" i="4"/>
  <c r="N155" i="4"/>
  <c r="C23" i="2" s="1"/>
  <c r="N83" i="4"/>
  <c r="C21" i="2" s="1"/>
  <c r="N58" i="4"/>
  <c r="C19" i="2" s="1"/>
  <c r="U69" i="4"/>
  <c r="U53" i="5"/>
  <c r="N46" i="5"/>
  <c r="C28" i="2" s="1"/>
  <c r="N6" i="3"/>
  <c r="C6" i="2" s="1"/>
  <c r="F53" i="2"/>
  <c r="C45" i="2"/>
  <c r="F80" i="7"/>
  <c r="F81" i="7" s="1"/>
  <c r="F47" i="2"/>
  <c r="C38" i="2"/>
  <c r="F81" i="8"/>
  <c r="F82" i="8" s="1"/>
  <c r="C54" i="2" s="1"/>
  <c r="F22" i="8"/>
  <c r="F23" i="8" s="1"/>
  <c r="F119" i="6"/>
  <c r="C40" i="2" s="1"/>
  <c r="U25" i="10"/>
  <c r="R6" i="10"/>
  <c r="R5" i="10" s="1"/>
  <c r="T33" i="10"/>
  <c r="U33" i="10" s="1"/>
  <c r="T18" i="10"/>
  <c r="U18" i="10" s="1"/>
  <c r="N8" i="11"/>
  <c r="T9" i="11"/>
  <c r="T8" i="11" s="1"/>
  <c r="R6" i="9"/>
  <c r="R5" i="9" s="1"/>
  <c r="U58" i="9"/>
  <c r="U57" i="9" s="1"/>
  <c r="F63" i="2" s="1"/>
  <c r="P6" i="9"/>
  <c r="D61" i="2" s="1"/>
  <c r="R26" i="9"/>
  <c r="N6" i="9"/>
  <c r="R169" i="5"/>
  <c r="R138" i="5"/>
  <c r="T225" i="5"/>
  <c r="E36" i="2" s="1"/>
  <c r="P169" i="5"/>
  <c r="D33" i="2" s="1"/>
  <c r="T76" i="5"/>
  <c r="U76" i="5" s="1"/>
  <c r="R6" i="5"/>
  <c r="P6" i="5"/>
  <c r="D27" i="2" s="1"/>
  <c r="U85" i="5"/>
  <c r="U84" i="5" s="1"/>
  <c r="F30" i="2" s="1"/>
  <c r="P214" i="5"/>
  <c r="D35" i="2" s="1"/>
  <c r="R46" i="5"/>
  <c r="R225" i="5"/>
  <c r="R187" i="4"/>
  <c r="P83" i="4"/>
  <c r="D21" i="2" s="1"/>
  <c r="N187" i="4"/>
  <c r="C24" i="2" s="1"/>
  <c r="T6" i="4"/>
  <c r="E17" i="2" s="1"/>
  <c r="U205" i="4"/>
  <c r="U204" i="4" s="1"/>
  <c r="F25" i="2" s="1"/>
  <c r="P132" i="4"/>
  <c r="D22" i="2" s="1"/>
  <c r="T135" i="4"/>
  <c r="U135" i="4" s="1"/>
  <c r="R155" i="4"/>
  <c r="R132" i="4"/>
  <c r="P6" i="3"/>
  <c r="T167" i="3"/>
  <c r="U167" i="3" s="1"/>
  <c r="T186" i="3"/>
  <c r="U186" i="3" s="1"/>
  <c r="R156" i="3"/>
  <c r="T111" i="3"/>
  <c r="U111" i="3" s="1"/>
  <c r="T144" i="3"/>
  <c r="U144" i="3" s="1"/>
  <c r="R98" i="3"/>
  <c r="P185" i="3"/>
  <c r="D12" i="2" s="1"/>
  <c r="N185" i="3"/>
  <c r="C12" i="2" s="1"/>
  <c r="T197" i="3"/>
  <c r="U197" i="3" s="1"/>
  <c r="T71" i="3"/>
  <c r="U71" i="3" s="1"/>
  <c r="T241" i="3"/>
  <c r="U241" i="3" s="1"/>
  <c r="T122" i="3"/>
  <c r="U122" i="3" s="1"/>
  <c r="N50" i="3"/>
  <c r="C7" i="2" s="1"/>
  <c r="T250" i="3"/>
  <c r="E13" i="2" s="1"/>
  <c r="T229" i="3"/>
  <c r="U229" i="3" s="1"/>
  <c r="T20" i="3"/>
  <c r="U20" i="3" s="1"/>
  <c r="T25" i="3"/>
  <c r="U25" i="3" s="1"/>
  <c r="T181" i="3"/>
  <c r="U181" i="3" s="1"/>
  <c r="T217" i="3"/>
  <c r="U217" i="3" s="1"/>
  <c r="U13" i="3"/>
  <c r="N98" i="3"/>
  <c r="C10" i="2" s="1"/>
  <c r="P98" i="3"/>
  <c r="D10" i="2" s="1"/>
  <c r="U265" i="3"/>
  <c r="U258" i="3" s="1"/>
  <c r="F14" i="2" s="1"/>
  <c r="T75" i="3"/>
  <c r="U75" i="3" s="1"/>
  <c r="N74" i="3"/>
  <c r="C8" i="2" s="1"/>
  <c r="T80" i="3"/>
  <c r="U80" i="3" s="1"/>
  <c r="U209" i="3"/>
  <c r="T209" i="3"/>
  <c r="N156" i="3"/>
  <c r="C11" i="2" s="1"/>
  <c r="T157" i="3"/>
  <c r="U99" i="3"/>
  <c r="T108" i="3"/>
  <c r="U51" i="3"/>
  <c r="T128" i="3"/>
  <c r="U128" i="3" s="1"/>
  <c r="T271" i="3"/>
  <c r="T269" i="3" s="1"/>
  <c r="E15" i="2" s="1"/>
  <c r="T16" i="10"/>
  <c r="U16" i="10" s="1"/>
  <c r="U39" i="10"/>
  <c r="U38" i="10" s="1"/>
  <c r="F66" i="2" s="1"/>
  <c r="T23" i="10"/>
  <c r="U23" i="10" s="1"/>
  <c r="T31" i="10"/>
  <c r="U31" i="10" s="1"/>
  <c r="N6" i="10"/>
  <c r="P6" i="10"/>
  <c r="T10" i="10"/>
  <c r="U10" i="10" s="1"/>
  <c r="T54" i="9"/>
  <c r="U54" i="9" s="1"/>
  <c r="T8" i="9"/>
  <c r="U7" i="9"/>
  <c r="T16" i="9"/>
  <c r="U16" i="9" s="1"/>
  <c r="T31" i="9"/>
  <c r="U31" i="9" s="1"/>
  <c r="T20" i="9"/>
  <c r="U20" i="9" s="1"/>
  <c r="T39" i="9"/>
  <c r="U39" i="9" s="1"/>
  <c r="T46" i="9"/>
  <c r="U46" i="9" s="1"/>
  <c r="T151" i="5"/>
  <c r="U151" i="5" s="1"/>
  <c r="N214" i="5"/>
  <c r="C35" i="2" s="1"/>
  <c r="T215" i="5"/>
  <c r="U215" i="5" s="1"/>
  <c r="T156" i="5"/>
  <c r="U156" i="5" s="1"/>
  <c r="T223" i="5"/>
  <c r="U223" i="5" s="1"/>
  <c r="T187" i="5"/>
  <c r="U187" i="5" s="1"/>
  <c r="T131" i="5"/>
  <c r="U131" i="5" s="1"/>
  <c r="T75" i="5"/>
  <c r="U75" i="5" s="1"/>
  <c r="T21" i="5"/>
  <c r="U21" i="5" s="1"/>
  <c r="T81" i="5"/>
  <c r="U81" i="5" s="1"/>
  <c r="R214" i="5"/>
  <c r="R91" i="5"/>
  <c r="T46" i="5"/>
  <c r="E28" i="2" s="1"/>
  <c r="U226" i="5"/>
  <c r="U225" i="5" s="1"/>
  <c r="F36" i="2" s="1"/>
  <c r="T165" i="5"/>
  <c r="U165" i="5" s="1"/>
  <c r="T192" i="5"/>
  <c r="U192" i="5" s="1"/>
  <c r="T102" i="5"/>
  <c r="U102" i="5" s="1"/>
  <c r="T29" i="5"/>
  <c r="U29" i="5" s="1"/>
  <c r="P225" i="5"/>
  <c r="D36" i="2" s="1"/>
  <c r="P138" i="5"/>
  <c r="D32" i="2" s="1"/>
  <c r="U47" i="5"/>
  <c r="P91" i="5"/>
  <c r="D31" i="2" s="1"/>
  <c r="T198" i="5"/>
  <c r="U198" i="5" s="1"/>
  <c r="N169" i="5"/>
  <c r="C33" i="2" s="1"/>
  <c r="T170" i="5"/>
  <c r="U170" i="5" s="1"/>
  <c r="T112" i="5"/>
  <c r="U112" i="5" s="1"/>
  <c r="N6" i="5"/>
  <c r="C27" i="2" s="1"/>
  <c r="T7" i="5"/>
  <c r="U7" i="5" s="1"/>
  <c r="P46" i="5"/>
  <c r="D28" i="2" s="1"/>
  <c r="N138" i="5"/>
  <c r="C32" i="2" s="1"/>
  <c r="T139" i="5"/>
  <c r="U139" i="5" s="1"/>
  <c r="R62" i="5"/>
  <c r="N91" i="5"/>
  <c r="C31" i="2" s="1"/>
  <c r="T209" i="5"/>
  <c r="T206" i="5" s="1"/>
  <c r="E34" i="2" s="1"/>
  <c r="N206" i="5"/>
  <c r="C34" i="2" s="1"/>
  <c r="T145" i="5"/>
  <c r="U145" i="5" s="1"/>
  <c r="T179" i="5"/>
  <c r="U179" i="5" s="1"/>
  <c r="T120" i="5"/>
  <c r="U120" i="5" s="1"/>
  <c r="T69" i="5"/>
  <c r="T14" i="5"/>
  <c r="U14" i="5" s="1"/>
  <c r="P62" i="5"/>
  <c r="D29" i="2" s="1"/>
  <c r="N62" i="5"/>
  <c r="C29" i="2" s="1"/>
  <c r="N132" i="4"/>
  <c r="C22" i="2" s="1"/>
  <c r="T133" i="4"/>
  <c r="R83" i="4"/>
  <c r="P39" i="4"/>
  <c r="D18" i="2" s="1"/>
  <c r="T139" i="4"/>
  <c r="U139" i="4" s="1"/>
  <c r="T143" i="4"/>
  <c r="U143" i="4" s="1"/>
  <c r="T58" i="4"/>
  <c r="E19" i="2" s="1"/>
  <c r="T83" i="4"/>
  <c r="E21" i="2" s="1"/>
  <c r="T149" i="4"/>
  <c r="U149" i="4" s="1"/>
  <c r="P187" i="4"/>
  <c r="D24" i="2" s="1"/>
  <c r="U59" i="4"/>
  <c r="U84" i="4"/>
  <c r="U83" i="4" s="1"/>
  <c r="F21" i="2" s="1"/>
  <c r="T155" i="4"/>
  <c r="E23" i="2" s="1"/>
  <c r="T192" i="4"/>
  <c r="U192" i="4" s="1"/>
  <c r="T202" i="4"/>
  <c r="U7" i="4"/>
  <c r="U6" i="4" s="1"/>
  <c r="F17" i="2" s="1"/>
  <c r="T46" i="4"/>
  <c r="U46" i="4" s="1"/>
  <c r="T55" i="4"/>
  <c r="U55" i="4" s="1"/>
  <c r="A4" i="2" a="1"/>
  <c r="A4" i="2" s="1"/>
  <c r="B75" i="2"/>
  <c r="F46" i="2" l="1"/>
  <c r="E46" i="2"/>
  <c r="F39" i="2"/>
  <c r="E39" i="2"/>
  <c r="R5" i="3"/>
  <c r="P5" i="4"/>
  <c r="D16" i="2" s="1"/>
  <c r="N5" i="4"/>
  <c r="C16" i="2" s="1"/>
  <c r="T6" i="9"/>
  <c r="E61" i="2" s="1"/>
  <c r="T98" i="3"/>
  <c r="E10" i="2" s="1"/>
  <c r="U74" i="3"/>
  <c r="F8" i="2" s="1"/>
  <c r="P5" i="10"/>
  <c r="D64" i="2" s="1"/>
  <c r="D65" i="2"/>
  <c r="P5" i="3"/>
  <c r="D5" i="2" s="1"/>
  <c r="R5" i="5"/>
  <c r="U58" i="4"/>
  <c r="F19" i="2" s="1"/>
  <c r="T62" i="5"/>
  <c r="E29" i="2" s="1"/>
  <c r="P5" i="9"/>
  <c r="D60" i="2" s="1"/>
  <c r="U69" i="5"/>
  <c r="U62" i="5" s="1"/>
  <c r="F29" i="2" s="1"/>
  <c r="U46" i="5"/>
  <c r="F28" i="2" s="1"/>
  <c r="U271" i="3"/>
  <c r="U269" i="3" s="1"/>
  <c r="F15" i="2" s="1"/>
  <c r="N7" i="11"/>
  <c r="C67" i="2" s="1"/>
  <c r="C68" i="2"/>
  <c r="D68" i="2"/>
  <c r="T7" i="11"/>
  <c r="E67" i="2" s="1"/>
  <c r="E68" i="2"/>
  <c r="N5" i="10"/>
  <c r="C64" i="2" s="1"/>
  <c r="C65" i="2"/>
  <c r="N5" i="9"/>
  <c r="C60" i="2" s="1"/>
  <c r="C61" i="2"/>
  <c r="E54" i="2"/>
  <c r="F54" i="2"/>
  <c r="F89" i="8"/>
  <c r="F90" i="8" s="1"/>
  <c r="C56" i="2" s="1"/>
  <c r="C52" i="2"/>
  <c r="C49" i="2"/>
  <c r="F3" i="7"/>
  <c r="C44" i="2" s="1"/>
  <c r="F45" i="2"/>
  <c r="E45" i="2"/>
  <c r="F124" i="6"/>
  <c r="F125" i="6" s="1"/>
  <c r="F3" i="6" s="1"/>
  <c r="E38" i="2"/>
  <c r="F38" i="2"/>
  <c r="E40" i="2"/>
  <c r="F40" i="2"/>
  <c r="T6" i="10"/>
  <c r="U9" i="11"/>
  <c r="U8" i="11" s="1"/>
  <c r="U26" i="9"/>
  <c r="F62" i="2" s="1"/>
  <c r="U8" i="9"/>
  <c r="U6" i="9" s="1"/>
  <c r="T26" i="9"/>
  <c r="E62" i="2" s="1"/>
  <c r="P5" i="5"/>
  <c r="D26" i="2" s="1"/>
  <c r="U91" i="5"/>
  <c r="F31" i="2" s="1"/>
  <c r="T187" i="4"/>
  <c r="E24" i="2" s="1"/>
  <c r="R5" i="4"/>
  <c r="U202" i="4"/>
  <c r="T39" i="4"/>
  <c r="E18" i="2" s="1"/>
  <c r="T50" i="3"/>
  <c r="E7" i="2" s="1"/>
  <c r="D6" i="2"/>
  <c r="T156" i="3"/>
  <c r="E11" i="2" s="1"/>
  <c r="T74" i="3"/>
  <c r="E8" i="2" s="1"/>
  <c r="T6" i="3"/>
  <c r="U157" i="3"/>
  <c r="U156" i="3" s="1"/>
  <c r="F11" i="2" s="1"/>
  <c r="U108" i="3"/>
  <c r="U98" i="3" s="1"/>
  <c r="F10" i="2" s="1"/>
  <c r="U6" i="3"/>
  <c r="N5" i="3"/>
  <c r="C5" i="2" s="1"/>
  <c r="U185" i="3"/>
  <c r="F12" i="2" s="1"/>
  <c r="U50" i="3"/>
  <c r="F7" i="2" s="1"/>
  <c r="T185" i="3"/>
  <c r="E12" i="2" s="1"/>
  <c r="U6" i="10"/>
  <c r="U169" i="5"/>
  <c r="F33" i="2" s="1"/>
  <c r="T91" i="5"/>
  <c r="E31" i="2" s="1"/>
  <c r="U209" i="5"/>
  <c r="U206" i="5" s="1"/>
  <c r="F34" i="2" s="1"/>
  <c r="N5" i="5"/>
  <c r="C26" i="2" s="1"/>
  <c r="T6" i="5"/>
  <c r="E27" i="2" s="1"/>
  <c r="T214" i="5"/>
  <c r="E35" i="2" s="1"/>
  <c r="T138" i="5"/>
  <c r="E32" i="2" s="1"/>
  <c r="U6" i="5"/>
  <c r="F27" i="2" s="1"/>
  <c r="U214" i="5"/>
  <c r="F35" i="2" s="1"/>
  <c r="U138" i="5"/>
  <c r="F32" i="2" s="1"/>
  <c r="T169" i="5"/>
  <c r="E33" i="2" s="1"/>
  <c r="U39" i="4"/>
  <c r="T132" i="4"/>
  <c r="U133" i="4"/>
  <c r="U132" i="4" s="1"/>
  <c r="F22" i="2" s="1"/>
  <c r="U187" i="4"/>
  <c r="F24" i="2" s="1"/>
  <c r="A73" i="2"/>
  <c r="D76" i="2" l="1"/>
  <c r="T5" i="4"/>
  <c r="E16" i="2" s="1"/>
  <c r="E22" i="2"/>
  <c r="U5" i="4"/>
  <c r="F16" i="2" s="1"/>
  <c r="F18" i="2"/>
  <c r="U7" i="11"/>
  <c r="F67" i="2" s="1"/>
  <c r="F68" i="2"/>
  <c r="T5" i="10"/>
  <c r="E64" i="2" s="1"/>
  <c r="E65" i="2"/>
  <c r="U5" i="10"/>
  <c r="F64" i="2" s="1"/>
  <c r="F65" i="2"/>
  <c r="T5" i="9"/>
  <c r="E60" i="2" s="1"/>
  <c r="U5" i="9"/>
  <c r="F60" i="2" s="1"/>
  <c r="F61" i="2"/>
  <c r="E56" i="2"/>
  <c r="F56" i="2"/>
  <c r="E52" i="2"/>
  <c r="F52" i="2"/>
  <c r="F3" i="8"/>
  <c r="C51" i="2" s="1"/>
  <c r="E44" i="2"/>
  <c r="F44" i="2"/>
  <c r="E49" i="2"/>
  <c r="F49" i="2"/>
  <c r="C37" i="2"/>
  <c r="C73" i="2" s="1"/>
  <c r="C42" i="2"/>
  <c r="U5" i="5"/>
  <c r="F26" i="2" s="1"/>
  <c r="T5" i="3"/>
  <c r="E5" i="2" s="1"/>
  <c r="E6" i="2"/>
  <c r="U5" i="3"/>
  <c r="F5" i="2" s="1"/>
  <c r="F6" i="2"/>
  <c r="T5" i="5"/>
  <c r="E26" i="2" s="1"/>
  <c r="E51" i="2" l="1"/>
  <c r="F51" i="2"/>
  <c r="E42" i="2"/>
  <c r="F42" i="2"/>
  <c r="F37" i="2"/>
  <c r="E37" i="2"/>
  <c r="C74" i="2" l="1"/>
  <c r="C76" i="2" s="1"/>
</calcChain>
</file>

<file path=xl/sharedStrings.xml><?xml version="1.0" encoding="utf-8"?>
<sst xmlns="http://schemas.openxmlformats.org/spreadsheetml/2006/main" count="2949" uniqueCount="856">
  <si>
    <t>%</t>
  </si>
  <si>
    <t>_</t>
  </si>
  <si>
    <t>m</t>
  </si>
  <si>
    <t>t</t>
  </si>
  <si>
    <t>07</t>
  </si>
  <si>
    <t>13</t>
  </si>
  <si>
    <t>MJ</t>
  </si>
  <si>
    <t>X1</t>
  </si>
  <si>
    <t>X2</t>
  </si>
  <si>
    <t>kg</t>
  </si>
  <si>
    <t>ks</t>
  </si>
  <si>
    <t>m2</t>
  </si>
  <si>
    <t>m3</t>
  </si>
  <si>
    <t>DPH</t>
  </si>
  <si>
    <t>Kód</t>
  </si>
  <si>
    <t>kpl</t>
  </si>
  <si>
    <t>kus</t>
  </si>
  <si>
    <t>Cena</t>
  </si>
  <si>
    <t>Popis</t>
  </si>
  <si>
    <t>Suť</t>
  </si>
  <si>
    <t>A9 ; 1</t>
  </si>
  <si>
    <t>B2 ; 2</t>
  </si>
  <si>
    <t>C2a ; 1</t>
  </si>
  <si>
    <t>C2b ; 1</t>
  </si>
  <si>
    <t>Ztratné</t>
  </si>
  <si>
    <t>Poř.</t>
  </si>
  <si>
    <t>00572410</t>
  </si>
  <si>
    <t>05217210</t>
  </si>
  <si>
    <t>10364100</t>
  </si>
  <si>
    <t>10391100</t>
  </si>
  <si>
    <t>28612103</t>
  </si>
  <si>
    <t>34571365</t>
  </si>
  <si>
    <t>40444014</t>
  </si>
  <si>
    <t>40444112</t>
  </si>
  <si>
    <t>40444212</t>
  </si>
  <si>
    <t>40444231</t>
  </si>
  <si>
    <t>40444257</t>
  </si>
  <si>
    <t>40444317</t>
  </si>
  <si>
    <t>40445225</t>
  </si>
  <si>
    <t>40445556</t>
  </si>
  <si>
    <t>58337303</t>
  </si>
  <si>
    <t>59223876</t>
  </si>
  <si>
    <t>59223878</t>
  </si>
  <si>
    <t>B24b ; 1</t>
  </si>
  <si>
    <t>Hmotnost</t>
  </si>
  <si>
    <t>IP 6 ; 8</t>
  </si>
  <si>
    <t>Zakázka:</t>
  </si>
  <si>
    <t>034002000</t>
  </si>
  <si>
    <t>034303000</t>
  </si>
  <si>
    <t>035103001</t>
  </si>
  <si>
    <t>112101113</t>
  </si>
  <si>
    <t>112101114</t>
  </si>
  <si>
    <t>112101115</t>
  </si>
  <si>
    <t>112101116</t>
  </si>
  <si>
    <t>112251212</t>
  </si>
  <si>
    <t>113106121</t>
  </si>
  <si>
    <t>113106123</t>
  </si>
  <si>
    <t>113107130</t>
  </si>
  <si>
    <t>113107141</t>
  </si>
  <si>
    <t>113107231</t>
  </si>
  <si>
    <t>113107241</t>
  </si>
  <si>
    <t>113107243</t>
  </si>
  <si>
    <t>113202111</t>
  </si>
  <si>
    <t>113204111</t>
  </si>
  <si>
    <t>121101103</t>
  </si>
  <si>
    <t>122301102</t>
  </si>
  <si>
    <t>130001101</t>
  </si>
  <si>
    <t>132301101</t>
  </si>
  <si>
    <t>132301201</t>
  </si>
  <si>
    <t>133301101</t>
  </si>
  <si>
    <t>15,0+37,5</t>
  </si>
  <si>
    <t>151101101</t>
  </si>
  <si>
    <t>151101111</t>
  </si>
  <si>
    <t>162201456</t>
  </si>
  <si>
    <t>162201457</t>
  </si>
  <si>
    <t>162201466</t>
  </si>
  <si>
    <t>162201467</t>
  </si>
  <si>
    <t>162206113</t>
  </si>
  <si>
    <t>162306111</t>
  </si>
  <si>
    <t>162501102</t>
  </si>
  <si>
    <t>162606112</t>
  </si>
  <si>
    <t>162701101</t>
  </si>
  <si>
    <t>167101101</t>
  </si>
  <si>
    <t>171101105</t>
  </si>
  <si>
    <t>171201201</t>
  </si>
  <si>
    <t>171201211</t>
  </si>
  <si>
    <t>174101101</t>
  </si>
  <si>
    <t>175101101</t>
  </si>
  <si>
    <t>181101101</t>
  </si>
  <si>
    <t>181102302</t>
  </si>
  <si>
    <t>181301101</t>
  </si>
  <si>
    <t>181411131</t>
  </si>
  <si>
    <t>181411132</t>
  </si>
  <si>
    <t>182201101</t>
  </si>
  <si>
    <t>182301121</t>
  </si>
  <si>
    <t>183101215</t>
  </si>
  <si>
    <t>184102116</t>
  </si>
  <si>
    <t>184215133</t>
  </si>
  <si>
    <t>184501111</t>
  </si>
  <si>
    <t>184801121</t>
  </si>
  <si>
    <t>184802111</t>
  </si>
  <si>
    <t>184802211</t>
  </si>
  <si>
    <t>184911421</t>
  </si>
  <si>
    <t>185802114</t>
  </si>
  <si>
    <t>185803111</t>
  </si>
  <si>
    <t>185803112</t>
  </si>
  <si>
    <t>185804311</t>
  </si>
  <si>
    <t>185851121</t>
  </si>
  <si>
    <t>451541111</t>
  </si>
  <si>
    <t>452311151</t>
  </si>
  <si>
    <t>460490012</t>
  </si>
  <si>
    <t>460520164</t>
  </si>
  <si>
    <t>564851111</t>
  </si>
  <si>
    <t>564861111</t>
  </si>
  <si>
    <t>565135121</t>
  </si>
  <si>
    <t>567114121</t>
  </si>
  <si>
    <t>567114131</t>
  </si>
  <si>
    <t>567122111</t>
  </si>
  <si>
    <t>573211112</t>
  </si>
  <si>
    <t>577134121</t>
  </si>
  <si>
    <t>577134221</t>
  </si>
  <si>
    <t>577144121</t>
  </si>
  <si>
    <t>592238 X3</t>
  </si>
  <si>
    <t>596211110</t>
  </si>
  <si>
    <t>596211111</t>
  </si>
  <si>
    <t>596211210</t>
  </si>
  <si>
    <t>596211212</t>
  </si>
  <si>
    <t>596412210</t>
  </si>
  <si>
    <t>8,88*1,74</t>
  </si>
  <si>
    <t>871350420</t>
  </si>
  <si>
    <t>895941311</t>
  </si>
  <si>
    <t>899203111</t>
  </si>
  <si>
    <t>899203211</t>
  </si>
  <si>
    <t>899331111</t>
  </si>
  <si>
    <t>899332111</t>
  </si>
  <si>
    <t>899431111</t>
  </si>
  <si>
    <t>899432111</t>
  </si>
  <si>
    <t>914111111</t>
  </si>
  <si>
    <t>914111112</t>
  </si>
  <si>
    <t>914111121</t>
  </si>
  <si>
    <t>914511111</t>
  </si>
  <si>
    <t>915211121</t>
  </si>
  <si>
    <t>915211125</t>
  </si>
  <si>
    <t>915221121</t>
  </si>
  <si>
    <t>915231111</t>
  </si>
  <si>
    <t>915611111</t>
  </si>
  <si>
    <t>915621111</t>
  </si>
  <si>
    <t>916131113</t>
  </si>
  <si>
    <t>916131213</t>
  </si>
  <si>
    <t>916331112</t>
  </si>
  <si>
    <t>919731122</t>
  </si>
  <si>
    <t>919735111</t>
  </si>
  <si>
    <t>919735123</t>
  </si>
  <si>
    <t>966006132</t>
  </si>
  <si>
    <t>966006211</t>
  </si>
  <si>
    <t>979054451</t>
  </si>
  <si>
    <t>997006007</t>
  </si>
  <si>
    <t>997221551</t>
  </si>
  <si>
    <t>997221559</t>
  </si>
  <si>
    <t>997221561</t>
  </si>
  <si>
    <t>997221569</t>
  </si>
  <si>
    <t>997221845</t>
  </si>
  <si>
    <t>998223011</t>
  </si>
  <si>
    <t>998231311</t>
  </si>
  <si>
    <t>IP 12 ; 1</t>
  </si>
  <si>
    <t>IZ 28 ; 1</t>
  </si>
  <si>
    <t>IZ 28 ; 3</t>
  </si>
  <si>
    <t>IZ 28 ; 4</t>
  </si>
  <si>
    <t>Sazba DPH</t>
  </si>
  <si>
    <t>12,36*1,74</t>
  </si>
  <si>
    <t>15,99*1,74</t>
  </si>
  <si>
    <t>56,05-28,4</t>
  </si>
  <si>
    <t>Cena s DPH</t>
  </si>
  <si>
    <t>E9-bus ; 1</t>
  </si>
  <si>
    <t>IP 11c ; 1</t>
  </si>
  <si>
    <t>IP 11c ; 3</t>
  </si>
  <si>
    <t>IP 11h ; 1</t>
  </si>
  <si>
    <t>IP12+O1; 2</t>
  </si>
  <si>
    <t>IZ 28a ; 1</t>
  </si>
  <si>
    <t>IZ 28a ; 2</t>
  </si>
  <si>
    <t>IZ 28a ; 3</t>
  </si>
  <si>
    <t>Jedn. cena</t>
  </si>
  <si>
    <t>V10d; 37,5</t>
  </si>
  <si>
    <t>V10d; 40,0</t>
  </si>
  <si>
    <t>iz 28B ; 1</t>
  </si>
  <si>
    <t>viz DZ ; 1</t>
  </si>
  <si>
    <t>viz DZ ; 7</t>
  </si>
  <si>
    <t>V2 b ; 22,5</t>
  </si>
  <si>
    <t>Výměra</t>
  </si>
  <si>
    <t>942Ff2001-02</t>
  </si>
  <si>
    <t>942Ff2001-06</t>
  </si>
  <si>
    <t>942Ff2001-07</t>
  </si>
  <si>
    <t>942Ff2003-01</t>
  </si>
  <si>
    <t>942Ff2008-07</t>
  </si>
  <si>
    <t>942Ff2015-01</t>
  </si>
  <si>
    <t>942Ff2015-02</t>
  </si>
  <si>
    <t>943Sq4018-11</t>
  </si>
  <si>
    <t>943Sq4018-14</t>
  </si>
  <si>
    <t>943Sq4018-24</t>
  </si>
  <si>
    <t>943Sq4018-27</t>
  </si>
  <si>
    <t>943Sq4018-42</t>
  </si>
  <si>
    <t>943Sq4018-43</t>
  </si>
  <si>
    <t>943Sq4022-02</t>
  </si>
  <si>
    <t>943Sq4045-02</t>
  </si>
  <si>
    <t>954If2304-09</t>
  </si>
  <si>
    <t>954If2304-14</t>
  </si>
  <si>
    <t>954If2304-17</t>
  </si>
  <si>
    <t>954If2304-18</t>
  </si>
  <si>
    <t>954If2304-20</t>
  </si>
  <si>
    <t>954If2304-23</t>
  </si>
  <si>
    <t>Jedn. hmotn.</t>
  </si>
  <si>
    <t>vjezdy ; 93,6</t>
  </si>
  <si>
    <t>Pronájem ploch</t>
  </si>
  <si>
    <t>chodník ; 18,3</t>
  </si>
  <si>
    <t>chodník ; 44,3</t>
  </si>
  <si>
    <t>005: Komunikace</t>
  </si>
  <si>
    <t>krajník ; 146,0</t>
  </si>
  <si>
    <t>krajníky ; 90,6</t>
  </si>
  <si>
    <t xml:space="preserve"> 3 ks/strom;15*3</t>
  </si>
  <si>
    <t>001: Zemní práce</t>
  </si>
  <si>
    <t>Celkem (bez DPH)</t>
  </si>
  <si>
    <t>vjezd k OS ; 7,3</t>
  </si>
  <si>
    <t>vjezdy ; 8,0+4,5</t>
  </si>
  <si>
    <t xml:space="preserve"> 3 ks/strom; 60*3</t>
  </si>
  <si>
    <t>36 ks dodávka SVS</t>
  </si>
  <si>
    <t>Jedn. suť</t>
  </si>
  <si>
    <t>008: Trubní vedení</t>
  </si>
  <si>
    <t>2 m2/strom; 15*2,0</t>
  </si>
  <si>
    <t>2 m2/strom; 60*2,0</t>
  </si>
  <si>
    <t>nápis BUS ; 2*1,27</t>
  </si>
  <si>
    <t>vozovka AB ; 117,2</t>
  </si>
  <si>
    <t>vozovka AB ; 501,5</t>
  </si>
  <si>
    <t>1,8m2/strom; 15*1,8</t>
  </si>
  <si>
    <t>1,8m2/strom; 60*1,8</t>
  </si>
  <si>
    <t>Sloupek Zn 60 - 350</t>
  </si>
  <si>
    <t>vozovka AB ; 1683,7</t>
  </si>
  <si>
    <t>##T2##PRO_ITEM_catID</t>
  </si>
  <si>
    <t>frézování - 1x;836,7</t>
  </si>
  <si>
    <t>chodník ; 541,0+600,0</t>
  </si>
  <si>
    <t>prohloubená vpust ; 2</t>
  </si>
  <si>
    <t>prohloubená vpust ; 3</t>
  </si>
  <si>
    <t>viz. pol. 2 ; 106,981</t>
  </si>
  <si>
    <t>z tabulky vpustí; 3,0</t>
  </si>
  <si>
    <t>z tabulky vpustí; 8,0</t>
  </si>
  <si>
    <t>##T2##PRO_ITEM_iteCode</t>
  </si>
  <si>
    <t>##T2##PRO_ITEM_szvCode</t>
  </si>
  <si>
    <t>##T2##PRO_ITEM_tevCode</t>
  </si>
  <si>
    <t>V4  0,5/0,5 ; 10,0+7,0</t>
  </si>
  <si>
    <t>betonové plochy ; 33,6</t>
  </si>
  <si>
    <t>do pr. 40 cm ; 8*0,126</t>
  </si>
  <si>
    <t>do pr. 50 cm ; 5*0,196</t>
  </si>
  <si>
    <t>do pr. 60 cm ; 1*0,283</t>
  </si>
  <si>
    <t>do pr. 70 cm ; 1*0,385</t>
  </si>
  <si>
    <t>##T2##N_Catalog_catGUID</t>
  </si>
  <si>
    <t>prohloubená vpust ; 3,0</t>
  </si>
  <si>
    <t>z tabulky vpustí; 19,60</t>
  </si>
  <si>
    <t>z tabulky vpustí; 27,75</t>
  </si>
  <si>
    <t>3,5 dkg/m2; 560,5*0,0358</t>
  </si>
  <si>
    <t>V11a ; 30,0+4*3,0+8*4,63</t>
  </si>
  <si>
    <t>004: Vodorovné konstrukce</t>
  </si>
  <si>
    <t>1 m3=1,75 t ;    7,5*1,75</t>
  </si>
  <si>
    <t>190,5+17,0+79,0+22,5+40,0</t>
  </si>
  <si>
    <t>3,5 dkg/m2; 1465,0*0,0358</t>
  </si>
  <si>
    <t>Vytrhání obrub záhonových</t>
  </si>
  <si>
    <t>vozovka AB - 2x ; 117,2*2</t>
  </si>
  <si>
    <t>vozovka AB - 2x ; 501,5*2</t>
  </si>
  <si>
    <t>vozovka AB ; 597,0+1086,7</t>
  </si>
  <si>
    <t>1 m3=1,75 t ;    30,0*1,75</t>
  </si>
  <si>
    <t>1 m3=1,75 t ;    264,6*1,75</t>
  </si>
  <si>
    <t>1 m3=1,75 t ;    419,8*1,75</t>
  </si>
  <si>
    <t>1 m3=1,75 t ;    799,77*1,75</t>
  </si>
  <si>
    <t>ostatní beton. plochy ; 54,9</t>
  </si>
  <si>
    <t>plocha pro kontejnery ; 45,2</t>
  </si>
  <si>
    <t>podklad pod vozovkou ; 382,2</t>
  </si>
  <si>
    <t>0018: Povrchové úpravy terénu</t>
  </si>
  <si>
    <t>16*4,0 M = 54 M = 36 ROLE ; 3</t>
  </si>
  <si>
    <t>napojení na Masarykovu ; 19,0</t>
  </si>
  <si>
    <t>podkjlad pod vozovkou ; 576,3</t>
  </si>
  <si>
    <t>Silniční provoz</t>
  </si>
  <si>
    <t>Výměra bez ztr.</t>
  </si>
  <si>
    <t>mříž vpusti ; 2</t>
  </si>
  <si>
    <t>plochy pro kontejnery ; 49,4+0</t>
  </si>
  <si>
    <t>podkjlad pod vozovkou ; 2329,1</t>
  </si>
  <si>
    <t>009: Ostatní konstrukce a práce</t>
  </si>
  <si>
    <t>Svahování násypů</t>
  </si>
  <si>
    <t>dle tabulky vpusttí ; 27,75*0,08</t>
  </si>
  <si>
    <t>na obalovnu k recklaci ; 4*95,612</t>
  </si>
  <si>
    <t>Kůra mulčovací VL</t>
  </si>
  <si>
    <t>chodníkové obrubnílky;  152,5+22,0</t>
  </si>
  <si>
    <t>vozovka AB - 2x ; (597,0+1086,7)*2</t>
  </si>
  <si>
    <t>1,8 m2/strom, tl. 10 cm;15*1,8*0,10</t>
  </si>
  <si>
    <t>1,8 m2/strom, tl. 10 cm;60*1,8*0,10</t>
  </si>
  <si>
    <t>příčné prahy ; 8,6</t>
  </si>
  <si>
    <t>Zalití rostlin vodou plocha do 20 m2</t>
  </si>
  <si>
    <t>Celkem (včetně DPH)</t>
  </si>
  <si>
    <t>Zařízení staveniště</t>
  </si>
  <si>
    <t>příčné prahy ; 26,4</t>
  </si>
  <si>
    <t>polovina šoupat ; 3</t>
  </si>
  <si>
    <t>polovina šoupat ; 5</t>
  </si>
  <si>
    <t>chodníkové obrubnílky;  152,5+15,3+9,2</t>
  </si>
  <si>
    <t>humus dle bilance 1,65t/m3;77,22*1,650</t>
  </si>
  <si>
    <t>Rám zabetonovaný DIN 19583-9 500/500 mm</t>
  </si>
  <si>
    <t>099: Přesun hmot HSV</t>
  </si>
  <si>
    <t>plochy pro kontejnery barva okrová ;45,2</t>
  </si>
  <si>
    <t>plochy pro kontejnetry barva okrová ;45,2</t>
  </si>
  <si>
    <t>plochy pro kontejnetry barva okrová ;49,4</t>
  </si>
  <si>
    <t>po překopu SVS ; 20,5</t>
  </si>
  <si>
    <t>E13 -2 MÍSTA PTO ZTP Po-Pá 7.00-16.00;   1</t>
  </si>
  <si>
    <t>Štěrkopísek frakce 0-8</t>
  </si>
  <si>
    <t>mříž uliční vpusti ; 2</t>
  </si>
  <si>
    <t>příčný práh ; 16,3+8,6</t>
  </si>
  <si>
    <t>po překopu SVS ; 255,7</t>
  </si>
  <si>
    <t>po překopu SVS ; 482,2</t>
  </si>
  <si>
    <t>2x ročně, 5 let; 15*2*5</t>
  </si>
  <si>
    <t>kabelová chránička;25,5</t>
  </si>
  <si>
    <t>kabelová chránička;71,0</t>
  </si>
  <si>
    <t>příčné prahy ; 16,3+8,6</t>
  </si>
  <si>
    <t>příčný práh ; 10,5+26,4</t>
  </si>
  <si>
    <t>příčný práh ; 26,2+51,2</t>
  </si>
  <si>
    <t>viz zalití stromů; 37,5</t>
  </si>
  <si>
    <t>24 ks dodávka město ; 24</t>
  </si>
  <si>
    <t>V03: Zařízení staveniště</t>
  </si>
  <si>
    <t>chodník barva šedá; 18,3</t>
  </si>
  <si>
    <t>chodník barva šedá; 44,3</t>
  </si>
  <si>
    <t>kabelová chránička; 25,5</t>
  </si>
  <si>
    <t>kabelová chránička; 71,0</t>
  </si>
  <si>
    <t>příčné prahy ; 10,5+26,4</t>
  </si>
  <si>
    <t>příčné prahy ; 26,2+51,2</t>
  </si>
  <si>
    <t>viz zalití stromů; 150,0</t>
  </si>
  <si>
    <t>Osivo směs travní parková</t>
  </si>
  <si>
    <t>frézovaná živice ; 95,612</t>
  </si>
  <si>
    <t>kabelové chráničky ; 2,07</t>
  </si>
  <si>
    <t>symbol vozíčkáře ; 3*1,35</t>
  </si>
  <si>
    <t>vybouraná živice ; 42,042</t>
  </si>
  <si>
    <t xml:space="preserve"> dodávka stromků SVS  a.s.</t>
  </si>
  <si>
    <t>Kabelové chráničky  ; 25,5</t>
  </si>
  <si>
    <t>Kabelové chráničky  ; 71,0</t>
  </si>
  <si>
    <t>chodník barva šedá; 1141,0</t>
  </si>
  <si>
    <t>dlažba pro nevidomé ; 12,9</t>
  </si>
  <si>
    <t>dlažba pro nevidomé ; 26,2</t>
  </si>
  <si>
    <t>viz výměry nový stav ; 2,0</t>
  </si>
  <si>
    <t>100% vybourané dlažby ; 8,6</t>
  </si>
  <si>
    <t>3 * následná péče ; 3*125,2</t>
  </si>
  <si>
    <t>3 * následná péče ; 3*560,5</t>
  </si>
  <si>
    <t>Uložení sypaniny na skládky</t>
  </si>
  <si>
    <t>Školní-Návětrná-Vojnovičova</t>
  </si>
  <si>
    <t>místo pro přecházení ; 10,5</t>
  </si>
  <si>
    <t>místo pro přecházení ; 16,3</t>
  </si>
  <si>
    <t>ostrůvkový obrubník ;  20,0</t>
  </si>
  <si>
    <t>výměry nový stav ; 9,3+11,6</t>
  </si>
  <si>
    <t>Dovoz vody pro zálivku rostlin za vzdálenost do 1000 m</t>
  </si>
  <si>
    <t>chodníkové obrubnílky;  402,5+1,6+43,8+79,8+451,3+40,5</t>
  </si>
  <si>
    <t>3 * následná péče ; 3*1465,0</t>
  </si>
  <si>
    <t>křižovatkový polštář ; 4*7,0</t>
  </si>
  <si>
    <t>po překopu SVS - 2x ; 20,5*2</t>
  </si>
  <si>
    <t>viz. výměry nový stav ; 79,8</t>
  </si>
  <si>
    <t>viz. výměry nový stav ; 90,6</t>
  </si>
  <si>
    <t>3 * následná péče ; 3*106,981</t>
  </si>
  <si>
    <t>bude použita vybouraná dlažba</t>
  </si>
  <si>
    <t>po překopu SVS - 2x ; 255,7*2</t>
  </si>
  <si>
    <t>polovinar evizních šachet ; 4</t>
  </si>
  <si>
    <t>viz. výměry nový stav ; 146,0</t>
  </si>
  <si>
    <t>výměry nový stav ; 32,6+165,7</t>
  </si>
  <si>
    <t>Dopravní značení na staveništi</t>
  </si>
  <si>
    <t>dlažba pro nevidomé ; 12,9+3,6</t>
  </si>
  <si>
    <t>po překopu SVS - 2x ; 482,25*2</t>
  </si>
  <si>
    <t>rastr v parkovišti ; 124,0*0,1</t>
  </si>
  <si>
    <t>chodník barva šedá; 541,0+600,0</t>
  </si>
  <si>
    <t>dlažba pro nevidomé ; 64,5+45,7</t>
  </si>
  <si>
    <t>křižovatky se spojkou ; 3,7+4,3</t>
  </si>
  <si>
    <t>mříže ponechávaných vpustí  ; 2</t>
  </si>
  <si>
    <t>přechody pro chodce ; 19,2+24,0</t>
  </si>
  <si>
    <t>přechody pro chodce ; 34,5+38,9</t>
  </si>
  <si>
    <t>vjezdy ze zámkové dlažby ; 93,6</t>
  </si>
  <si>
    <t>90% vybourané dlažby ; 71,3*0,90</t>
  </si>
  <si>
    <t>VRN: Vedlejší rozpočtové náklady</t>
  </si>
  <si>
    <t>poklopy kanalizačních šachet ; 4</t>
  </si>
  <si>
    <t>viz výměry nový stav ; 15,3/0,78</t>
  </si>
  <si>
    <t>90% vybourané dlažby ; 972,6*0,90</t>
  </si>
  <si>
    <t>přebytečná ornice z SO 103 ; 28,4</t>
  </si>
  <si>
    <t>viz výměry nový stav ; 152,5+15,3</t>
  </si>
  <si>
    <t>vozovka AB po překopu SVS ; 20,52</t>
  </si>
  <si>
    <t>vozovka AB po překopu SVS ; 255,7</t>
  </si>
  <si>
    <t>vozovka AB po překopu SVS ; 482,2</t>
  </si>
  <si>
    <t>0011: Přípravné a přidružené práce</t>
  </si>
  <si>
    <t>50% výměna půdy, jámy 1 m3; 15*0,5</t>
  </si>
  <si>
    <t>50% výměna půdy, jámy 1 m3; 60*0,5</t>
  </si>
  <si>
    <t>Podklad ze štěrkodrtě ŠD tl 150 mm</t>
  </si>
  <si>
    <t>Podklad ze štěrkodrtě ŠD tl 200 mm</t>
  </si>
  <si>
    <t>046: Zemní práce pro montážní práce</t>
  </si>
  <si>
    <t>Zemina pro terénní úpravy - tříděná</t>
  </si>
  <si>
    <t>parkoviště vegetační dlažba ; 245,5</t>
  </si>
  <si>
    <t>parkoviště vegetační dlažba ; 373,3</t>
  </si>
  <si>
    <t>V12c viz příloha č.3 "DZ" ; 13,0+2,0</t>
  </si>
  <si>
    <t>napojení Školní na Masarykovu ; 11,4</t>
  </si>
  <si>
    <t>rastr stání v parkovišti ; 124,0*0,1</t>
  </si>
  <si>
    <t>rohy křižovatkového polštáře ; 4*2,0</t>
  </si>
  <si>
    <t>z tabulky vpustí - zrušené vpusti; 1</t>
  </si>
  <si>
    <t>z tabulky vpustí - zrušené vpusti; 9</t>
  </si>
  <si>
    <t>z tabulky vpustí-viz výkres č. 8 ; 2</t>
  </si>
  <si>
    <t>Úprava pláně v zářezech se zhutněním</t>
  </si>
  <si>
    <t>Mříž M1 D400 DIN 19583-13, 500/500 mm</t>
  </si>
  <si>
    <t>chybějící humus 1,65t/m3; 27,65*1,650</t>
  </si>
  <si>
    <t>vjezdy betonová zámková dlažba ; 93,6</t>
  </si>
  <si>
    <t>MGZS: Mimoglobální zařízení staveniště</t>
  </si>
  <si>
    <t>kabelové chráničky příloha č. 9 ; 1,28</t>
  </si>
  <si>
    <t>napojení Školní na Skjorotickou ; 24,5</t>
  </si>
  <si>
    <t>rastr v parkovišti ; (131,7+194,8)*0,1</t>
  </si>
  <si>
    <t>vozovka ze zámkové dlažby ; 154,8+15,0</t>
  </si>
  <si>
    <t>Živice na obalovnu ; do 5 km ; 71,61*4</t>
  </si>
  <si>
    <t>rastr stání v parkovišti ;124,0*0,1*0,1</t>
  </si>
  <si>
    <t>vozovka betonová zámková dlažba ; 154,8</t>
  </si>
  <si>
    <t>Živice na obalovnu ; do 5 km ; 42,042*4</t>
  </si>
  <si>
    <t>Beton k předrcení do 10-ti km ; 845,71*9</t>
  </si>
  <si>
    <t>Předznačení vodorovného plošného značení</t>
  </si>
  <si>
    <t>silniční obrubník na plocho ; 21,0+120,1</t>
  </si>
  <si>
    <t>Živice na obalovnu ; do 5 km ; 385,528*4</t>
  </si>
  <si>
    <t>Beton k předrcení do 10-ti km ; 118,146*9</t>
  </si>
  <si>
    <t>Beton k předrcení do 10-ti km ; 121,233*9</t>
  </si>
  <si>
    <t>Krytí kabelů výstražnou fólií šířky 25 cm</t>
  </si>
  <si>
    <t>Předznačení vodorovného liniového značení</t>
  </si>
  <si>
    <t>Tyč odkorněná délka 250 cm,tloušťka 10 cm</t>
  </si>
  <si>
    <t>budou použity stávající demontované mříže</t>
  </si>
  <si>
    <t>kabelové chráničky-viz výkres č. 9 ; 2,42</t>
  </si>
  <si>
    <t>kabelové chráničky-viz výkres č. 9 ; 21,8</t>
  </si>
  <si>
    <t>kabelové chráničky-viz výkres č. 9 ; 3,91</t>
  </si>
  <si>
    <t>přechody pro chodce ; 19,2+34,5+24,0+38,9</t>
  </si>
  <si>
    <t>parkoviště vegetační dlažba ; 393,6+534,8</t>
  </si>
  <si>
    <t>viz příloha 11 " Kubaturový list "; 264,6</t>
  </si>
  <si>
    <t>viz příloha 11 " Kubaturový list "; 560,5</t>
  </si>
  <si>
    <t>viz příloha 12 " Kubaturový list "; 125,2</t>
  </si>
  <si>
    <t>viz příloha 12 " Kubaturový list "; 419,8</t>
  </si>
  <si>
    <t>viz příloha 12 " Kubaturový list "; 51,62</t>
  </si>
  <si>
    <t>viz příloha 12 " Kubaturový list "; 69,28</t>
  </si>
  <si>
    <t>V2 b viz příloha č.3 "DZ" ; 77,0+81,5+32,0</t>
  </si>
  <si>
    <t>Značka svislá reflexní AL- NK 500 X 300 mm</t>
  </si>
  <si>
    <t>Značka svislá reflexní AL- NK 500 x 500 mm</t>
  </si>
  <si>
    <t>Značka svislá reflexní AL- NK 500 x 700 mm</t>
  </si>
  <si>
    <t>kabelové chráničky-viz výkres č. 9 ; 12,24</t>
  </si>
  <si>
    <t>kabelovém chráničky-viz výkres č. 9 ; 7,40</t>
  </si>
  <si>
    <t>poklopy revizních šachet na kanalizaci ; 3</t>
  </si>
  <si>
    <t>poklopy revizních šachet na kanalizaci ; 7</t>
  </si>
  <si>
    <t>viz příloha 11 " Kubaturový list "; 252,92</t>
  </si>
  <si>
    <t>viz příloha 12 " Kubaturový list "; 104,38</t>
  </si>
  <si>
    <t>viz příloha 12 " Kubaturový list "; 1465,0</t>
  </si>
  <si>
    <t>viz příloha 12 " Kubaturový list "; 405,06</t>
  </si>
  <si>
    <t>viz příloha 12 " Kubaturový list "; 799,77</t>
  </si>
  <si>
    <t>výměry nový stav ; 239,5+203,0+235,5+136,6</t>
  </si>
  <si>
    <t>Ošetření trávníku shrabáním ve svahu do 1:2</t>
  </si>
  <si>
    <t>Trubka kanalizační PVC QUANTUM SN12 200/1 m</t>
  </si>
  <si>
    <t>VIZ  příloha F "Zásady organizace výstavby"</t>
  </si>
  <si>
    <t>Vytrhání obrub krajníků obrubníků stojatých</t>
  </si>
  <si>
    <t>šachty dle tabulky vpustí-příloha č.8 ; 0,97</t>
  </si>
  <si>
    <t>šachty dle tabulky vpustí-příloha č.8 ; 3,38</t>
  </si>
  <si>
    <t>šachty dle tabulky vpustí-příloha č.8 ; 5,85</t>
  </si>
  <si>
    <t>rastr stání v parkovišti ; (131,7+194,8)*0,1</t>
  </si>
  <si>
    <t>viz výměry bourací práce - příloha č.10; 5,2</t>
  </si>
  <si>
    <t>viz výměry bourací práce - příloha č.10; 8,0</t>
  </si>
  <si>
    <t>viz výměry bourací práce - příloha č.11; 8,6</t>
  </si>
  <si>
    <t>viz výměry bourací práce - příloha č.11; 9,8</t>
  </si>
  <si>
    <t>vpusti dle tabulky vpustí-příloha č.8 ;44,85</t>
  </si>
  <si>
    <t>vpusti dle tabulky vpustí-příloha č.8 ;56,17</t>
  </si>
  <si>
    <t>vpusti dle tabulky vpustí-příloha č.8 ;75,51</t>
  </si>
  <si>
    <t>Lože pod potrubí otevřený výkop ze štěrkodrtě</t>
  </si>
  <si>
    <t>dle tabulky vpusttí příloha č. 8 ; 19,60*0,08</t>
  </si>
  <si>
    <t>viz výměry bourací práce - příloha č.11; 23,3</t>
  </si>
  <si>
    <t>Řezání stávajícího živičného krytu hl do 50 mm</t>
  </si>
  <si>
    <t>rozšíření pod ostrůvkové obrubníky ; 20,0*0,30</t>
  </si>
  <si>
    <t xml:space="preserve">rýhy pro protikořenovou fólii; 16*4,0*1,5*0,4 </t>
  </si>
  <si>
    <t>viz výměry bourací práce - příloha č.10 ; 71,3</t>
  </si>
  <si>
    <t>viz výměry bourací práce - příloha č.11; 143,3</t>
  </si>
  <si>
    <t>viz výměry bourací práce - příloha č.11; 289,8</t>
  </si>
  <si>
    <t>viz výměry bourací práce - příloha č.11; 610,2</t>
  </si>
  <si>
    <t>viz výměry bourací práce - příloha č.11; 715,4</t>
  </si>
  <si>
    <t>viz výměry bourací práce - příloha č.11; 972,6</t>
  </si>
  <si>
    <t>Nakládání výkopku z hornin tř. 1 až 4 do 100 m3</t>
  </si>
  <si>
    <t>Značka svislá reflexní zákazová B AL- NK 700 mm</t>
  </si>
  <si>
    <t>Značka svislá reflexní zákazová C AL- NK 700 mm</t>
  </si>
  <si>
    <t>viz příloha 12 " Kubaturový list "; 101,5*1,054</t>
  </si>
  <si>
    <t>viz výměry bourací práce - příloha č.10 ; 171,1</t>
  </si>
  <si>
    <t>viz výměry bourací práce - příloha č.10 ; 204,3</t>
  </si>
  <si>
    <t>Crataegus laevigata Paul´s Scarlett  - H kmene 210-220 cm, obvod kmene 12-14 cm, kontejner 33 l</t>
  </si>
  <si>
    <t>Hloubení šachet v hornině tř. 4 objemu do 100 m3</t>
  </si>
  <si>
    <t>Koš kalový pozinkovaný A4 vysoký pro rám 500/500</t>
  </si>
  <si>
    <t>Trubka elektroinstalační dělená KOPOHALF  DN 110</t>
  </si>
  <si>
    <t>Řezání stávajícího betonového krytu hl do 150 mm</t>
  </si>
  <si>
    <t>kabelovém chráničky-viz výkres č. 9 ; 4,15+11,91</t>
  </si>
  <si>
    <t>přechody pro chodce dlažba ; 19,2+34,5+24,0+38,9</t>
  </si>
  <si>
    <t>rozšíření pod sadové obrubníky ; (9,3+11,8)*0,05</t>
  </si>
  <si>
    <t>vyouraná použitelná očištěná dlažba - 100% ;-8,6</t>
  </si>
  <si>
    <t>zaplombování dna rušených vpustí betonem; 1*0,25</t>
  </si>
  <si>
    <t>zaplombování dna rušených vpustí betonem; 6*0,25</t>
  </si>
  <si>
    <t>Zabezpečení staveniště - Lávky a zábrany pro pěší</t>
  </si>
  <si>
    <t>Odstranění podkladu pl do 50 m2 živičných tl 50 mm</t>
  </si>
  <si>
    <t>křižovatkový polštář  Školní-Vojnovičova ; 4,4*4,4</t>
  </si>
  <si>
    <t>rozšíření pod sadové obrubníky ; (32,6+165,7)*0,05</t>
  </si>
  <si>
    <t>Ošetření trávníku shrabáním v rovině a svahu do 1:5</t>
  </si>
  <si>
    <t>Přechodné dopravní značení - nájem na 180 dní ; 1,0</t>
  </si>
  <si>
    <t>Sejmutí ornice s přemístěním na vzdálenost do 250 m</t>
  </si>
  <si>
    <t>Vodorovná doprava suti z kusových materiálů do 1 km</t>
  </si>
  <si>
    <t>Vodorovná doprava suti ze sypkých materiálů do 1 km</t>
  </si>
  <si>
    <t>zrušené vpusti z tabulky vpustí-viz výkres č. 8 ; 6</t>
  </si>
  <si>
    <t>zálivka v době sucha 10x 50 l/rok, 5 let; 15*0,500*5</t>
  </si>
  <si>
    <t>zálivka v době sucha 10x 50 l/rok, 5 let; 60*0,500*5</t>
  </si>
  <si>
    <t>Odstranění podkladu pl přes 200 m2 živičných tl 50 mm</t>
  </si>
  <si>
    <t>Přesun hmot pro pozemní komunikace s krytem dlážděným</t>
  </si>
  <si>
    <t>vpusti a šachty dle tabulky vpustí-příloha č.8 ; 8,88</t>
  </si>
  <si>
    <t>vpusti a šachty dle tabulky vpustí-příloha č.8 ; 9,94</t>
  </si>
  <si>
    <t>Odstranění podkladu pl přes 200 m2 živičných tl 150 mm</t>
  </si>
  <si>
    <t>RaciBloc® 1,4x30m - protikořenová textilie Rootcontrol</t>
  </si>
  <si>
    <t>vpusti a šachty dle tabulky vpustí-příloha č.8 ; 112,3</t>
  </si>
  <si>
    <t>vpusti a šachty dle tabulky vpustí-příloha č.8 ; 12,08</t>
  </si>
  <si>
    <t>vpusti a šachty dle tabulky vpustí-příloha č.8 ; 30,67</t>
  </si>
  <si>
    <t>vpusti a šachty dle tabulky vpustí-příloha č.8 ; 45,46</t>
  </si>
  <si>
    <t>vpusti a šachty dle tabulky vpustí-příloha č.8 ; 53,01</t>
  </si>
  <si>
    <t>vyouraná použitelná očištěná dlažba - 90% ; -972,6*0,9</t>
  </si>
  <si>
    <t>viz výměry nový stav ; 402,5+43,8+21,0+451,3+40,5+120,1</t>
  </si>
  <si>
    <t>vpusti a šachty dle tabulky vpustí-příloha č.8 ; 102,98</t>
  </si>
  <si>
    <t>vpusti a šachty dle tabulky vpustí-příloha č.8 ; 130,79</t>
  </si>
  <si>
    <t>Ukotvení kmene dřevin třemi kůly D do 0,1 m délky do 3 m</t>
  </si>
  <si>
    <t>Zřízení příložného pažení a rozepření stěn rýh hl do 2 m</t>
  </si>
  <si>
    <t>frézování+ nový kryt s přespádováním  tl. 4-6 cm ; 836,7</t>
  </si>
  <si>
    <t>Hloubení rýh š do 600 mm v hornině tř. 4 objemu do 100 m3</t>
  </si>
  <si>
    <t>Postřik živičný spojovací z asfaltu v množství 0,70 kg/m2</t>
  </si>
  <si>
    <t>Rozebrání dlažeb komunikací pro pěší ze zámkových dlaždic</t>
  </si>
  <si>
    <t>Úprava pláně v zářezech v hornině tř. 1 až 4 bez zhutnění</t>
  </si>
  <si>
    <t>Hloubení rýh š do 2000 mm v hornině tř. 4 objemu do 100 m3</t>
  </si>
  <si>
    <t xml:space="preserve"> 50% výměna půdy - ornice, jámy 1 m3, 1,65t/m3; 15*0,5*1,65</t>
  </si>
  <si>
    <t xml:space="preserve"> 50% výměna půdy - ornice, jámy 1 m3, 1,65t/m3; 60*0,5*1,65</t>
  </si>
  <si>
    <t xml:space="preserve"> zásobní hnojení ke kořenům, 4 tablety po 1 dkg; 15*0,00004</t>
  </si>
  <si>
    <t xml:space="preserve"> zásobní hnojení ke kořenům, 4 tablety po 1 dkg; 60*0,00004</t>
  </si>
  <si>
    <t>Odstranění příložného pažení a rozepření stěn rýh hl do 2 m</t>
  </si>
  <si>
    <t>Odstranění podkladu pl do 50 m2 z betonu prostého tl 100 mm</t>
  </si>
  <si>
    <t>Mulčování rostlin kůrou tl. do 0,1 m v rovině a svahu do 1:5</t>
  </si>
  <si>
    <t>Příplatek za ztížení vykopávky v blízkosti podzemního vedení</t>
  </si>
  <si>
    <t>Podkladní desky z betonu prostého tř. C 20/25 otevřený výkop</t>
  </si>
  <si>
    <t>Zhotovení obalu z juty v jedné vrstvě v rovině a svahu do 1:5</t>
  </si>
  <si>
    <t>Chodník  AB 4 cm viz výměry bourací práce - příloha č.11; 70,9</t>
  </si>
  <si>
    <t>Chodník  AB 4 cm viz výměry bourací práce - příloha č.11; 93,8</t>
  </si>
  <si>
    <t>Odstranění podkladu pl přes 200 m2 z betonu prostého tl 150 mm</t>
  </si>
  <si>
    <t>Podklad ze směsi stmelené cementem SC C 20/25 (PB I) tl 110 mm</t>
  </si>
  <si>
    <t>Podklad ze směsi stmelené cementem SC C 20/25 (PB I) tl 120 mm</t>
  </si>
  <si>
    <t>Podklad ze směsi stmelené cementem SC C 8/10 (KSC I) tl 120 mm</t>
  </si>
  <si>
    <t>Poplatek za uložení odpadu ze sypaniny na skládce (skládkovné)</t>
  </si>
  <si>
    <t>Odstranění pařezů na svahu do 1:2 odfrézováním do hloubky 0,2 m</t>
  </si>
  <si>
    <t>Vozovka AB 5 cm, viz výměry bourací práce - příloha č.10; 382,2</t>
  </si>
  <si>
    <t>Vozovka AB 5 cm, viz výměry bourací práce - příloha č.11; 576,3</t>
  </si>
  <si>
    <t>Zřízení vpusti kanalizační uliční z betonových dílců typ UVB-50</t>
  </si>
  <si>
    <t>Zásyp jam, šachet rýh nebo kolem objektů sypaninou se zhutněním</t>
  </si>
  <si>
    <t>Ošetřování vysazených dřevin soliterních v rovině a svahu do 1:5</t>
  </si>
  <si>
    <t>Odvoz přebytečné ornice na SO 102 dle kubaturového listu  ; 28,4</t>
  </si>
  <si>
    <t>Příplatek ZKD 1 km u vodorovné dopravy suti z kusových materiálů</t>
  </si>
  <si>
    <t>Příplatek ZKD 1 km u vodorovné dopravy suti ze sypkých materiálů</t>
  </si>
  <si>
    <t>Vozovka AB 5 cm, viz výměry bourací práce - příloha č.11; 2329,1</t>
  </si>
  <si>
    <t>naložení humózní zeminy viz příloha 11" Kubaturový list "; 56,05</t>
  </si>
  <si>
    <t>rozšíření pod chodníkové obrubnílky; (152,5+22,0)*0,25+90,6*0,10</t>
  </si>
  <si>
    <t>rozšíření pod sadové obrubníky ; (235,9+203,0+235,5+1326,6)*0,05</t>
  </si>
  <si>
    <t>vozovka betonová zámková dlažba ; 154,8+19,2+34,5+15,0+24,0+38,9</t>
  </si>
  <si>
    <t>naložení humózní zeminy viz příloha 12 " Kubaturový list "; 77,22</t>
  </si>
  <si>
    <t>Demontáž mříží litinových včetně rámů hmotnosti přes 100 do 150 kg</t>
  </si>
  <si>
    <t>Odkopávky a prokopávky nezapažené v hornině tř. 4 objem do 1000 m3</t>
  </si>
  <si>
    <t>Zarovnání styčné plochy podkladu nebo krytu živičného tl do 100 mm</t>
  </si>
  <si>
    <t>Montáž svislé dopravní značky do velikosti 1 m2 páskováním na sloup</t>
  </si>
  <si>
    <t>Přesun hmot pro sadovnické a krajinářské úpravy vodorovně do 5000 m</t>
  </si>
  <si>
    <t>beton viz příloha B4 "Bilance zemin a vybouraných hmot";57,73*2,100</t>
  </si>
  <si>
    <t>Montáž sloupku dopravních značek délky do 3,5 m s betonovým základem</t>
  </si>
  <si>
    <t>Odstranění svislých dopravních značek ze sloupů, sloupků nebo konzol</t>
  </si>
  <si>
    <t>Vodorovné přemístění do 3000 m výkopku/sypaniny z horniny tř. 1 až 4</t>
  </si>
  <si>
    <t>Vodorovné přemístění do 6000 m výkopku/sypaniny z horniny tř. 1 až 4</t>
  </si>
  <si>
    <t>beton viz příloha B4 "Bilance zemin a vybouraných hmot"; 56,26*2,100</t>
  </si>
  <si>
    <t>Uložení sypaniny z hornin soudržných do násypů zhutněných do 103 % PS</t>
  </si>
  <si>
    <t>Výšková úprava uličního vstupu nebo vpusti do 200 mm snížením poklopu</t>
  </si>
  <si>
    <t>Výšková úprava uličního vstupu nebo vpusti do 200 mm zvýšením poklopu</t>
  </si>
  <si>
    <t>Založení parkového trávníku výsevem plochy do 1000 m2 ve svahu do 1:2</t>
  </si>
  <si>
    <t>beton viz příloha B4 "Bilance zemin a vybouraných hmot"; 283,73*2,100</t>
  </si>
  <si>
    <t>rozšíření pod chodníkové obrubnílky; (152,5+15,3+9,2)*0,25+146,0*0,10</t>
  </si>
  <si>
    <t>rozprostření humózní zeminy viz příloha 12 " Kubaturový list "; 125,2</t>
  </si>
  <si>
    <t>živice viz příloha B4 "Bilance zemin a vybouraných hmot"; 19,11*2,200</t>
  </si>
  <si>
    <t>živice viz příloha B4 "Bilance zemin a vybouraných hmot"; 32,55*2,200</t>
  </si>
  <si>
    <t>Montáž kanalizačního potrubí korugovaného SN 12 z polypropylenu DN 200</t>
  </si>
  <si>
    <t>Rozprostření ornice pl do 500 m2 ve svahu přes 1:5 tl vrstvy do 100 mm</t>
  </si>
  <si>
    <t>Vodorovné dopravní značení dělící čáry přerušované š 125 mm bílý plast</t>
  </si>
  <si>
    <t>Vodorovné dopravní značení vodící čáry přerušované š 250 mm bílý plast</t>
  </si>
  <si>
    <t>Vodorovné přemístění kmenů stromů listnatých do 3 km D kmene do 500 mm</t>
  </si>
  <si>
    <t>Vodorovné přemístění kmenů stromů listnatých do 3 km D kmene do 700 mm</t>
  </si>
  <si>
    <t>Vodorovné přemístění větví stromů listnatých do 3 km D kmene do 500 mm</t>
  </si>
  <si>
    <t>Vodorovné přemístění větví stromů listnatých do 3 km D kmene do 700 mm</t>
  </si>
  <si>
    <t>Značka dopravní svislá reflexní výstražná AL 3M A1 - A30, P1,P4 900 mm</t>
  </si>
  <si>
    <t>rozprostření humózní zeminy viz příloha 12 " Kubaturový list "; 1465,0</t>
  </si>
  <si>
    <t>živice viz příloha B4 "Bilance zemin a vybouraných hmot"; 175,24*2,200</t>
  </si>
  <si>
    <t>„A“ – Lávky a zábrany pro pěší" - lehké přenosné lávky se zábradlím ; 4</t>
  </si>
  <si>
    <t>Osazení zahradního obrubníku betonového do lože z betonu s boční opěrou</t>
  </si>
  <si>
    <t>Vodorovné dopravní značení dělící čáry přerušované š 125 mm žlutý plast</t>
  </si>
  <si>
    <t>boutání vpzovky AB po překopu plynu  - z výkresu bouracích prací; 372,9</t>
  </si>
  <si>
    <t>Montáž trubek ochranných plastových tuhých D do 110 mm uložených do rýhy</t>
  </si>
  <si>
    <t>Poplatek za uložení odpadu z asfaltových povrchů na skládce (skládkovné)</t>
  </si>
  <si>
    <t>Rozebrání dlažeb komunikací pro pěší z betonových nebo kamenných dlaždic</t>
  </si>
  <si>
    <t>budou použity stávající demontované mříže, jedna z tohoto SO a 2 z SO102</t>
  </si>
  <si>
    <t>Kladení zámkové dlažby komunikací pro pěší tl 60 mm skupiny A pl do 50 m2</t>
  </si>
  <si>
    <t>Kladení zámkové dlažby komunikací pro pěší tl 80 mm skupiny A pl do 50 m2</t>
  </si>
  <si>
    <t>Vodorovné dopravní značení přechody pro chodce, šipky, symboly bílý plast</t>
  </si>
  <si>
    <t>Kladení zámkové dlažby komunikací pro pěší tl 60 mm skupiny A pl do 100 m2</t>
  </si>
  <si>
    <t>Kladení zámkové dlažby komunikací pro pěší tl 80 mm skupiny A pl do 300 m2</t>
  </si>
  <si>
    <t>Kladení dlažby z vegetačních tvárnic pozemních komunikací tl 80 mm do 50 m2</t>
  </si>
  <si>
    <t>Značka dopravní svislá retroreflexní fólie tř. 1, Al prolis, 1000 x 1500 mm</t>
  </si>
  <si>
    <t>Hnojení půdy umělým hnojivem k jednotlivým rostlinám v rovině a svahu do 1:5</t>
  </si>
  <si>
    <t>Odstranění značek dopravních nebo orientačních se sloupky s betonovými patkami</t>
  </si>
  <si>
    <t>Výsadba dřeviny s balem D do 0,8 m do jamky se zalitím v rovině a svahu do 1:5</t>
  </si>
  <si>
    <t>Vodorovné přemístění do 100 m bez naložení výkopku ze zemin schopných zúrodnění</t>
  </si>
  <si>
    <t>Vodorovné přemístění do 500 m bez naložení výkopku ze zemin schopných zúrodnění</t>
  </si>
  <si>
    <t>Očištění vybouraných zámkových dlaždic s původním spárováním z kameniva těženého</t>
  </si>
  <si>
    <t>Osazení mříží litinových včetně rámů a košů na bahno hmotnosti nad 100 do 150 kg</t>
  </si>
  <si>
    <t>Vodorovné přemístění do 5000 m bez naložení výkopku ze zemin schopných zúrodnění</t>
  </si>
  <si>
    <t>Založení parkového trávníku výsevem plochy do 1000 m2 v rovině a ve svahu do 1:5</t>
  </si>
  <si>
    <t>frézovaná živice viz příloha B3 " Bilance zemin a vybouraných hmot " ; 43,46*2,2</t>
  </si>
  <si>
    <t>Montáž svislé dopravní značky do velikosti 1 m2 objímkami na sloupek nebo konzolu</t>
  </si>
  <si>
    <t>Montáž svislé dopravní značky do velikosti 2 m2 objímkami na sloupek nebo konzolu</t>
  </si>
  <si>
    <t>Pronájem plochy (odhad 300 m2) za symolickou cenu / kč/m2/den na 180 dní ; 360*180</t>
  </si>
  <si>
    <t>Rozprostření ornice tl vrstvy do 100 mm pl do 500 m2 v rovině nebo ve svahu do 1:5</t>
  </si>
  <si>
    <t>Vpust uliční Betonika - TBV-Q 450/555/5d, skruž horní, průměr 450 mm, výška 550 mm</t>
  </si>
  <si>
    <t>Asfaltový beton vrstva podkladní ACP 16 (obalované kamenivo OKS) tl 50 mm š přes 3 m</t>
  </si>
  <si>
    <t>Vpust uliční Betonika - TBV-Q 450/555/6d, skruž středová, průměr 450 mm, výška 555 mm</t>
  </si>
  <si>
    <t>Vpust uliční Betonika - TBV-Q 450/300/2a, kalová prohlubeň, průměr 450 mm, výška 300 mm</t>
  </si>
  <si>
    <t>Chemické odplevelení před založením kultury nad 20 m2 postřikem na široko ve svahu do 1:2</t>
  </si>
  <si>
    <t>Osazení silničního obrubníku betonového ležatého s boční opěrou do lože z betonu prostého</t>
  </si>
  <si>
    <t>Osazení silničního obrubníku betonového stojatého s boční opěrou do lože z betonu prostého</t>
  </si>
  <si>
    <t>Obsypání potrubí bez prohození sypaniny z hornin tř. 1 až 4 uloženým do 3 m od kraje výkopu</t>
  </si>
  <si>
    <t>Jamky pro výsadbu s výměnou 50 % půdy zeminy tř 1 až 4 objem do 0,4 m3 v rovině a svahu do 1:5</t>
  </si>
  <si>
    <t>Kácení stromů listnatých s odstraněním větví a kmene D do 400 mm v rovině nebo ve svahu do 1:5</t>
  </si>
  <si>
    <t>Kácení stromů listnatých s odstraněním větví a kmene D do 500 mm v rovině nebo ve svahu do 1:5</t>
  </si>
  <si>
    <t>Kácení stromů listnatých s odstraněním větví a kmene D do 600 mm v rovině nebo ve svahu do 1:5</t>
  </si>
  <si>
    <t>Kácení stromů listnatých s odstraněním větví a kmene D do 700 mm v rovině nebo ve svahu do 1:5</t>
  </si>
  <si>
    <t>Drcení stavebního odpadu z demolic ze zdiva z betonu železového s dopravou do 100 m a naložením</t>
  </si>
  <si>
    <t>Asfaltový beton vrstva obrusná ACO 11 (ABS) tř. I tl 40 mm š přes 3 m z nemodifikovaného asfaltu</t>
  </si>
  <si>
    <t>Asfaltový beton vrstva obrusná ACO 11 (ABS) tř. I tl 50 mm š přes 3 m z nemodifikovaného asfaltu</t>
  </si>
  <si>
    <t>Vpust uliční Betonika - TBV-Q 390/60/10a, vyrovnávací prstenec 50×50, průměr 390 mm, výška 60 mm</t>
  </si>
  <si>
    <t>Asfaltový beton vrstva obrusná ACO 11 (ABS) tř. II tl 40 mm š přes 3 m z nemodifikovaného asfaltu</t>
  </si>
  <si>
    <t>Chemické odplevelení před založením kultury nad 20 m2 postřikem na široko v rovině a svahu do 1:5</t>
  </si>
  <si>
    <t>rozšíření pod chodníkové obrubnílky; (402,5+1,6+43,8+451,3+40,5)*0,25+(21,0+120,1)*0,25+79,8*0,10</t>
  </si>
  <si>
    <t>Výšková úprava uličního vstupu nebo vpusti do 200 mm snížením krycího hrnce, šoupěte nebo hydrantu</t>
  </si>
  <si>
    <t>Výšková úprava uličního vstupu nebo vpusti do 200 mm zvýšením krycího hrnce, šoupěte nebo hydrantu</t>
  </si>
  <si>
    <t>Vpust uliční Betonika - TBV-Q 450/380/1d PVC, dno s výtokem pro PVC DN 200, průměr 450 mm, výška 380 mm</t>
  </si>
  <si>
    <t>Vpust uliční Betonika - TBV-Q 450/555/3z, skruž s otvorem DN 200 a sifonem, průměr 450 mm, výška 555 mm</t>
  </si>
  <si>
    <t>G - OBRUBNÍKY-CSB - OBRUBNÍKA SILNIČNÍ T 10 - standard hladký - přírodní, ŠEDÁ, VxDxŠ 250x1000x100 mm, T 10</t>
  </si>
  <si>
    <t>G - OBRUBNÍKY-CSB - OBRUBNÍK SILNIČNÍ H - standard hladký - přírodní, ŠEDÁ, VxDxŠ 250x780x150 mm, R 1 vnější</t>
  </si>
  <si>
    <t>G - OBRUBNÍKY-CSB - OBRUBNÍK KO ke kruhovým objezdům - vibrolitý - přírodní, ŠEDÁ, VxDxŠ 195x600x300 mm, přímí</t>
  </si>
  <si>
    <t>G - OBRUBNÍKY-CSB - OBRUBNÍK SILNIČNÍ H - standard hladký - přírodní, ŠEDÁ, VxDxŠ 250x780x150 mm, R 0,5 vnější</t>
  </si>
  <si>
    <t>G - OBRUBNÍKY-CSB - OBRUBNÍK ZAHRADNÍ R - standard hladký - přírodní, ŠEDÁ, VxDxŠ 200x1000x50 mm, základní kámen</t>
  </si>
  <si>
    <t>G - OBRUBNÍKY-CSB - OBRUBNÍK SILNIČNÍ H - standard hladký - přírodní, ŠEDÁ, VxDxŠ 250x1000x150 mm, základní kámen</t>
  </si>
  <si>
    <t>G - OBRUBNÍKY-CSB - OBRUBNÍK KO ke kruhovým objezdům - vibrolitý - přírodní, ŠEDÁ, VxDxŠ 195x300x300 mm, přímí půlka</t>
  </si>
  <si>
    <t>A - BETONOVÁ DLAŽBA-CSB- CIHLA - standard hladký - standard, 9,60 m2/pal., ČERNÁ, VxDxŠ 80x200x100 mm, základní kámen, SKLADBA</t>
  </si>
  <si>
    <t>A - BETONOVÁ DLAŽBA-CSB- CIHLA - standard hladký - standard, 9,60 m2/pal., OKR, VxDxŠ 80x200x100 mm, základní kámen, NESKLADBA</t>
  </si>
  <si>
    <t>A - BETONOVÁ DLAŽBA-CSB- CIHLA - standard hladký - standard, 11,52 m2/pal., OKR, VxDxŠ 60x200x100 mm, základní kámen, NESKLADBA</t>
  </si>
  <si>
    <t>A - BETONOVÁ DLAŽBA-CSB- CIHLA - standard hladký - přírodní, 11,52 m2/pal., ŠEDÁ, VxDxŠ 60x200x100 mm, základní kámen, NESKLADBA</t>
  </si>
  <si>
    <t>A - BETONOVÁ DLAŽBA-CSB- CIHLA - standard hladký - standard, 9,60 m2/pal., ČERVENÁ, VxDxŠ 80x200x100 mm, základní kámen, SKLADBA</t>
  </si>
  <si>
    <t>A - BETONOVÁ DLAŽBA-CSB- CIHLA - standard hladký - nestandard, 9,60 m2/pal., BÍLÁ, VxDxŠ 80x200x100 mm, základní kámen, NESKLADBA</t>
  </si>
  <si>
    <t>A - BETONOVÁ DLAŽBA-CSB- CIHLA pro nevidomé - standard hladký - standard, 11,52 m2/pal., ČERVENÁ, VxDxŠ 60x200x100 mm, základní kámen</t>
  </si>
  <si>
    <t>z.č.116/1674</t>
  </si>
  <si>
    <t>SO 101: Ulice Školní</t>
  </si>
  <si>
    <t>SO 102: Ulice Návětrná</t>
  </si>
  <si>
    <t>SO 103: Ulice Vojnovičova</t>
  </si>
  <si>
    <t>SO 801: Sadové úpravy Školní</t>
  </si>
  <si>
    <t>SO 802: Sadové úpravy Návětrná</t>
  </si>
  <si>
    <t>SO 401: Veřejné osvětlení Školní ulice</t>
  </si>
  <si>
    <t>Materiál</t>
  </si>
  <si>
    <t>Montáž</t>
  </si>
  <si>
    <t>Zemní práce</t>
  </si>
  <si>
    <t>Přepojení stávajících rozvodů</t>
  </si>
  <si>
    <t>HZS: Revizní správa elektro</t>
  </si>
  <si>
    <t xml:space="preserve"> </t>
  </si>
  <si>
    <t>Zemní práce - SO 401</t>
  </si>
  <si>
    <t>Jednotka</t>
  </si>
  <si>
    <t>Množství</t>
  </si>
  <si>
    <t>Celkem</t>
  </si>
  <si>
    <t>Rozvod veřejného osvětlení</t>
  </si>
  <si>
    <t>460 01-0022</t>
  </si>
  <si>
    <t>Vytýčení trasy podél silnice</t>
  </si>
  <si>
    <t>km</t>
  </si>
  <si>
    <t>460 08-0035</t>
  </si>
  <si>
    <t>Betonový základ pro stožár VO</t>
  </si>
  <si>
    <t>Betonový základ pro přechody komunikací</t>
  </si>
  <si>
    <t>460 08-0112</t>
  </si>
  <si>
    <t>Bourání beton. základu do 15 cm</t>
  </si>
  <si>
    <t>460 03-0171</t>
  </si>
  <si>
    <t>Bourání živice do 5 cm</t>
  </si>
  <si>
    <t>460 03-0191</t>
  </si>
  <si>
    <t>Řezání spár v asfaltu</t>
  </si>
  <si>
    <t>460 60-0061</t>
  </si>
  <si>
    <t>Odvoz sutě -beton , živice do 1 km</t>
  </si>
  <si>
    <t>460 60-0071</t>
  </si>
  <si>
    <t>Odvoz sutě -beton , živice za další km</t>
  </si>
  <si>
    <t>460 60-0061-S</t>
  </si>
  <si>
    <t>Poplatek za skládku betonové suti</t>
  </si>
  <si>
    <t>Poplatek za skládku živičné suti</t>
  </si>
  <si>
    <t>460 20-0133</t>
  </si>
  <si>
    <t xml:space="preserve">Výkop rýhy 35/50 cm </t>
  </si>
  <si>
    <t>460 20-0163</t>
  </si>
  <si>
    <t xml:space="preserve">Výkop rýhy 35/80 cm </t>
  </si>
  <si>
    <t>460 20-0303</t>
  </si>
  <si>
    <t xml:space="preserve">Výkop rýhy 50/120 cm </t>
  </si>
  <si>
    <t>460 05-0003</t>
  </si>
  <si>
    <t>Výkop jam pro stožáry VO</t>
  </si>
  <si>
    <t>460 42-1082</t>
  </si>
  <si>
    <t>Zřízení kabel. lože</t>
  </si>
  <si>
    <t>460 47-0011</t>
  </si>
  <si>
    <t>Křížení inž. sítí</t>
  </si>
  <si>
    <t>460 56-0133</t>
  </si>
  <si>
    <t>Zához rýhy 35/50 cm</t>
  </si>
  <si>
    <t>460 56-0239</t>
  </si>
  <si>
    <t>Zához rýhy 35/80 cm</t>
  </si>
  <si>
    <t>460 56-0303</t>
  </si>
  <si>
    <t xml:space="preserve">Zához rýhy 50/120 cm </t>
  </si>
  <si>
    <t>460 49-0013</t>
  </si>
  <si>
    <t>Fólie PVC š. 33 cm</t>
  </si>
  <si>
    <t>460 60-0023</t>
  </si>
  <si>
    <t>Odvoz zeminy</t>
  </si>
  <si>
    <t>460 60-0031</t>
  </si>
  <si>
    <t>Odvoz za každý další km</t>
  </si>
  <si>
    <t>460 62-0013</t>
  </si>
  <si>
    <t>Definitivní úprava terénu</t>
  </si>
  <si>
    <t>460  60-0023-S</t>
  </si>
  <si>
    <t>Přesun hmot po staveništi</t>
  </si>
  <si>
    <t>460 65-0131</t>
  </si>
  <si>
    <t>Asfaltové vyspravení řez. spár</t>
  </si>
  <si>
    <t>460 65-0054</t>
  </si>
  <si>
    <t>Zřízení podkladní vrstvy štěrkodrti</t>
  </si>
  <si>
    <t>460-65-0133</t>
  </si>
  <si>
    <t>Úprava vozovky z litého asfaltu</t>
  </si>
  <si>
    <t>Štěrkopísek do 15 cm</t>
  </si>
  <si>
    <t>Oddělovací cihla</t>
  </si>
  <si>
    <t>Mezisoučet</t>
  </si>
  <si>
    <t>Kč</t>
  </si>
  <si>
    <t>PPV 1 %</t>
  </si>
  <si>
    <t>Montáž - SO 401</t>
  </si>
  <si>
    <t>210 20-4011</t>
  </si>
  <si>
    <t xml:space="preserve">Stožár VO - 5,0 m nad zemí </t>
  </si>
  <si>
    <t xml:space="preserve">Stožár VO - 7,0 m nad zemí </t>
  </si>
  <si>
    <t>210 20-3403</t>
  </si>
  <si>
    <t>Svítidlo SAFÍR 1/SON-T/B2/50W</t>
  </si>
  <si>
    <t>Svítidlo VOLTANA 0/8LED/5131/500mA/WW/14W</t>
  </si>
  <si>
    <t>210 20-4100</t>
  </si>
  <si>
    <t>Třmenový výložník pro přechodové svítidlo 0,5 m</t>
  </si>
  <si>
    <t>Přechodové svítidlo P1-P2, AMPERA MIDI/48LED/350mA/5145(5144)/CW/51W</t>
  </si>
  <si>
    <t>Přechodové svítidlo P3-P12, AMPERA MINI/16LED/500mA/5145/CW/26W</t>
  </si>
  <si>
    <t>Stožár pro přechodové svítidlo 6,0 m</t>
  </si>
  <si>
    <t>Výložník pro přechodové svítidlo P1 4,0 m</t>
  </si>
  <si>
    <t>210 20-4203</t>
  </si>
  <si>
    <t>Elektrovýzbroj - 15-35/6</t>
  </si>
  <si>
    <t>210 20-4205</t>
  </si>
  <si>
    <t>Elektrovýzbroj - 15-35/9</t>
  </si>
  <si>
    <t>210 12-0001</t>
  </si>
  <si>
    <t>Skleněná pojistka 10 A</t>
  </si>
  <si>
    <t>210 80-0125-S</t>
  </si>
  <si>
    <t>Kabel CYKY 3J x 1,5 mm2</t>
  </si>
  <si>
    <t>210 80-0134-S</t>
  </si>
  <si>
    <t>Kabel CYKY 4J x 16 mm2</t>
  </si>
  <si>
    <t>210 22-0002</t>
  </si>
  <si>
    <t>Zemnící vodič FeZn pr. 10 mm2</t>
  </si>
  <si>
    <t>460 51-0274-S</t>
  </si>
  <si>
    <t>Kabelová chránička KOPOFLEX pr. 50 mm</t>
  </si>
  <si>
    <t>Kabelová chránička KOPOFLE X pr. 110 mm</t>
  </si>
  <si>
    <t>Betonový kanál TK1+víko</t>
  </si>
  <si>
    <t>Půlená chránička KOPOHALF pr. 110 mm</t>
  </si>
  <si>
    <t>210 22-0301</t>
  </si>
  <si>
    <t>Svorka SS</t>
  </si>
  <si>
    <t>Svorka SP 1</t>
  </si>
  <si>
    <t>210 10-1233</t>
  </si>
  <si>
    <t>Kabelové spojky VO - 10/35 mm2</t>
  </si>
  <si>
    <t>210 20-4011-S</t>
  </si>
  <si>
    <t>Štíkování stožárů VO</t>
  </si>
  <si>
    <t>460 49-0051-S</t>
  </si>
  <si>
    <t>Zákrytová deska KD 200</t>
  </si>
  <si>
    <t>210 10-0602-S</t>
  </si>
  <si>
    <t>Kabelové koncovky KSCZ4X 6-25</t>
  </si>
  <si>
    <t>210 10-0502</t>
  </si>
  <si>
    <t>Smršťovací trubky pro CYKY 3J x 1,5 mm2</t>
  </si>
  <si>
    <t>210 20-4011-D</t>
  </si>
  <si>
    <t>Demontáž stáv. stožárů VO</t>
  </si>
  <si>
    <t>210 80-0134-D</t>
  </si>
  <si>
    <t>Demontáž stáv. kabelů VO</t>
  </si>
  <si>
    <t>210 20-3403-D</t>
  </si>
  <si>
    <t>Demontáž stáv. svítidel VO - 1 x 100W</t>
  </si>
  <si>
    <t>SO 401 Veřejné osvětlení Školní</t>
  </si>
  <si>
    <t>VRN - SO 401</t>
  </si>
  <si>
    <t>HZS - Revizní zpráva elektro</t>
  </si>
  <si>
    <t>Materiál - SO 401</t>
  </si>
  <si>
    <t>Mat.1</t>
  </si>
  <si>
    <t>Mat.2</t>
  </si>
  <si>
    <t>Mat.3</t>
  </si>
  <si>
    <t>Mat.4</t>
  </si>
  <si>
    <t>Mat.5</t>
  </si>
  <si>
    <t>Mat.6</t>
  </si>
  <si>
    <t>Přechodové svítidlo P1-P2, AMPERA MIDI/48LED/350mA/5145/CW/51W</t>
  </si>
  <si>
    <t>Mat.7</t>
  </si>
  <si>
    <t>Přechodové svítidlo P1-P2, AMPERA MIDI/48LED/350mA/5144/CW/51W</t>
  </si>
  <si>
    <t>Mat.8</t>
  </si>
  <si>
    <t>Mat.9</t>
  </si>
  <si>
    <t>Mat.10</t>
  </si>
  <si>
    <t>Mat.11</t>
  </si>
  <si>
    <t>Mat.12</t>
  </si>
  <si>
    <t>Mat.13</t>
  </si>
  <si>
    <t>Mat.14</t>
  </si>
  <si>
    <t>Mat.15</t>
  </si>
  <si>
    <t>Mat.16</t>
  </si>
  <si>
    <t>Mat.17</t>
  </si>
  <si>
    <t>Mat.18</t>
  </si>
  <si>
    <t>Mat.19</t>
  </si>
  <si>
    <t>Mat.20</t>
  </si>
  <si>
    <t>Mat.21</t>
  </si>
  <si>
    <t>Mat.22</t>
  </si>
  <si>
    <t>Mat.23</t>
  </si>
  <si>
    <t>Mat.24</t>
  </si>
  <si>
    <t>Mat.25</t>
  </si>
  <si>
    <t>Mat.26</t>
  </si>
  <si>
    <t>Mat.27</t>
  </si>
  <si>
    <t>Smršťovací trubky pro CYKY 3J x 1,5 mm2 (krabice 100ks)</t>
  </si>
  <si>
    <t>Podružný materiál 5 %</t>
  </si>
  <si>
    <t>Součet</t>
  </si>
  <si>
    <t>Přepojení stáv. rozvodů</t>
  </si>
  <si>
    <t>SO 402: Veřejné osvětlení Návětrná ulice</t>
  </si>
  <si>
    <t>SO 402 Veřejné osvětlení Návětrná</t>
  </si>
  <si>
    <t>Materiál - SO 402</t>
  </si>
  <si>
    <t>Přechodové svítidlo P12, AMPERA MINI/16LED/5145/500 mA/CW/26W</t>
  </si>
  <si>
    <t>Kabelové koncovky SKELDO 6-25</t>
  </si>
  <si>
    <t xml:space="preserve">Smršťovací trubky pro CYKY 3J x 1,5 mm2 </t>
  </si>
  <si>
    <t>Montáž - SO 402</t>
  </si>
  <si>
    <t>Zemní práce - SO 402</t>
  </si>
  <si>
    <t>hod</t>
  </si>
  <si>
    <t>SO 403: Přeložka VO Vojnovičova ulice</t>
  </si>
  <si>
    <t>VRN - SO 402</t>
  </si>
  <si>
    <t>Materiál - SO 403</t>
  </si>
  <si>
    <t>Přeložka veřejného osvětlení</t>
  </si>
  <si>
    <t>SO 403 Přeložka VO Vojnovičova</t>
  </si>
  <si>
    <t>Montáž - SO 403</t>
  </si>
  <si>
    <t>Zemní práce - SO 403</t>
  </si>
  <si>
    <t>SO 404: Přeložka NN Vojnovičova</t>
  </si>
  <si>
    <t>O přeložku nutno požádat ČEZ Distribuce</t>
  </si>
  <si>
    <t>Koelreuteria paniculata - H kmene 210-220 cm, obvod kmene 12-14 cm, kontejner 33 l</t>
  </si>
  <si>
    <t>2x ročně, 5 let; 60*2*5</t>
  </si>
  <si>
    <t>Školní-Návětrná-Vojnovičova-dodatek</t>
  </si>
  <si>
    <t>Komentář</t>
  </si>
  <si>
    <t>Objekt</t>
  </si>
  <si>
    <t>Oddíl</t>
  </si>
  <si>
    <t>dodatek: Sadové úpravy Vojnovičova</t>
  </si>
  <si>
    <t>dodatek</t>
  </si>
  <si>
    <t>001</t>
  </si>
  <si>
    <t>0018</t>
  </si>
  <si>
    <t>X3</t>
  </si>
  <si>
    <t>Javor babyka - Acer campestre   - H kmene 210-220 cm, obvod kmene 12-14 cm, kontejner 33 l</t>
  </si>
  <si>
    <t>099</t>
  </si>
  <si>
    <t>C - VEGETAČNÍ DLAŽBA-CSB - VEGETAČNÍ TVÁRNICE MALÁ - standard hladký - přírodní, 4 ks/m2., ŠEDÁ, VxDxŠ 80x600x400 mm, základní kámen</t>
  </si>
  <si>
    <t>245,5*4</t>
  </si>
  <si>
    <t>C - VEGETAČNÍ DLAŽBA-CSB - VEGETAČNÍ TVÁRNICE MALÁ - standard hladký - přírodní, 4 ks/m2, ŠEDÁ, VxDxŠ 80x600x400 mm, základní kámen</t>
  </si>
  <si>
    <t>928,4*4</t>
  </si>
  <si>
    <t>C - VEGETAČNÍ DLAŽBA-CSB - VEGETAČNÍ TVÁRNICE MALÁ - standard hladký - přírodní, 4ks/m2, ŠEDÁ, VxDxŠ 80x600x400 mm, základní kámen</t>
  </si>
  <si>
    <t>373,3*4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</si>
</sst>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0.00\ &quot;Kč&quot;;\-#,##0.00\ &quot;Kč&quot;"/>
    <numFmt numFmtId="44" formatCode="_-* #,##0.00\ &quot;Kč&quot;_-;\-* #,##0.00\ &quot;Kč&quot;_-;_-* &quot;-&quot;??\ &quot;Kč&quot;_-;_-@_-"/>
    <numFmt numFmtId="164" formatCode="_(#,##0&quot;.&quot;_);;;_(@_)"/>
    <numFmt numFmtId="165" formatCode="_(#,##0.0??;\-\ #,##0.0??;&quot;–&quot;???;_(@_)"/>
    <numFmt numFmtId="166" formatCode="_(#,##0.00_);[Red]\-\ #,##0.00_);&quot;–&quot;??;_(@_)"/>
    <numFmt numFmtId="167" formatCode="_(#,##0_);[Red]\-\ #,##0_);&quot;–&quot;??;_(@_)"/>
    <numFmt numFmtId="168" formatCode="_(#,##0.00000_);[Red]\-\ #,##0.00000_);&quot;–&quot;??;_(@_)"/>
    <numFmt numFmtId="169" formatCode="_(#,##0.0_);[Red]\-\ #,##0.0_);&quot;–&quot;??;_(@_)"/>
    <numFmt numFmtId="170" formatCode="#"/>
    <numFmt numFmtId="171" formatCode="#,##0.00_ ;\-#,##0.00\ "/>
    <numFmt numFmtId="172" formatCode="#,##0_ ;\-#,##0\ "/>
    <numFmt numFmtId="173" formatCode="#,##0.0_ ;[Red]\-#,##0.0\ "/>
    <numFmt numFmtId="174" formatCode="#,##0.000_ ;[Red]\-#,##0.000\ "/>
    <numFmt numFmtId="175" formatCode="#,##0.00\ &quot;Kč&quot;"/>
  </numFmts>
  <fonts count="36" x14ac:knownFonts="1">
    <font>
      <sz val="10"/>
      <name val="Arial"/>
      <charset val="238"/>
    </font>
    <font>
      <sz val="10"/>
      <name val="Arial"/>
      <family val="2"/>
      <charset val="238"/>
    </font>
    <font>
      <sz val="10"/>
      <color indexed="8"/>
      <name val="Arial"/>
      <family val="2"/>
      <charset val="238"/>
    </font>
    <font>
      <b/>
      <sz val="9"/>
      <color indexed="18"/>
      <name val="Arial"/>
      <family val="2"/>
      <charset val="238"/>
    </font>
    <font>
      <sz val="10"/>
      <color indexed="8"/>
      <name val="Arial CE"/>
      <charset val="238"/>
    </font>
    <font>
      <b/>
      <sz val="12"/>
      <color indexed="25"/>
      <name val="Arial"/>
      <family val="2"/>
      <charset val="238"/>
    </font>
    <font>
      <sz val="8"/>
      <color indexed="17"/>
      <name val="Courier New"/>
      <family val="3"/>
      <charset val="238"/>
    </font>
    <font>
      <sz val="10"/>
      <name val="Arial"/>
      <family val="2"/>
      <charset val="238"/>
    </font>
    <font>
      <sz val="10"/>
      <color indexed="53"/>
      <name val="Arial"/>
      <family val="2"/>
      <charset val="238"/>
    </font>
    <font>
      <b/>
      <sz val="9"/>
      <name val="Arial"/>
      <family val="2"/>
      <charset val="238"/>
    </font>
    <font>
      <sz val="9"/>
      <name val="Arial"/>
      <family val="2"/>
      <charset val="238"/>
    </font>
    <font>
      <sz val="9"/>
      <color indexed="8"/>
      <name val="Arial"/>
      <family val="2"/>
      <charset val="238"/>
    </font>
    <font>
      <sz val="10"/>
      <color indexed="18"/>
      <name val="Arial"/>
      <family val="2"/>
      <charset val="238"/>
    </font>
    <font>
      <b/>
      <sz val="9"/>
      <color indexed="18"/>
      <name val="Arial"/>
      <family val="2"/>
      <charset val="238"/>
    </font>
    <font>
      <b/>
      <sz val="10"/>
      <color indexed="61"/>
      <name val="Arial"/>
      <family val="2"/>
      <charset val="238"/>
    </font>
    <font>
      <sz val="9"/>
      <name val="Arial"/>
      <family val="2"/>
      <charset val="238"/>
    </font>
    <font>
      <sz val="9"/>
      <color indexed="8"/>
      <name val="Arial CE"/>
      <charset val="238"/>
    </font>
    <font>
      <sz val="8"/>
      <color indexed="17"/>
      <name val="Arial"/>
      <family val="2"/>
      <charset val="238"/>
    </font>
    <font>
      <sz val="10"/>
      <color indexed="61"/>
      <name val="Arial"/>
      <family val="2"/>
      <charset val="238"/>
    </font>
    <font>
      <b/>
      <sz val="10"/>
      <color indexed="61"/>
      <name val="Arial"/>
      <family val="2"/>
      <charset val="238"/>
    </font>
    <font>
      <sz val="9"/>
      <color indexed="18"/>
      <name val="Arial"/>
      <family val="2"/>
      <charset val="238"/>
    </font>
    <font>
      <sz val="11"/>
      <color indexed="8"/>
      <name val="Arial"/>
      <family val="2"/>
      <charset val="238"/>
    </font>
    <font>
      <b/>
      <sz val="11"/>
      <color indexed="8"/>
      <name val="Arial"/>
      <family val="2"/>
      <charset val="238"/>
    </font>
    <font>
      <sz val="10"/>
      <color indexed="54"/>
      <name val="Arial"/>
      <family val="2"/>
      <charset val="238"/>
    </font>
    <font>
      <b/>
      <sz val="10"/>
      <color indexed="54"/>
      <name val="Arial"/>
      <family val="2"/>
      <charset val="238"/>
    </font>
    <font>
      <b/>
      <sz val="11"/>
      <name val="Arial"/>
      <family val="2"/>
      <charset val="238"/>
    </font>
    <font>
      <b/>
      <sz val="10"/>
      <color theme="0"/>
      <name val="Arial"/>
      <family val="2"/>
      <charset val="238"/>
    </font>
    <font>
      <b/>
      <sz val="9"/>
      <color theme="0"/>
      <name val="Arial"/>
      <family val="2"/>
      <charset val="238"/>
    </font>
    <font>
      <sz val="8"/>
      <color theme="0"/>
      <name val="Courier New"/>
      <family val="3"/>
      <charset val="238"/>
    </font>
    <font>
      <b/>
      <i/>
      <sz val="1"/>
      <color theme="0"/>
      <name val="Calibri"/>
      <family val="2"/>
      <charset val="238"/>
      <scheme val="minor"/>
    </font>
    <font>
      <sz val="12"/>
      <name val="Arial CE"/>
      <family val="2"/>
      <charset val="238"/>
    </font>
    <font>
      <b/>
      <sz val="14"/>
      <name val="Arial CE"/>
      <charset val="238"/>
    </font>
    <font>
      <b/>
      <sz val="14"/>
      <name val="Arial CE"/>
      <family val="2"/>
      <charset val="238"/>
    </font>
    <font>
      <sz val="12"/>
      <color theme="1"/>
      <name val="Arial CE"/>
      <family val="2"/>
      <charset val="238"/>
    </font>
    <font>
      <b/>
      <sz val="12"/>
      <color theme="3" tint="-0.249977111117893"/>
      <name val="Arial CE"/>
      <charset val="238"/>
    </font>
    <font>
      <sz val="12"/>
      <color indexed="8"/>
      <name val="Arial"/>
      <family val="2"/>
      <charset val="238"/>
    </font>
  </fonts>
  <fills count="2">
    <fill>
      <patternFill patternType="none"/>
    </fill>
    <fill>
      <patternFill patternType="gray125"/>
    </fill>
  </fills>
  <borders count="4">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138">
    <xf numFmtId="0" fontId="0" fillId="0" borderId="0" xfId="0"/>
    <xf numFmtId="164" fontId="2" fillId="0" borderId="0" xfId="0" applyNumberFormat="1" applyFont="1" applyAlignment="1">
      <alignment horizontal="right" vertical="top"/>
    </xf>
    <xf numFmtId="49" fontId="3" fillId="0" borderId="0" xfId="0" applyNumberFormat="1" applyFont="1" applyAlignment="1">
      <alignment horizontal="right"/>
    </xf>
    <xf numFmtId="49" fontId="2" fillId="0" borderId="0" xfId="0" applyNumberFormat="1" applyFont="1" applyAlignment="1">
      <alignment horizontal="left" vertical="top"/>
    </xf>
    <xf numFmtId="49" fontId="2" fillId="0" borderId="0" xfId="0" applyNumberFormat="1" applyFont="1" applyAlignment="1">
      <alignment horizontal="center" vertical="top"/>
    </xf>
    <xf numFmtId="49" fontId="2" fillId="0" borderId="0" xfId="0" applyNumberFormat="1" applyFont="1" applyAlignment="1">
      <alignment horizontal="left" vertical="top" wrapText="1"/>
    </xf>
    <xf numFmtId="49" fontId="3" fillId="0" borderId="0" xfId="0" applyNumberFormat="1" applyFont="1" applyAlignment="1">
      <alignment horizontal="center"/>
    </xf>
    <xf numFmtId="165" fontId="4" fillId="0" borderId="0" xfId="0" applyNumberFormat="1" applyFont="1" applyFill="1" applyBorder="1" applyAlignment="1">
      <alignment horizontal="right" vertical="top"/>
    </xf>
    <xf numFmtId="166" fontId="2" fillId="0" borderId="0" xfId="0" applyNumberFormat="1" applyFont="1" applyAlignment="1">
      <alignment horizontal="right" vertical="top"/>
    </xf>
    <xf numFmtId="167" fontId="2" fillId="0" borderId="0" xfId="0" applyNumberFormat="1" applyFont="1" applyAlignment="1">
      <alignment horizontal="right" vertical="top"/>
    </xf>
    <xf numFmtId="168" fontId="2" fillId="0" borderId="0" xfId="0" applyNumberFormat="1" applyFont="1" applyAlignment="1">
      <alignment horizontal="right" vertical="top"/>
    </xf>
    <xf numFmtId="164" fontId="5" fillId="0" borderId="0" xfId="0" applyNumberFormat="1" applyFont="1" applyAlignment="1"/>
    <xf numFmtId="49" fontId="5" fillId="0" borderId="0" xfId="0" applyNumberFormat="1" applyFont="1" applyAlignment="1"/>
    <xf numFmtId="165" fontId="5" fillId="0" borderId="0" xfId="0" applyNumberFormat="1" applyFont="1" applyFill="1" applyBorder="1" applyAlignment="1"/>
    <xf numFmtId="166" fontId="5" fillId="0" borderId="0" xfId="0" applyNumberFormat="1" applyFont="1" applyAlignment="1"/>
    <xf numFmtId="167" fontId="5" fillId="0" borderId="0" xfId="0" applyNumberFormat="1" applyFont="1" applyAlignment="1"/>
    <xf numFmtId="168" fontId="5" fillId="0" borderId="0" xfId="0" applyNumberFormat="1" applyFont="1" applyAlignment="1"/>
    <xf numFmtId="49" fontId="8" fillId="0" borderId="0" xfId="0" applyNumberFormat="1" applyFont="1" applyAlignment="1">
      <alignment horizontal="left" vertical="top"/>
    </xf>
    <xf numFmtId="49" fontId="9" fillId="0" borderId="0" xfId="0" applyNumberFormat="1" applyFont="1" applyAlignment="1"/>
    <xf numFmtId="164" fontId="10" fillId="0" borderId="0" xfId="0" applyNumberFormat="1" applyFont="1" applyAlignment="1"/>
    <xf numFmtId="164" fontId="11" fillId="0" borderId="1" xfId="0" applyNumberFormat="1" applyFont="1" applyBorder="1" applyAlignment="1">
      <alignment horizontal="right" vertical="top"/>
    </xf>
    <xf numFmtId="49" fontId="11" fillId="0" borderId="1" xfId="0" applyNumberFormat="1" applyFont="1" applyBorder="1" applyAlignment="1">
      <alignment horizontal="center" vertical="top"/>
    </xf>
    <xf numFmtId="166" fontId="11" fillId="0" borderId="1" xfId="0" applyNumberFormat="1" applyFont="1" applyBorder="1" applyAlignment="1">
      <alignment horizontal="right" vertical="top"/>
    </xf>
    <xf numFmtId="167" fontId="11" fillId="0" borderId="1" xfId="0" applyNumberFormat="1" applyFont="1" applyBorder="1" applyAlignment="1">
      <alignment horizontal="right" vertical="top"/>
    </xf>
    <xf numFmtId="0" fontId="12" fillId="0" borderId="0" xfId="0" applyFont="1"/>
    <xf numFmtId="49" fontId="13" fillId="0" borderId="2" xfId="0" applyNumberFormat="1" applyFont="1" applyBorder="1" applyAlignment="1">
      <alignment horizontal="center"/>
    </xf>
    <xf numFmtId="49" fontId="3" fillId="0" borderId="0" xfId="0" applyNumberFormat="1" applyFont="1" applyAlignment="1">
      <alignment horizontal="left"/>
    </xf>
    <xf numFmtId="0" fontId="3" fillId="0" borderId="0" xfId="0" applyNumberFormat="1" applyFont="1" applyAlignment="1">
      <alignment horizontal="left" wrapText="1"/>
    </xf>
    <xf numFmtId="0" fontId="14" fillId="0" borderId="0" xfId="0" applyFont="1"/>
    <xf numFmtId="164" fontId="14" fillId="0" borderId="0" xfId="0" applyNumberFormat="1" applyFont="1" applyAlignment="1"/>
    <xf numFmtId="49" fontId="14" fillId="0" borderId="0" xfId="0" applyNumberFormat="1" applyFont="1" applyAlignment="1">
      <alignment horizontal="center"/>
    </xf>
    <xf numFmtId="0" fontId="14" fillId="0" borderId="0" xfId="0" applyNumberFormat="1" applyFont="1" applyAlignment="1">
      <alignment horizontal="left"/>
    </xf>
    <xf numFmtId="165" fontId="14" fillId="0" borderId="0" xfId="0" applyNumberFormat="1" applyFont="1" applyFill="1" applyBorder="1" applyAlignment="1"/>
    <xf numFmtId="166" fontId="14" fillId="0" borderId="0" xfId="0" applyNumberFormat="1" applyFont="1" applyAlignment="1"/>
    <xf numFmtId="167" fontId="14" fillId="0" borderId="0" xfId="0" applyNumberFormat="1" applyFont="1" applyAlignment="1"/>
    <xf numFmtId="168" fontId="14" fillId="0" borderId="0" xfId="0" applyNumberFormat="1" applyFont="1" applyAlignment="1"/>
    <xf numFmtId="169" fontId="14" fillId="0" borderId="0" xfId="0" applyNumberFormat="1" applyFont="1" applyAlignment="1"/>
    <xf numFmtId="0" fontId="3" fillId="0" borderId="0" xfId="0" applyFont="1"/>
    <xf numFmtId="164" fontId="3" fillId="0" borderId="0" xfId="0" applyNumberFormat="1" applyFont="1" applyAlignment="1"/>
    <xf numFmtId="0" fontId="3" fillId="0" borderId="0" xfId="0" applyNumberFormat="1" applyFont="1" applyAlignment="1">
      <alignment horizontal="left"/>
    </xf>
    <xf numFmtId="165" fontId="3" fillId="0" borderId="0" xfId="0" applyNumberFormat="1" applyFont="1" applyFill="1" applyBorder="1" applyAlignment="1"/>
    <xf numFmtId="166" fontId="3" fillId="0" borderId="0" xfId="0" applyNumberFormat="1" applyFont="1" applyAlignment="1"/>
    <xf numFmtId="167" fontId="3" fillId="0" borderId="0" xfId="0" applyNumberFormat="1" applyFont="1" applyAlignment="1"/>
    <xf numFmtId="168" fontId="3" fillId="0" borderId="0" xfId="0" applyNumberFormat="1" applyFont="1" applyAlignment="1"/>
    <xf numFmtId="169" fontId="3" fillId="0" borderId="0" xfId="0" applyNumberFormat="1" applyFont="1" applyAlignment="1"/>
    <xf numFmtId="0" fontId="15" fillId="0" borderId="0" xfId="0" applyFont="1"/>
    <xf numFmtId="49" fontId="11" fillId="0" borderId="1" xfId="0" applyNumberFormat="1" applyFont="1" applyBorder="1" applyAlignment="1">
      <alignment horizontal="left" vertical="top"/>
    </xf>
    <xf numFmtId="0" fontId="11" fillId="0" borderId="1" xfId="0" applyNumberFormat="1" applyFont="1" applyBorder="1" applyAlignment="1">
      <alignment horizontal="left" vertical="top" wrapText="1"/>
    </xf>
    <xf numFmtId="165" fontId="16" fillId="0" borderId="1" xfId="0" applyNumberFormat="1" applyFont="1" applyFill="1" applyBorder="1" applyAlignment="1">
      <alignment horizontal="right" vertical="top"/>
    </xf>
    <xf numFmtId="168" fontId="11" fillId="0" borderId="1" xfId="0" applyNumberFormat="1" applyFont="1" applyBorder="1" applyAlignment="1">
      <alignment horizontal="right" vertical="top"/>
    </xf>
    <xf numFmtId="169" fontId="11" fillId="0" borderId="1" xfId="0" applyNumberFormat="1" applyFont="1" applyBorder="1" applyAlignment="1">
      <alignment horizontal="right" vertical="top"/>
    </xf>
    <xf numFmtId="0" fontId="17" fillId="0" borderId="0" xfId="0" applyFont="1" applyAlignment="1">
      <alignment horizontal="left" vertical="top" wrapText="1"/>
    </xf>
    <xf numFmtId="164" fontId="6" fillId="0" borderId="0" xfId="0" applyNumberFormat="1" applyFont="1" applyAlignment="1">
      <alignment horizontal="left" vertical="top" wrapText="1"/>
    </xf>
    <xf numFmtId="49" fontId="6" fillId="0" borderId="0" xfId="0" applyNumberFormat="1" applyFont="1" applyAlignment="1">
      <alignment horizontal="left" vertical="top" wrapText="1"/>
    </xf>
    <xf numFmtId="0" fontId="6" fillId="0" borderId="0" xfId="0" applyNumberFormat="1" applyFont="1" applyAlignment="1">
      <alignment horizontal="left" vertical="top" wrapText="1"/>
    </xf>
    <xf numFmtId="165" fontId="6" fillId="0" borderId="0" xfId="0" applyNumberFormat="1" applyFont="1" applyFill="1" applyBorder="1" applyAlignment="1">
      <alignment horizontal="right" vertical="top"/>
    </xf>
    <xf numFmtId="166" fontId="6" fillId="0" borderId="0" xfId="0" applyNumberFormat="1" applyFont="1" applyAlignment="1">
      <alignment horizontal="left" vertical="top" wrapText="1"/>
    </xf>
    <xf numFmtId="165" fontId="6" fillId="0" borderId="0" xfId="0" applyNumberFormat="1" applyFont="1" applyFill="1" applyBorder="1" applyAlignment="1">
      <alignment horizontal="left" vertical="top" wrapText="1"/>
    </xf>
    <xf numFmtId="167" fontId="6" fillId="0" borderId="0" xfId="0" applyNumberFormat="1" applyFont="1" applyAlignment="1">
      <alignment horizontal="left" vertical="top" wrapText="1"/>
    </xf>
    <xf numFmtId="168" fontId="6" fillId="0" borderId="0" xfId="0" applyNumberFormat="1" applyFont="1" applyAlignment="1">
      <alignment horizontal="left" vertical="top" wrapText="1"/>
    </xf>
    <xf numFmtId="0" fontId="18" fillId="0" borderId="0" xfId="0" applyFont="1"/>
    <xf numFmtId="167" fontId="19" fillId="0" borderId="0" xfId="0" applyNumberFormat="1" applyFont="1" applyAlignment="1"/>
    <xf numFmtId="169" fontId="19" fillId="0" borderId="0" xfId="0" applyNumberFormat="1" applyFont="1" applyAlignment="1"/>
    <xf numFmtId="0" fontId="20" fillId="0" borderId="0" xfId="0" applyFont="1"/>
    <xf numFmtId="167" fontId="13" fillId="0" borderId="0" xfId="0" applyNumberFormat="1" applyFont="1" applyAlignment="1"/>
    <xf numFmtId="169" fontId="13" fillId="0" borderId="0" xfId="0" applyNumberFormat="1" applyFont="1" applyAlignment="1"/>
    <xf numFmtId="0" fontId="21" fillId="0" borderId="0" xfId="0" applyFont="1"/>
    <xf numFmtId="0" fontId="22" fillId="0" borderId="3" xfId="0" applyFont="1" applyBorder="1" applyAlignment="1">
      <alignment horizontal="left"/>
    </xf>
    <xf numFmtId="167" fontId="22" fillId="0" borderId="3" xfId="0" applyNumberFormat="1" applyFont="1" applyBorder="1" applyAlignment="1"/>
    <xf numFmtId="0" fontId="22" fillId="0" borderId="0" xfId="0" applyFont="1" applyAlignment="1">
      <alignment horizontal="left"/>
    </xf>
    <xf numFmtId="167" fontId="22" fillId="0" borderId="0" xfId="0" applyNumberFormat="1" applyFont="1" applyAlignment="1"/>
    <xf numFmtId="0" fontId="23" fillId="0" borderId="0" xfId="0" applyFont="1"/>
    <xf numFmtId="167" fontId="24" fillId="0" borderId="0" xfId="0" applyNumberFormat="1" applyFont="1" applyAlignment="1"/>
    <xf numFmtId="0" fontId="24" fillId="0" borderId="0" xfId="0" applyFont="1" applyAlignment="1">
      <alignment horizontal="left" indent="1"/>
    </xf>
    <xf numFmtId="49" fontId="19" fillId="0" borderId="0" xfId="0" applyNumberFormat="1" applyFont="1" applyAlignment="1">
      <alignment horizontal="left" indent="1"/>
    </xf>
    <xf numFmtId="49" fontId="13" fillId="0" borderId="0" xfId="0" applyNumberFormat="1" applyFont="1" applyAlignment="1">
      <alignment horizontal="left" indent="2"/>
    </xf>
    <xf numFmtId="0" fontId="7" fillId="0" borderId="0" xfId="0" applyFont="1"/>
    <xf numFmtId="49" fontId="3" fillId="0" borderId="0" xfId="0" applyNumberFormat="1" applyFont="1" applyBorder="1" applyAlignment="1">
      <alignment horizontal="left"/>
    </xf>
    <xf numFmtId="49" fontId="3" fillId="0" borderId="0" xfId="0" applyNumberFormat="1" applyFont="1" applyBorder="1" applyAlignment="1">
      <alignment horizontal="right"/>
    </xf>
    <xf numFmtId="170" fontId="26" fillId="0" borderId="0" xfId="0" applyNumberFormat="1" applyFont="1" applyAlignment="1"/>
    <xf numFmtId="170" fontId="27" fillId="0" borderId="0" xfId="0" applyNumberFormat="1" applyFont="1" applyAlignment="1"/>
    <xf numFmtId="170" fontId="28" fillId="0" borderId="0" xfId="0" applyNumberFormat="1" applyFont="1" applyAlignment="1">
      <alignment horizontal="left" vertical="top" wrapText="1"/>
    </xf>
    <xf numFmtId="170" fontId="29" fillId="0" borderId="0" xfId="0" applyNumberFormat="1" applyFont="1" applyAlignment="1">
      <alignment horizontal="center" vertical="center"/>
    </xf>
    <xf numFmtId="0" fontId="29" fillId="0" borderId="0" xfId="0" applyFont="1" applyAlignment="1">
      <alignment horizontal="center" vertical="center"/>
    </xf>
    <xf numFmtId="164" fontId="29" fillId="0" borderId="0" xfId="0" applyNumberFormat="1" applyFont="1" applyAlignment="1">
      <alignment horizontal="center" vertical="center"/>
    </xf>
    <xf numFmtId="49" fontId="29" fillId="0" borderId="0" xfId="0" applyNumberFormat="1" applyFont="1" applyAlignment="1">
      <alignment horizontal="center" vertical="center"/>
    </xf>
    <xf numFmtId="49" fontId="29" fillId="0" borderId="0" xfId="0" applyNumberFormat="1" applyFont="1" applyAlignment="1">
      <alignment horizontal="center" vertical="center" wrapText="1"/>
    </xf>
    <xf numFmtId="165" fontId="29" fillId="0" borderId="0" xfId="0" applyNumberFormat="1" applyFont="1" applyFill="1" applyBorder="1" applyAlignment="1">
      <alignment horizontal="center" vertical="center"/>
    </xf>
    <xf numFmtId="166" fontId="29" fillId="0" borderId="0" xfId="0" applyNumberFormat="1" applyFont="1" applyAlignment="1">
      <alignment horizontal="center" vertical="center"/>
    </xf>
    <xf numFmtId="167" fontId="29" fillId="0" borderId="0" xfId="0" applyNumberFormat="1" applyFont="1" applyAlignment="1">
      <alignment horizontal="center" vertical="center"/>
    </xf>
    <xf numFmtId="168" fontId="29" fillId="0" borderId="0" xfId="0" applyNumberFormat="1" applyFont="1" applyAlignment="1">
      <alignment horizontal="center" vertical="center"/>
    </xf>
    <xf numFmtId="0" fontId="13" fillId="0" borderId="2" xfId="0" applyNumberFormat="1" applyFont="1" applyBorder="1" applyAlignment="1">
      <alignment horizontal="center"/>
    </xf>
    <xf numFmtId="167" fontId="21" fillId="0" borderId="3" xfId="0" applyNumberFormat="1" applyFont="1" applyBorder="1"/>
    <xf numFmtId="0" fontId="21" fillId="0" borderId="3" xfId="0" applyFont="1" applyBorder="1"/>
    <xf numFmtId="164" fontId="25" fillId="0" borderId="0" xfId="0" applyNumberFormat="1" applyFont="1" applyAlignment="1">
      <alignment horizontal="left" indent="3"/>
    </xf>
    <xf numFmtId="49" fontId="3" fillId="0" borderId="2" xfId="0" applyNumberFormat="1" applyFont="1" applyBorder="1" applyAlignment="1">
      <alignment horizontal="center"/>
    </xf>
    <xf numFmtId="49" fontId="13" fillId="0" borderId="2" xfId="0" applyNumberFormat="1" applyFont="1" applyBorder="1" applyAlignment="1">
      <alignment horizontal="center" wrapText="1"/>
    </xf>
    <xf numFmtId="49" fontId="3" fillId="0" borderId="0" xfId="0" applyNumberFormat="1" applyFont="1" applyAlignment="1">
      <alignment horizontal="left" indent="2"/>
    </xf>
    <xf numFmtId="2" fontId="30" fillId="0" borderId="0" xfId="0" applyNumberFormat="1" applyFont="1" applyBorder="1" applyAlignment="1"/>
    <xf numFmtId="2" fontId="31" fillId="0" borderId="0" xfId="0" applyNumberFormat="1" applyFont="1" applyBorder="1" applyAlignment="1"/>
    <xf numFmtId="2" fontId="0" fillId="0" borderId="0" xfId="0" applyNumberFormat="1" applyAlignment="1">
      <alignment horizontal="center"/>
    </xf>
    <xf numFmtId="2" fontId="0" fillId="0" borderId="0" xfId="0" applyNumberFormat="1" applyBorder="1"/>
    <xf numFmtId="2" fontId="0" fillId="0" borderId="0" xfId="0" applyNumberFormat="1"/>
    <xf numFmtId="2" fontId="0" fillId="0" borderId="0" xfId="0" applyNumberFormat="1" applyBorder="1" applyAlignment="1"/>
    <xf numFmtId="2" fontId="30" fillId="0" borderId="0" xfId="0" applyNumberFormat="1" applyFont="1" applyAlignment="1">
      <alignment horizontal="left"/>
    </xf>
    <xf numFmtId="171" fontId="30" fillId="0" borderId="0" xfId="1" applyNumberFormat="1" applyFont="1" applyBorder="1" applyAlignment="1"/>
    <xf numFmtId="2" fontId="30" fillId="0" borderId="0" xfId="0" applyNumberFormat="1" applyFont="1" applyBorder="1" applyAlignment="1">
      <alignment horizontal="center"/>
    </xf>
    <xf numFmtId="2" fontId="30" fillId="0" borderId="0" xfId="0" applyNumberFormat="1" applyFont="1" applyBorder="1" applyAlignment="1">
      <alignment horizontal="right"/>
    </xf>
    <xf numFmtId="2" fontId="30" fillId="0" borderId="0" xfId="0" applyNumberFormat="1" applyFont="1" applyFill="1" applyBorder="1" applyAlignment="1"/>
    <xf numFmtId="2" fontId="0" fillId="0" borderId="0" xfId="0" applyNumberFormat="1" applyBorder="1" applyAlignment="1">
      <alignment horizontal="center"/>
    </xf>
    <xf numFmtId="2" fontId="32" fillId="0" borderId="0" xfId="0" applyNumberFormat="1" applyFont="1"/>
    <xf numFmtId="2" fontId="30" fillId="0" borderId="0" xfId="0" applyNumberFormat="1" applyFont="1"/>
    <xf numFmtId="2" fontId="30" fillId="0" borderId="0" xfId="0" applyNumberFormat="1" applyFont="1" applyAlignment="1">
      <alignment horizontal="center"/>
    </xf>
    <xf numFmtId="2" fontId="30" fillId="0" borderId="0" xfId="0" applyNumberFormat="1" applyFont="1" applyAlignment="1">
      <alignment horizontal="right"/>
    </xf>
    <xf numFmtId="171" fontId="30" fillId="0" borderId="0" xfId="1" applyNumberFormat="1" applyFont="1"/>
    <xf numFmtId="2" fontId="33" fillId="0" borderId="0" xfId="0" applyNumberFormat="1" applyFont="1" applyAlignment="1">
      <alignment horizontal="right"/>
    </xf>
    <xf numFmtId="2" fontId="33" fillId="0" borderId="0" xfId="0" applyNumberFormat="1" applyFont="1"/>
    <xf numFmtId="2" fontId="7" fillId="0" borderId="0" xfId="0" applyNumberFormat="1" applyFont="1" applyBorder="1"/>
    <xf numFmtId="2" fontId="7" fillId="0" borderId="0" xfId="0" applyNumberFormat="1" applyFont="1"/>
    <xf numFmtId="172" fontId="34" fillId="0" borderId="0" xfId="1" applyNumberFormat="1" applyFont="1" applyBorder="1" applyAlignment="1"/>
    <xf numFmtId="2" fontId="33" fillId="0" borderId="0" xfId="0" applyNumberFormat="1" applyFont="1" applyAlignment="1">
      <alignment horizontal="center"/>
    </xf>
    <xf numFmtId="171" fontId="33" fillId="0" borderId="0" xfId="1" applyNumberFormat="1" applyFont="1"/>
    <xf numFmtId="173" fontId="22" fillId="0" borderId="3" xfId="0" applyNumberFormat="1" applyFont="1" applyBorder="1" applyAlignment="1">
      <alignment horizontal="right"/>
    </xf>
    <xf numFmtId="166" fontId="35" fillId="0" borderId="1" xfId="0" applyNumberFormat="1" applyFont="1" applyBorder="1" applyAlignment="1">
      <alignment horizontal="right" vertical="top"/>
    </xf>
    <xf numFmtId="49" fontId="14" fillId="0" borderId="0" xfId="0" applyNumberFormat="1" applyFont="1" applyAlignment="1">
      <alignment horizontal="left"/>
    </xf>
    <xf numFmtId="49" fontId="3" fillId="0" borderId="0" xfId="0" applyNumberFormat="1" applyFont="1" applyAlignment="1">
      <alignment horizontal="left" indent="1"/>
    </xf>
    <xf numFmtId="164" fontId="1" fillId="0" borderId="0" xfId="0" applyNumberFormat="1" applyFont="1" applyAlignment="1"/>
    <xf numFmtId="0" fontId="3" fillId="0" borderId="2" xfId="0" applyNumberFormat="1" applyFont="1" applyBorder="1" applyAlignment="1">
      <alignment horizontal="center"/>
    </xf>
    <xf numFmtId="49" fontId="3" fillId="0" borderId="2" xfId="0" applyNumberFormat="1" applyFont="1" applyBorder="1" applyAlignment="1">
      <alignment horizontal="center" wrapText="1"/>
    </xf>
    <xf numFmtId="0" fontId="3" fillId="0" borderId="0" xfId="0" applyNumberFormat="1" applyFont="1" applyAlignment="1">
      <alignment horizontal="right"/>
    </xf>
    <xf numFmtId="0" fontId="14" fillId="0" borderId="0" xfId="0" applyNumberFormat="1" applyFont="1" applyAlignment="1"/>
    <xf numFmtId="0" fontId="3" fillId="0" borderId="0" xfId="0" applyNumberFormat="1" applyFont="1" applyAlignment="1"/>
    <xf numFmtId="0" fontId="10" fillId="0" borderId="0" xfId="0" applyFont="1"/>
    <xf numFmtId="174" fontId="14" fillId="0" borderId="0" xfId="0" applyNumberFormat="1" applyFont="1" applyAlignment="1"/>
    <xf numFmtId="171" fontId="34" fillId="0" borderId="0" xfId="1" applyNumberFormat="1" applyFont="1" applyBorder="1" applyAlignment="1"/>
    <xf numFmtId="4" fontId="5" fillId="0" borderId="0" xfId="0" applyNumberFormat="1" applyFont="1" applyAlignment="1"/>
    <xf numFmtId="7" fontId="34" fillId="0" borderId="0" xfId="1" applyNumberFormat="1" applyFont="1" applyBorder="1" applyAlignment="1"/>
    <xf numFmtId="175" fontId="5" fillId="0" borderId="0" xfId="0" applyNumberFormat="1" applyFont="1" applyAlignment="1"/>
  </cellXfs>
  <cellStyles count="2">
    <cellStyle name="Měna" xfId="1" builtinId="4"/>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V&#253;kresy\Libouchec%20P&#345;echod%20po&#353;ta\G%20Nab&#237;dkov&#253;%20rozpo&#269;et%20s%20v&#253;kazem%20v&#253;m&#283;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gistr&#225;t\Odbor%20dopravy%202021\Ve&#345;ejn&#233;%20zak&#225;zky\44.%20&#352;koln&#237;,%20N&#225;v&#283;trn&#225;,%20Vojnovi&#269;ova\K%20Vyp&#225;len&#237;\DODATEK%20VOJNOVI&#268;OVA%20-%205%20Orienta&#269;n&#237;%20rozpo&#269;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gistr&#225;t\Odbor%20dopravy%202021\Ve&#345;ejn&#233;%20zak&#225;zky\44.%20&#352;koln&#237;,%20N&#225;v&#283;trn&#225;,%20Vojnovi&#269;ova\K%20Vyp&#225;len&#237;\H%20Orienta&#269;n&#237;%20rozpo&#269;et%20s%20v&#253;kazem%20v&#253;m&#283;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Přechod pro chodce"/>
      <sheetName val="Nasvícení"/>
    </sheetNames>
    <sheetDataSet>
      <sheetData sheetId="0"/>
      <sheetData sheetId="1">
        <row r="135">
          <cell r="H135" t="str">
            <v>VRN: Vedlejší rozpočtové náklady</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Zakazka"/>
    </sheetNames>
    <sheetDataSet>
      <sheetData sheetId="0"/>
      <sheetData sheetId="1">
        <row r="5">
          <cell r="H5" t="str">
            <v>dodatek: Sadové úpravy Vojnovičova</v>
          </cell>
        </row>
        <row r="6">
          <cell r="H6" t="str">
            <v>001: Zemní práce</v>
          </cell>
          <cell r="P6">
            <v>0</v>
          </cell>
        </row>
        <row r="13">
          <cell r="H13" t="str">
            <v>0018: Povrchové úpravy terénu</v>
          </cell>
        </row>
        <row r="31">
          <cell r="H31" t="str">
            <v>099: Přesun hmot HSV</v>
          </cell>
          <cell r="P3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101"/>
      <sheetName val="102"/>
      <sheetName val="103"/>
      <sheetName val="401"/>
      <sheetName val="402"/>
      <sheetName val="403"/>
      <sheetName val="801"/>
      <sheetName val="802"/>
      <sheetName val="MGZS"/>
      <sheetName val="List2"/>
    </sheetNames>
    <sheetDataSet>
      <sheetData sheetId="0"/>
      <sheetData sheetId="1"/>
      <sheetData sheetId="2"/>
      <sheetData sheetId="3"/>
      <sheetData sheetId="4"/>
      <sheetData sheetId="5"/>
      <sheetData sheetId="6"/>
      <sheetData sheetId="7"/>
      <sheetData sheetId="8"/>
      <sheetData sheetId="9"/>
      <sheetData sheetId="10">
        <row r="5">
          <cell r="P5">
            <v>12.1814</v>
          </cell>
        </row>
        <row r="13">
          <cell r="P13">
            <v>12.1814</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G76"/>
  <sheetViews>
    <sheetView workbookViewId="0">
      <pane ySplit="3" topLeftCell="A4" activePane="bottomLeft" state="frozen"/>
      <selection pane="bottomLeft" activeCell="C46" sqref="C46"/>
    </sheetView>
  </sheetViews>
  <sheetFormatPr defaultRowHeight="12.75" outlineLevelRow="1" x14ac:dyDescent="0.2"/>
  <cols>
    <col min="1" max="1" width="12.42578125" hidden="1" customWidth="1"/>
    <col min="2" max="2" width="80.7109375" customWidth="1"/>
    <col min="3" max="6" width="15.7109375" customWidth="1"/>
  </cols>
  <sheetData>
    <row r="1" spans="1:7" ht="15.75" customHeight="1" x14ac:dyDescent="0.25">
      <c r="A1" s="19"/>
      <c r="B1" s="76" t="s">
        <v>46</v>
      </c>
      <c r="C1" s="12"/>
      <c r="D1" s="15"/>
      <c r="E1" s="14"/>
      <c r="F1" s="12"/>
      <c r="G1" s="17"/>
    </row>
    <row r="2" spans="1:7" ht="14.25" customHeight="1" x14ac:dyDescent="0.25">
      <c r="A2" t="str">
        <f t="array" ref="A2">INDEX(__SAZBA__,MATCH(0,COUNTIF($A$1:A1,__SAZBA__),0))</f>
        <v>_</v>
      </c>
      <c r="B2" s="94" t="s">
        <v>345</v>
      </c>
      <c r="C2" s="12"/>
      <c r="D2" s="15"/>
      <c r="E2" s="14"/>
      <c r="F2" s="12"/>
      <c r="G2" s="17"/>
    </row>
    <row r="3" spans="1:7" ht="13.5" thickBot="1" x14ac:dyDescent="0.25">
      <c r="A3">
        <f t="array" ref="A3">INDEX(__SAZBA__,MATCH(0,COUNTIF($A$1:A2,__SAZBA__),0))</f>
        <v>21</v>
      </c>
      <c r="B3" s="95" t="s">
        <v>18</v>
      </c>
      <c r="C3" s="95" t="s">
        <v>17</v>
      </c>
      <c r="D3" s="95" t="s">
        <v>44</v>
      </c>
      <c r="E3" s="95" t="s">
        <v>13</v>
      </c>
      <c r="F3" s="95" t="s">
        <v>172</v>
      </c>
      <c r="G3" s="18"/>
    </row>
    <row r="4" spans="1:7" x14ac:dyDescent="0.2">
      <c r="A4" t="e">
        <f t="array" ref="A4">INDEX(__SAZBA__,MATCH(0,COUNTIF($A$1:A3,__SAZBA__),0))</f>
        <v>#N/A</v>
      </c>
      <c r="B4" s="77"/>
      <c r="C4" s="78"/>
      <c r="D4" s="78"/>
      <c r="E4" s="78"/>
      <c r="F4" s="78"/>
      <c r="G4" s="18"/>
    </row>
    <row r="5" spans="1:7" s="60" customFormat="1" ht="15.75" customHeight="1" x14ac:dyDescent="0.2">
      <c r="B5" s="74" t="str">
        <f>IF('101'!$H$5=0,"",'101'!$H$5)</f>
        <v>SO 101: Ulice Školní</v>
      </c>
      <c r="C5" s="61" t="str">
        <f>IF('101'!$N$5=0,"",'101'!$N$5)</f>
        <v/>
      </c>
      <c r="D5" s="62">
        <f>IF('101'!$P$5=0,"",'101'!$P$5)</f>
        <v>3352.4637120999992</v>
      </c>
      <c r="E5" s="61" t="str">
        <f>IF('101'!$T$5=0,"",'101'!$T$5)</f>
        <v/>
      </c>
      <c r="F5" s="61" t="str">
        <f>IF('101'!$U$5=0,"",'101'!$U$5)</f>
        <v/>
      </c>
    </row>
    <row r="6" spans="1:7" s="63" customFormat="1" ht="15" customHeight="1" outlineLevel="1" x14ac:dyDescent="0.2">
      <c r="B6" s="75" t="str">
        <f>IF('101'!$H$6=0,"",'101'!$H$6)</f>
        <v>001: Zemní práce</v>
      </c>
      <c r="C6" s="64" t="str">
        <f>IF('101'!$N$6=0,"",'101'!$N$6)</f>
        <v/>
      </c>
      <c r="D6" s="65">
        <f>IF('101'!$P$6=0,"",'101'!$P$6)</f>
        <v>28.210689600000002</v>
      </c>
      <c r="E6" s="64" t="str">
        <f>IF('101'!$T$6=0,"",'101'!$T$6)</f>
        <v/>
      </c>
      <c r="F6" s="64" t="str">
        <f>IF('101'!$U$6=0,"",'101'!$U$6)</f>
        <v/>
      </c>
    </row>
    <row r="7" spans="1:7" s="63" customFormat="1" ht="15" customHeight="1" outlineLevel="1" x14ac:dyDescent="0.2">
      <c r="B7" s="75" t="str">
        <f>IF('101'!$H$50=0,"",'101'!$H$50)</f>
        <v>0011: Přípravné a přidružené práce</v>
      </c>
      <c r="C7" s="64" t="str">
        <f>IF('101'!$N$50=0,"",'101'!$N$50)</f>
        <v/>
      </c>
      <c r="D7" s="65" t="str">
        <f>IF('101'!$P$50=0,"",'101'!$P$50)</f>
        <v/>
      </c>
      <c r="E7" s="64" t="str">
        <f>IF('101'!$T$50=0,"",'101'!$T$50)</f>
        <v/>
      </c>
      <c r="F7" s="64" t="str">
        <f>IF('101'!$U$50=0,"",'101'!$U$50)</f>
        <v/>
      </c>
    </row>
    <row r="8" spans="1:7" s="63" customFormat="1" ht="15" customHeight="1" outlineLevel="1" x14ac:dyDescent="0.2">
      <c r="B8" s="75" t="str">
        <f>IF('101'!$H$74=0,"",'101'!$H$74)</f>
        <v>0018: Povrchové úpravy terénu</v>
      </c>
      <c r="C8" s="64" t="str">
        <f>IF('101'!$N$74=0,"",'101'!$N$74)</f>
        <v/>
      </c>
      <c r="D8" s="65">
        <f>IF('101'!$P$74=0,"",'101'!$P$74)</f>
        <v>127.465447</v>
      </c>
      <c r="E8" s="64" t="str">
        <f>IF('101'!$T$74=0,"",'101'!$T$74)</f>
        <v/>
      </c>
      <c r="F8" s="64" t="str">
        <f>IF('101'!$U$74=0,"",'101'!$U$74)</f>
        <v/>
      </c>
    </row>
    <row r="9" spans="1:7" s="63" customFormat="1" ht="15" customHeight="1" outlineLevel="1" x14ac:dyDescent="0.2">
      <c r="B9" s="75" t="str">
        <f>IF('101'!$H$91=0,"",'101'!$H$91)</f>
        <v>004: Vodorovné konstrukce</v>
      </c>
      <c r="C9" s="64" t="str">
        <f>IF('101'!$N$91=0,"",'101'!$N$91)</f>
        <v/>
      </c>
      <c r="D9" s="65">
        <f>IF('101'!$P$91=0,"",'101'!$P$91)</f>
        <v>10.951086</v>
      </c>
      <c r="E9" s="64" t="str">
        <f>IF('101'!$T$91=0,"",'101'!$T$91)</f>
        <v/>
      </c>
      <c r="F9" s="64" t="str">
        <f>IF('101'!$U$91=0,"",'101'!$U$91)</f>
        <v/>
      </c>
    </row>
    <row r="10" spans="1:7" s="63" customFormat="1" ht="15" customHeight="1" outlineLevel="1" x14ac:dyDescent="0.2">
      <c r="B10" s="75" t="str">
        <f>IF('101'!$H$98=0,"",'101'!$H$98)</f>
        <v>005: Komunikace</v>
      </c>
      <c r="C10" s="64" t="str">
        <f>IF('101'!$N$98=0,"",'101'!$N$98)</f>
        <v/>
      </c>
      <c r="D10" s="65">
        <f>IF('101'!$P$98=0,"",'101'!$P$98)</f>
        <v>2790.1008984000005</v>
      </c>
      <c r="E10" s="64" t="str">
        <f>IF('101'!$T$98=0,"",'101'!$T$98)</f>
        <v/>
      </c>
      <c r="F10" s="64" t="str">
        <f>IF('101'!$U$98=0,"",'101'!$U$98)</f>
        <v/>
      </c>
    </row>
    <row r="11" spans="1:7" s="63" customFormat="1" ht="15" customHeight="1" outlineLevel="1" x14ac:dyDescent="0.2">
      <c r="B11" s="75" t="str">
        <f>IF('101'!$H$156=0,"",'101'!$H$156)</f>
        <v>008: Trubní vedení</v>
      </c>
      <c r="C11" s="64" t="str">
        <f>IF('101'!$N$156=0,"",'101'!$N$156)</f>
        <v/>
      </c>
      <c r="D11" s="65">
        <f>IF('101'!$P$156=0,"",'101'!$P$156)</f>
        <v>7.6498100000000013</v>
      </c>
      <c r="E11" s="64" t="str">
        <f>IF('101'!$T$156=0,"",'101'!$T$156)</f>
        <v/>
      </c>
      <c r="F11" s="64" t="str">
        <f>IF('101'!$U$156=0,"",'101'!$U$156)</f>
        <v/>
      </c>
    </row>
    <row r="12" spans="1:7" s="63" customFormat="1" ht="15" customHeight="1" outlineLevel="1" x14ac:dyDescent="0.2">
      <c r="B12" s="75" t="str">
        <f>IF('101'!$H$185=0,"",'101'!$H$185)</f>
        <v>009: Ostatní konstrukce a práce</v>
      </c>
      <c r="C12" s="64" t="str">
        <f>IF('101'!$N$185=0,"",'101'!$N$185)</f>
        <v/>
      </c>
      <c r="D12" s="65">
        <f>IF('101'!$P$185=0,"",'101'!$P$185)</f>
        <v>388.0318211</v>
      </c>
      <c r="E12" s="64" t="str">
        <f>IF('101'!$T$185=0,"",'101'!$T$185)</f>
        <v/>
      </c>
      <c r="F12" s="64" t="str">
        <f>IF('101'!$U$185=0,"",'101'!$U$185)</f>
        <v/>
      </c>
    </row>
    <row r="13" spans="1:7" s="63" customFormat="1" ht="15" customHeight="1" outlineLevel="1" x14ac:dyDescent="0.2">
      <c r="B13" s="75" t="str">
        <f>IF('101'!$H$250=0,"",'101'!$H$250)</f>
        <v>046: Zemní práce pro montážní práce</v>
      </c>
      <c r="C13" s="64" t="str">
        <f>IF('101'!$N$250=0,"",'101'!$N$250)</f>
        <v/>
      </c>
      <c r="D13" s="65">
        <f>IF('101'!$P$250=0,"",'101'!$P$250)</f>
        <v>5.3960000000000001E-2</v>
      </c>
      <c r="E13" s="64" t="str">
        <f>IF('101'!$T$250=0,"",'101'!$T$250)</f>
        <v/>
      </c>
      <c r="F13" s="64" t="str">
        <f>IF('101'!$U$250=0,"",'101'!$U$250)</f>
        <v/>
      </c>
    </row>
    <row r="14" spans="1:7" s="63" customFormat="1" ht="15" customHeight="1" outlineLevel="1" x14ac:dyDescent="0.2">
      <c r="B14" s="75" t="str">
        <f>IF('101'!$H$258=0,"",'101'!$H$258)</f>
        <v>099: Přesun hmot HSV</v>
      </c>
      <c r="C14" s="64" t="str">
        <f>IF('101'!$N$258=0,"",'101'!$N$258)</f>
        <v/>
      </c>
      <c r="D14" s="65" t="str">
        <f>IF('101'!$P$258=0,"",'101'!$P$258)</f>
        <v/>
      </c>
      <c r="E14" s="64" t="str">
        <f>IF('101'!$T$258=0,"",'101'!$T$258)</f>
        <v/>
      </c>
      <c r="F14" s="64" t="str">
        <f>IF('101'!$U$258=0,"",'101'!$U$258)</f>
        <v/>
      </c>
    </row>
    <row r="15" spans="1:7" s="63" customFormat="1" ht="15" customHeight="1" outlineLevel="1" x14ac:dyDescent="0.2">
      <c r="B15" s="75" t="str">
        <f>IF('101'!$H$269=0,"",'101'!$H$269)</f>
        <v>VRN: Vedlejší rozpočtové náklady</v>
      </c>
      <c r="C15" s="64" t="str">
        <f>IF('101'!$N$269=0,"",'101'!$N$269)</f>
        <v/>
      </c>
      <c r="D15" s="65" t="str">
        <f>IF('101'!$P$269=0,"",'101'!$P$269)</f>
        <v/>
      </c>
      <c r="E15" s="64" t="str">
        <f>IF('101'!$T$269=0,"",'101'!$T$269)</f>
        <v/>
      </c>
      <c r="F15" s="64" t="str">
        <f>IF('101'!$U$269=0,"",'101'!$U$269)</f>
        <v/>
      </c>
    </row>
    <row r="16" spans="1:7" s="60" customFormat="1" ht="15.75" customHeight="1" x14ac:dyDescent="0.2">
      <c r="B16" s="31" t="s">
        <v>659</v>
      </c>
      <c r="C16" s="61">
        <f>'102'!N5</f>
        <v>0</v>
      </c>
      <c r="D16" s="62">
        <f>'102'!P5</f>
        <v>870.84959894999986</v>
      </c>
      <c r="E16" s="61">
        <f>'102'!T5</f>
        <v>0</v>
      </c>
      <c r="F16" s="61">
        <f>'102'!U5</f>
        <v>0</v>
      </c>
    </row>
    <row r="17" spans="2:6" s="63" customFormat="1" ht="15" customHeight="1" outlineLevel="1" x14ac:dyDescent="0.2">
      <c r="B17" s="97" t="s">
        <v>219</v>
      </c>
      <c r="C17" s="64">
        <f>'102'!N6</f>
        <v>0</v>
      </c>
      <c r="D17" s="65">
        <f>'102'!P6</f>
        <v>15.700044000000002</v>
      </c>
      <c r="E17" s="64">
        <f>'102'!T6</f>
        <v>0</v>
      </c>
      <c r="F17" s="64">
        <f>'102'!U6</f>
        <v>0</v>
      </c>
    </row>
    <row r="18" spans="2:6" s="63" customFormat="1" ht="15" customHeight="1" outlineLevel="1" x14ac:dyDescent="0.2">
      <c r="B18" s="97" t="s">
        <v>384</v>
      </c>
      <c r="C18" s="64">
        <f>'102'!N39</f>
        <v>0</v>
      </c>
      <c r="D18" s="65">
        <f>'102'!P39</f>
        <v>2.4000000000000001E-4</v>
      </c>
      <c r="E18" s="64">
        <f>'102'!T39</f>
        <v>0</v>
      </c>
      <c r="F18" s="64">
        <f>'102'!U39</f>
        <v>0</v>
      </c>
    </row>
    <row r="19" spans="2:6" s="63" customFormat="1" ht="15" customHeight="1" outlineLevel="1" x14ac:dyDescent="0.2">
      <c r="B19" s="97" t="s">
        <v>274</v>
      </c>
      <c r="C19" s="64">
        <f>'102'!N58</f>
        <v>0</v>
      </c>
      <c r="D19" s="65">
        <f>'102'!P58</f>
        <v>45.642565899999994</v>
      </c>
      <c r="E19" s="64">
        <f>'102'!T58</f>
        <v>0</v>
      </c>
      <c r="F19" s="64">
        <f>'102'!U58</f>
        <v>0</v>
      </c>
    </row>
    <row r="20" spans="2:6" s="63" customFormat="1" ht="15" customHeight="1" outlineLevel="1" x14ac:dyDescent="0.2">
      <c r="B20" s="97" t="s">
        <v>259</v>
      </c>
      <c r="C20" s="64">
        <f>'102'!N77</f>
        <v>0</v>
      </c>
      <c r="D20" s="65">
        <f>'102'!P77</f>
        <v>7.4250480000000003</v>
      </c>
      <c r="E20" s="64">
        <f>'102'!T77</f>
        <v>0</v>
      </c>
      <c r="F20" s="64">
        <f>'102'!U77</f>
        <v>0</v>
      </c>
    </row>
    <row r="21" spans="2:6" s="63" customFormat="1" ht="15" customHeight="1" outlineLevel="1" x14ac:dyDescent="0.2">
      <c r="B21" s="97" t="s">
        <v>215</v>
      </c>
      <c r="C21" s="64">
        <f>'102'!N83</f>
        <v>0</v>
      </c>
      <c r="D21" s="65">
        <f>'102'!P83</f>
        <v>711.64556359999995</v>
      </c>
      <c r="E21" s="64">
        <f>'102'!T83</f>
        <v>0</v>
      </c>
      <c r="F21" s="64">
        <f>'102'!U83</f>
        <v>0</v>
      </c>
    </row>
    <row r="22" spans="2:6" s="63" customFormat="1" ht="15" customHeight="1" outlineLevel="1" x14ac:dyDescent="0.2">
      <c r="B22" s="97" t="s">
        <v>226</v>
      </c>
      <c r="C22" s="64">
        <f>'102'!N132</f>
        <v>0</v>
      </c>
      <c r="D22" s="65">
        <f>'102'!P132</f>
        <v>4.9380412499999995</v>
      </c>
      <c r="E22" s="64">
        <f>'102'!T132</f>
        <v>0</v>
      </c>
      <c r="F22" s="64">
        <f>'102'!U132</f>
        <v>0</v>
      </c>
    </row>
    <row r="23" spans="2:6" s="63" customFormat="1" ht="15" customHeight="1" outlineLevel="1" x14ac:dyDescent="0.2">
      <c r="B23" s="97" t="s">
        <v>283</v>
      </c>
      <c r="C23" s="64">
        <f>'102'!N155</f>
        <v>0</v>
      </c>
      <c r="D23" s="65">
        <f>'102'!P155</f>
        <v>85.49809620000002</v>
      </c>
      <c r="E23" s="64">
        <f>'102'!T155</f>
        <v>0</v>
      </c>
      <c r="F23" s="64">
        <f>'102'!U155</f>
        <v>0</v>
      </c>
    </row>
    <row r="24" spans="2:6" s="63" customFormat="1" ht="15" customHeight="1" outlineLevel="1" x14ac:dyDescent="0.2">
      <c r="B24" s="97" t="s">
        <v>302</v>
      </c>
      <c r="C24" s="64">
        <f>'102'!N187</f>
        <v>0</v>
      </c>
      <c r="D24" s="65">
        <f>'102'!P187</f>
        <v>0</v>
      </c>
      <c r="E24" s="64">
        <f>'102'!T187</f>
        <v>0</v>
      </c>
      <c r="F24" s="64">
        <f>'102'!U187</f>
        <v>0</v>
      </c>
    </row>
    <row r="25" spans="2:6" s="63" customFormat="1" ht="15" customHeight="1" outlineLevel="1" x14ac:dyDescent="0.2">
      <c r="B25" s="97" t="s">
        <v>375</v>
      </c>
      <c r="C25" s="64">
        <f>'102'!N204</f>
        <v>0</v>
      </c>
      <c r="D25" s="65">
        <f>'102'!P204</f>
        <v>0</v>
      </c>
      <c r="E25" s="64">
        <f>'102'!T204</f>
        <v>0</v>
      </c>
      <c r="F25" s="64">
        <f>'102'!U204</f>
        <v>0</v>
      </c>
    </row>
    <row r="26" spans="2:6" s="60" customFormat="1" ht="15.75" customHeight="1" x14ac:dyDescent="0.2">
      <c r="B26" s="31" t="s">
        <v>660</v>
      </c>
      <c r="C26" s="61">
        <f>'103'!N5</f>
        <v>0</v>
      </c>
      <c r="D26" s="62">
        <f>'103'!P5</f>
        <v>1215.2168656038452</v>
      </c>
      <c r="E26" s="61">
        <f>'103'!T5</f>
        <v>0</v>
      </c>
      <c r="F26" s="61">
        <f>'103'!U5</f>
        <v>0</v>
      </c>
    </row>
    <row r="27" spans="2:6" s="63" customFormat="1" ht="15" customHeight="1" outlineLevel="1" x14ac:dyDescent="0.2">
      <c r="B27" s="97" t="s">
        <v>219</v>
      </c>
      <c r="C27" s="64">
        <f>'103'!N6</f>
        <v>0</v>
      </c>
      <c r="D27" s="65">
        <f>'103'!P6</f>
        <v>21.8079672</v>
      </c>
      <c r="E27" s="64">
        <f>'103'!T6</f>
        <v>0</v>
      </c>
      <c r="F27" s="64">
        <f>'103'!U6</f>
        <v>0</v>
      </c>
    </row>
    <row r="28" spans="2:6" s="63" customFormat="1" ht="15" customHeight="1" outlineLevel="1" x14ac:dyDescent="0.2">
      <c r="B28" s="97" t="s">
        <v>384</v>
      </c>
      <c r="C28" s="64">
        <f>'103'!N46</f>
        <v>0</v>
      </c>
      <c r="D28" s="65">
        <f>'103'!P46</f>
        <v>0</v>
      </c>
      <c r="E28" s="64">
        <f>'103'!T46</f>
        <v>0</v>
      </c>
      <c r="F28" s="64">
        <f>'103'!U46</f>
        <v>0</v>
      </c>
    </row>
    <row r="29" spans="2:6" s="63" customFormat="1" ht="15" customHeight="1" outlineLevel="1" x14ac:dyDescent="0.2">
      <c r="B29" s="97" t="s">
        <v>274</v>
      </c>
      <c r="C29" s="64">
        <f>'103'!N62</f>
        <v>0</v>
      </c>
      <c r="D29" s="65">
        <f>'103'!P62</f>
        <v>5.2446999999999994E-2</v>
      </c>
      <c r="E29" s="64">
        <f>'103'!T62</f>
        <v>0</v>
      </c>
      <c r="F29" s="64">
        <f>'103'!U62</f>
        <v>0</v>
      </c>
    </row>
    <row r="30" spans="2:6" s="63" customFormat="1" ht="15" customHeight="1" outlineLevel="1" x14ac:dyDescent="0.2">
      <c r="B30" s="97" t="s">
        <v>259</v>
      </c>
      <c r="C30" s="64">
        <f>'103'!N84</f>
        <v>0</v>
      </c>
      <c r="D30" s="65">
        <f>'103'!P84</f>
        <v>5.4585331999999998</v>
      </c>
      <c r="E30" s="64">
        <f>'103'!T84</f>
        <v>0</v>
      </c>
      <c r="F30" s="64">
        <f>'103'!U84</f>
        <v>0</v>
      </c>
    </row>
    <row r="31" spans="2:6" s="63" customFormat="1" ht="15" customHeight="1" outlineLevel="1" x14ac:dyDescent="0.2">
      <c r="B31" s="97" t="s">
        <v>215</v>
      </c>
      <c r="C31" s="64">
        <f>'103'!N91</f>
        <v>0</v>
      </c>
      <c r="D31" s="65">
        <f>'103'!P91</f>
        <v>1094.6752048000003</v>
      </c>
      <c r="E31" s="64">
        <f>'103'!T91</f>
        <v>0</v>
      </c>
      <c r="F31" s="64">
        <f>'103'!U91</f>
        <v>0</v>
      </c>
    </row>
    <row r="32" spans="2:6" s="63" customFormat="1" ht="15" customHeight="1" outlineLevel="1" x14ac:dyDescent="0.2">
      <c r="B32" s="97" t="s">
        <v>226</v>
      </c>
      <c r="C32" s="64">
        <f>'103'!N138</f>
        <v>0</v>
      </c>
      <c r="D32" s="65">
        <f>'103'!P138</f>
        <v>10.16972125</v>
      </c>
      <c r="E32" s="64">
        <f>'103'!T138</f>
        <v>0</v>
      </c>
      <c r="F32" s="64">
        <f>'103'!U138</f>
        <v>0</v>
      </c>
    </row>
    <row r="33" spans="2:6" s="63" customFormat="1" ht="15" customHeight="1" outlineLevel="1" x14ac:dyDescent="0.2">
      <c r="B33" s="97" t="s">
        <v>283</v>
      </c>
      <c r="C33" s="64">
        <f>'103'!N169</f>
        <v>0</v>
      </c>
      <c r="D33" s="65">
        <f>'103'!P169</f>
        <v>83.033612153846178</v>
      </c>
      <c r="E33" s="64">
        <f>'103'!T169</f>
        <v>0</v>
      </c>
      <c r="F33" s="64">
        <f>'103'!U169</f>
        <v>0</v>
      </c>
    </row>
    <row r="34" spans="2:6" s="63" customFormat="1" ht="15" customHeight="1" outlineLevel="1" x14ac:dyDescent="0.2">
      <c r="B34" s="75" t="str">
        <f>IF('101'!$H$250=0,"",'101'!$H$250)</f>
        <v>046: Zemní práce pro montážní práce</v>
      </c>
      <c r="C34" s="64">
        <f>'103'!N206</f>
        <v>0</v>
      </c>
      <c r="D34" s="65">
        <f>'103'!P206</f>
        <v>1.9379999999999998E-2</v>
      </c>
      <c r="E34" s="64">
        <f>'103'!T206</f>
        <v>0</v>
      </c>
      <c r="F34" s="64">
        <f>'103'!U206</f>
        <v>0</v>
      </c>
    </row>
    <row r="35" spans="2:6" s="63" customFormat="1" ht="15" customHeight="1" outlineLevel="1" x14ac:dyDescent="0.2">
      <c r="B35" s="75" t="str">
        <f>IF('101'!$H$258=0,"",'101'!$H$258)</f>
        <v>099: Přesun hmot HSV</v>
      </c>
      <c r="C35" s="64">
        <f>'103'!N214</f>
        <v>0</v>
      </c>
      <c r="D35" s="65">
        <f>'103'!P214</f>
        <v>0</v>
      </c>
      <c r="E35" s="64">
        <f>'103'!T214</f>
        <v>0</v>
      </c>
      <c r="F35" s="64">
        <f>'103'!U214</f>
        <v>0</v>
      </c>
    </row>
    <row r="36" spans="2:6" s="63" customFormat="1" ht="15" customHeight="1" outlineLevel="1" x14ac:dyDescent="0.2">
      <c r="B36" s="75" t="str">
        <f>IF('101'!$H$269=0,"",'101'!$H$269)</f>
        <v>VRN: Vedlejší rozpočtové náklady</v>
      </c>
      <c r="C36" s="64">
        <f>'103'!N225</f>
        <v>0</v>
      </c>
      <c r="D36" s="65">
        <f>'103'!P225</f>
        <v>0</v>
      </c>
      <c r="E36" s="64">
        <f>'103'!T225</f>
        <v>0</v>
      </c>
      <c r="F36" s="64">
        <f>'103'!U225</f>
        <v>0</v>
      </c>
    </row>
    <row r="37" spans="2:6" s="60" customFormat="1" ht="15.75" customHeight="1" x14ac:dyDescent="0.2">
      <c r="B37" s="31" t="s">
        <v>663</v>
      </c>
      <c r="C37" s="61">
        <f>'401'!F3</f>
        <v>0</v>
      </c>
      <c r="D37" s="36" t="s">
        <v>669</v>
      </c>
      <c r="E37" s="61">
        <f>0.21*C37</f>
        <v>0</v>
      </c>
      <c r="F37" s="61">
        <f>C37*1.21</f>
        <v>0</v>
      </c>
    </row>
    <row r="38" spans="2:6" s="63" customFormat="1" ht="15" customHeight="1" outlineLevel="1" x14ac:dyDescent="0.2">
      <c r="B38" s="97" t="s">
        <v>664</v>
      </c>
      <c r="C38" s="64">
        <f>'401'!F39</f>
        <v>0</v>
      </c>
      <c r="D38" s="44" t="s">
        <v>669</v>
      </c>
      <c r="E38" s="64">
        <f t="shared" ref="E38:E43" si="0">0.21*C38</f>
        <v>0</v>
      </c>
      <c r="F38" s="64">
        <f>C38*1.21</f>
        <v>0</v>
      </c>
    </row>
    <row r="39" spans="2:6" s="63" customFormat="1" ht="15" customHeight="1" outlineLevel="1" x14ac:dyDescent="0.2">
      <c r="B39" s="97" t="s">
        <v>665</v>
      </c>
      <c r="C39" s="64">
        <f>'401'!F81</f>
        <v>0</v>
      </c>
      <c r="D39" s="65"/>
      <c r="E39" s="64">
        <f t="shared" si="0"/>
        <v>0</v>
      </c>
      <c r="F39" s="64">
        <f t="shared" ref="F39:F43" si="1">C39*1.21</f>
        <v>0</v>
      </c>
    </row>
    <row r="40" spans="2:6" s="63" customFormat="1" ht="15" customHeight="1" outlineLevel="1" x14ac:dyDescent="0.2">
      <c r="B40" s="97" t="s">
        <v>666</v>
      </c>
      <c r="C40" s="64">
        <f>'401'!F119</f>
        <v>0</v>
      </c>
      <c r="D40" s="44" t="s">
        <v>669</v>
      </c>
      <c r="E40" s="64">
        <f t="shared" si="0"/>
        <v>0</v>
      </c>
      <c r="F40" s="64">
        <f t="shared" si="1"/>
        <v>0</v>
      </c>
    </row>
    <row r="41" spans="2:6" s="63" customFormat="1" ht="15" customHeight="1" outlineLevel="1" x14ac:dyDescent="0.2">
      <c r="B41" s="97" t="s">
        <v>667</v>
      </c>
      <c r="C41" s="64">
        <f>'401'!F121</f>
        <v>0</v>
      </c>
      <c r="D41" s="44" t="s">
        <v>669</v>
      </c>
      <c r="E41" s="64">
        <f t="shared" si="0"/>
        <v>0</v>
      </c>
      <c r="F41" s="64">
        <f t="shared" si="1"/>
        <v>0</v>
      </c>
    </row>
    <row r="42" spans="2:6" s="63" customFormat="1" ht="15" customHeight="1" outlineLevel="1" x14ac:dyDescent="0.2">
      <c r="B42" s="97" t="str">
        <f>IF('[1]Přechod pro chodce'!$H$135=0,"",'[1]Přechod pro chodce'!$H$135)</f>
        <v>VRN: Vedlejší rozpočtové náklady</v>
      </c>
      <c r="C42" s="64">
        <f>'401'!F125</f>
        <v>0</v>
      </c>
      <c r="D42" s="44" t="s">
        <v>669</v>
      </c>
      <c r="E42" s="64">
        <f t="shared" si="0"/>
        <v>0</v>
      </c>
      <c r="F42" s="64">
        <f t="shared" si="1"/>
        <v>0</v>
      </c>
    </row>
    <row r="43" spans="2:6" s="63" customFormat="1" ht="15" customHeight="1" outlineLevel="1" x14ac:dyDescent="0.2">
      <c r="B43" s="97" t="s">
        <v>668</v>
      </c>
      <c r="C43" s="64">
        <f>'401'!F127</f>
        <v>0</v>
      </c>
      <c r="D43" s="44" t="s">
        <v>669</v>
      </c>
      <c r="E43" s="64">
        <f t="shared" si="0"/>
        <v>0</v>
      </c>
      <c r="F43" s="64">
        <f t="shared" si="1"/>
        <v>0</v>
      </c>
    </row>
    <row r="44" spans="2:6" s="60" customFormat="1" ht="15.75" customHeight="1" x14ac:dyDescent="0.2">
      <c r="B44" s="31" t="s">
        <v>819</v>
      </c>
      <c r="C44" s="61">
        <f>'402'!F3</f>
        <v>0</v>
      </c>
      <c r="D44" s="36" t="s">
        <v>669</v>
      </c>
      <c r="E44" s="61">
        <f>0.21*C44</f>
        <v>0</v>
      </c>
      <c r="F44" s="61">
        <f>C44*1.21</f>
        <v>0</v>
      </c>
    </row>
    <row r="45" spans="2:6" s="63" customFormat="1" ht="15" customHeight="1" outlineLevel="1" x14ac:dyDescent="0.2">
      <c r="B45" s="97" t="s">
        <v>664</v>
      </c>
      <c r="C45" s="64">
        <f>'402'!F24</f>
        <v>0</v>
      </c>
      <c r="D45" s="44" t="s">
        <v>669</v>
      </c>
      <c r="E45" s="64">
        <f t="shared" ref="E45:E50" si="2">0.21*C45</f>
        <v>0</v>
      </c>
      <c r="F45" s="64">
        <f>C45*1.21</f>
        <v>0</v>
      </c>
    </row>
    <row r="46" spans="2:6" s="63" customFormat="1" ht="15" customHeight="1" outlineLevel="1" x14ac:dyDescent="0.2">
      <c r="B46" s="97" t="s">
        <v>665</v>
      </c>
      <c r="C46" s="64">
        <f>'402'!F48</f>
        <v>0</v>
      </c>
      <c r="D46" s="65"/>
      <c r="E46" s="64">
        <f t="shared" si="2"/>
        <v>0</v>
      </c>
      <c r="F46" s="64">
        <f t="shared" ref="F46:F50" si="3">C46*1.21</f>
        <v>0</v>
      </c>
    </row>
    <row r="47" spans="2:6" s="63" customFormat="1" ht="15" customHeight="1" outlineLevel="1" x14ac:dyDescent="0.2">
      <c r="B47" s="97" t="s">
        <v>666</v>
      </c>
      <c r="C47" s="64">
        <f>'402'!F73</f>
        <v>0</v>
      </c>
      <c r="D47" s="44" t="s">
        <v>669</v>
      </c>
      <c r="E47" s="64">
        <f t="shared" si="2"/>
        <v>0</v>
      </c>
      <c r="F47" s="64">
        <f t="shared" si="3"/>
        <v>0</v>
      </c>
    </row>
    <row r="48" spans="2:6" s="63" customFormat="1" ht="15" customHeight="1" outlineLevel="1" x14ac:dyDescent="0.2">
      <c r="B48" s="97" t="s">
        <v>667</v>
      </c>
      <c r="C48" s="64">
        <f>'402'!F76</f>
        <v>0</v>
      </c>
      <c r="D48" s="44" t="s">
        <v>669</v>
      </c>
      <c r="E48" s="64">
        <f t="shared" si="2"/>
        <v>0</v>
      </c>
      <c r="F48" s="64">
        <f t="shared" si="3"/>
        <v>0</v>
      </c>
    </row>
    <row r="49" spans="2:6" s="63" customFormat="1" ht="15" customHeight="1" outlineLevel="1" x14ac:dyDescent="0.2">
      <c r="B49" s="97" t="str">
        <f>IF('[1]Přechod pro chodce'!$H$135=0,"",'[1]Přechod pro chodce'!$H$135)</f>
        <v>VRN: Vedlejší rozpočtové náklady</v>
      </c>
      <c r="C49" s="64">
        <f>'402'!F81</f>
        <v>0</v>
      </c>
      <c r="D49" s="44" t="s">
        <v>669</v>
      </c>
      <c r="E49" s="64">
        <f t="shared" si="2"/>
        <v>0</v>
      </c>
      <c r="F49" s="64">
        <f t="shared" si="3"/>
        <v>0</v>
      </c>
    </row>
    <row r="50" spans="2:6" s="63" customFormat="1" ht="15" customHeight="1" outlineLevel="1" x14ac:dyDescent="0.2">
      <c r="B50" s="97" t="s">
        <v>668</v>
      </c>
      <c r="C50" s="64">
        <f>'402'!F84</f>
        <v>0</v>
      </c>
      <c r="D50" s="44" t="s">
        <v>669</v>
      </c>
      <c r="E50" s="64">
        <f t="shared" si="2"/>
        <v>0</v>
      </c>
      <c r="F50" s="64">
        <f t="shared" si="3"/>
        <v>0</v>
      </c>
    </row>
    <row r="51" spans="2:6" s="60" customFormat="1" ht="15.75" customHeight="1" x14ac:dyDescent="0.2">
      <c r="B51" s="31" t="s">
        <v>828</v>
      </c>
      <c r="C51" s="61">
        <f>'403'!F3</f>
        <v>0</v>
      </c>
      <c r="D51" s="36" t="s">
        <v>669</v>
      </c>
      <c r="E51" s="61">
        <f>0.21*C51</f>
        <v>0</v>
      </c>
      <c r="F51" s="61">
        <f>C51*1.21</f>
        <v>0</v>
      </c>
    </row>
    <row r="52" spans="2:6" s="63" customFormat="1" ht="15" customHeight="1" outlineLevel="1" x14ac:dyDescent="0.2">
      <c r="B52" s="97" t="s">
        <v>664</v>
      </c>
      <c r="C52" s="64">
        <f>'403'!F23</f>
        <v>0</v>
      </c>
      <c r="D52" s="44" t="s">
        <v>669</v>
      </c>
      <c r="E52" s="64">
        <f t="shared" ref="E52:E57" si="4">0.21*C52</f>
        <v>0</v>
      </c>
      <c r="F52" s="64">
        <f>C52*1.21</f>
        <v>0</v>
      </c>
    </row>
    <row r="53" spans="2:6" s="63" customFormat="1" ht="15" customHeight="1" outlineLevel="1" x14ac:dyDescent="0.2">
      <c r="B53" s="97" t="s">
        <v>665</v>
      </c>
      <c r="C53" s="64">
        <f>'403'!F48</f>
        <v>0</v>
      </c>
      <c r="D53" s="65"/>
      <c r="E53" s="64">
        <f t="shared" si="4"/>
        <v>0</v>
      </c>
      <c r="F53" s="64">
        <f t="shared" ref="F53:F57" si="5">C53*1.21</f>
        <v>0</v>
      </c>
    </row>
    <row r="54" spans="2:6" s="63" customFormat="1" ht="15" customHeight="1" outlineLevel="1" x14ac:dyDescent="0.2">
      <c r="B54" s="97" t="s">
        <v>666</v>
      </c>
      <c r="C54" s="64">
        <f>'403'!F82</f>
        <v>0</v>
      </c>
      <c r="D54" s="44" t="s">
        <v>669</v>
      </c>
      <c r="E54" s="64">
        <f t="shared" si="4"/>
        <v>0</v>
      </c>
      <c r="F54" s="64">
        <f t="shared" si="5"/>
        <v>0</v>
      </c>
    </row>
    <row r="55" spans="2:6" s="63" customFormat="1" ht="15" customHeight="1" outlineLevel="1" x14ac:dyDescent="0.2">
      <c r="B55" s="97" t="s">
        <v>667</v>
      </c>
      <c r="C55" s="64">
        <f>'403'!F85</f>
        <v>0</v>
      </c>
      <c r="D55" s="44" t="s">
        <v>669</v>
      </c>
      <c r="E55" s="64">
        <f t="shared" si="4"/>
        <v>0</v>
      </c>
      <c r="F55" s="64">
        <f t="shared" si="5"/>
        <v>0</v>
      </c>
    </row>
    <row r="56" spans="2:6" s="63" customFormat="1" ht="15" customHeight="1" outlineLevel="1" x14ac:dyDescent="0.2">
      <c r="B56" s="97" t="str">
        <f>IF('[1]Přechod pro chodce'!$H$135=0,"",'[1]Přechod pro chodce'!$H$135)</f>
        <v>VRN: Vedlejší rozpočtové náklady</v>
      </c>
      <c r="C56" s="64">
        <f>'403'!F90</f>
        <v>0</v>
      </c>
      <c r="D56" s="44" t="s">
        <v>669</v>
      </c>
      <c r="E56" s="64">
        <f t="shared" si="4"/>
        <v>0</v>
      </c>
      <c r="F56" s="64">
        <f t="shared" si="5"/>
        <v>0</v>
      </c>
    </row>
    <row r="57" spans="2:6" s="63" customFormat="1" ht="15" customHeight="1" outlineLevel="1" x14ac:dyDescent="0.2">
      <c r="B57" s="97" t="s">
        <v>668</v>
      </c>
      <c r="C57" s="64">
        <f>'403'!F93</f>
        <v>0</v>
      </c>
      <c r="D57" s="44" t="s">
        <v>669</v>
      </c>
      <c r="E57" s="64">
        <f t="shared" si="4"/>
        <v>0</v>
      </c>
      <c r="F57" s="64">
        <f t="shared" si="5"/>
        <v>0</v>
      </c>
    </row>
    <row r="58" spans="2:6" s="60" customFormat="1" ht="15.75" customHeight="1" x14ac:dyDescent="0.2">
      <c r="B58" s="31" t="s">
        <v>835</v>
      </c>
      <c r="C58" s="61"/>
      <c r="D58" s="36"/>
      <c r="E58" s="61"/>
      <c r="F58" s="61"/>
    </row>
    <row r="59" spans="2:6" s="63" customFormat="1" ht="15" customHeight="1" outlineLevel="1" x14ac:dyDescent="0.2">
      <c r="B59" s="97" t="s">
        <v>836</v>
      </c>
      <c r="C59" s="64"/>
      <c r="D59" s="44"/>
      <c r="E59" s="64"/>
      <c r="F59" s="64"/>
    </row>
    <row r="60" spans="2:6" s="60" customFormat="1" ht="15.75" customHeight="1" x14ac:dyDescent="0.2">
      <c r="B60" s="31" t="s">
        <v>661</v>
      </c>
      <c r="C60" s="61">
        <f>'801'!N5</f>
        <v>0</v>
      </c>
      <c r="D60" s="62">
        <f>'801'!P5</f>
        <v>52.206000000000003</v>
      </c>
      <c r="E60" s="61">
        <f>'801'!T5</f>
        <v>0</v>
      </c>
      <c r="F60" s="61">
        <f>'801'!U5</f>
        <v>0</v>
      </c>
    </row>
    <row r="61" spans="2:6" s="63" customFormat="1" ht="15" customHeight="1" outlineLevel="1" x14ac:dyDescent="0.2">
      <c r="B61" s="75" t="s">
        <v>219</v>
      </c>
      <c r="C61" s="64">
        <f>'801'!N6</f>
        <v>0</v>
      </c>
      <c r="D61" s="65">
        <f>'801'!P6</f>
        <v>0</v>
      </c>
      <c r="E61" s="64">
        <f>'801'!T6</f>
        <v>0</v>
      </c>
      <c r="F61" s="64">
        <f>'801'!U6</f>
        <v>0</v>
      </c>
    </row>
    <row r="62" spans="2:6" s="63" customFormat="1" ht="15" customHeight="1" outlineLevel="1" x14ac:dyDescent="0.2">
      <c r="B62" s="97" t="s">
        <v>274</v>
      </c>
      <c r="C62" s="64">
        <f>'801'!N26</f>
        <v>0</v>
      </c>
      <c r="D62" s="65">
        <f>'801'!P26</f>
        <v>52.206000000000003</v>
      </c>
      <c r="E62" s="64">
        <f>'801'!T26</f>
        <v>0</v>
      </c>
      <c r="F62" s="64">
        <f>'801'!U26</f>
        <v>0</v>
      </c>
    </row>
    <row r="63" spans="2:6" s="63" customFormat="1" ht="15" customHeight="1" outlineLevel="1" x14ac:dyDescent="0.2">
      <c r="B63" s="97" t="s">
        <v>302</v>
      </c>
      <c r="C63" s="64">
        <f>'801'!N57</f>
        <v>0</v>
      </c>
      <c r="D63" s="65">
        <f>'801'!P57</f>
        <v>0</v>
      </c>
      <c r="E63" s="64">
        <f>'801'!T57</f>
        <v>0</v>
      </c>
      <c r="F63" s="64">
        <f>'801'!U57</f>
        <v>0</v>
      </c>
    </row>
    <row r="64" spans="2:6" s="60" customFormat="1" ht="15.75" customHeight="1" x14ac:dyDescent="0.2">
      <c r="B64" s="31" t="s">
        <v>662</v>
      </c>
      <c r="C64" s="61">
        <f>'802'!N5</f>
        <v>0</v>
      </c>
      <c r="D64" s="62">
        <f>'802'!P5</f>
        <v>13.051500000000001</v>
      </c>
      <c r="E64" s="61">
        <f>'802'!T5</f>
        <v>0</v>
      </c>
      <c r="F64" s="61">
        <f>'802'!U5</f>
        <v>0</v>
      </c>
    </row>
    <row r="65" spans="1:6" s="63" customFormat="1" ht="15" customHeight="1" outlineLevel="1" x14ac:dyDescent="0.2">
      <c r="B65" s="97" t="s">
        <v>274</v>
      </c>
      <c r="C65" s="64">
        <f>'802'!N6</f>
        <v>0</v>
      </c>
      <c r="D65" s="65">
        <f>'802'!P6</f>
        <v>13.051500000000001</v>
      </c>
      <c r="E65" s="64">
        <f>'802'!T6</f>
        <v>0</v>
      </c>
      <c r="F65" s="64">
        <f>'802'!U6</f>
        <v>0</v>
      </c>
    </row>
    <row r="66" spans="1:6" s="63" customFormat="1" ht="15" customHeight="1" outlineLevel="1" x14ac:dyDescent="0.2">
      <c r="B66" s="97" t="s">
        <v>302</v>
      </c>
      <c r="C66" s="64">
        <f>'802'!N38</f>
        <v>0</v>
      </c>
      <c r="D66" s="65">
        <f>'802'!P38</f>
        <v>0</v>
      </c>
      <c r="E66" s="64">
        <f>'802'!T38</f>
        <v>0</v>
      </c>
      <c r="F66" s="64">
        <f>'802'!U38</f>
        <v>0</v>
      </c>
    </row>
    <row r="67" spans="1:6" s="60" customFormat="1" ht="15.75" customHeight="1" x14ac:dyDescent="0.2">
      <c r="B67" s="74" t="s">
        <v>404</v>
      </c>
      <c r="C67" s="61">
        <f>MGZS!N7</f>
        <v>0</v>
      </c>
      <c r="D67" s="62">
        <f>MGZS!P7</f>
        <v>0</v>
      </c>
      <c r="E67" s="61">
        <f>MGZS!T7</f>
        <v>0</v>
      </c>
      <c r="F67" s="61">
        <f>MGZS!U7</f>
        <v>0</v>
      </c>
    </row>
    <row r="68" spans="1:6" s="63" customFormat="1" ht="15" customHeight="1" outlineLevel="1" x14ac:dyDescent="0.2">
      <c r="B68" s="75" t="s">
        <v>321</v>
      </c>
      <c r="C68" s="64">
        <f>MGZS!N8</f>
        <v>0</v>
      </c>
      <c r="D68" s="65">
        <f>MGZS!N8</f>
        <v>0</v>
      </c>
      <c r="E68" s="64">
        <f>MGZS!T8</f>
        <v>0</v>
      </c>
      <c r="F68" s="64">
        <f>MGZS!U8</f>
        <v>0</v>
      </c>
    </row>
    <row r="69" spans="1:6" s="60" customFormat="1" ht="15.75" customHeight="1" x14ac:dyDescent="0.2">
      <c r="B69" s="124" t="str">
        <f>IF([2]Zakazka!$H$5=0,"",[2]Zakazka!$H$5)</f>
        <v>dodatek: Sadové úpravy Vojnovičova</v>
      </c>
      <c r="C69" s="34">
        <f>DODATEK!N5</f>
        <v>0</v>
      </c>
      <c r="D69" s="36">
        <f>[3]List2!P5</f>
        <v>12.1814</v>
      </c>
      <c r="E69" s="34">
        <f>DODATEK!T5</f>
        <v>0</v>
      </c>
      <c r="F69" s="34">
        <f>DODATEK!U5</f>
        <v>0</v>
      </c>
    </row>
    <row r="70" spans="1:6" s="63" customFormat="1" ht="15" customHeight="1" outlineLevel="1" x14ac:dyDescent="0.2">
      <c r="B70" s="125" t="str">
        <f>IF([2]Zakazka!$H$6=0,"",[2]Zakazka!$H$6)</f>
        <v>001: Zemní práce</v>
      </c>
      <c r="C70" s="42">
        <f>DODATEK!N6</f>
        <v>0</v>
      </c>
      <c r="D70" s="44" t="str">
        <f>IF([2]Zakazka!$P$6=0,"",[2]Zakazka!$P$6)</f>
        <v/>
      </c>
      <c r="E70" s="42">
        <f>DODATEK!T6</f>
        <v>0</v>
      </c>
      <c r="F70" s="42">
        <f>DODATEK!U6</f>
        <v>0</v>
      </c>
    </row>
    <row r="71" spans="1:6" s="63" customFormat="1" ht="15" customHeight="1" outlineLevel="1" x14ac:dyDescent="0.2">
      <c r="B71" s="125" t="str">
        <f>IF([2]Zakazka!$H$13=0,"",[2]Zakazka!$H$13)</f>
        <v>0018: Povrchové úpravy terénu</v>
      </c>
      <c r="C71" s="42">
        <f>DODATEK!N13</f>
        <v>0</v>
      </c>
      <c r="D71" s="44">
        <f>[3]List2!P13</f>
        <v>12.1814</v>
      </c>
      <c r="E71" s="42">
        <f>DODATEK!T13</f>
        <v>0</v>
      </c>
      <c r="F71" s="42">
        <f>DODATEK!U13</f>
        <v>0</v>
      </c>
    </row>
    <row r="72" spans="1:6" s="63" customFormat="1" ht="15" customHeight="1" outlineLevel="1" thickBot="1" x14ac:dyDescent="0.25">
      <c r="B72" s="125" t="str">
        <f>IF([2]Zakazka!$H$31=0,"",[2]Zakazka!$H$31)</f>
        <v>099: Přesun hmot HSV</v>
      </c>
      <c r="C72" s="42">
        <f>DODATEK!N31</f>
        <v>0</v>
      </c>
      <c r="D72" s="44" t="str">
        <f>IF([2]Zakazka!$P$31=0,"",[2]Zakazka!$P$31)</f>
        <v/>
      </c>
      <c r="E72" s="42">
        <f>DODATEK!T31</f>
        <v>0</v>
      </c>
      <c r="F72" s="42">
        <f>DODATEK!U31</f>
        <v>0</v>
      </c>
    </row>
    <row r="73" spans="1:6" s="66" customFormat="1" ht="15" x14ac:dyDescent="0.25">
      <c r="A73" s="66">
        <f>SUM(A75:A75)</f>
        <v>0</v>
      </c>
      <c r="B73" s="67" t="s">
        <v>220</v>
      </c>
      <c r="C73" s="68">
        <f>SUBTOTAL(9,C5:C72)/2</f>
        <v>0</v>
      </c>
      <c r="D73" s="92"/>
      <c r="E73" s="93"/>
      <c r="F73" s="93"/>
    </row>
    <row r="74" spans="1:6" s="66" customFormat="1" ht="15" x14ac:dyDescent="0.25">
      <c r="B74" s="69" t="s">
        <v>13</v>
      </c>
      <c r="C74" s="70">
        <f>SUBTOTAL(9,E5:E72)</f>
        <v>0</v>
      </c>
    </row>
    <row r="75" spans="1:6" s="71" customFormat="1" ht="13.5" thickBot="1" x14ac:dyDescent="0.25">
      <c r="A75" s="71">
        <f>IF(ISNUMBER(A3),SUMIF(__SAZBA__,A3,__CENA__),0)</f>
        <v>0</v>
      </c>
      <c r="B75" s="73" t="str">
        <f>IF(A75=0,"","DPH " &amp; A3 &amp; " % ze základny: " &amp; TEXT(A75,"# ##0"))</f>
        <v/>
      </c>
      <c r="C75" s="72" t="str">
        <f>IF(A75=0,"",A75*A3/100)</f>
        <v/>
      </c>
    </row>
    <row r="76" spans="1:6" s="66" customFormat="1" ht="15" x14ac:dyDescent="0.25">
      <c r="B76" s="67" t="s">
        <v>294</v>
      </c>
      <c r="C76" s="68">
        <f>SUM(C73:C74)</f>
        <v>0</v>
      </c>
      <c r="D76" s="122">
        <f>D5+D16+D26+D60+D64+D67</f>
        <v>5503.7876766538448</v>
      </c>
      <c r="E76" s="93"/>
      <c r="F76" s="93"/>
    </row>
  </sheetData>
  <sheetProtection algorithmName="SHA-512" hashValue="tpf7mLiFv0A+RNLfWAKUlyWglEDwXaDYwZOZfFJnuDW8G9a5ouvM7krFJef9ItjnlX5v+z+cTTQr6kzeRIGPug==" saltValue="qpOfp8sslkwHinUAAYRT/Q==" spinCount="100000" sheet="1" objects="1" scenarios="1"/>
  <phoneticPr fontId="0" type="noConversion"/>
  <pageMargins left="0.78740157480314965" right="0.78740157480314965" top="0.78740157480314965" bottom="0.78740157480314965" header="0.39370078740157483" footer="0.39370078740157483"/>
  <pageSetup paperSize="9" scale="90" orientation="landscape" r:id="rId1"/>
  <headerFooter>
    <oddFooter>&amp;L&amp;8www.euroCALC.cz&amp;C&amp;8&amp;P z &amp;N&amp;R&amp;8&amp;D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U271"/>
  <sheetViews>
    <sheetView tabSelected="1" topLeftCell="F1" zoomScaleNormal="100" zoomScaleSheetLayoutView="100" workbookViewId="0">
      <pane ySplit="3" topLeftCell="A217" activePane="bottomLeft" state="frozen"/>
      <selection pane="bottomLeft" activeCell="N219" sqref="N219"/>
    </sheetView>
  </sheetViews>
  <sheetFormatPr defaultRowHeight="12.75" outlineLevelRow="3" x14ac:dyDescent="0.2"/>
  <cols>
    <col min="1" max="5" width="0" hidden="1" customWidth="1"/>
    <col min="6" max="6" width="4.28515625" style="1" customWidth="1"/>
    <col min="7" max="7" width="10" style="3" customWidth="1"/>
    <col min="8" max="8" width="57.140625" style="5" customWidth="1"/>
    <col min="9" max="9" width="4.28515625" style="4" customWidth="1"/>
    <col min="10" max="10" width="11" style="7" customWidth="1"/>
    <col min="11" max="11" width="6.85546875" style="8" customWidth="1"/>
    <col min="12" max="12" width="13.42578125" style="7" customWidth="1"/>
    <col min="13" max="13" width="12.42578125" style="8" customWidth="1"/>
    <col min="14" max="14" width="11.42578125" style="9" customWidth="1"/>
    <col min="15" max="15" width="9.42578125" style="10" customWidth="1"/>
    <col min="16" max="16" width="9.7109375" style="8" customWidth="1"/>
    <col min="17" max="17" width="9" style="8" customWidth="1"/>
    <col min="18" max="18" width="11.140625" style="8" customWidth="1"/>
    <col min="19" max="19" width="9.7109375" style="8" customWidth="1"/>
    <col min="20" max="20" width="14.5703125" style="8" customWidth="1"/>
    <col min="21" max="21" width="15.7109375" style="8" customWidth="1"/>
    <col min="22" max="22" width="9.42578125" customWidth="1"/>
  </cols>
  <sheetData>
    <row r="1" spans="1:21" ht="21.6" customHeight="1" x14ac:dyDescent="0.25">
      <c r="F1" s="11"/>
      <c r="G1" s="12"/>
      <c r="H1" s="12" t="s">
        <v>345</v>
      </c>
      <c r="I1" s="12"/>
      <c r="J1" s="13"/>
      <c r="K1" s="14"/>
      <c r="L1" s="13"/>
      <c r="M1" s="14"/>
      <c r="N1" s="15"/>
      <c r="O1" s="16"/>
      <c r="P1" s="14"/>
      <c r="Q1" s="14"/>
      <c r="R1" s="14"/>
      <c r="S1" s="14"/>
      <c r="T1" s="14"/>
      <c r="U1" s="14"/>
    </row>
    <row r="2" spans="1:21" ht="21.6" customHeight="1" x14ac:dyDescent="0.25">
      <c r="F2" s="11"/>
      <c r="G2" s="12"/>
      <c r="H2" s="12" t="s">
        <v>657</v>
      </c>
      <c r="I2" s="12"/>
      <c r="J2" s="13"/>
      <c r="K2" s="14"/>
      <c r="L2" s="13"/>
      <c r="M2" s="14"/>
      <c r="N2" s="15"/>
      <c r="O2" s="16"/>
      <c r="P2" s="14"/>
      <c r="Q2" s="14"/>
      <c r="R2" s="14"/>
      <c r="S2" s="14"/>
      <c r="T2" s="14"/>
      <c r="U2" s="14"/>
    </row>
    <row r="3" spans="1:21" s="24" customFormat="1" ht="24.75" thickBot="1" x14ac:dyDescent="0.25">
      <c r="F3" s="25" t="s">
        <v>25</v>
      </c>
      <c r="G3" s="25" t="s">
        <v>14</v>
      </c>
      <c r="H3" s="91" t="s">
        <v>18</v>
      </c>
      <c r="I3" s="25" t="s">
        <v>6</v>
      </c>
      <c r="J3" s="96" t="s">
        <v>279</v>
      </c>
      <c r="K3" s="25" t="s">
        <v>24</v>
      </c>
      <c r="L3" s="25" t="s">
        <v>188</v>
      </c>
      <c r="M3" s="25" t="s">
        <v>181</v>
      </c>
      <c r="N3" s="25" t="s">
        <v>17</v>
      </c>
      <c r="O3" s="96" t="s">
        <v>210</v>
      </c>
      <c r="P3" s="25" t="s">
        <v>44</v>
      </c>
      <c r="Q3" s="25" t="s">
        <v>225</v>
      </c>
      <c r="R3" s="25" t="s">
        <v>19</v>
      </c>
      <c r="S3" s="25" t="s">
        <v>168</v>
      </c>
      <c r="T3" s="25" t="s">
        <v>13</v>
      </c>
      <c r="U3" s="25" t="s">
        <v>172</v>
      </c>
    </row>
    <row r="4" spans="1:21" ht="11.25" customHeight="1" x14ac:dyDescent="0.2">
      <c r="F4" s="2"/>
      <c r="G4" s="26"/>
      <c r="H4" s="27"/>
      <c r="I4" s="6"/>
      <c r="J4" s="2"/>
      <c r="K4" s="2"/>
      <c r="L4" s="2"/>
      <c r="M4" s="2"/>
      <c r="N4" s="2"/>
      <c r="O4" s="2"/>
      <c r="P4" s="2"/>
      <c r="Q4" s="2"/>
      <c r="R4" s="2"/>
      <c r="S4" s="2"/>
      <c r="T4" s="2"/>
      <c r="U4" s="2"/>
    </row>
    <row r="5" spans="1:21" s="28" customFormat="1" ht="18.75" customHeight="1" x14ac:dyDescent="0.2">
      <c r="F5" s="29"/>
      <c r="G5" s="31"/>
      <c r="H5" s="31" t="s">
        <v>658</v>
      </c>
      <c r="I5" s="30"/>
      <c r="J5" s="32"/>
      <c r="K5" s="33"/>
      <c r="L5" s="32"/>
      <c r="M5" s="33"/>
      <c r="N5" s="34">
        <f>SUBTOTAL(9,N6:N271)</f>
        <v>0</v>
      </c>
      <c r="O5" s="35"/>
      <c r="P5" s="133">
        <f>SUBTOTAL(9,P6:P271)</f>
        <v>3352.4637120999992</v>
      </c>
      <c r="Q5" s="33"/>
      <c r="R5" s="36">
        <f>SUBTOTAL(9,R6:R271)</f>
        <v>1599.3598999999999</v>
      </c>
      <c r="S5" s="79" t="s">
        <v>1</v>
      </c>
      <c r="T5" s="34">
        <f>SUBTOTAL(9,T6:T271)</f>
        <v>0</v>
      </c>
      <c r="U5" s="34">
        <f>SUBTOTAL(9,U6:U271)</f>
        <v>0</v>
      </c>
    </row>
    <row r="6" spans="1:21" s="37" customFormat="1" ht="16.5" customHeight="1" outlineLevel="1" x14ac:dyDescent="0.2">
      <c r="F6" s="38"/>
      <c r="G6" s="39"/>
      <c r="H6" s="39" t="s">
        <v>219</v>
      </c>
      <c r="I6" s="6"/>
      <c r="J6" s="40"/>
      <c r="K6" s="41"/>
      <c r="L6" s="40"/>
      <c r="M6" s="41"/>
      <c r="N6" s="42">
        <f>SUBTOTAL(9,N7:N49)</f>
        <v>0</v>
      </c>
      <c r="O6" s="43"/>
      <c r="P6" s="44">
        <f>SUBTOTAL(9,P7:P49)</f>
        <v>28.210689600000002</v>
      </c>
      <c r="Q6" s="41"/>
      <c r="R6" s="44">
        <f>SUBTOTAL(9,R7:R49)</f>
        <v>0</v>
      </c>
      <c r="S6" s="80" t="s">
        <v>1</v>
      </c>
      <c r="T6" s="42">
        <f>SUBTOTAL(9,T7:T49)</f>
        <v>0</v>
      </c>
      <c r="U6" s="42">
        <f>SUBTOTAL(9,U7:U49)</f>
        <v>0</v>
      </c>
    </row>
    <row r="7" spans="1:21" s="45" customFormat="1" ht="12" outlineLevel="2" x14ac:dyDescent="0.2">
      <c r="A7" s="45" t="s">
        <v>253</v>
      </c>
      <c r="B7" s="45" t="s">
        <v>236</v>
      </c>
      <c r="C7" s="45" t="s">
        <v>244</v>
      </c>
      <c r="D7" s="45" t="s">
        <v>245</v>
      </c>
      <c r="E7" s="45" t="s">
        <v>246</v>
      </c>
      <c r="F7" s="20">
        <v>1</v>
      </c>
      <c r="G7" s="46" t="s">
        <v>64</v>
      </c>
      <c r="H7" s="47" t="s">
        <v>498</v>
      </c>
      <c r="I7" s="21" t="s">
        <v>12</v>
      </c>
      <c r="J7" s="48">
        <v>69.28</v>
      </c>
      <c r="K7" s="22">
        <v>0</v>
      </c>
      <c r="L7" s="48">
        <f>J7*(1+K7/100)</f>
        <v>69.28</v>
      </c>
      <c r="M7" s="22">
        <v>0</v>
      </c>
      <c r="N7" s="23">
        <f>L7*M7</f>
        <v>0</v>
      </c>
      <c r="O7" s="49"/>
      <c r="P7" s="50">
        <f>L7*O7</f>
        <v>0</v>
      </c>
      <c r="Q7" s="49"/>
      <c r="R7" s="50">
        <f>L7*Q7</f>
        <v>0</v>
      </c>
      <c r="S7" s="23">
        <v>21</v>
      </c>
      <c r="T7" s="23">
        <f>N7*(S7/100)</f>
        <v>0</v>
      </c>
      <c r="U7" s="23">
        <f>N7+T7</f>
        <v>0</v>
      </c>
    </row>
    <row r="8" spans="1:21" s="51" customFormat="1" ht="11.25" outlineLevel="3" x14ac:dyDescent="0.2">
      <c r="F8" s="52"/>
      <c r="G8" s="53"/>
      <c r="H8" s="54" t="s">
        <v>433</v>
      </c>
      <c r="I8" s="53"/>
      <c r="J8" s="55">
        <v>69.28</v>
      </c>
      <c r="K8" s="56"/>
      <c r="L8" s="57"/>
      <c r="M8" s="56"/>
      <c r="N8" s="58"/>
      <c r="O8" s="59"/>
      <c r="P8" s="56"/>
      <c r="Q8" s="56"/>
      <c r="R8" s="56"/>
      <c r="S8" s="81" t="s">
        <v>1</v>
      </c>
      <c r="T8" s="56"/>
      <c r="U8" s="56"/>
    </row>
    <row r="9" spans="1:21" s="45" customFormat="1" ht="24" outlineLevel="2" x14ac:dyDescent="0.2">
      <c r="F9" s="20">
        <v>2</v>
      </c>
      <c r="G9" s="46" t="s">
        <v>65</v>
      </c>
      <c r="H9" s="47" t="s">
        <v>560</v>
      </c>
      <c r="I9" s="21" t="s">
        <v>12</v>
      </c>
      <c r="J9" s="48">
        <v>799.77</v>
      </c>
      <c r="K9" s="22">
        <v>0</v>
      </c>
      <c r="L9" s="48">
        <f>J9*(1+K9/100)</f>
        <v>799.77</v>
      </c>
      <c r="M9" s="22">
        <v>0</v>
      </c>
      <c r="N9" s="23">
        <f>L9*M9</f>
        <v>0</v>
      </c>
      <c r="O9" s="49"/>
      <c r="P9" s="50">
        <f>L9*O9</f>
        <v>0</v>
      </c>
      <c r="Q9" s="49"/>
      <c r="R9" s="50">
        <f>L9*Q9</f>
        <v>0</v>
      </c>
      <c r="S9" s="23">
        <v>21</v>
      </c>
      <c r="T9" s="23">
        <f>N9*(S9/100)</f>
        <v>0</v>
      </c>
      <c r="U9" s="23">
        <f>N9+T9</f>
        <v>0</v>
      </c>
    </row>
    <row r="10" spans="1:21" s="51" customFormat="1" ht="11.25" outlineLevel="3" x14ac:dyDescent="0.2">
      <c r="F10" s="52"/>
      <c r="G10" s="53"/>
      <c r="H10" s="54" t="s">
        <v>446</v>
      </c>
      <c r="I10" s="53"/>
      <c r="J10" s="55">
        <v>799.77</v>
      </c>
      <c r="K10" s="56"/>
      <c r="L10" s="57"/>
      <c r="M10" s="56"/>
      <c r="N10" s="58"/>
      <c r="O10" s="59"/>
      <c r="P10" s="56"/>
      <c r="Q10" s="56"/>
      <c r="R10" s="56"/>
      <c r="S10" s="81" t="s">
        <v>1</v>
      </c>
      <c r="T10" s="56"/>
      <c r="U10" s="56"/>
    </row>
    <row r="11" spans="1:21" s="45" customFormat="1" ht="24" outlineLevel="2" x14ac:dyDescent="0.2">
      <c r="F11" s="20">
        <v>3</v>
      </c>
      <c r="G11" s="46" t="s">
        <v>83</v>
      </c>
      <c r="H11" s="47" t="s">
        <v>570</v>
      </c>
      <c r="I11" s="21" t="s">
        <v>12</v>
      </c>
      <c r="J11" s="48">
        <v>104.38</v>
      </c>
      <c r="K11" s="22">
        <v>0</v>
      </c>
      <c r="L11" s="48">
        <f>J11*(1+K11/100)</f>
        <v>104.38</v>
      </c>
      <c r="M11" s="22">
        <v>0</v>
      </c>
      <c r="N11" s="23">
        <f>L11*M11</f>
        <v>0</v>
      </c>
      <c r="O11" s="49"/>
      <c r="P11" s="50">
        <f>L11*O11</f>
        <v>0</v>
      </c>
      <c r="Q11" s="49"/>
      <c r="R11" s="50">
        <f>L11*Q11</f>
        <v>0</v>
      </c>
      <c r="S11" s="23">
        <v>21</v>
      </c>
      <c r="T11" s="23">
        <f>N11*(S11/100)</f>
        <v>0</v>
      </c>
      <c r="U11" s="23">
        <f>N11+T11</f>
        <v>0</v>
      </c>
    </row>
    <row r="12" spans="1:21" s="51" customFormat="1" ht="11.25" outlineLevel="3" x14ac:dyDescent="0.2">
      <c r="F12" s="52"/>
      <c r="G12" s="53"/>
      <c r="H12" s="54" t="s">
        <v>443</v>
      </c>
      <c r="I12" s="53"/>
      <c r="J12" s="55">
        <v>104.38</v>
      </c>
      <c r="K12" s="56"/>
      <c r="L12" s="57"/>
      <c r="M12" s="56"/>
      <c r="N12" s="58"/>
      <c r="O12" s="59"/>
      <c r="P12" s="56"/>
      <c r="Q12" s="56"/>
      <c r="R12" s="56"/>
      <c r="S12" s="81" t="s">
        <v>1</v>
      </c>
      <c r="T12" s="56"/>
      <c r="U12" s="56"/>
    </row>
    <row r="13" spans="1:21" s="45" customFormat="1" ht="12" outlineLevel="2" x14ac:dyDescent="0.2">
      <c r="F13" s="20">
        <v>4</v>
      </c>
      <c r="G13" s="46" t="s">
        <v>67</v>
      </c>
      <c r="H13" s="47" t="s">
        <v>522</v>
      </c>
      <c r="I13" s="21" t="s">
        <v>12</v>
      </c>
      <c r="J13" s="48">
        <v>21.8</v>
      </c>
      <c r="K13" s="22">
        <v>0</v>
      </c>
      <c r="L13" s="48">
        <f>J13*(1+K13/100)</f>
        <v>21.8</v>
      </c>
      <c r="M13" s="22">
        <v>0</v>
      </c>
      <c r="N13" s="23">
        <f>L13*M13</f>
        <v>0</v>
      </c>
      <c r="O13" s="49"/>
      <c r="P13" s="50">
        <f>L13*O13</f>
        <v>0</v>
      </c>
      <c r="Q13" s="49"/>
      <c r="R13" s="50">
        <f>L13*Q13</f>
        <v>0</v>
      </c>
      <c r="S13" s="23">
        <v>21</v>
      </c>
      <c r="T13" s="23">
        <f>N13*(S13/100)</f>
        <v>0</v>
      </c>
      <c r="U13" s="23">
        <f>N13+T13</f>
        <v>0</v>
      </c>
    </row>
    <row r="14" spans="1:21" s="51" customFormat="1" ht="11.25" outlineLevel="3" x14ac:dyDescent="0.2">
      <c r="F14" s="52"/>
      <c r="G14" s="53"/>
      <c r="H14" s="54" t="s">
        <v>424</v>
      </c>
      <c r="I14" s="53"/>
      <c r="J14" s="55">
        <v>21.8</v>
      </c>
      <c r="K14" s="56"/>
      <c r="L14" s="57"/>
      <c r="M14" s="56"/>
      <c r="N14" s="58"/>
      <c r="O14" s="59"/>
      <c r="P14" s="56"/>
      <c r="Q14" s="56"/>
      <c r="R14" s="56"/>
      <c r="S14" s="81" t="s">
        <v>1</v>
      </c>
      <c r="T14" s="56"/>
      <c r="U14" s="56"/>
    </row>
    <row r="15" spans="1:21" s="45" customFormat="1" ht="12" outlineLevel="2" x14ac:dyDescent="0.2">
      <c r="F15" s="20">
        <v>5</v>
      </c>
      <c r="G15" s="46" t="s">
        <v>66</v>
      </c>
      <c r="H15" s="47" t="s">
        <v>534</v>
      </c>
      <c r="I15" s="21" t="s">
        <v>12</v>
      </c>
      <c r="J15" s="48">
        <v>21.8</v>
      </c>
      <c r="K15" s="22">
        <v>0</v>
      </c>
      <c r="L15" s="48">
        <f>J15*(1+K15/100)</f>
        <v>21.8</v>
      </c>
      <c r="M15" s="22">
        <v>0</v>
      </c>
      <c r="N15" s="23">
        <f>L15*M15</f>
        <v>0</v>
      </c>
      <c r="O15" s="49"/>
      <c r="P15" s="50">
        <f>L15*O15</f>
        <v>0</v>
      </c>
      <c r="Q15" s="49"/>
      <c r="R15" s="50">
        <f>L15*Q15</f>
        <v>0</v>
      </c>
      <c r="S15" s="23">
        <v>21</v>
      </c>
      <c r="T15" s="23">
        <f>N15*(S15/100)</f>
        <v>0</v>
      </c>
      <c r="U15" s="23">
        <f>N15+T15</f>
        <v>0</v>
      </c>
    </row>
    <row r="16" spans="1:21" s="45" customFormat="1" ht="12" outlineLevel="2" x14ac:dyDescent="0.2">
      <c r="F16" s="20">
        <v>6</v>
      </c>
      <c r="G16" s="46" t="s">
        <v>68</v>
      </c>
      <c r="H16" s="47" t="s">
        <v>526</v>
      </c>
      <c r="I16" s="21" t="s">
        <v>12</v>
      </c>
      <c r="J16" s="48">
        <v>75.510000000000005</v>
      </c>
      <c r="K16" s="22">
        <v>0</v>
      </c>
      <c r="L16" s="48">
        <f>J16*(1+K16/100)</f>
        <v>75.510000000000005</v>
      </c>
      <c r="M16" s="22">
        <v>0</v>
      </c>
      <c r="N16" s="23">
        <f>L16*M16</f>
        <v>0</v>
      </c>
      <c r="O16" s="49"/>
      <c r="P16" s="50">
        <f>L16*O16</f>
        <v>0</v>
      </c>
      <c r="Q16" s="49"/>
      <c r="R16" s="50">
        <f>L16*Q16</f>
        <v>0</v>
      </c>
      <c r="S16" s="23">
        <v>21</v>
      </c>
      <c r="T16" s="23">
        <f>N16*(S16/100)</f>
        <v>0</v>
      </c>
      <c r="U16" s="23">
        <f>N16+T16</f>
        <v>0</v>
      </c>
    </row>
    <row r="17" spans="6:21" s="51" customFormat="1" ht="11.25" outlineLevel="3" x14ac:dyDescent="0.2">
      <c r="F17" s="52"/>
      <c r="G17" s="53"/>
      <c r="H17" s="54" t="s">
        <v>462</v>
      </c>
      <c r="I17" s="53"/>
      <c r="J17" s="55">
        <v>75.510000000000005</v>
      </c>
      <c r="K17" s="56"/>
      <c r="L17" s="57"/>
      <c r="M17" s="56"/>
      <c r="N17" s="58"/>
      <c r="O17" s="59"/>
      <c r="P17" s="56"/>
      <c r="Q17" s="56"/>
      <c r="R17" s="56"/>
      <c r="S17" s="81" t="s">
        <v>1</v>
      </c>
      <c r="T17" s="56"/>
      <c r="U17" s="56"/>
    </row>
    <row r="18" spans="6:21" s="45" customFormat="1" ht="12" outlineLevel="2" x14ac:dyDescent="0.2">
      <c r="F18" s="20">
        <v>7</v>
      </c>
      <c r="G18" s="46" t="s">
        <v>69</v>
      </c>
      <c r="H18" s="47" t="s">
        <v>482</v>
      </c>
      <c r="I18" s="21" t="s">
        <v>12</v>
      </c>
      <c r="J18" s="48">
        <v>3.38</v>
      </c>
      <c r="K18" s="22">
        <v>0</v>
      </c>
      <c r="L18" s="48">
        <f>J18*(1+K18/100)</f>
        <v>3.38</v>
      </c>
      <c r="M18" s="22">
        <v>0</v>
      </c>
      <c r="N18" s="23">
        <f>L18*M18</f>
        <v>0</v>
      </c>
      <c r="O18" s="49"/>
      <c r="P18" s="50">
        <f>L18*O18</f>
        <v>0</v>
      </c>
      <c r="Q18" s="49"/>
      <c r="R18" s="50">
        <f>L18*Q18</f>
        <v>0</v>
      </c>
      <c r="S18" s="23">
        <v>21</v>
      </c>
      <c r="T18" s="23">
        <f>N18*(S18/100)</f>
        <v>0</v>
      </c>
      <c r="U18" s="23">
        <f>N18+T18</f>
        <v>0</v>
      </c>
    </row>
    <row r="19" spans="6:21" s="51" customFormat="1" ht="11.25" outlineLevel="3" x14ac:dyDescent="0.2">
      <c r="F19" s="52"/>
      <c r="G19" s="53"/>
      <c r="H19" s="54" t="s">
        <v>453</v>
      </c>
      <c r="I19" s="53"/>
      <c r="J19" s="55">
        <v>3.38</v>
      </c>
      <c r="K19" s="56"/>
      <c r="L19" s="57"/>
      <c r="M19" s="56"/>
      <c r="N19" s="58"/>
      <c r="O19" s="59"/>
      <c r="P19" s="56"/>
      <c r="Q19" s="56"/>
      <c r="R19" s="56"/>
      <c r="S19" s="81" t="s">
        <v>1</v>
      </c>
      <c r="T19" s="56"/>
      <c r="U19" s="56"/>
    </row>
    <row r="20" spans="6:21" s="45" customFormat="1" ht="12" outlineLevel="2" x14ac:dyDescent="0.2">
      <c r="F20" s="20">
        <v>8</v>
      </c>
      <c r="G20" s="46" t="s">
        <v>71</v>
      </c>
      <c r="H20" s="47" t="s">
        <v>520</v>
      </c>
      <c r="I20" s="21" t="s">
        <v>11</v>
      </c>
      <c r="J20" s="48">
        <v>130.79</v>
      </c>
      <c r="K20" s="22">
        <v>0</v>
      </c>
      <c r="L20" s="48">
        <f>J20*(1+K20/100)</f>
        <v>130.79</v>
      </c>
      <c r="M20" s="22">
        <v>0</v>
      </c>
      <c r="N20" s="23">
        <f>L20*M20</f>
        <v>0</v>
      </c>
      <c r="O20" s="49">
        <v>8.4000000000000003E-4</v>
      </c>
      <c r="P20" s="50">
        <f>L20*O20</f>
        <v>0.10986359999999999</v>
      </c>
      <c r="Q20" s="49"/>
      <c r="R20" s="50">
        <f>L20*Q20</f>
        <v>0</v>
      </c>
      <c r="S20" s="23">
        <v>21</v>
      </c>
      <c r="T20" s="23">
        <f>N20*(S20/100)</f>
        <v>0</v>
      </c>
      <c r="U20" s="23">
        <f>N20+T20</f>
        <v>0</v>
      </c>
    </row>
    <row r="21" spans="6:21" s="51" customFormat="1" ht="22.5" outlineLevel="3" x14ac:dyDescent="0.2">
      <c r="F21" s="52"/>
      <c r="G21" s="53"/>
      <c r="H21" s="54" t="s">
        <v>518</v>
      </c>
      <c r="I21" s="53"/>
      <c r="J21" s="55">
        <v>130.79</v>
      </c>
      <c r="K21" s="56"/>
      <c r="L21" s="57"/>
      <c r="M21" s="56"/>
      <c r="N21" s="58"/>
      <c r="O21" s="59"/>
      <c r="P21" s="56"/>
      <c r="Q21" s="56"/>
      <c r="R21" s="56"/>
      <c r="S21" s="81" t="s">
        <v>1</v>
      </c>
      <c r="T21" s="56"/>
      <c r="U21" s="56"/>
    </row>
    <row r="22" spans="6:21" s="45" customFormat="1" ht="12" outlineLevel="2" x14ac:dyDescent="0.2">
      <c r="F22" s="20">
        <v>9</v>
      </c>
      <c r="G22" s="46" t="s">
        <v>72</v>
      </c>
      <c r="H22" s="47" t="s">
        <v>531</v>
      </c>
      <c r="I22" s="21" t="s">
        <v>11</v>
      </c>
      <c r="J22" s="48">
        <v>130.79</v>
      </c>
      <c r="K22" s="22">
        <v>0</v>
      </c>
      <c r="L22" s="48">
        <f>J22*(1+K22/100)</f>
        <v>130.79</v>
      </c>
      <c r="M22" s="22">
        <v>0</v>
      </c>
      <c r="N22" s="23">
        <f>L22*M22</f>
        <v>0</v>
      </c>
      <c r="O22" s="49"/>
      <c r="P22" s="50">
        <f>L22*O22</f>
        <v>0</v>
      </c>
      <c r="Q22" s="49"/>
      <c r="R22" s="50">
        <f>L22*Q22</f>
        <v>0</v>
      </c>
      <c r="S22" s="23">
        <v>21</v>
      </c>
      <c r="T22" s="23">
        <f>N22*(S22/100)</f>
        <v>0</v>
      </c>
      <c r="U22" s="23">
        <f>N22+T22</f>
        <v>0</v>
      </c>
    </row>
    <row r="23" spans="6:21" s="45" customFormat="1" ht="12" outlineLevel="2" x14ac:dyDescent="0.2">
      <c r="F23" s="20">
        <v>10</v>
      </c>
      <c r="G23" s="46" t="s">
        <v>79</v>
      </c>
      <c r="H23" s="47" t="s">
        <v>567</v>
      </c>
      <c r="I23" s="21" t="s">
        <v>12</v>
      </c>
      <c r="J23" s="48">
        <v>799.77</v>
      </c>
      <c r="K23" s="22">
        <v>0</v>
      </c>
      <c r="L23" s="48">
        <f>J23*(1+K23/100)</f>
        <v>799.77</v>
      </c>
      <c r="M23" s="22">
        <v>0</v>
      </c>
      <c r="N23" s="23">
        <f>L23*M23</f>
        <v>0</v>
      </c>
      <c r="O23" s="49"/>
      <c r="P23" s="50">
        <f>L23*O23</f>
        <v>0</v>
      </c>
      <c r="Q23" s="49"/>
      <c r="R23" s="50">
        <f>L23*Q23</f>
        <v>0</v>
      </c>
      <c r="S23" s="23">
        <v>21</v>
      </c>
      <c r="T23" s="23">
        <f>N23*(S23/100)</f>
        <v>0</v>
      </c>
      <c r="U23" s="23">
        <f>N23+T23</f>
        <v>0</v>
      </c>
    </row>
    <row r="24" spans="6:21" s="51" customFormat="1" ht="11.25" outlineLevel="3" x14ac:dyDescent="0.2">
      <c r="F24" s="52"/>
      <c r="G24" s="53"/>
      <c r="H24" s="54" t="s">
        <v>446</v>
      </c>
      <c r="I24" s="53"/>
      <c r="J24" s="55">
        <v>799.77</v>
      </c>
      <c r="K24" s="56"/>
      <c r="L24" s="57"/>
      <c r="M24" s="56"/>
      <c r="N24" s="58"/>
      <c r="O24" s="59"/>
      <c r="P24" s="56"/>
      <c r="Q24" s="56"/>
      <c r="R24" s="56"/>
      <c r="S24" s="81" t="s">
        <v>1</v>
      </c>
      <c r="T24" s="56"/>
      <c r="U24" s="56"/>
    </row>
    <row r="25" spans="6:21" s="45" customFormat="1" ht="12" outlineLevel="2" x14ac:dyDescent="0.2">
      <c r="F25" s="20">
        <v>11</v>
      </c>
      <c r="G25" s="46" t="s">
        <v>84</v>
      </c>
      <c r="H25" s="47" t="s">
        <v>344</v>
      </c>
      <c r="I25" s="21" t="s">
        <v>12</v>
      </c>
      <c r="J25" s="48">
        <v>799.77</v>
      </c>
      <c r="K25" s="22">
        <v>0</v>
      </c>
      <c r="L25" s="48">
        <f>J25*(1+K25/100)</f>
        <v>799.77</v>
      </c>
      <c r="M25" s="22">
        <v>0</v>
      </c>
      <c r="N25" s="23">
        <f>L25*M25</f>
        <v>0</v>
      </c>
      <c r="O25" s="49"/>
      <c r="P25" s="50">
        <f>L25*O25</f>
        <v>0</v>
      </c>
      <c r="Q25" s="49"/>
      <c r="R25" s="50">
        <f>L25*Q25</f>
        <v>0</v>
      </c>
      <c r="S25" s="23">
        <v>21</v>
      </c>
      <c r="T25" s="23">
        <f>N25*(S25/100)</f>
        <v>0</v>
      </c>
      <c r="U25" s="23">
        <f>N25+T25</f>
        <v>0</v>
      </c>
    </row>
    <row r="26" spans="6:21" s="45" customFormat="1" ht="12" outlineLevel="2" x14ac:dyDescent="0.2">
      <c r="F26" s="20">
        <v>12</v>
      </c>
      <c r="G26" s="46" t="s">
        <v>85</v>
      </c>
      <c r="H26" s="47" t="s">
        <v>543</v>
      </c>
      <c r="I26" s="21" t="s">
        <v>3</v>
      </c>
      <c r="J26" s="48">
        <v>1399.5974999999999</v>
      </c>
      <c r="K26" s="22">
        <v>0</v>
      </c>
      <c r="L26" s="48">
        <f>J26*(1+K26/100)</f>
        <v>1399.5974999999999</v>
      </c>
      <c r="M26" s="22">
        <v>0</v>
      </c>
      <c r="N26" s="23">
        <f>L26*M26</f>
        <v>0</v>
      </c>
      <c r="O26" s="49"/>
      <c r="P26" s="50">
        <f>L26*O26</f>
        <v>0</v>
      </c>
      <c r="Q26" s="49"/>
      <c r="R26" s="50">
        <f>L26*Q26</f>
        <v>0</v>
      </c>
      <c r="S26" s="23">
        <v>21</v>
      </c>
      <c r="T26" s="23">
        <f>N26*(S26/100)</f>
        <v>0</v>
      </c>
      <c r="U26" s="23">
        <f>N26+T26</f>
        <v>0</v>
      </c>
    </row>
    <row r="27" spans="6:21" s="51" customFormat="1" ht="11.25" outlineLevel="3" x14ac:dyDescent="0.2">
      <c r="F27" s="52"/>
      <c r="G27" s="53"/>
      <c r="H27" s="54" t="s">
        <v>270</v>
      </c>
      <c r="I27" s="53"/>
      <c r="J27" s="55">
        <v>1399.5974999999999</v>
      </c>
      <c r="K27" s="56"/>
      <c r="L27" s="57"/>
      <c r="M27" s="56"/>
      <c r="N27" s="58"/>
      <c r="O27" s="59"/>
      <c r="P27" s="56"/>
      <c r="Q27" s="56"/>
      <c r="R27" s="56"/>
      <c r="S27" s="81" t="s">
        <v>1</v>
      </c>
      <c r="T27" s="56"/>
      <c r="U27" s="56"/>
    </row>
    <row r="28" spans="6:21" s="45" customFormat="1" ht="12" outlineLevel="2" x14ac:dyDescent="0.2">
      <c r="F28" s="20">
        <v>13</v>
      </c>
      <c r="G28" s="46" t="s">
        <v>86</v>
      </c>
      <c r="H28" s="47" t="s">
        <v>548</v>
      </c>
      <c r="I28" s="21" t="s">
        <v>12</v>
      </c>
      <c r="J28" s="48">
        <v>69.069999999999993</v>
      </c>
      <c r="K28" s="22">
        <v>0</v>
      </c>
      <c r="L28" s="48">
        <f>J28*(1+K28/100)</f>
        <v>69.069999999999993</v>
      </c>
      <c r="M28" s="22">
        <v>0</v>
      </c>
      <c r="N28" s="23">
        <f>L28*M28</f>
        <v>0</v>
      </c>
      <c r="O28" s="49"/>
      <c r="P28" s="50">
        <f>L28*O28</f>
        <v>0</v>
      </c>
      <c r="Q28" s="49"/>
      <c r="R28" s="50">
        <f>L28*Q28</f>
        <v>0</v>
      </c>
      <c r="S28" s="23">
        <v>21</v>
      </c>
      <c r="T28" s="23">
        <f>N28*(S28/100)</f>
        <v>0</v>
      </c>
      <c r="U28" s="23">
        <f>N28+T28</f>
        <v>0</v>
      </c>
    </row>
    <row r="29" spans="6:21" s="51" customFormat="1" ht="11.25" outlineLevel="3" x14ac:dyDescent="0.2">
      <c r="F29" s="52"/>
      <c r="G29" s="53"/>
      <c r="H29" s="54" t="s">
        <v>514</v>
      </c>
      <c r="I29" s="53"/>
      <c r="J29" s="55">
        <v>53.01</v>
      </c>
      <c r="K29" s="56"/>
      <c r="L29" s="57"/>
      <c r="M29" s="56"/>
      <c r="N29" s="58"/>
      <c r="O29" s="59"/>
      <c r="P29" s="56"/>
      <c r="Q29" s="56"/>
      <c r="R29" s="56"/>
      <c r="S29" s="81" t="s">
        <v>1</v>
      </c>
      <c r="T29" s="56"/>
      <c r="U29" s="56"/>
    </row>
    <row r="30" spans="6:21" s="51" customFormat="1" ht="11.25" outlineLevel="3" x14ac:dyDescent="0.2">
      <c r="F30" s="52"/>
      <c r="G30" s="53"/>
      <c r="H30" s="54" t="s">
        <v>486</v>
      </c>
      <c r="I30" s="53"/>
      <c r="J30" s="55">
        <v>16.060000000000002</v>
      </c>
      <c r="K30" s="56"/>
      <c r="L30" s="57"/>
      <c r="M30" s="56"/>
      <c r="N30" s="58"/>
      <c r="O30" s="59"/>
      <c r="P30" s="56"/>
      <c r="Q30" s="56"/>
      <c r="R30" s="56"/>
      <c r="S30" s="81" t="s">
        <v>1</v>
      </c>
      <c r="T30" s="56"/>
      <c r="U30" s="56"/>
    </row>
    <row r="31" spans="6:21" s="45" customFormat="1" ht="24" outlineLevel="2" x14ac:dyDescent="0.2">
      <c r="F31" s="20">
        <v>14</v>
      </c>
      <c r="G31" s="46" t="s">
        <v>87</v>
      </c>
      <c r="H31" s="47" t="s">
        <v>626</v>
      </c>
      <c r="I31" s="21" t="s">
        <v>12</v>
      </c>
      <c r="J31" s="48">
        <v>15.99</v>
      </c>
      <c r="K31" s="22">
        <v>0</v>
      </c>
      <c r="L31" s="48">
        <f>J31*(1+K31/100)</f>
        <v>15.99</v>
      </c>
      <c r="M31" s="22">
        <v>0</v>
      </c>
      <c r="N31" s="23">
        <f>L31*M31</f>
        <v>0</v>
      </c>
      <c r="O31" s="49"/>
      <c r="P31" s="50">
        <f>L31*O31</f>
        <v>0</v>
      </c>
      <c r="Q31" s="49"/>
      <c r="R31" s="50">
        <f>L31*Q31</f>
        <v>0</v>
      </c>
      <c r="S31" s="23">
        <v>21</v>
      </c>
      <c r="T31" s="23">
        <f>N31*(S31/100)</f>
        <v>0</v>
      </c>
      <c r="U31" s="23">
        <f>N31+T31</f>
        <v>0</v>
      </c>
    </row>
    <row r="32" spans="6:21" s="51" customFormat="1" ht="11.25" outlineLevel="3" x14ac:dyDescent="0.2">
      <c r="F32" s="52"/>
      <c r="G32" s="53"/>
      <c r="H32" s="54" t="s">
        <v>511</v>
      </c>
      <c r="I32" s="53"/>
      <c r="J32" s="55">
        <v>12.08</v>
      </c>
      <c r="K32" s="56"/>
      <c r="L32" s="57"/>
      <c r="M32" s="56"/>
      <c r="N32" s="58"/>
      <c r="O32" s="59"/>
      <c r="P32" s="56"/>
      <c r="Q32" s="56"/>
      <c r="R32" s="56"/>
      <c r="S32" s="81" t="s">
        <v>1</v>
      </c>
      <c r="T32" s="56"/>
      <c r="U32" s="56"/>
    </row>
    <row r="33" spans="6:21" s="51" customFormat="1" ht="11.25" outlineLevel="3" x14ac:dyDescent="0.2">
      <c r="F33" s="52"/>
      <c r="G33" s="53"/>
      <c r="H33" s="54" t="s">
        <v>425</v>
      </c>
      <c r="I33" s="53"/>
      <c r="J33" s="55">
        <v>3.91</v>
      </c>
      <c r="K33" s="56"/>
      <c r="L33" s="57"/>
      <c r="M33" s="56"/>
      <c r="N33" s="58"/>
      <c r="O33" s="59"/>
      <c r="P33" s="56"/>
      <c r="Q33" s="56"/>
      <c r="R33" s="56"/>
      <c r="S33" s="81" t="s">
        <v>1</v>
      </c>
      <c r="T33" s="56"/>
      <c r="U33" s="56"/>
    </row>
    <row r="34" spans="6:21" s="45" customFormat="1" ht="12" outlineLevel="2" x14ac:dyDescent="0.2">
      <c r="F34" s="20">
        <v>15</v>
      </c>
      <c r="G34" s="46" t="s">
        <v>40</v>
      </c>
      <c r="H34" s="47" t="s">
        <v>308</v>
      </c>
      <c r="I34" s="21" t="s">
        <v>3</v>
      </c>
      <c r="J34" s="48">
        <v>27.822600000000001</v>
      </c>
      <c r="K34" s="22">
        <v>1</v>
      </c>
      <c r="L34" s="48">
        <f>J34*(1+K34/100)</f>
        <v>28.100826000000001</v>
      </c>
      <c r="M34" s="22">
        <v>0</v>
      </c>
      <c r="N34" s="23">
        <f>L34*M34</f>
        <v>0</v>
      </c>
      <c r="O34" s="49">
        <v>1</v>
      </c>
      <c r="P34" s="50">
        <f>L34*O34</f>
        <v>28.100826000000001</v>
      </c>
      <c r="Q34" s="49"/>
      <c r="R34" s="50">
        <f>L34*Q34</f>
        <v>0</v>
      </c>
      <c r="S34" s="23">
        <v>21</v>
      </c>
      <c r="T34" s="23">
        <f>N34*(S34/100)</f>
        <v>0</v>
      </c>
      <c r="U34" s="23">
        <f>N34+T34</f>
        <v>0</v>
      </c>
    </row>
    <row r="35" spans="6:21" s="51" customFormat="1" ht="11.25" outlineLevel="3" x14ac:dyDescent="0.2">
      <c r="F35" s="52"/>
      <c r="G35" s="53"/>
      <c r="H35" s="54" t="s">
        <v>170</v>
      </c>
      <c r="I35" s="53"/>
      <c r="J35" s="55">
        <v>27.822600000000001</v>
      </c>
      <c r="K35" s="56"/>
      <c r="L35" s="57"/>
      <c r="M35" s="56"/>
      <c r="N35" s="58"/>
      <c r="O35" s="59"/>
      <c r="P35" s="56"/>
      <c r="Q35" s="56"/>
      <c r="R35" s="56"/>
      <c r="S35" s="81" t="s">
        <v>1</v>
      </c>
      <c r="T35" s="56"/>
      <c r="U35" s="56"/>
    </row>
    <row r="36" spans="6:21" s="45" customFormat="1" ht="12" outlineLevel="2" x14ac:dyDescent="0.2">
      <c r="F36" s="20">
        <v>16</v>
      </c>
      <c r="G36" s="46" t="s">
        <v>89</v>
      </c>
      <c r="H36" s="47" t="s">
        <v>400</v>
      </c>
      <c r="I36" s="21" t="s">
        <v>11</v>
      </c>
      <c r="J36" s="48">
        <v>4713.88</v>
      </c>
      <c r="K36" s="22">
        <v>0</v>
      </c>
      <c r="L36" s="48">
        <f>J36*(1+K36/100)</f>
        <v>4713.88</v>
      </c>
      <c r="M36" s="22">
        <v>0</v>
      </c>
      <c r="N36" s="23">
        <f>L36*M36</f>
        <v>0</v>
      </c>
      <c r="O36" s="49"/>
      <c r="P36" s="50">
        <f>L36*O36</f>
        <v>0</v>
      </c>
      <c r="Q36" s="49"/>
      <c r="R36" s="50">
        <f>L36*Q36</f>
        <v>0</v>
      </c>
      <c r="S36" s="23">
        <v>21</v>
      </c>
      <c r="T36" s="23">
        <f>N36*(S36/100)</f>
        <v>0</v>
      </c>
      <c r="U36" s="23">
        <f>N36+T36</f>
        <v>0</v>
      </c>
    </row>
    <row r="37" spans="6:21" s="51" customFormat="1" ht="11.25" outlineLevel="3" x14ac:dyDescent="0.2">
      <c r="F37" s="52"/>
      <c r="G37" s="53"/>
      <c r="H37" s="54" t="s">
        <v>266</v>
      </c>
      <c r="I37" s="53"/>
      <c r="J37" s="55">
        <v>1683.7</v>
      </c>
      <c r="K37" s="56"/>
      <c r="L37" s="57"/>
      <c r="M37" s="56"/>
      <c r="N37" s="58"/>
      <c r="O37" s="59"/>
      <c r="P37" s="56"/>
      <c r="Q37" s="56"/>
      <c r="R37" s="56"/>
      <c r="S37" s="81" t="s">
        <v>1</v>
      </c>
      <c r="T37" s="56"/>
      <c r="U37" s="56"/>
    </row>
    <row r="38" spans="6:21" s="51" customFormat="1" ht="11.25" outlineLevel="3" x14ac:dyDescent="0.2">
      <c r="F38" s="52"/>
      <c r="G38" s="53"/>
      <c r="H38" s="54" t="s">
        <v>306</v>
      </c>
      <c r="I38" s="53"/>
      <c r="J38" s="55">
        <v>20.5</v>
      </c>
      <c r="K38" s="56"/>
      <c r="L38" s="57"/>
      <c r="M38" s="56"/>
      <c r="N38" s="58"/>
      <c r="O38" s="59"/>
      <c r="P38" s="56"/>
      <c r="Q38" s="56"/>
      <c r="R38" s="56"/>
      <c r="S38" s="81" t="s">
        <v>1</v>
      </c>
      <c r="T38" s="56"/>
      <c r="U38" s="56"/>
    </row>
    <row r="39" spans="6:21" s="51" customFormat="1" ht="22.5" outlineLevel="3" x14ac:dyDescent="0.2">
      <c r="F39" s="52"/>
      <c r="G39" s="53"/>
      <c r="H39" s="54" t="s">
        <v>557</v>
      </c>
      <c r="I39" s="53"/>
      <c r="J39" s="55">
        <v>286.39999999999998</v>
      </c>
      <c r="K39" s="56"/>
      <c r="L39" s="57"/>
      <c r="M39" s="56"/>
      <c r="N39" s="58"/>
      <c r="O39" s="59"/>
      <c r="P39" s="56"/>
      <c r="Q39" s="56"/>
      <c r="R39" s="56"/>
      <c r="S39" s="81" t="s">
        <v>1</v>
      </c>
      <c r="T39" s="56"/>
      <c r="U39" s="56"/>
    </row>
    <row r="40" spans="6:21" s="51" customFormat="1" ht="11.25" outlineLevel="3" x14ac:dyDescent="0.2">
      <c r="F40" s="52"/>
      <c r="G40" s="53"/>
      <c r="H40" s="54" t="s">
        <v>427</v>
      </c>
      <c r="I40" s="53"/>
      <c r="J40" s="55">
        <v>928.4</v>
      </c>
      <c r="K40" s="56"/>
      <c r="L40" s="57"/>
      <c r="M40" s="56"/>
      <c r="N40" s="58"/>
      <c r="O40" s="59"/>
      <c r="P40" s="56"/>
      <c r="Q40" s="56"/>
      <c r="R40" s="56"/>
      <c r="S40" s="81" t="s">
        <v>1</v>
      </c>
      <c r="T40" s="56"/>
      <c r="U40" s="56"/>
    </row>
    <row r="41" spans="6:21" s="51" customFormat="1" ht="11.25" outlineLevel="3" x14ac:dyDescent="0.2">
      <c r="F41" s="52"/>
      <c r="G41" s="53"/>
      <c r="H41" s="54" t="s">
        <v>455</v>
      </c>
      <c r="I41" s="53"/>
      <c r="J41" s="55">
        <v>32.65</v>
      </c>
      <c r="K41" s="56"/>
      <c r="L41" s="57"/>
      <c r="M41" s="56"/>
      <c r="N41" s="58"/>
      <c r="O41" s="59"/>
      <c r="P41" s="56"/>
      <c r="Q41" s="56"/>
      <c r="R41" s="56"/>
      <c r="S41" s="81" t="s">
        <v>1</v>
      </c>
      <c r="T41" s="56"/>
      <c r="U41" s="56"/>
    </row>
    <row r="42" spans="6:21" s="51" customFormat="1" ht="11.25" outlineLevel="3" x14ac:dyDescent="0.2">
      <c r="F42" s="52"/>
      <c r="G42" s="53"/>
      <c r="H42" s="54" t="s">
        <v>327</v>
      </c>
      <c r="I42" s="53"/>
      <c r="J42" s="55">
        <v>77.400000000000006</v>
      </c>
      <c r="K42" s="56"/>
      <c r="L42" s="57"/>
      <c r="M42" s="56"/>
      <c r="N42" s="58"/>
      <c r="O42" s="59"/>
      <c r="P42" s="56"/>
      <c r="Q42" s="56"/>
      <c r="R42" s="56"/>
      <c r="S42" s="81" t="s">
        <v>1</v>
      </c>
      <c r="T42" s="56"/>
      <c r="U42" s="56"/>
    </row>
    <row r="43" spans="6:21" s="51" customFormat="1" ht="11.25" outlineLevel="3" x14ac:dyDescent="0.2">
      <c r="F43" s="52"/>
      <c r="G43" s="53"/>
      <c r="H43" s="54" t="s">
        <v>367</v>
      </c>
      <c r="I43" s="53"/>
      <c r="J43" s="55">
        <v>1141</v>
      </c>
      <c r="K43" s="56"/>
      <c r="L43" s="57"/>
      <c r="M43" s="56"/>
      <c r="N43" s="58"/>
      <c r="O43" s="59"/>
      <c r="P43" s="56"/>
      <c r="Q43" s="56"/>
      <c r="R43" s="56"/>
      <c r="S43" s="81" t="s">
        <v>1</v>
      </c>
      <c r="T43" s="56"/>
      <c r="U43" s="56"/>
    </row>
    <row r="44" spans="6:21" s="51" customFormat="1" ht="11.25" outlineLevel="3" x14ac:dyDescent="0.2">
      <c r="F44" s="52"/>
      <c r="G44" s="53"/>
      <c r="H44" s="54" t="s">
        <v>368</v>
      </c>
      <c r="I44" s="53"/>
      <c r="J44" s="55">
        <v>110.2</v>
      </c>
      <c r="K44" s="56"/>
      <c r="L44" s="57"/>
      <c r="M44" s="56"/>
      <c r="N44" s="58"/>
      <c r="O44" s="59"/>
      <c r="P44" s="56"/>
      <c r="Q44" s="56"/>
      <c r="R44" s="56"/>
      <c r="S44" s="81" t="s">
        <v>1</v>
      </c>
      <c r="T44" s="56"/>
      <c r="U44" s="56"/>
    </row>
    <row r="45" spans="6:21" s="51" customFormat="1" ht="11.25" outlineLevel="3" x14ac:dyDescent="0.2">
      <c r="F45" s="52"/>
      <c r="G45" s="53"/>
      <c r="H45" s="54" t="s">
        <v>305</v>
      </c>
      <c r="I45" s="53"/>
      <c r="J45" s="55">
        <v>49.4</v>
      </c>
      <c r="K45" s="56"/>
      <c r="L45" s="57"/>
      <c r="M45" s="56"/>
      <c r="N45" s="58"/>
      <c r="O45" s="59"/>
      <c r="P45" s="56"/>
      <c r="Q45" s="56"/>
      <c r="R45" s="56"/>
      <c r="S45" s="81" t="s">
        <v>1</v>
      </c>
      <c r="T45" s="56"/>
      <c r="U45" s="56"/>
    </row>
    <row r="46" spans="6:21" s="51" customFormat="1" ht="33.75" outlineLevel="3" x14ac:dyDescent="0.2">
      <c r="F46" s="52"/>
      <c r="G46" s="53"/>
      <c r="H46" s="54" t="s">
        <v>638</v>
      </c>
      <c r="I46" s="53"/>
      <c r="J46" s="55">
        <v>278.18</v>
      </c>
      <c r="K46" s="56"/>
      <c r="L46" s="57"/>
      <c r="M46" s="56"/>
      <c r="N46" s="58"/>
      <c r="O46" s="59"/>
      <c r="P46" s="56"/>
      <c r="Q46" s="56"/>
      <c r="R46" s="56"/>
      <c r="S46" s="81" t="s">
        <v>1</v>
      </c>
      <c r="T46" s="56"/>
      <c r="U46" s="56"/>
    </row>
    <row r="47" spans="6:21" s="51" customFormat="1" ht="22.5" outlineLevel="3" x14ac:dyDescent="0.2">
      <c r="F47" s="52"/>
      <c r="G47" s="53"/>
      <c r="H47" s="54" t="s">
        <v>556</v>
      </c>
      <c r="I47" s="53"/>
      <c r="J47" s="55">
        <v>100.05000000000001</v>
      </c>
      <c r="K47" s="56"/>
      <c r="L47" s="57"/>
      <c r="M47" s="56"/>
      <c r="N47" s="58"/>
      <c r="O47" s="59"/>
      <c r="P47" s="56"/>
      <c r="Q47" s="56"/>
      <c r="R47" s="56"/>
      <c r="S47" s="81" t="s">
        <v>1</v>
      </c>
      <c r="T47" s="56"/>
      <c r="U47" s="56"/>
    </row>
    <row r="48" spans="6:21" s="51" customFormat="1" ht="11.25" outlineLevel="3" x14ac:dyDescent="0.2">
      <c r="F48" s="52"/>
      <c r="G48" s="53"/>
      <c r="H48" s="54" t="s">
        <v>467</v>
      </c>
      <c r="I48" s="53"/>
      <c r="J48" s="55">
        <v>6</v>
      </c>
      <c r="K48" s="56"/>
      <c r="L48" s="57"/>
      <c r="M48" s="56"/>
      <c r="N48" s="58"/>
      <c r="O48" s="59"/>
      <c r="P48" s="56"/>
      <c r="Q48" s="56"/>
      <c r="R48" s="56"/>
      <c r="S48" s="81" t="s">
        <v>1</v>
      </c>
      <c r="T48" s="56"/>
      <c r="U48" s="56"/>
    </row>
    <row r="49" spans="6:21" s="83" customFormat="1" ht="12.75" customHeight="1" outlineLevel="2" x14ac:dyDescent="0.2">
      <c r="F49" s="84"/>
      <c r="G49" s="85"/>
      <c r="H49" s="86"/>
      <c r="I49" s="85"/>
      <c r="J49" s="87"/>
      <c r="K49" s="88"/>
      <c r="L49" s="87"/>
      <c r="M49" s="88"/>
      <c r="N49" s="89"/>
      <c r="O49" s="90"/>
      <c r="P49" s="88"/>
      <c r="Q49" s="88"/>
      <c r="R49" s="88"/>
      <c r="S49" s="82" t="s">
        <v>1</v>
      </c>
      <c r="T49" s="88"/>
      <c r="U49" s="88"/>
    </row>
    <row r="50" spans="6:21" s="37" customFormat="1" ht="16.5" customHeight="1" outlineLevel="1" x14ac:dyDescent="0.2">
      <c r="F50" s="38"/>
      <c r="G50" s="39"/>
      <c r="H50" s="39" t="s">
        <v>384</v>
      </c>
      <c r="I50" s="6"/>
      <c r="J50" s="40"/>
      <c r="K50" s="41"/>
      <c r="L50" s="40"/>
      <c r="M50" s="41"/>
      <c r="N50" s="42">
        <f>SUBTOTAL(9,N51:N73)</f>
        <v>0</v>
      </c>
      <c r="O50" s="43"/>
      <c r="P50" s="44">
        <f>SUBTOTAL(9,P51:P73)</f>
        <v>0</v>
      </c>
      <c r="Q50" s="41"/>
      <c r="R50" s="44">
        <f>SUBTOTAL(9,R51:R73)</f>
        <v>1598.5398999999998</v>
      </c>
      <c r="S50" s="80" t="s">
        <v>1</v>
      </c>
      <c r="T50" s="42">
        <f>SUBTOTAL(9,T51:T73)</f>
        <v>0</v>
      </c>
      <c r="U50" s="42">
        <f>SUBTOTAL(9,U51:U73)</f>
        <v>0</v>
      </c>
    </row>
    <row r="51" spans="6:21" s="45" customFormat="1" ht="12" outlineLevel="2" x14ac:dyDescent="0.2">
      <c r="F51" s="20">
        <v>1</v>
      </c>
      <c r="G51" s="46" t="s">
        <v>151</v>
      </c>
      <c r="H51" s="47" t="s">
        <v>466</v>
      </c>
      <c r="I51" s="21" t="s">
        <v>2</v>
      </c>
      <c r="J51" s="48">
        <v>143.30000000000001</v>
      </c>
      <c r="K51" s="22">
        <v>0</v>
      </c>
      <c r="L51" s="48">
        <f>J51*(1+K51/100)</f>
        <v>143.30000000000001</v>
      </c>
      <c r="M51" s="22">
        <v>0</v>
      </c>
      <c r="N51" s="23">
        <f>L51*M51</f>
        <v>0</v>
      </c>
      <c r="O51" s="49"/>
      <c r="P51" s="50">
        <f>L51*O51</f>
        <v>0</v>
      </c>
      <c r="Q51" s="49"/>
      <c r="R51" s="50">
        <f>L51*Q51</f>
        <v>0</v>
      </c>
      <c r="S51" s="23">
        <v>21</v>
      </c>
      <c r="T51" s="23">
        <f>N51*(S51/100)</f>
        <v>0</v>
      </c>
      <c r="U51" s="23">
        <f>N51+T51</f>
        <v>0</v>
      </c>
    </row>
    <row r="52" spans="6:21" s="51" customFormat="1" ht="11.25" outlineLevel="3" x14ac:dyDescent="0.2">
      <c r="F52" s="52"/>
      <c r="G52" s="53"/>
      <c r="H52" s="54" t="s">
        <v>470</v>
      </c>
      <c r="I52" s="53"/>
      <c r="J52" s="55">
        <v>143.30000000000001</v>
      </c>
      <c r="K52" s="56"/>
      <c r="L52" s="57"/>
      <c r="M52" s="56"/>
      <c r="N52" s="58"/>
      <c r="O52" s="59"/>
      <c r="P52" s="56"/>
      <c r="Q52" s="56"/>
      <c r="R52" s="56"/>
      <c r="S52" s="81" t="s">
        <v>1</v>
      </c>
      <c r="T52" s="56"/>
      <c r="U52" s="56"/>
    </row>
    <row r="53" spans="6:21" s="45" customFormat="1" ht="12" outlineLevel="2" x14ac:dyDescent="0.2">
      <c r="F53" s="20">
        <v>2</v>
      </c>
      <c r="G53" s="46" t="s">
        <v>58</v>
      </c>
      <c r="H53" s="47" t="s">
        <v>493</v>
      </c>
      <c r="I53" s="21" t="s">
        <v>11</v>
      </c>
      <c r="J53" s="48">
        <v>70.900000000000006</v>
      </c>
      <c r="K53" s="22">
        <v>0</v>
      </c>
      <c r="L53" s="48">
        <f>J53*(1+K53/100)</f>
        <v>70.900000000000006</v>
      </c>
      <c r="M53" s="22">
        <v>0</v>
      </c>
      <c r="N53" s="23">
        <f>L53*M53</f>
        <v>0</v>
      </c>
      <c r="O53" s="49"/>
      <c r="P53" s="50">
        <f>L53*O53</f>
        <v>0</v>
      </c>
      <c r="Q53" s="49">
        <v>9.8000000000000004E-2</v>
      </c>
      <c r="R53" s="50">
        <f>L53*Q53</f>
        <v>6.9482000000000008</v>
      </c>
      <c r="S53" s="23">
        <v>21</v>
      </c>
      <c r="T53" s="23">
        <f>N53*(S53/100)</f>
        <v>0</v>
      </c>
      <c r="U53" s="23">
        <f>N53+T53</f>
        <v>0</v>
      </c>
    </row>
    <row r="54" spans="6:21" s="51" customFormat="1" ht="22.5" outlineLevel="3" x14ac:dyDescent="0.2">
      <c r="F54" s="52"/>
      <c r="G54" s="53"/>
      <c r="H54" s="54" t="s">
        <v>537</v>
      </c>
      <c r="I54" s="53"/>
      <c r="J54" s="55">
        <v>70.900000000000006</v>
      </c>
      <c r="K54" s="56"/>
      <c r="L54" s="57"/>
      <c r="M54" s="56"/>
      <c r="N54" s="58"/>
      <c r="O54" s="59"/>
      <c r="P54" s="56"/>
      <c r="Q54" s="56"/>
      <c r="R54" s="56"/>
      <c r="S54" s="81" t="s">
        <v>1</v>
      </c>
      <c r="T54" s="56"/>
      <c r="U54" s="56"/>
    </row>
    <row r="55" spans="6:21" s="45" customFormat="1" ht="12" outlineLevel="2" x14ac:dyDescent="0.2">
      <c r="F55" s="20">
        <v>3</v>
      </c>
      <c r="G55" s="46" t="s">
        <v>60</v>
      </c>
      <c r="H55" s="47" t="s">
        <v>504</v>
      </c>
      <c r="I55" s="21" t="s">
        <v>11</v>
      </c>
      <c r="J55" s="48">
        <v>2329.1</v>
      </c>
      <c r="K55" s="22">
        <v>0</v>
      </c>
      <c r="L55" s="48">
        <f>J55*(1+K55/100)</f>
        <v>2329.1</v>
      </c>
      <c r="M55" s="22">
        <v>0</v>
      </c>
      <c r="N55" s="23">
        <f>L55*M55</f>
        <v>0</v>
      </c>
      <c r="O55" s="49"/>
      <c r="P55" s="50">
        <f>L55*O55</f>
        <v>0</v>
      </c>
      <c r="Q55" s="49">
        <v>9.8000000000000004E-2</v>
      </c>
      <c r="R55" s="50">
        <f>L55*Q55</f>
        <v>228.2518</v>
      </c>
      <c r="S55" s="23">
        <v>21</v>
      </c>
      <c r="T55" s="23">
        <f>N55*(S55/100)</f>
        <v>0</v>
      </c>
      <c r="U55" s="23">
        <f>N55+T55</f>
        <v>0</v>
      </c>
    </row>
    <row r="56" spans="6:21" s="51" customFormat="1" ht="22.5" outlineLevel="3" x14ac:dyDescent="0.2">
      <c r="F56" s="52"/>
      <c r="G56" s="53"/>
      <c r="H56" s="54" t="s">
        <v>553</v>
      </c>
      <c r="I56" s="53"/>
      <c r="J56" s="55">
        <v>2329.1</v>
      </c>
      <c r="K56" s="56"/>
      <c r="L56" s="57"/>
      <c r="M56" s="56"/>
      <c r="N56" s="58"/>
      <c r="O56" s="59"/>
      <c r="P56" s="56"/>
      <c r="Q56" s="56"/>
      <c r="R56" s="56"/>
      <c r="S56" s="81" t="s">
        <v>1</v>
      </c>
      <c r="T56" s="56"/>
      <c r="U56" s="56"/>
    </row>
    <row r="57" spans="6:21" s="45" customFormat="1" ht="12" outlineLevel="2" x14ac:dyDescent="0.2">
      <c r="F57" s="20">
        <v>4</v>
      </c>
      <c r="G57" s="46" t="s">
        <v>61</v>
      </c>
      <c r="H57" s="47" t="s">
        <v>508</v>
      </c>
      <c r="I57" s="21" t="s">
        <v>11</v>
      </c>
      <c r="J57" s="48">
        <v>372.9</v>
      </c>
      <c r="K57" s="22">
        <v>0</v>
      </c>
      <c r="L57" s="48">
        <f>J57*(1+K57/100)</f>
        <v>372.9</v>
      </c>
      <c r="M57" s="22">
        <v>0</v>
      </c>
      <c r="N57" s="23">
        <f>L57*M57</f>
        <v>0</v>
      </c>
      <c r="O57" s="49"/>
      <c r="P57" s="50">
        <f>L57*O57</f>
        <v>0</v>
      </c>
      <c r="Q57" s="49">
        <v>0.316</v>
      </c>
      <c r="R57" s="50">
        <f>L57*Q57</f>
        <v>117.8364</v>
      </c>
      <c r="S57" s="23">
        <v>21</v>
      </c>
      <c r="T57" s="23">
        <f>N57*(S57/100)</f>
        <v>0</v>
      </c>
      <c r="U57" s="23">
        <f>N57+T57</f>
        <v>0</v>
      </c>
    </row>
    <row r="58" spans="6:21" s="51" customFormat="1" ht="22.5" outlineLevel="3" x14ac:dyDescent="0.2">
      <c r="F58" s="52"/>
      <c r="G58" s="53"/>
      <c r="H58" s="54" t="s">
        <v>593</v>
      </c>
      <c r="I58" s="53"/>
      <c r="J58" s="55">
        <v>372.9</v>
      </c>
      <c r="K58" s="56"/>
      <c r="L58" s="57"/>
      <c r="M58" s="56"/>
      <c r="N58" s="58"/>
      <c r="O58" s="59"/>
      <c r="P58" s="56"/>
      <c r="Q58" s="56"/>
      <c r="R58" s="56"/>
      <c r="S58" s="81" t="s">
        <v>1</v>
      </c>
      <c r="T58" s="56"/>
      <c r="U58" s="56"/>
    </row>
    <row r="59" spans="6:21" s="45" customFormat="1" ht="12" outlineLevel="2" x14ac:dyDescent="0.2">
      <c r="F59" s="20">
        <v>5</v>
      </c>
      <c r="G59" s="46" t="s">
        <v>57</v>
      </c>
      <c r="H59" s="47" t="s">
        <v>532</v>
      </c>
      <c r="I59" s="21" t="s">
        <v>11</v>
      </c>
      <c r="J59" s="48">
        <v>33.6</v>
      </c>
      <c r="K59" s="22">
        <v>0</v>
      </c>
      <c r="L59" s="48">
        <f>J59*(1+K59/100)</f>
        <v>33.6</v>
      </c>
      <c r="M59" s="22">
        <v>0</v>
      </c>
      <c r="N59" s="23">
        <f>L59*M59</f>
        <v>0</v>
      </c>
      <c r="O59" s="49"/>
      <c r="P59" s="50">
        <f>L59*O59</f>
        <v>0</v>
      </c>
      <c r="Q59" s="49">
        <v>0.24</v>
      </c>
      <c r="R59" s="50">
        <f>L59*Q59</f>
        <v>8.0640000000000001</v>
      </c>
      <c r="S59" s="23">
        <v>21</v>
      </c>
      <c r="T59" s="23">
        <f>N59*(S59/100)</f>
        <v>0</v>
      </c>
      <c r="U59" s="23">
        <f>N59+T59</f>
        <v>0</v>
      </c>
    </row>
    <row r="60" spans="6:21" s="51" customFormat="1" ht="11.25" outlineLevel="3" x14ac:dyDescent="0.2">
      <c r="F60" s="52"/>
      <c r="G60" s="53"/>
      <c r="H60" s="54" t="s">
        <v>248</v>
      </c>
      <c r="I60" s="53"/>
      <c r="J60" s="55">
        <v>33.6</v>
      </c>
      <c r="K60" s="56"/>
      <c r="L60" s="57"/>
      <c r="M60" s="56"/>
      <c r="N60" s="58"/>
      <c r="O60" s="59"/>
      <c r="P60" s="56"/>
      <c r="Q60" s="56"/>
      <c r="R60" s="56"/>
      <c r="S60" s="81" t="s">
        <v>1</v>
      </c>
      <c r="T60" s="56"/>
      <c r="U60" s="56"/>
    </row>
    <row r="61" spans="6:21" s="45" customFormat="1" ht="12" outlineLevel="2" x14ac:dyDescent="0.2">
      <c r="F61" s="20">
        <v>6</v>
      </c>
      <c r="G61" s="46" t="s">
        <v>59</v>
      </c>
      <c r="H61" s="47" t="s">
        <v>539</v>
      </c>
      <c r="I61" s="21" t="s">
        <v>11</v>
      </c>
      <c r="J61" s="48">
        <v>2329.1</v>
      </c>
      <c r="K61" s="22">
        <v>0</v>
      </c>
      <c r="L61" s="48">
        <f>J61*(1+K61/100)</f>
        <v>2329.1</v>
      </c>
      <c r="M61" s="22">
        <v>0</v>
      </c>
      <c r="N61" s="23">
        <f>L61*M61</f>
        <v>0</v>
      </c>
      <c r="O61" s="49"/>
      <c r="P61" s="50">
        <f>L61*O61</f>
        <v>0</v>
      </c>
      <c r="Q61" s="49">
        <v>0.32500000000000001</v>
      </c>
      <c r="R61" s="50">
        <f>L61*Q61</f>
        <v>756.95749999999998</v>
      </c>
      <c r="S61" s="23">
        <v>21</v>
      </c>
      <c r="T61" s="23">
        <f>N61*(S61/100)</f>
        <v>0</v>
      </c>
      <c r="U61" s="23">
        <f>N61+T61</f>
        <v>0</v>
      </c>
    </row>
    <row r="62" spans="6:21" s="51" customFormat="1" ht="11.25" outlineLevel="3" x14ac:dyDescent="0.2">
      <c r="F62" s="52"/>
      <c r="G62" s="53"/>
      <c r="H62" s="54" t="s">
        <v>282</v>
      </c>
      <c r="I62" s="53"/>
      <c r="J62" s="55">
        <v>2329.1</v>
      </c>
      <c r="K62" s="56"/>
      <c r="L62" s="57"/>
      <c r="M62" s="56"/>
      <c r="N62" s="58"/>
      <c r="O62" s="59"/>
      <c r="P62" s="56"/>
      <c r="Q62" s="56"/>
      <c r="R62" s="56"/>
      <c r="S62" s="81" t="s">
        <v>1</v>
      </c>
      <c r="T62" s="56"/>
      <c r="U62" s="56"/>
    </row>
    <row r="63" spans="6:21" s="45" customFormat="1" ht="12" outlineLevel="2" x14ac:dyDescent="0.2">
      <c r="F63" s="20">
        <v>7</v>
      </c>
      <c r="G63" s="46" t="s">
        <v>56</v>
      </c>
      <c r="H63" s="47" t="s">
        <v>524</v>
      </c>
      <c r="I63" s="21" t="s">
        <v>11</v>
      </c>
      <c r="J63" s="48">
        <v>972.6</v>
      </c>
      <c r="K63" s="22">
        <v>0</v>
      </c>
      <c r="L63" s="48">
        <f>J63*(1+K63/100)</f>
        <v>972.6</v>
      </c>
      <c r="M63" s="22">
        <v>0</v>
      </c>
      <c r="N63" s="23">
        <f>L63*M63</f>
        <v>0</v>
      </c>
      <c r="O63" s="49"/>
      <c r="P63" s="50">
        <f>L63*O63</f>
        <v>0</v>
      </c>
      <c r="Q63" s="49">
        <v>0.26</v>
      </c>
      <c r="R63" s="50">
        <f>L63*Q63</f>
        <v>252.876</v>
      </c>
      <c r="S63" s="23">
        <v>21</v>
      </c>
      <c r="T63" s="23">
        <f>N63*(S63/100)</f>
        <v>0</v>
      </c>
      <c r="U63" s="23">
        <f>N63+T63</f>
        <v>0</v>
      </c>
    </row>
    <row r="64" spans="6:21" s="51" customFormat="1" ht="11.25" outlineLevel="3" x14ac:dyDescent="0.2">
      <c r="F64" s="52"/>
      <c r="G64" s="53"/>
      <c r="H64" s="54" t="s">
        <v>474</v>
      </c>
      <c r="I64" s="53"/>
      <c r="J64" s="55">
        <v>972.6</v>
      </c>
      <c r="K64" s="56"/>
      <c r="L64" s="57"/>
      <c r="M64" s="56"/>
      <c r="N64" s="58"/>
      <c r="O64" s="59"/>
      <c r="P64" s="56"/>
      <c r="Q64" s="56"/>
      <c r="R64" s="56"/>
      <c r="S64" s="81" t="s">
        <v>1</v>
      </c>
      <c r="T64" s="56"/>
      <c r="U64" s="56"/>
    </row>
    <row r="65" spans="6:21" s="45" customFormat="1" ht="24" outlineLevel="2" x14ac:dyDescent="0.2">
      <c r="F65" s="20">
        <v>8</v>
      </c>
      <c r="G65" s="46" t="s">
        <v>155</v>
      </c>
      <c r="H65" s="47" t="s">
        <v>610</v>
      </c>
      <c r="I65" s="21" t="s">
        <v>11</v>
      </c>
      <c r="J65" s="48">
        <v>875.34</v>
      </c>
      <c r="K65" s="22">
        <v>0</v>
      </c>
      <c r="L65" s="48">
        <f>J65*(1+K65/100)</f>
        <v>875.34</v>
      </c>
      <c r="M65" s="22">
        <v>0</v>
      </c>
      <c r="N65" s="23">
        <f>L65*M65</f>
        <v>0</v>
      </c>
      <c r="O65" s="49"/>
      <c r="P65" s="50">
        <f>L65*O65</f>
        <v>0</v>
      </c>
      <c r="Q65" s="49"/>
      <c r="R65" s="50">
        <f>L65*Q65</f>
        <v>0</v>
      </c>
      <c r="S65" s="23">
        <v>21</v>
      </c>
      <c r="T65" s="23">
        <f>N65*(S65/100)</f>
        <v>0</v>
      </c>
      <c r="U65" s="23">
        <f>N65+T65</f>
        <v>0</v>
      </c>
    </row>
    <row r="66" spans="6:21" s="51" customFormat="1" ht="11.25" outlineLevel="3" x14ac:dyDescent="0.2">
      <c r="F66" s="52"/>
      <c r="G66" s="53"/>
      <c r="H66" s="54" t="s">
        <v>378</v>
      </c>
      <c r="I66" s="53"/>
      <c r="J66" s="55">
        <v>875.34</v>
      </c>
      <c r="K66" s="56"/>
      <c r="L66" s="57"/>
      <c r="M66" s="56"/>
      <c r="N66" s="58"/>
      <c r="O66" s="59"/>
      <c r="P66" s="56"/>
      <c r="Q66" s="56"/>
      <c r="R66" s="56"/>
      <c r="S66" s="81" t="s">
        <v>1</v>
      </c>
      <c r="T66" s="56"/>
      <c r="U66" s="56"/>
    </row>
    <row r="67" spans="6:21" s="45" customFormat="1" ht="24" outlineLevel="2" x14ac:dyDescent="0.2">
      <c r="F67" s="20">
        <v>9</v>
      </c>
      <c r="G67" s="46" t="s">
        <v>55</v>
      </c>
      <c r="H67" s="47" t="s">
        <v>596</v>
      </c>
      <c r="I67" s="21" t="s">
        <v>11</v>
      </c>
      <c r="J67" s="48">
        <v>289.8</v>
      </c>
      <c r="K67" s="22">
        <v>0</v>
      </c>
      <c r="L67" s="48">
        <f>J67*(1+K67/100)</f>
        <v>289.8</v>
      </c>
      <c r="M67" s="22">
        <v>0</v>
      </c>
      <c r="N67" s="23">
        <f>L67*M67</f>
        <v>0</v>
      </c>
      <c r="O67" s="49"/>
      <c r="P67" s="50">
        <f>L67*O67</f>
        <v>0</v>
      </c>
      <c r="Q67" s="49">
        <v>0.255</v>
      </c>
      <c r="R67" s="50">
        <f>L67*Q67</f>
        <v>73.899000000000001</v>
      </c>
      <c r="S67" s="23">
        <v>21</v>
      </c>
      <c r="T67" s="23">
        <f>N67*(S67/100)</f>
        <v>0</v>
      </c>
      <c r="U67" s="23">
        <f>N67+T67</f>
        <v>0</v>
      </c>
    </row>
    <row r="68" spans="6:21" s="51" customFormat="1" ht="11.25" outlineLevel="3" x14ac:dyDescent="0.2">
      <c r="F68" s="52"/>
      <c r="G68" s="53"/>
      <c r="H68" s="54" t="s">
        <v>471</v>
      </c>
      <c r="I68" s="53"/>
      <c r="J68" s="55">
        <v>289.8</v>
      </c>
      <c r="K68" s="56"/>
      <c r="L68" s="57"/>
      <c r="M68" s="56"/>
      <c r="N68" s="58"/>
      <c r="O68" s="59"/>
      <c r="P68" s="56"/>
      <c r="Q68" s="56"/>
      <c r="R68" s="56"/>
      <c r="S68" s="81" t="s">
        <v>1</v>
      </c>
      <c r="T68" s="56"/>
      <c r="U68" s="56"/>
    </row>
    <row r="69" spans="6:21" s="45" customFormat="1" ht="12" outlineLevel="2" x14ac:dyDescent="0.2">
      <c r="F69" s="20">
        <v>10</v>
      </c>
      <c r="G69" s="46" t="s">
        <v>62</v>
      </c>
      <c r="H69" s="47" t="s">
        <v>451</v>
      </c>
      <c r="I69" s="21" t="s">
        <v>2</v>
      </c>
      <c r="J69" s="48">
        <v>610.20000000000005</v>
      </c>
      <c r="K69" s="22">
        <v>0</v>
      </c>
      <c r="L69" s="48">
        <f>J69*(1+K69/100)</f>
        <v>610.20000000000005</v>
      </c>
      <c r="M69" s="22">
        <v>0</v>
      </c>
      <c r="N69" s="23">
        <f>L69*M69</f>
        <v>0</v>
      </c>
      <c r="O69" s="49"/>
      <c r="P69" s="50">
        <f>L69*O69</f>
        <v>0</v>
      </c>
      <c r="Q69" s="49">
        <v>0.20499999999999999</v>
      </c>
      <c r="R69" s="50">
        <f>L69*Q69</f>
        <v>125.09100000000001</v>
      </c>
      <c r="S69" s="23">
        <v>21</v>
      </c>
      <c r="T69" s="23">
        <f>N69*(S69/100)</f>
        <v>0</v>
      </c>
      <c r="U69" s="23">
        <f>N69+T69</f>
        <v>0</v>
      </c>
    </row>
    <row r="70" spans="6:21" s="51" customFormat="1" ht="11.25" outlineLevel="3" x14ac:dyDescent="0.2">
      <c r="F70" s="52"/>
      <c r="G70" s="53"/>
      <c r="H70" s="54" t="s">
        <v>472</v>
      </c>
      <c r="I70" s="53"/>
      <c r="J70" s="55">
        <v>610.20000000000005</v>
      </c>
      <c r="K70" s="56"/>
      <c r="L70" s="57"/>
      <c r="M70" s="56"/>
      <c r="N70" s="58"/>
      <c r="O70" s="59"/>
      <c r="P70" s="56"/>
      <c r="Q70" s="56"/>
      <c r="R70" s="56"/>
      <c r="S70" s="81" t="s">
        <v>1</v>
      </c>
      <c r="T70" s="56"/>
      <c r="U70" s="56"/>
    </row>
    <row r="71" spans="6:21" s="45" customFormat="1" ht="12" outlineLevel="2" x14ac:dyDescent="0.2">
      <c r="F71" s="20">
        <v>11</v>
      </c>
      <c r="G71" s="46" t="s">
        <v>63</v>
      </c>
      <c r="H71" s="47" t="s">
        <v>263</v>
      </c>
      <c r="I71" s="21" t="s">
        <v>2</v>
      </c>
      <c r="J71" s="48">
        <v>715.4</v>
      </c>
      <c r="K71" s="22">
        <v>0</v>
      </c>
      <c r="L71" s="48">
        <f>J71*(1+K71/100)</f>
        <v>715.4</v>
      </c>
      <c r="M71" s="22">
        <v>0</v>
      </c>
      <c r="N71" s="23">
        <f>L71*M71</f>
        <v>0</v>
      </c>
      <c r="O71" s="49"/>
      <c r="P71" s="50">
        <f>L71*O71</f>
        <v>0</v>
      </c>
      <c r="Q71" s="49">
        <v>0.04</v>
      </c>
      <c r="R71" s="50">
        <f>L71*Q71</f>
        <v>28.616</v>
      </c>
      <c r="S71" s="23">
        <v>21</v>
      </c>
      <c r="T71" s="23">
        <f>N71*(S71/100)</f>
        <v>0</v>
      </c>
      <c r="U71" s="23">
        <f>N71+T71</f>
        <v>0</v>
      </c>
    </row>
    <row r="72" spans="6:21" s="51" customFormat="1" ht="11.25" outlineLevel="3" x14ac:dyDescent="0.2">
      <c r="F72" s="52"/>
      <c r="G72" s="53"/>
      <c r="H72" s="54" t="s">
        <v>473</v>
      </c>
      <c r="I72" s="53"/>
      <c r="J72" s="55">
        <v>715.4</v>
      </c>
      <c r="K72" s="56"/>
      <c r="L72" s="57"/>
      <c r="M72" s="56"/>
      <c r="N72" s="58"/>
      <c r="O72" s="59"/>
      <c r="P72" s="56"/>
      <c r="Q72" s="56"/>
      <c r="R72" s="56"/>
      <c r="S72" s="81" t="s">
        <v>1</v>
      </c>
      <c r="T72" s="56"/>
      <c r="U72" s="56"/>
    </row>
    <row r="73" spans="6:21" s="83" customFormat="1" ht="12.75" customHeight="1" outlineLevel="2" x14ac:dyDescent="0.2">
      <c r="F73" s="84"/>
      <c r="G73" s="85"/>
      <c r="H73" s="86"/>
      <c r="I73" s="85"/>
      <c r="J73" s="87"/>
      <c r="K73" s="88"/>
      <c r="L73" s="87"/>
      <c r="M73" s="88"/>
      <c r="N73" s="89"/>
      <c r="O73" s="90"/>
      <c r="P73" s="88"/>
      <c r="Q73" s="88"/>
      <c r="R73" s="88"/>
      <c r="S73" s="82" t="s">
        <v>1</v>
      </c>
      <c r="T73" s="88"/>
      <c r="U73" s="88"/>
    </row>
    <row r="74" spans="6:21" s="37" customFormat="1" ht="16.5" customHeight="1" outlineLevel="1" x14ac:dyDescent="0.2">
      <c r="F74" s="38"/>
      <c r="G74" s="39"/>
      <c r="H74" s="39" t="s">
        <v>274</v>
      </c>
      <c r="I74" s="6"/>
      <c r="J74" s="40"/>
      <c r="K74" s="41"/>
      <c r="L74" s="40"/>
      <c r="M74" s="41"/>
      <c r="N74" s="42">
        <f>SUBTOTAL(9,N75:N90)</f>
        <v>0</v>
      </c>
      <c r="O74" s="43"/>
      <c r="P74" s="44">
        <f>SUBTOTAL(9,P75:P90)</f>
        <v>127.465447</v>
      </c>
      <c r="Q74" s="41"/>
      <c r="R74" s="44">
        <f>SUBTOTAL(9,R75:R90)</f>
        <v>0</v>
      </c>
      <c r="S74" s="80" t="s">
        <v>1</v>
      </c>
      <c r="T74" s="42">
        <f>SUBTOTAL(9,T75:T90)</f>
        <v>0</v>
      </c>
      <c r="U74" s="42">
        <f>SUBTOTAL(9,U75:U90)</f>
        <v>0</v>
      </c>
    </row>
    <row r="75" spans="6:21" s="45" customFormat="1" ht="12" outlineLevel="2" x14ac:dyDescent="0.2">
      <c r="F75" s="20">
        <v>1</v>
      </c>
      <c r="G75" s="46" t="s">
        <v>82</v>
      </c>
      <c r="H75" s="47" t="s">
        <v>475</v>
      </c>
      <c r="I75" s="21" t="s">
        <v>12</v>
      </c>
      <c r="J75" s="48">
        <v>77.22</v>
      </c>
      <c r="K75" s="22">
        <v>0</v>
      </c>
      <c r="L75" s="48">
        <f>J75*(1+K75/100)</f>
        <v>77.22</v>
      </c>
      <c r="M75" s="22">
        <v>0</v>
      </c>
      <c r="N75" s="23">
        <f>L75*M75</f>
        <v>0</v>
      </c>
      <c r="O75" s="49"/>
      <c r="P75" s="50">
        <f>L75*O75</f>
        <v>0</v>
      </c>
      <c r="Q75" s="49"/>
      <c r="R75" s="50">
        <f>L75*Q75</f>
        <v>0</v>
      </c>
      <c r="S75" s="23">
        <v>21</v>
      </c>
      <c r="T75" s="23">
        <f>N75*(S75/100)</f>
        <v>0</v>
      </c>
      <c r="U75" s="23">
        <f>N75+T75</f>
        <v>0</v>
      </c>
    </row>
    <row r="76" spans="6:21" s="51" customFormat="1" ht="22.5" outlineLevel="3" x14ac:dyDescent="0.2">
      <c r="F76" s="52"/>
      <c r="G76" s="53"/>
      <c r="H76" s="54" t="s">
        <v>558</v>
      </c>
      <c r="I76" s="53"/>
      <c r="J76" s="55">
        <v>77.22</v>
      </c>
      <c r="K76" s="56"/>
      <c r="L76" s="57"/>
      <c r="M76" s="56"/>
      <c r="N76" s="58"/>
      <c r="O76" s="59"/>
      <c r="P76" s="56"/>
      <c r="Q76" s="56"/>
      <c r="R76" s="56"/>
      <c r="S76" s="81" t="s">
        <v>1</v>
      </c>
      <c r="T76" s="56"/>
      <c r="U76" s="56"/>
    </row>
    <row r="77" spans="6:21" s="45" customFormat="1" ht="24" outlineLevel="2" x14ac:dyDescent="0.2">
      <c r="F77" s="20">
        <v>2</v>
      </c>
      <c r="G77" s="46" t="s">
        <v>80</v>
      </c>
      <c r="H77" s="47" t="s">
        <v>612</v>
      </c>
      <c r="I77" s="21" t="s">
        <v>12</v>
      </c>
      <c r="J77" s="48">
        <v>77.22</v>
      </c>
      <c r="K77" s="22">
        <v>0</v>
      </c>
      <c r="L77" s="48">
        <f>J77*(1+K77/100)</f>
        <v>77.22</v>
      </c>
      <c r="M77" s="22">
        <v>0</v>
      </c>
      <c r="N77" s="23">
        <f>L77*M77</f>
        <v>0</v>
      </c>
      <c r="O77" s="49"/>
      <c r="P77" s="50">
        <f>L77*O77</f>
        <v>0</v>
      </c>
      <c r="Q77" s="49"/>
      <c r="R77" s="50">
        <f>L77*Q77</f>
        <v>0</v>
      </c>
      <c r="S77" s="23">
        <v>21</v>
      </c>
      <c r="T77" s="23">
        <f>N77*(S77/100)</f>
        <v>0</v>
      </c>
      <c r="U77" s="23">
        <f>N77+T77</f>
        <v>0</v>
      </c>
    </row>
    <row r="78" spans="6:21" s="45" customFormat="1" ht="12" outlineLevel="2" x14ac:dyDescent="0.2">
      <c r="F78" s="20">
        <v>3</v>
      </c>
      <c r="G78" s="46" t="s">
        <v>28</v>
      </c>
      <c r="H78" s="47" t="s">
        <v>390</v>
      </c>
      <c r="I78" s="21" t="s">
        <v>3</v>
      </c>
      <c r="J78" s="48">
        <v>127.413</v>
      </c>
      <c r="K78" s="22">
        <v>0</v>
      </c>
      <c r="L78" s="48">
        <f>J78*(1+K78/100)</f>
        <v>127.413</v>
      </c>
      <c r="M78" s="22">
        <v>0</v>
      </c>
      <c r="N78" s="23">
        <f>L78*M78</f>
        <v>0</v>
      </c>
      <c r="O78" s="49">
        <v>1</v>
      </c>
      <c r="P78" s="50">
        <f>L78*O78</f>
        <v>127.413</v>
      </c>
      <c r="Q78" s="49"/>
      <c r="R78" s="50">
        <f>L78*Q78</f>
        <v>0</v>
      </c>
      <c r="S78" s="23">
        <v>21</v>
      </c>
      <c r="T78" s="23">
        <f>N78*(S78/100)</f>
        <v>0</v>
      </c>
      <c r="U78" s="23">
        <f>N78+T78</f>
        <v>0</v>
      </c>
    </row>
    <row r="79" spans="6:21" s="51" customFormat="1" ht="11.25" outlineLevel="3" x14ac:dyDescent="0.2">
      <c r="F79" s="52"/>
      <c r="G79" s="53"/>
      <c r="H79" s="54" t="s">
        <v>300</v>
      </c>
      <c r="I79" s="53"/>
      <c r="J79" s="55">
        <v>127.413</v>
      </c>
      <c r="K79" s="56"/>
      <c r="L79" s="57"/>
      <c r="M79" s="56"/>
      <c r="N79" s="58"/>
      <c r="O79" s="59"/>
      <c r="P79" s="56"/>
      <c r="Q79" s="56"/>
      <c r="R79" s="56"/>
      <c r="S79" s="81" t="s">
        <v>1</v>
      </c>
      <c r="T79" s="56"/>
      <c r="U79" s="56"/>
    </row>
    <row r="80" spans="6:21" s="45" customFormat="1" ht="12" outlineLevel="2" x14ac:dyDescent="0.2">
      <c r="F80" s="20">
        <v>4</v>
      </c>
      <c r="G80" s="46" t="s">
        <v>88</v>
      </c>
      <c r="H80" s="47" t="s">
        <v>525</v>
      </c>
      <c r="I80" s="21" t="s">
        <v>11</v>
      </c>
      <c r="J80" s="48">
        <v>1465</v>
      </c>
      <c r="K80" s="22">
        <v>0</v>
      </c>
      <c r="L80" s="48">
        <f>J80*(1+K80/100)</f>
        <v>1465</v>
      </c>
      <c r="M80" s="22">
        <v>0</v>
      </c>
      <c r="N80" s="23">
        <f>L80*M80</f>
        <v>0</v>
      </c>
      <c r="O80" s="49"/>
      <c r="P80" s="50">
        <f>L80*O80</f>
        <v>0</v>
      </c>
      <c r="Q80" s="49"/>
      <c r="R80" s="50">
        <f>L80*Q80</f>
        <v>0</v>
      </c>
      <c r="S80" s="23">
        <v>21</v>
      </c>
      <c r="T80" s="23">
        <f>N80*(S80/100)</f>
        <v>0</v>
      </c>
      <c r="U80" s="23">
        <f>N80+T80</f>
        <v>0</v>
      </c>
    </row>
    <row r="81" spans="6:21" s="51" customFormat="1" ht="11.25" outlineLevel="3" x14ac:dyDescent="0.2">
      <c r="F81" s="52"/>
      <c r="G81" s="53"/>
      <c r="H81" s="54" t="s">
        <v>444</v>
      </c>
      <c r="I81" s="53"/>
      <c r="J81" s="55">
        <v>1465</v>
      </c>
      <c r="K81" s="56"/>
      <c r="L81" s="57"/>
      <c r="M81" s="56"/>
      <c r="N81" s="58"/>
      <c r="O81" s="59"/>
      <c r="P81" s="56"/>
      <c r="Q81" s="56"/>
      <c r="R81" s="56"/>
      <c r="S81" s="81" t="s">
        <v>1</v>
      </c>
      <c r="T81" s="56"/>
      <c r="U81" s="56"/>
    </row>
    <row r="82" spans="6:21" s="45" customFormat="1" ht="24" outlineLevel="2" x14ac:dyDescent="0.2">
      <c r="F82" s="20">
        <v>5</v>
      </c>
      <c r="G82" s="46" t="s">
        <v>90</v>
      </c>
      <c r="H82" s="47" t="s">
        <v>618</v>
      </c>
      <c r="I82" s="21" t="s">
        <v>11</v>
      </c>
      <c r="J82" s="48">
        <v>1465</v>
      </c>
      <c r="K82" s="22">
        <v>0</v>
      </c>
      <c r="L82" s="48">
        <f>J82*(1+K82/100)</f>
        <v>1465</v>
      </c>
      <c r="M82" s="22">
        <v>0</v>
      </c>
      <c r="N82" s="23">
        <f>L82*M82</f>
        <v>0</v>
      </c>
      <c r="O82" s="49"/>
      <c r="P82" s="50">
        <f>L82*O82</f>
        <v>0</v>
      </c>
      <c r="Q82" s="49"/>
      <c r="R82" s="50">
        <f>L82*Q82</f>
        <v>0</v>
      </c>
      <c r="S82" s="23">
        <v>21</v>
      </c>
      <c r="T82" s="23">
        <f>N82*(S82/100)</f>
        <v>0</v>
      </c>
      <c r="U82" s="23">
        <f>N82+T82</f>
        <v>0</v>
      </c>
    </row>
    <row r="83" spans="6:21" s="51" customFormat="1" ht="22.5" outlineLevel="3" x14ac:dyDescent="0.2">
      <c r="F83" s="52"/>
      <c r="G83" s="53"/>
      <c r="H83" s="54" t="s">
        <v>588</v>
      </c>
      <c r="I83" s="53"/>
      <c r="J83" s="55">
        <v>1465</v>
      </c>
      <c r="K83" s="56"/>
      <c r="L83" s="57"/>
      <c r="M83" s="56"/>
      <c r="N83" s="58"/>
      <c r="O83" s="59"/>
      <c r="P83" s="56"/>
      <c r="Q83" s="56"/>
      <c r="R83" s="56"/>
      <c r="S83" s="81" t="s">
        <v>1</v>
      </c>
      <c r="T83" s="56"/>
      <c r="U83" s="56"/>
    </row>
    <row r="84" spans="6:21" s="45" customFormat="1" ht="24" outlineLevel="2" x14ac:dyDescent="0.2">
      <c r="F84" s="20">
        <v>6</v>
      </c>
      <c r="G84" s="46" t="s">
        <v>100</v>
      </c>
      <c r="H84" s="47" t="s">
        <v>637</v>
      </c>
      <c r="I84" s="21" t="s">
        <v>11</v>
      </c>
      <c r="J84" s="48">
        <v>1465</v>
      </c>
      <c r="K84" s="22">
        <v>0</v>
      </c>
      <c r="L84" s="48">
        <f>J84*(1+K84/100)</f>
        <v>1465</v>
      </c>
      <c r="M84" s="22">
        <v>0</v>
      </c>
      <c r="N84" s="23">
        <f>L84*M84</f>
        <v>0</v>
      </c>
      <c r="O84" s="49"/>
      <c r="P84" s="50">
        <f>L84*O84</f>
        <v>0</v>
      </c>
      <c r="Q84" s="49"/>
      <c r="R84" s="50">
        <f>L84*Q84</f>
        <v>0</v>
      </c>
      <c r="S84" s="23">
        <v>21</v>
      </c>
      <c r="T84" s="23">
        <f>N84*(S84/100)</f>
        <v>0</v>
      </c>
      <c r="U84" s="23">
        <f>N84+T84</f>
        <v>0</v>
      </c>
    </row>
    <row r="85" spans="6:21" s="45" customFormat="1" ht="24" outlineLevel="2" x14ac:dyDescent="0.2">
      <c r="F85" s="20">
        <v>7</v>
      </c>
      <c r="G85" s="46" t="s">
        <v>91</v>
      </c>
      <c r="H85" s="47" t="s">
        <v>613</v>
      </c>
      <c r="I85" s="21" t="s">
        <v>11</v>
      </c>
      <c r="J85" s="48">
        <v>1465</v>
      </c>
      <c r="K85" s="22">
        <v>0</v>
      </c>
      <c r="L85" s="48">
        <f>J85*(1+K85/100)</f>
        <v>1465</v>
      </c>
      <c r="M85" s="22">
        <v>0</v>
      </c>
      <c r="N85" s="23">
        <f>L85*M85</f>
        <v>0</v>
      </c>
      <c r="O85" s="49"/>
      <c r="P85" s="50">
        <f>L85*O85</f>
        <v>0</v>
      </c>
      <c r="Q85" s="49"/>
      <c r="R85" s="50">
        <f>L85*Q85</f>
        <v>0</v>
      </c>
      <c r="S85" s="23">
        <v>21</v>
      </c>
      <c r="T85" s="23">
        <f>N85*(S85/100)</f>
        <v>0</v>
      </c>
      <c r="U85" s="23">
        <f>N85+T85</f>
        <v>0</v>
      </c>
    </row>
    <row r="86" spans="6:21" s="45" customFormat="1" ht="12" outlineLevel="2" x14ac:dyDescent="0.2">
      <c r="F86" s="20">
        <v>8</v>
      </c>
      <c r="G86" s="46" t="s">
        <v>26</v>
      </c>
      <c r="H86" s="47" t="s">
        <v>329</v>
      </c>
      <c r="I86" s="21" t="s">
        <v>9</v>
      </c>
      <c r="J86" s="48">
        <v>52.446999999999996</v>
      </c>
      <c r="K86" s="22">
        <v>0</v>
      </c>
      <c r="L86" s="48">
        <f>J86*(1+K86/100)</f>
        <v>52.446999999999996</v>
      </c>
      <c r="M86" s="22">
        <v>0</v>
      </c>
      <c r="N86" s="23">
        <f>L86*M86</f>
        <v>0</v>
      </c>
      <c r="O86" s="49">
        <v>1E-3</v>
      </c>
      <c r="P86" s="50">
        <f>L86*O86</f>
        <v>5.2446999999999994E-2</v>
      </c>
      <c r="Q86" s="49"/>
      <c r="R86" s="50">
        <f>L86*Q86</f>
        <v>0</v>
      </c>
      <c r="S86" s="23">
        <v>21</v>
      </c>
      <c r="T86" s="23">
        <f>N86*(S86/100)</f>
        <v>0</v>
      </c>
      <c r="U86" s="23">
        <f>N86+T86</f>
        <v>0</v>
      </c>
    </row>
    <row r="87" spans="6:21" s="51" customFormat="1" ht="11.25" outlineLevel="3" x14ac:dyDescent="0.2">
      <c r="F87" s="52"/>
      <c r="G87" s="53"/>
      <c r="H87" s="54" t="s">
        <v>262</v>
      </c>
      <c r="I87" s="53"/>
      <c r="J87" s="55">
        <v>52.446999999999996</v>
      </c>
      <c r="K87" s="56"/>
      <c r="L87" s="57"/>
      <c r="M87" s="56"/>
      <c r="N87" s="58"/>
      <c r="O87" s="59"/>
      <c r="P87" s="56"/>
      <c r="Q87" s="56"/>
      <c r="R87" s="56"/>
      <c r="S87" s="81" t="s">
        <v>1</v>
      </c>
      <c r="T87" s="56"/>
      <c r="U87" s="56"/>
    </row>
    <row r="88" spans="6:21" s="45" customFormat="1" ht="12" outlineLevel="2" x14ac:dyDescent="0.2">
      <c r="F88" s="20">
        <v>9</v>
      </c>
      <c r="G88" s="46" t="s">
        <v>104</v>
      </c>
      <c r="H88" s="47" t="s">
        <v>496</v>
      </c>
      <c r="I88" s="21" t="s">
        <v>11</v>
      </c>
      <c r="J88" s="48">
        <v>4395</v>
      </c>
      <c r="K88" s="22">
        <v>0</v>
      </c>
      <c r="L88" s="48">
        <f>J88*(1+K88/100)</f>
        <v>4395</v>
      </c>
      <c r="M88" s="22">
        <v>0</v>
      </c>
      <c r="N88" s="23">
        <f>L88*M88</f>
        <v>0</v>
      </c>
      <c r="O88" s="49"/>
      <c r="P88" s="50">
        <f>L88*O88</f>
        <v>0</v>
      </c>
      <c r="Q88" s="49"/>
      <c r="R88" s="50">
        <f>L88*Q88</f>
        <v>0</v>
      </c>
      <c r="S88" s="23">
        <v>21</v>
      </c>
      <c r="T88" s="23">
        <f>N88*(S88/100)</f>
        <v>0</v>
      </c>
      <c r="U88" s="23">
        <f>N88+T88</f>
        <v>0</v>
      </c>
    </row>
    <row r="89" spans="6:21" s="51" customFormat="1" ht="11.25" outlineLevel="3" x14ac:dyDescent="0.2">
      <c r="F89" s="52"/>
      <c r="G89" s="53"/>
      <c r="H89" s="54" t="s">
        <v>352</v>
      </c>
      <c r="I89" s="53"/>
      <c r="J89" s="55">
        <v>4395</v>
      </c>
      <c r="K89" s="56"/>
      <c r="L89" s="57"/>
      <c r="M89" s="56"/>
      <c r="N89" s="58"/>
      <c r="O89" s="59"/>
      <c r="P89" s="56"/>
      <c r="Q89" s="56"/>
      <c r="R89" s="56"/>
      <c r="S89" s="81" t="s">
        <v>1</v>
      </c>
      <c r="T89" s="56"/>
      <c r="U89" s="56"/>
    </row>
    <row r="90" spans="6:21" s="83" customFormat="1" ht="12.75" customHeight="1" outlineLevel="2" x14ac:dyDescent="0.2">
      <c r="F90" s="84"/>
      <c r="G90" s="85"/>
      <c r="H90" s="86"/>
      <c r="I90" s="85"/>
      <c r="J90" s="87"/>
      <c r="K90" s="88"/>
      <c r="L90" s="87"/>
      <c r="M90" s="88"/>
      <c r="N90" s="89"/>
      <c r="O90" s="90"/>
      <c r="P90" s="88"/>
      <c r="Q90" s="88"/>
      <c r="R90" s="88"/>
      <c r="S90" s="82" t="s">
        <v>1</v>
      </c>
      <c r="T90" s="88"/>
      <c r="U90" s="88"/>
    </row>
    <row r="91" spans="6:21" s="37" customFormat="1" ht="16.5" customHeight="1" outlineLevel="1" x14ac:dyDescent="0.2">
      <c r="F91" s="38"/>
      <c r="G91" s="39"/>
      <c r="H91" s="39" t="s">
        <v>259</v>
      </c>
      <c r="I91" s="6"/>
      <c r="J91" s="40"/>
      <c r="K91" s="41"/>
      <c r="L91" s="40"/>
      <c r="M91" s="41"/>
      <c r="N91" s="42">
        <f>SUBTOTAL(9,N92:N97)</f>
        <v>0</v>
      </c>
      <c r="O91" s="43"/>
      <c r="P91" s="44">
        <f>SUBTOTAL(9,P92:P97)</f>
        <v>10.951086</v>
      </c>
      <c r="Q91" s="41"/>
      <c r="R91" s="44">
        <f>SUBTOTAL(9,R92:R97)</f>
        <v>0</v>
      </c>
      <c r="S91" s="80" t="s">
        <v>1</v>
      </c>
      <c r="T91" s="42">
        <f>SUBTOTAL(9,T92:T97)</f>
        <v>0</v>
      </c>
      <c r="U91" s="42">
        <f>SUBTOTAL(9,U92:U97)</f>
        <v>0</v>
      </c>
    </row>
    <row r="92" spans="6:21" s="45" customFormat="1" ht="12" outlineLevel="2" x14ac:dyDescent="0.2">
      <c r="F92" s="20">
        <v>1</v>
      </c>
      <c r="G92" s="46" t="s">
        <v>108</v>
      </c>
      <c r="H92" s="47" t="s">
        <v>463</v>
      </c>
      <c r="I92" s="21" t="s">
        <v>12</v>
      </c>
      <c r="J92" s="48">
        <v>4.29</v>
      </c>
      <c r="K92" s="22">
        <v>0</v>
      </c>
      <c r="L92" s="48">
        <f>J92*(1+K92/100)</f>
        <v>4.29</v>
      </c>
      <c r="M92" s="22">
        <v>0</v>
      </c>
      <c r="N92" s="23">
        <f>L92*M92</f>
        <v>0</v>
      </c>
      <c r="O92" s="49">
        <v>1.7034</v>
      </c>
      <c r="P92" s="50">
        <f>L92*O92</f>
        <v>7.3075860000000006</v>
      </c>
      <c r="Q92" s="49"/>
      <c r="R92" s="50">
        <f>L92*Q92</f>
        <v>0</v>
      </c>
      <c r="S92" s="23">
        <v>21</v>
      </c>
      <c r="T92" s="23">
        <f>N92*(S92/100)</f>
        <v>0</v>
      </c>
      <c r="U92" s="23">
        <f>N92+T92</f>
        <v>0</v>
      </c>
    </row>
    <row r="93" spans="6:21" s="51" customFormat="1" ht="11.25" outlineLevel="3" x14ac:dyDescent="0.2">
      <c r="F93" s="52"/>
      <c r="G93" s="53"/>
      <c r="H93" s="54" t="s">
        <v>285</v>
      </c>
      <c r="I93" s="53"/>
      <c r="J93" s="55">
        <v>2.2200000000000002</v>
      </c>
      <c r="K93" s="56"/>
      <c r="L93" s="57"/>
      <c r="M93" s="56"/>
      <c r="N93" s="58"/>
      <c r="O93" s="59"/>
      <c r="P93" s="56"/>
      <c r="Q93" s="56"/>
      <c r="R93" s="56"/>
      <c r="S93" s="81" t="s">
        <v>1</v>
      </c>
      <c r="T93" s="56"/>
      <c r="U93" s="56"/>
    </row>
    <row r="94" spans="6:21" s="51" customFormat="1" ht="11.25" outlineLevel="3" x14ac:dyDescent="0.2">
      <c r="F94" s="52"/>
      <c r="G94" s="53"/>
      <c r="H94" s="54" t="s">
        <v>331</v>
      </c>
      <c r="I94" s="53"/>
      <c r="J94" s="55">
        <v>2.0699999999999998</v>
      </c>
      <c r="K94" s="56"/>
      <c r="L94" s="57"/>
      <c r="M94" s="56"/>
      <c r="N94" s="58"/>
      <c r="O94" s="59"/>
      <c r="P94" s="56"/>
      <c r="Q94" s="56"/>
      <c r="R94" s="56"/>
      <c r="S94" s="81" t="s">
        <v>1</v>
      </c>
      <c r="T94" s="56"/>
      <c r="U94" s="56"/>
    </row>
    <row r="95" spans="6:21" s="45" customFormat="1" ht="12" outlineLevel="2" x14ac:dyDescent="0.2">
      <c r="F95" s="20">
        <v>2</v>
      </c>
      <c r="G95" s="46" t="s">
        <v>109</v>
      </c>
      <c r="H95" s="47" t="s">
        <v>535</v>
      </c>
      <c r="I95" s="21" t="s">
        <v>12</v>
      </c>
      <c r="J95" s="48">
        <v>1.5</v>
      </c>
      <c r="K95" s="22">
        <v>0</v>
      </c>
      <c r="L95" s="48">
        <f>J95*(1+K95/100)</f>
        <v>1.5</v>
      </c>
      <c r="M95" s="22">
        <v>0</v>
      </c>
      <c r="N95" s="23">
        <f>L95*M95</f>
        <v>0</v>
      </c>
      <c r="O95" s="49">
        <v>2.4289999999999998</v>
      </c>
      <c r="P95" s="50">
        <f>L95*O95</f>
        <v>3.6434999999999995</v>
      </c>
      <c r="Q95" s="49"/>
      <c r="R95" s="50">
        <f>L95*Q95</f>
        <v>0</v>
      </c>
      <c r="S95" s="23">
        <v>21</v>
      </c>
      <c r="T95" s="23">
        <f>N95*(S95/100)</f>
        <v>0</v>
      </c>
      <c r="U95" s="23">
        <f>N95+T95</f>
        <v>0</v>
      </c>
    </row>
    <row r="96" spans="6:21" s="51" customFormat="1" ht="11.25" outlineLevel="3" x14ac:dyDescent="0.2">
      <c r="F96" s="52"/>
      <c r="G96" s="53"/>
      <c r="H96" s="54" t="s">
        <v>491</v>
      </c>
      <c r="I96" s="53"/>
      <c r="J96" s="55">
        <v>1.5</v>
      </c>
      <c r="K96" s="56"/>
      <c r="L96" s="57"/>
      <c r="M96" s="56"/>
      <c r="N96" s="58"/>
      <c r="O96" s="59"/>
      <c r="P96" s="56"/>
      <c r="Q96" s="56"/>
      <c r="R96" s="56"/>
      <c r="S96" s="81" t="s">
        <v>1</v>
      </c>
      <c r="T96" s="56"/>
      <c r="U96" s="56"/>
    </row>
    <row r="97" spans="6:21" s="83" customFormat="1" ht="12.75" customHeight="1" outlineLevel="2" x14ac:dyDescent="0.2">
      <c r="F97" s="84"/>
      <c r="G97" s="85"/>
      <c r="H97" s="86"/>
      <c r="I97" s="85"/>
      <c r="J97" s="87"/>
      <c r="K97" s="88"/>
      <c r="L97" s="87"/>
      <c r="M97" s="88"/>
      <c r="N97" s="89"/>
      <c r="O97" s="90"/>
      <c r="P97" s="88"/>
      <c r="Q97" s="88"/>
      <c r="R97" s="88"/>
      <c r="S97" s="82" t="s">
        <v>1</v>
      </c>
      <c r="T97" s="88"/>
      <c r="U97" s="88"/>
    </row>
    <row r="98" spans="6:21" s="37" customFormat="1" ht="16.5" customHeight="1" outlineLevel="1" x14ac:dyDescent="0.2">
      <c r="F98" s="38"/>
      <c r="G98" s="39"/>
      <c r="H98" s="39" t="s">
        <v>215</v>
      </c>
      <c r="I98" s="6"/>
      <c r="J98" s="40"/>
      <c r="K98" s="41"/>
      <c r="L98" s="40"/>
      <c r="M98" s="41"/>
      <c r="N98" s="42">
        <f>SUBTOTAL(9,N99:N155)</f>
        <v>0</v>
      </c>
      <c r="O98" s="43"/>
      <c r="P98" s="44">
        <f>SUBTOTAL(9,P99:P155)</f>
        <v>2790.1008984000005</v>
      </c>
      <c r="Q98" s="41"/>
      <c r="R98" s="44">
        <f>SUBTOTAL(9,R99:R155)</f>
        <v>0</v>
      </c>
      <c r="S98" s="80" t="s">
        <v>1</v>
      </c>
      <c r="T98" s="42">
        <f>SUBTOTAL(9,T99:T155)</f>
        <v>0</v>
      </c>
      <c r="U98" s="42">
        <f>SUBTOTAL(9,U99:U155)</f>
        <v>0</v>
      </c>
    </row>
    <row r="99" spans="6:21" s="45" customFormat="1" ht="12" outlineLevel="2" x14ac:dyDescent="0.2">
      <c r="F99" s="20">
        <v>1</v>
      </c>
      <c r="G99" s="46" t="s">
        <v>112</v>
      </c>
      <c r="H99" s="47" t="s">
        <v>387</v>
      </c>
      <c r="I99" s="21" t="s">
        <v>11</v>
      </c>
      <c r="J99" s="48">
        <v>3368.62</v>
      </c>
      <c r="K99" s="22">
        <v>0</v>
      </c>
      <c r="L99" s="48">
        <f>J99*(1+K99/100)</f>
        <v>3368.62</v>
      </c>
      <c r="M99" s="22">
        <v>0</v>
      </c>
      <c r="N99" s="23">
        <f>L99*M99</f>
        <v>0</v>
      </c>
      <c r="O99" s="49">
        <v>0.27994000000000002</v>
      </c>
      <c r="P99" s="50">
        <f>L99*O99</f>
        <v>943.01148280000007</v>
      </c>
      <c r="Q99" s="49"/>
      <c r="R99" s="50">
        <f>L99*Q99</f>
        <v>0</v>
      </c>
      <c r="S99" s="23">
        <v>21</v>
      </c>
      <c r="T99" s="23">
        <f>N99*(S99/100)</f>
        <v>0</v>
      </c>
      <c r="U99" s="23">
        <f>N99+T99</f>
        <v>0</v>
      </c>
    </row>
    <row r="100" spans="6:21" s="51" customFormat="1" ht="11.25" outlineLevel="3" x14ac:dyDescent="0.2">
      <c r="F100" s="52"/>
      <c r="G100" s="53"/>
      <c r="H100" s="54" t="s">
        <v>266</v>
      </c>
      <c r="I100" s="53"/>
      <c r="J100" s="55">
        <v>1683.7</v>
      </c>
      <c r="K100" s="56"/>
      <c r="L100" s="57"/>
      <c r="M100" s="56"/>
      <c r="N100" s="58"/>
      <c r="O100" s="59"/>
      <c r="P100" s="56"/>
      <c r="Q100" s="56"/>
      <c r="R100" s="56"/>
      <c r="S100" s="81" t="s">
        <v>1</v>
      </c>
      <c r="T100" s="56"/>
      <c r="U100" s="56"/>
    </row>
    <row r="101" spans="6:21" s="51" customFormat="1" ht="11.25" outlineLevel="3" x14ac:dyDescent="0.2">
      <c r="F101" s="52"/>
      <c r="G101" s="53"/>
      <c r="H101" s="54" t="s">
        <v>381</v>
      </c>
      <c r="I101" s="53"/>
      <c r="J101" s="55">
        <v>20.52</v>
      </c>
      <c r="K101" s="56"/>
      <c r="L101" s="57"/>
      <c r="M101" s="56"/>
      <c r="N101" s="58"/>
      <c r="O101" s="59"/>
      <c r="P101" s="56"/>
      <c r="Q101" s="56"/>
      <c r="R101" s="56"/>
      <c r="S101" s="81" t="s">
        <v>1</v>
      </c>
      <c r="T101" s="56"/>
      <c r="U101" s="56"/>
    </row>
    <row r="102" spans="6:21" s="51" customFormat="1" ht="11.25" outlineLevel="3" x14ac:dyDescent="0.2">
      <c r="F102" s="52"/>
      <c r="G102" s="53"/>
      <c r="H102" s="54" t="s">
        <v>408</v>
      </c>
      <c r="I102" s="53"/>
      <c r="J102" s="55">
        <v>169.8</v>
      </c>
      <c r="K102" s="56"/>
      <c r="L102" s="57"/>
      <c r="M102" s="56"/>
      <c r="N102" s="58"/>
      <c r="O102" s="59"/>
      <c r="P102" s="56"/>
      <c r="Q102" s="56"/>
      <c r="R102" s="56"/>
      <c r="S102" s="81" t="s">
        <v>1</v>
      </c>
      <c r="T102" s="56"/>
      <c r="U102" s="56"/>
    </row>
    <row r="103" spans="6:21" s="51" customFormat="1" ht="11.25" outlineLevel="3" x14ac:dyDescent="0.2">
      <c r="F103" s="52"/>
      <c r="G103" s="53"/>
      <c r="H103" s="54" t="s">
        <v>487</v>
      </c>
      <c r="I103" s="53"/>
      <c r="J103" s="55">
        <v>116.6</v>
      </c>
      <c r="K103" s="56"/>
      <c r="L103" s="57"/>
      <c r="M103" s="56"/>
      <c r="N103" s="58"/>
      <c r="O103" s="59"/>
      <c r="P103" s="56"/>
      <c r="Q103" s="56"/>
      <c r="R103" s="56"/>
      <c r="S103" s="81" t="s">
        <v>1</v>
      </c>
      <c r="T103" s="56"/>
      <c r="U103" s="56"/>
    </row>
    <row r="104" spans="6:21" s="51" customFormat="1" ht="11.25" outlineLevel="3" x14ac:dyDescent="0.2">
      <c r="F104" s="52"/>
      <c r="G104" s="53"/>
      <c r="H104" s="54" t="s">
        <v>318</v>
      </c>
      <c r="I104" s="53"/>
      <c r="J104" s="55">
        <v>77.400000000000006</v>
      </c>
      <c r="K104" s="56"/>
      <c r="L104" s="57"/>
      <c r="M104" s="56"/>
      <c r="N104" s="58"/>
      <c r="O104" s="59"/>
      <c r="P104" s="56"/>
      <c r="Q104" s="56"/>
      <c r="R104" s="56"/>
      <c r="S104" s="81" t="s">
        <v>1</v>
      </c>
      <c r="T104" s="56"/>
      <c r="U104" s="56"/>
    </row>
    <row r="105" spans="6:21" s="51" customFormat="1" ht="11.25" outlineLevel="3" x14ac:dyDescent="0.2">
      <c r="F105" s="52"/>
      <c r="G105" s="53"/>
      <c r="H105" s="54" t="s">
        <v>238</v>
      </c>
      <c r="I105" s="53"/>
      <c r="J105" s="55">
        <v>1141</v>
      </c>
      <c r="K105" s="56"/>
      <c r="L105" s="57"/>
      <c r="M105" s="56"/>
      <c r="N105" s="58"/>
      <c r="O105" s="59"/>
      <c r="P105" s="56"/>
      <c r="Q105" s="56"/>
      <c r="R105" s="56"/>
      <c r="S105" s="81" t="s">
        <v>1</v>
      </c>
      <c r="T105" s="56"/>
      <c r="U105" s="56"/>
    </row>
    <row r="106" spans="6:21" s="51" customFormat="1" ht="11.25" outlineLevel="3" x14ac:dyDescent="0.2">
      <c r="F106" s="52"/>
      <c r="G106" s="53"/>
      <c r="H106" s="54" t="s">
        <v>368</v>
      </c>
      <c r="I106" s="53"/>
      <c r="J106" s="55">
        <v>110.2</v>
      </c>
      <c r="K106" s="56"/>
      <c r="L106" s="57"/>
      <c r="M106" s="56"/>
      <c r="N106" s="58"/>
      <c r="O106" s="59"/>
      <c r="P106" s="56"/>
      <c r="Q106" s="56"/>
      <c r="R106" s="56"/>
      <c r="S106" s="81" t="s">
        <v>1</v>
      </c>
      <c r="T106" s="56"/>
      <c r="U106" s="56"/>
    </row>
    <row r="107" spans="6:21" s="51" customFormat="1" ht="11.25" outlineLevel="3" x14ac:dyDescent="0.2">
      <c r="F107" s="52"/>
      <c r="G107" s="53"/>
      <c r="H107" s="54" t="s">
        <v>281</v>
      </c>
      <c r="I107" s="53"/>
      <c r="J107" s="55">
        <v>49.4</v>
      </c>
      <c r="K107" s="56"/>
      <c r="L107" s="57"/>
      <c r="M107" s="56"/>
      <c r="N107" s="58"/>
      <c r="O107" s="59"/>
      <c r="P107" s="56"/>
      <c r="Q107" s="56"/>
      <c r="R107" s="56"/>
      <c r="S107" s="81" t="s">
        <v>1</v>
      </c>
      <c r="T107" s="56"/>
      <c r="U107" s="56"/>
    </row>
    <row r="108" spans="6:21" s="45" customFormat="1" ht="12" outlineLevel="2" x14ac:dyDescent="0.2">
      <c r="F108" s="20">
        <v>2</v>
      </c>
      <c r="G108" s="46" t="s">
        <v>113</v>
      </c>
      <c r="H108" s="47" t="s">
        <v>388</v>
      </c>
      <c r="I108" s="21" t="s">
        <v>11</v>
      </c>
      <c r="J108" s="48">
        <v>961.05</v>
      </c>
      <c r="K108" s="22">
        <v>0</v>
      </c>
      <c r="L108" s="48">
        <f>J108*(1+K108/100)</f>
        <v>961.05</v>
      </c>
      <c r="M108" s="22">
        <v>0</v>
      </c>
      <c r="N108" s="23">
        <f>L108*M108</f>
        <v>0</v>
      </c>
      <c r="O108" s="49">
        <v>0.378</v>
      </c>
      <c r="P108" s="50">
        <f>L108*O108</f>
        <v>363.27690000000001</v>
      </c>
      <c r="Q108" s="49"/>
      <c r="R108" s="50">
        <f>L108*Q108</f>
        <v>0</v>
      </c>
      <c r="S108" s="23">
        <v>21</v>
      </c>
      <c r="T108" s="23">
        <f>N108*(S108/100)</f>
        <v>0</v>
      </c>
      <c r="U108" s="23">
        <f>N108+T108</f>
        <v>0</v>
      </c>
    </row>
    <row r="109" spans="6:21" s="51" customFormat="1" ht="11.25" outlineLevel="3" x14ac:dyDescent="0.2">
      <c r="F109" s="52"/>
      <c r="G109" s="53"/>
      <c r="H109" s="54" t="s">
        <v>427</v>
      </c>
      <c r="I109" s="53"/>
      <c r="J109" s="55">
        <v>928.4</v>
      </c>
      <c r="K109" s="56"/>
      <c r="L109" s="57"/>
      <c r="M109" s="56"/>
      <c r="N109" s="58"/>
      <c r="O109" s="59"/>
      <c r="P109" s="56"/>
      <c r="Q109" s="56"/>
      <c r="R109" s="56"/>
      <c r="S109" s="81" t="s">
        <v>1</v>
      </c>
      <c r="T109" s="56"/>
      <c r="U109" s="56"/>
    </row>
    <row r="110" spans="6:21" s="51" customFormat="1" ht="11.25" outlineLevel="3" x14ac:dyDescent="0.2">
      <c r="F110" s="52"/>
      <c r="G110" s="53"/>
      <c r="H110" s="54" t="s">
        <v>455</v>
      </c>
      <c r="I110" s="53"/>
      <c r="J110" s="55">
        <v>32.65</v>
      </c>
      <c r="K110" s="56"/>
      <c r="L110" s="57"/>
      <c r="M110" s="56"/>
      <c r="N110" s="58"/>
      <c r="O110" s="59"/>
      <c r="P110" s="56"/>
      <c r="Q110" s="56"/>
      <c r="R110" s="56"/>
      <c r="S110" s="81" t="s">
        <v>1</v>
      </c>
      <c r="T110" s="56"/>
      <c r="U110" s="56"/>
    </row>
    <row r="111" spans="6:21" s="45" customFormat="1" ht="12" outlineLevel="2" x14ac:dyDescent="0.2">
      <c r="F111" s="20">
        <v>3</v>
      </c>
      <c r="G111" s="46" t="s">
        <v>117</v>
      </c>
      <c r="H111" s="47" t="s">
        <v>542</v>
      </c>
      <c r="I111" s="21" t="s">
        <v>11</v>
      </c>
      <c r="J111" s="48">
        <v>1990.6</v>
      </c>
      <c r="K111" s="22">
        <v>0</v>
      </c>
      <c r="L111" s="48">
        <f>J111*(1+K111/100)</f>
        <v>1990.6</v>
      </c>
      <c r="M111" s="22">
        <v>0</v>
      </c>
      <c r="N111" s="23">
        <f>L111*M111</f>
        <v>0</v>
      </c>
      <c r="O111" s="49">
        <v>0.30651</v>
      </c>
      <c r="P111" s="50">
        <f>L111*O111</f>
        <v>610.13880599999993</v>
      </c>
      <c r="Q111" s="49"/>
      <c r="R111" s="50">
        <f>L111*Q111</f>
        <v>0</v>
      </c>
      <c r="S111" s="23">
        <v>21</v>
      </c>
      <c r="T111" s="23">
        <f>N111*(S111/100)</f>
        <v>0</v>
      </c>
      <c r="U111" s="23">
        <f>N111+T111</f>
        <v>0</v>
      </c>
    </row>
    <row r="112" spans="6:21" s="51" customFormat="1" ht="11.25" outlineLevel="3" x14ac:dyDescent="0.2">
      <c r="F112" s="52"/>
      <c r="G112" s="53"/>
      <c r="H112" s="54" t="s">
        <v>266</v>
      </c>
      <c r="I112" s="53"/>
      <c r="J112" s="55">
        <v>1683.7</v>
      </c>
      <c r="K112" s="56"/>
      <c r="L112" s="57"/>
      <c r="M112" s="56"/>
      <c r="N112" s="58"/>
      <c r="O112" s="59"/>
      <c r="P112" s="56"/>
      <c r="Q112" s="56"/>
      <c r="R112" s="56"/>
      <c r="S112" s="81" t="s">
        <v>1</v>
      </c>
      <c r="T112" s="56"/>
      <c r="U112" s="56"/>
    </row>
    <row r="113" spans="6:21" s="51" customFormat="1" ht="11.25" outlineLevel="3" x14ac:dyDescent="0.2">
      <c r="F113" s="52"/>
      <c r="G113" s="53"/>
      <c r="H113" s="54" t="s">
        <v>306</v>
      </c>
      <c r="I113" s="53"/>
      <c r="J113" s="55">
        <v>20.5</v>
      </c>
      <c r="K113" s="56"/>
      <c r="L113" s="57"/>
      <c r="M113" s="56"/>
      <c r="N113" s="58"/>
      <c r="O113" s="59"/>
      <c r="P113" s="56"/>
      <c r="Q113" s="56"/>
      <c r="R113" s="56"/>
      <c r="S113" s="81" t="s">
        <v>1</v>
      </c>
      <c r="T113" s="56"/>
      <c r="U113" s="56"/>
    </row>
    <row r="114" spans="6:21" s="51" customFormat="1" ht="22.5" outlineLevel="3" x14ac:dyDescent="0.2">
      <c r="F114" s="52"/>
      <c r="G114" s="53"/>
      <c r="H114" s="54" t="s">
        <v>557</v>
      </c>
      <c r="I114" s="53"/>
      <c r="J114" s="55">
        <v>286.39999999999998</v>
      </c>
      <c r="K114" s="56"/>
      <c r="L114" s="57"/>
      <c r="M114" s="56"/>
      <c r="N114" s="58"/>
      <c r="O114" s="59"/>
      <c r="P114" s="56"/>
      <c r="Q114" s="56"/>
      <c r="R114" s="56"/>
      <c r="S114" s="81" t="s">
        <v>1</v>
      </c>
      <c r="T114" s="56"/>
      <c r="U114" s="56"/>
    </row>
    <row r="115" spans="6:21" s="45" customFormat="1" ht="12" outlineLevel="2" x14ac:dyDescent="0.2">
      <c r="F115" s="20">
        <v>4</v>
      </c>
      <c r="G115" s="46" t="s">
        <v>115</v>
      </c>
      <c r="H115" s="47" t="s">
        <v>540</v>
      </c>
      <c r="I115" s="21" t="s">
        <v>11</v>
      </c>
      <c r="J115" s="48">
        <v>19.360000000000003</v>
      </c>
      <c r="K115" s="22">
        <v>0</v>
      </c>
      <c r="L115" s="48">
        <f>J115*(1+K115/100)</f>
        <v>19.360000000000003</v>
      </c>
      <c r="M115" s="22">
        <v>0</v>
      </c>
      <c r="N115" s="23">
        <f>L115*M115</f>
        <v>0</v>
      </c>
      <c r="O115" s="49">
        <v>0.27578000000000003</v>
      </c>
      <c r="P115" s="50">
        <f>L115*O115</f>
        <v>5.3391008000000015</v>
      </c>
      <c r="Q115" s="49"/>
      <c r="R115" s="50">
        <f>L115*Q115</f>
        <v>0</v>
      </c>
      <c r="S115" s="23">
        <v>21</v>
      </c>
      <c r="T115" s="23">
        <f>N115*(S115/100)</f>
        <v>0</v>
      </c>
      <c r="U115" s="23">
        <f>N115+T115</f>
        <v>0</v>
      </c>
    </row>
    <row r="116" spans="6:21" s="51" customFormat="1" ht="11.25" outlineLevel="3" x14ac:dyDescent="0.2">
      <c r="F116" s="52"/>
      <c r="G116" s="53"/>
      <c r="H116" s="54" t="s">
        <v>494</v>
      </c>
      <c r="I116" s="53"/>
      <c r="J116" s="55">
        <v>19.360000000000003</v>
      </c>
      <c r="K116" s="56"/>
      <c r="L116" s="57"/>
      <c r="M116" s="56"/>
      <c r="N116" s="58"/>
      <c r="O116" s="59"/>
      <c r="P116" s="56"/>
      <c r="Q116" s="56"/>
      <c r="R116" s="56"/>
      <c r="S116" s="81" t="s">
        <v>1</v>
      </c>
      <c r="T116" s="56"/>
      <c r="U116" s="56"/>
    </row>
    <row r="117" spans="6:21" s="45" customFormat="1" ht="12" outlineLevel="2" x14ac:dyDescent="0.2">
      <c r="F117" s="20">
        <v>5</v>
      </c>
      <c r="G117" s="46" t="s">
        <v>116</v>
      </c>
      <c r="H117" s="47" t="s">
        <v>541</v>
      </c>
      <c r="I117" s="21" t="s">
        <v>11</v>
      </c>
      <c r="J117" s="48">
        <v>77.400000000000006</v>
      </c>
      <c r="K117" s="22">
        <v>0</v>
      </c>
      <c r="L117" s="48">
        <f>J117*(1+K117/100)</f>
        <v>77.400000000000006</v>
      </c>
      <c r="M117" s="22">
        <v>0</v>
      </c>
      <c r="N117" s="23">
        <f>L117*M117</f>
        <v>0</v>
      </c>
      <c r="O117" s="49">
        <v>0.30066999999999999</v>
      </c>
      <c r="P117" s="50">
        <f>L117*O117</f>
        <v>23.271858000000002</v>
      </c>
      <c r="Q117" s="49"/>
      <c r="R117" s="50">
        <f>L117*Q117</f>
        <v>0</v>
      </c>
      <c r="S117" s="23">
        <v>21</v>
      </c>
      <c r="T117" s="23">
        <f>N117*(S117/100)</f>
        <v>0</v>
      </c>
      <c r="U117" s="23">
        <f>N117+T117</f>
        <v>0</v>
      </c>
    </row>
    <row r="118" spans="6:21" s="51" customFormat="1" ht="11.25" outlineLevel="3" x14ac:dyDescent="0.2">
      <c r="F118" s="52"/>
      <c r="G118" s="53"/>
      <c r="H118" s="54" t="s">
        <v>327</v>
      </c>
      <c r="I118" s="53"/>
      <c r="J118" s="55">
        <v>77.400000000000006</v>
      </c>
      <c r="K118" s="56"/>
      <c r="L118" s="57"/>
      <c r="M118" s="56"/>
      <c r="N118" s="58"/>
      <c r="O118" s="59"/>
      <c r="P118" s="56"/>
      <c r="Q118" s="56"/>
      <c r="R118" s="56"/>
      <c r="S118" s="81" t="s">
        <v>1</v>
      </c>
      <c r="T118" s="56"/>
      <c r="U118" s="56"/>
    </row>
    <row r="119" spans="6:21" s="45" customFormat="1" ht="12" outlineLevel="2" x14ac:dyDescent="0.2">
      <c r="F119" s="20">
        <v>6</v>
      </c>
      <c r="G119" s="46" t="s">
        <v>118</v>
      </c>
      <c r="H119" s="47" t="s">
        <v>523</v>
      </c>
      <c r="I119" s="21" t="s">
        <v>11</v>
      </c>
      <c r="J119" s="48">
        <v>3408.4</v>
      </c>
      <c r="K119" s="22">
        <v>0</v>
      </c>
      <c r="L119" s="48">
        <f>J119*(1+K119/100)</f>
        <v>3408.4</v>
      </c>
      <c r="M119" s="22">
        <v>0</v>
      </c>
      <c r="N119" s="23">
        <f>L119*M119</f>
        <v>0</v>
      </c>
      <c r="O119" s="49">
        <v>7.1000000000000002E-4</v>
      </c>
      <c r="P119" s="50">
        <f>L119*O119</f>
        <v>2.4199640000000002</v>
      </c>
      <c r="Q119" s="49"/>
      <c r="R119" s="50">
        <f>L119*Q119</f>
        <v>0</v>
      </c>
      <c r="S119" s="23">
        <v>21</v>
      </c>
      <c r="T119" s="23">
        <f>N119*(S119/100)</f>
        <v>0</v>
      </c>
      <c r="U119" s="23">
        <f>N119+T119</f>
        <v>0</v>
      </c>
    </row>
    <row r="120" spans="6:21" s="51" customFormat="1" ht="11.25" outlineLevel="3" x14ac:dyDescent="0.2">
      <c r="F120" s="52"/>
      <c r="G120" s="53"/>
      <c r="H120" s="54" t="s">
        <v>289</v>
      </c>
      <c r="I120" s="53"/>
      <c r="J120" s="55">
        <v>3367.4</v>
      </c>
      <c r="K120" s="56"/>
      <c r="L120" s="57"/>
      <c r="M120" s="56"/>
      <c r="N120" s="58"/>
      <c r="O120" s="59"/>
      <c r="P120" s="56"/>
      <c r="Q120" s="56"/>
      <c r="R120" s="56"/>
      <c r="S120" s="81" t="s">
        <v>1</v>
      </c>
      <c r="T120" s="56"/>
      <c r="U120" s="56"/>
    </row>
    <row r="121" spans="6:21" s="51" customFormat="1" ht="11.25" outlineLevel="3" x14ac:dyDescent="0.2">
      <c r="F121" s="52"/>
      <c r="G121" s="53"/>
      <c r="H121" s="54" t="s">
        <v>354</v>
      </c>
      <c r="I121" s="53"/>
      <c r="J121" s="55">
        <v>41</v>
      </c>
      <c r="K121" s="56"/>
      <c r="L121" s="57"/>
      <c r="M121" s="56"/>
      <c r="N121" s="58"/>
      <c r="O121" s="59"/>
      <c r="P121" s="56"/>
      <c r="Q121" s="56"/>
      <c r="R121" s="56"/>
      <c r="S121" s="81" t="s">
        <v>1</v>
      </c>
      <c r="T121" s="56"/>
      <c r="U121" s="56"/>
    </row>
    <row r="122" spans="6:21" s="45" customFormat="1" ht="24" outlineLevel="2" x14ac:dyDescent="0.2">
      <c r="F122" s="20">
        <v>7</v>
      </c>
      <c r="G122" s="46" t="s">
        <v>114</v>
      </c>
      <c r="H122" s="47" t="s">
        <v>620</v>
      </c>
      <c r="I122" s="21" t="s">
        <v>11</v>
      </c>
      <c r="J122" s="48">
        <v>1704.2</v>
      </c>
      <c r="K122" s="22">
        <v>0</v>
      </c>
      <c r="L122" s="48">
        <f>J122*(1+K122/100)</f>
        <v>1704.2</v>
      </c>
      <c r="M122" s="22">
        <v>0</v>
      </c>
      <c r="N122" s="23">
        <f>L122*M122</f>
        <v>0</v>
      </c>
      <c r="O122" s="49">
        <v>0.13188</v>
      </c>
      <c r="P122" s="50">
        <f>L122*O122</f>
        <v>224.74989600000001</v>
      </c>
      <c r="Q122" s="49"/>
      <c r="R122" s="50">
        <f>L122*Q122</f>
        <v>0</v>
      </c>
      <c r="S122" s="23">
        <v>21</v>
      </c>
      <c r="T122" s="23">
        <f>N122*(S122/100)</f>
        <v>0</v>
      </c>
      <c r="U122" s="23">
        <f>N122+T122</f>
        <v>0</v>
      </c>
    </row>
    <row r="123" spans="6:21" s="51" customFormat="1" ht="11.25" outlineLevel="3" x14ac:dyDescent="0.2">
      <c r="F123" s="52"/>
      <c r="G123" s="53"/>
      <c r="H123" s="54" t="s">
        <v>235</v>
      </c>
      <c r="I123" s="53"/>
      <c r="J123" s="55">
        <v>1683.7</v>
      </c>
      <c r="K123" s="56"/>
      <c r="L123" s="57"/>
      <c r="M123" s="56"/>
      <c r="N123" s="58"/>
      <c r="O123" s="59"/>
      <c r="P123" s="56"/>
      <c r="Q123" s="56"/>
      <c r="R123" s="56"/>
      <c r="S123" s="81" t="s">
        <v>1</v>
      </c>
      <c r="T123" s="56"/>
      <c r="U123" s="56"/>
    </row>
    <row r="124" spans="6:21" s="51" customFormat="1" ht="11.25" outlineLevel="3" x14ac:dyDescent="0.2">
      <c r="F124" s="52"/>
      <c r="G124" s="53"/>
      <c r="H124" s="54" t="s">
        <v>306</v>
      </c>
      <c r="I124" s="53"/>
      <c r="J124" s="55">
        <v>20.5</v>
      </c>
      <c r="K124" s="56"/>
      <c r="L124" s="57"/>
      <c r="M124" s="56"/>
      <c r="N124" s="58"/>
      <c r="O124" s="59"/>
      <c r="P124" s="56"/>
      <c r="Q124" s="56"/>
      <c r="R124" s="56"/>
      <c r="S124" s="81" t="s">
        <v>1</v>
      </c>
      <c r="T124" s="56"/>
      <c r="U124" s="56"/>
    </row>
    <row r="125" spans="6:21" s="45" customFormat="1" ht="24" outlineLevel="2" x14ac:dyDescent="0.2">
      <c r="F125" s="20">
        <v>8</v>
      </c>
      <c r="G125" s="46" t="s">
        <v>119</v>
      </c>
      <c r="H125" s="47" t="s">
        <v>633</v>
      </c>
      <c r="I125" s="21" t="s">
        <v>11</v>
      </c>
      <c r="J125" s="48">
        <v>1704.2</v>
      </c>
      <c r="K125" s="22">
        <v>0</v>
      </c>
      <c r="L125" s="48">
        <f>J125*(1+K125/100)</f>
        <v>1704.2</v>
      </c>
      <c r="M125" s="22">
        <v>0</v>
      </c>
      <c r="N125" s="23">
        <f>L125*M125</f>
        <v>0</v>
      </c>
      <c r="O125" s="49">
        <v>0.10373</v>
      </c>
      <c r="P125" s="50">
        <f>L125*O125</f>
        <v>176.77666600000001</v>
      </c>
      <c r="Q125" s="49"/>
      <c r="R125" s="50">
        <f>L125*Q125</f>
        <v>0</v>
      </c>
      <c r="S125" s="23">
        <v>21</v>
      </c>
      <c r="T125" s="23">
        <f>N125*(S125/100)</f>
        <v>0</v>
      </c>
      <c r="U125" s="23">
        <f>N125+T125</f>
        <v>0</v>
      </c>
    </row>
    <row r="126" spans="6:21" s="45" customFormat="1" ht="24" outlineLevel="2" x14ac:dyDescent="0.2">
      <c r="F126" s="20">
        <v>9</v>
      </c>
      <c r="G126" s="46" t="s">
        <v>127</v>
      </c>
      <c r="H126" s="47" t="s">
        <v>603</v>
      </c>
      <c r="I126" s="21" t="s">
        <v>11</v>
      </c>
      <c r="J126" s="48">
        <v>928.4</v>
      </c>
      <c r="K126" s="22">
        <v>0</v>
      </c>
      <c r="L126" s="48">
        <f>J126*(1+K126/100)</f>
        <v>928.4</v>
      </c>
      <c r="M126" s="22">
        <v>0</v>
      </c>
      <c r="N126" s="23">
        <f>L126*M126</f>
        <v>0</v>
      </c>
      <c r="O126" s="49">
        <v>9.8000000000000004E-2</v>
      </c>
      <c r="P126" s="50">
        <f>L126*O126</f>
        <v>90.983199999999997</v>
      </c>
      <c r="Q126" s="49"/>
      <c r="R126" s="50">
        <f>L126*Q126</f>
        <v>0</v>
      </c>
      <c r="S126" s="23">
        <v>21</v>
      </c>
      <c r="T126" s="23">
        <f>N126*(S126/100)</f>
        <v>0</v>
      </c>
      <c r="U126" s="23">
        <f>N126+T126</f>
        <v>0</v>
      </c>
    </row>
    <row r="127" spans="6:21" s="51" customFormat="1" ht="11.25" outlineLevel="3" x14ac:dyDescent="0.2">
      <c r="F127" s="52"/>
      <c r="G127" s="53"/>
      <c r="H127" s="54" t="s">
        <v>427</v>
      </c>
      <c r="I127" s="53"/>
      <c r="J127" s="55">
        <v>928.4</v>
      </c>
      <c r="K127" s="56"/>
      <c r="L127" s="57"/>
      <c r="M127" s="56"/>
      <c r="N127" s="58"/>
      <c r="O127" s="59"/>
      <c r="P127" s="56"/>
      <c r="Q127" s="56"/>
      <c r="R127" s="56"/>
      <c r="S127" s="81" t="s">
        <v>1</v>
      </c>
      <c r="T127" s="56"/>
      <c r="U127" s="56"/>
    </row>
    <row r="128" spans="6:21" s="45" customFormat="1" ht="36" outlineLevel="2" x14ac:dyDescent="0.2">
      <c r="F128" s="20">
        <v>10</v>
      </c>
      <c r="G128" s="46" t="s">
        <v>203</v>
      </c>
      <c r="H128" s="47" t="s">
        <v>852</v>
      </c>
      <c r="I128" s="21" t="s">
        <v>10</v>
      </c>
      <c r="J128" s="48">
        <v>3713.6</v>
      </c>
      <c r="K128" s="22">
        <v>3</v>
      </c>
      <c r="L128" s="48">
        <f>J128*(1+K128/100)</f>
        <v>3825.0079999999998</v>
      </c>
      <c r="M128" s="22">
        <v>0</v>
      </c>
      <c r="N128" s="23">
        <f>L128*M128</f>
        <v>0</v>
      </c>
      <c r="O128" s="49">
        <v>2.6100000000000002E-2</v>
      </c>
      <c r="P128" s="50">
        <f>L128*O128</f>
        <v>99.832708800000006</v>
      </c>
      <c r="Q128" s="49"/>
      <c r="R128" s="50">
        <f>L128*Q128</f>
        <v>0</v>
      </c>
      <c r="S128" s="23">
        <v>21</v>
      </c>
      <c r="T128" s="23">
        <f>N128*(S128/100)</f>
        <v>0</v>
      </c>
      <c r="U128" s="23">
        <f>N128+T128</f>
        <v>0</v>
      </c>
    </row>
    <row r="129" spans="6:21" s="51" customFormat="1" ht="11.25" outlineLevel="3" x14ac:dyDescent="0.2">
      <c r="F129" s="52"/>
      <c r="G129" s="53"/>
      <c r="H129" s="54" t="s">
        <v>853</v>
      </c>
      <c r="I129" s="53"/>
      <c r="J129" s="55">
        <v>3713.6</v>
      </c>
      <c r="K129" s="56"/>
      <c r="L129" s="57"/>
      <c r="M129" s="56"/>
      <c r="N129" s="58"/>
      <c r="O129" s="59"/>
      <c r="P129" s="56"/>
      <c r="Q129" s="56"/>
      <c r="R129" s="56"/>
      <c r="S129" s="81" t="s">
        <v>1</v>
      </c>
      <c r="T129" s="56"/>
      <c r="U129" s="56"/>
    </row>
    <row r="130" spans="6:21" s="45" customFormat="1" ht="24" outlineLevel="2" x14ac:dyDescent="0.2">
      <c r="F130" s="20">
        <v>11</v>
      </c>
      <c r="G130" s="46" t="s">
        <v>123</v>
      </c>
      <c r="H130" s="47" t="s">
        <v>598</v>
      </c>
      <c r="I130" s="21" t="s">
        <v>11</v>
      </c>
      <c r="J130" s="48">
        <v>159.6</v>
      </c>
      <c r="K130" s="22">
        <v>0</v>
      </c>
      <c r="L130" s="48">
        <f>J130*(1+K130/100)</f>
        <v>159.6</v>
      </c>
      <c r="M130" s="22">
        <v>0</v>
      </c>
      <c r="N130" s="23">
        <f>L130*M130</f>
        <v>0</v>
      </c>
      <c r="O130" s="49">
        <v>8.4250000000000005E-2</v>
      </c>
      <c r="P130" s="50">
        <f>L130*O130</f>
        <v>13.446300000000001</v>
      </c>
      <c r="Q130" s="49"/>
      <c r="R130" s="50">
        <f>L130*Q130</f>
        <v>0</v>
      </c>
      <c r="S130" s="23">
        <v>21</v>
      </c>
      <c r="T130" s="23">
        <f>N130*(S130/100)</f>
        <v>0</v>
      </c>
      <c r="U130" s="23">
        <f>N130+T130</f>
        <v>0</v>
      </c>
    </row>
    <row r="131" spans="6:21" s="51" customFormat="1" ht="11.25" outlineLevel="3" x14ac:dyDescent="0.2">
      <c r="F131" s="52"/>
      <c r="G131" s="53"/>
      <c r="H131" s="54" t="s">
        <v>368</v>
      </c>
      <c r="I131" s="53"/>
      <c r="J131" s="55">
        <v>110.2</v>
      </c>
      <c r="K131" s="56"/>
      <c r="L131" s="57"/>
      <c r="M131" s="56"/>
      <c r="N131" s="58"/>
      <c r="O131" s="59"/>
      <c r="P131" s="56"/>
      <c r="Q131" s="56"/>
      <c r="R131" s="56"/>
      <c r="S131" s="81" t="s">
        <v>1</v>
      </c>
      <c r="T131" s="56"/>
      <c r="U131" s="56"/>
    </row>
    <row r="132" spans="6:21" s="51" customFormat="1" ht="11.25" outlineLevel="3" x14ac:dyDescent="0.2">
      <c r="F132" s="52"/>
      <c r="G132" s="53"/>
      <c r="H132" s="54" t="s">
        <v>305</v>
      </c>
      <c r="I132" s="53"/>
      <c r="J132" s="55">
        <v>49.4</v>
      </c>
      <c r="K132" s="56"/>
      <c r="L132" s="57"/>
      <c r="M132" s="56"/>
      <c r="N132" s="58"/>
      <c r="O132" s="59"/>
      <c r="P132" s="56"/>
      <c r="Q132" s="56"/>
      <c r="R132" s="56"/>
      <c r="S132" s="81" t="s">
        <v>1</v>
      </c>
      <c r="T132" s="56"/>
      <c r="U132" s="56"/>
    </row>
    <row r="133" spans="6:21" s="45" customFormat="1" ht="36" outlineLevel="2" x14ac:dyDescent="0.2">
      <c r="F133" s="20">
        <v>12</v>
      </c>
      <c r="G133" s="46" t="s">
        <v>202</v>
      </c>
      <c r="H133" s="47" t="s">
        <v>656</v>
      </c>
      <c r="I133" s="21" t="s">
        <v>11</v>
      </c>
      <c r="J133" s="48">
        <v>110.2</v>
      </c>
      <c r="K133" s="22">
        <v>3</v>
      </c>
      <c r="L133" s="48">
        <f>J133*(1+K133/100)</f>
        <v>113.506</v>
      </c>
      <c r="M133" s="22">
        <v>0</v>
      </c>
      <c r="N133" s="23">
        <f>L133*M133</f>
        <v>0</v>
      </c>
      <c r="O133" s="49">
        <v>0.13200000000000001</v>
      </c>
      <c r="P133" s="50">
        <f>L133*O133</f>
        <v>14.982792</v>
      </c>
      <c r="Q133" s="49"/>
      <c r="R133" s="50">
        <f>L133*Q133</f>
        <v>0</v>
      </c>
      <c r="S133" s="23">
        <v>21</v>
      </c>
      <c r="T133" s="23">
        <f>N133*(S133/100)</f>
        <v>0</v>
      </c>
      <c r="U133" s="23">
        <f>N133+T133</f>
        <v>0</v>
      </c>
    </row>
    <row r="134" spans="6:21" s="45" customFormat="1" ht="36" outlineLevel="2" x14ac:dyDescent="0.2">
      <c r="F134" s="20">
        <v>13</v>
      </c>
      <c r="G134" s="46" t="s">
        <v>197</v>
      </c>
      <c r="H134" s="47" t="s">
        <v>652</v>
      </c>
      <c r="I134" s="21" t="s">
        <v>11</v>
      </c>
      <c r="J134" s="48">
        <v>49.4</v>
      </c>
      <c r="K134" s="22">
        <v>1</v>
      </c>
      <c r="L134" s="48">
        <f>J134*(1+K134/100)</f>
        <v>49.893999999999998</v>
      </c>
      <c r="M134" s="22">
        <v>0</v>
      </c>
      <c r="N134" s="23">
        <f>L134*M134</f>
        <v>0</v>
      </c>
      <c r="O134" s="49">
        <v>8.7499999999999994E-2</v>
      </c>
      <c r="P134" s="50">
        <f>L134*O134</f>
        <v>4.3657249999999994</v>
      </c>
      <c r="Q134" s="49"/>
      <c r="R134" s="50">
        <f>L134*Q134</f>
        <v>0</v>
      </c>
      <c r="S134" s="23">
        <v>21</v>
      </c>
      <c r="T134" s="23">
        <f>N134*(S134/100)</f>
        <v>0</v>
      </c>
      <c r="U134" s="23">
        <f>N134+T134</f>
        <v>0</v>
      </c>
    </row>
    <row r="135" spans="6:21" s="45" customFormat="1" ht="24" outlineLevel="2" x14ac:dyDescent="0.2">
      <c r="F135" s="20">
        <v>14</v>
      </c>
      <c r="G135" s="46" t="s">
        <v>124</v>
      </c>
      <c r="H135" s="47" t="s">
        <v>601</v>
      </c>
      <c r="I135" s="21" t="s">
        <v>11</v>
      </c>
      <c r="J135" s="48">
        <v>1141</v>
      </c>
      <c r="K135" s="22">
        <v>0</v>
      </c>
      <c r="L135" s="48">
        <f>J135*(1+K135/100)</f>
        <v>1141</v>
      </c>
      <c r="M135" s="22">
        <v>0</v>
      </c>
      <c r="N135" s="23">
        <f>L135*M135</f>
        <v>0</v>
      </c>
      <c r="O135" s="49">
        <v>8.4250000000000005E-2</v>
      </c>
      <c r="P135" s="50">
        <f>L135*O135</f>
        <v>96.129250000000013</v>
      </c>
      <c r="Q135" s="49"/>
      <c r="R135" s="50">
        <f>L135*Q135</f>
        <v>0</v>
      </c>
      <c r="S135" s="23">
        <v>21</v>
      </c>
      <c r="T135" s="23">
        <f>N135*(S135/100)</f>
        <v>0</v>
      </c>
      <c r="U135" s="23">
        <f>N135+T135</f>
        <v>0</v>
      </c>
    </row>
    <row r="136" spans="6:21" s="51" customFormat="1" ht="11.25" outlineLevel="3" x14ac:dyDescent="0.2">
      <c r="F136" s="52"/>
      <c r="G136" s="53"/>
      <c r="H136" s="54" t="s">
        <v>367</v>
      </c>
      <c r="I136" s="53"/>
      <c r="J136" s="55">
        <v>1141</v>
      </c>
      <c r="K136" s="56"/>
      <c r="L136" s="57"/>
      <c r="M136" s="56"/>
      <c r="N136" s="58"/>
      <c r="O136" s="59"/>
      <c r="P136" s="56"/>
      <c r="Q136" s="56"/>
      <c r="R136" s="56"/>
      <c r="S136" s="81" t="s">
        <v>1</v>
      </c>
      <c r="T136" s="56"/>
      <c r="U136" s="56"/>
    </row>
    <row r="137" spans="6:21" s="45" customFormat="1" ht="36" outlineLevel="2" x14ac:dyDescent="0.2">
      <c r="F137" s="20">
        <v>15</v>
      </c>
      <c r="G137" s="46" t="s">
        <v>196</v>
      </c>
      <c r="H137" s="47" t="s">
        <v>653</v>
      </c>
      <c r="I137" s="21" t="s">
        <v>11</v>
      </c>
      <c r="J137" s="48">
        <v>265.65999999999997</v>
      </c>
      <c r="K137" s="22">
        <v>1</v>
      </c>
      <c r="L137" s="48">
        <f>J137*(1+K137/100)</f>
        <v>268.31659999999999</v>
      </c>
      <c r="M137" s="22">
        <v>0</v>
      </c>
      <c r="N137" s="23">
        <f>L137*M137</f>
        <v>0</v>
      </c>
      <c r="O137" s="49">
        <v>8.7499999999999994E-2</v>
      </c>
      <c r="P137" s="50">
        <f>L137*O137</f>
        <v>23.477702499999999</v>
      </c>
      <c r="Q137" s="49"/>
      <c r="R137" s="50">
        <f>L137*Q137</f>
        <v>0</v>
      </c>
      <c r="S137" s="23">
        <v>21</v>
      </c>
      <c r="T137" s="23">
        <f>N137*(S137/100)</f>
        <v>0</v>
      </c>
      <c r="U137" s="23">
        <f>N137+T137</f>
        <v>0</v>
      </c>
    </row>
    <row r="138" spans="6:21" s="51" customFormat="1" ht="11.25" outlineLevel="3" x14ac:dyDescent="0.2">
      <c r="F138" s="52"/>
      <c r="G138" s="53"/>
      <c r="H138" s="54" t="s">
        <v>337</v>
      </c>
      <c r="I138" s="53"/>
      <c r="J138" s="55">
        <v>1141</v>
      </c>
      <c r="K138" s="56"/>
      <c r="L138" s="57"/>
      <c r="M138" s="56"/>
      <c r="N138" s="58"/>
      <c r="O138" s="59"/>
      <c r="P138" s="56"/>
      <c r="Q138" s="56"/>
      <c r="R138" s="56"/>
      <c r="S138" s="81" t="s">
        <v>1</v>
      </c>
      <c r="T138" s="56"/>
      <c r="U138" s="56"/>
    </row>
    <row r="139" spans="6:21" s="51" customFormat="1" ht="11.25" outlineLevel="3" x14ac:dyDescent="0.2">
      <c r="F139" s="52"/>
      <c r="G139" s="53"/>
      <c r="H139" s="54" t="s">
        <v>515</v>
      </c>
      <c r="I139" s="53"/>
      <c r="J139" s="55">
        <v>-875.34</v>
      </c>
      <c r="K139" s="56"/>
      <c r="L139" s="57"/>
      <c r="M139" s="56"/>
      <c r="N139" s="58"/>
      <c r="O139" s="59"/>
      <c r="P139" s="56"/>
      <c r="Q139" s="56"/>
      <c r="R139" s="56"/>
      <c r="S139" s="81" t="s">
        <v>1</v>
      </c>
      <c r="T139" s="56"/>
      <c r="U139" s="56"/>
    </row>
    <row r="140" spans="6:21" s="45" customFormat="1" ht="24" outlineLevel="2" x14ac:dyDescent="0.2">
      <c r="F140" s="20">
        <v>16</v>
      </c>
      <c r="G140" s="46" t="s">
        <v>125</v>
      </c>
      <c r="H140" s="47" t="s">
        <v>599</v>
      </c>
      <c r="I140" s="21" t="s">
        <v>11</v>
      </c>
      <c r="J140" s="48">
        <v>226.65</v>
      </c>
      <c r="K140" s="22">
        <v>0</v>
      </c>
      <c r="L140" s="48">
        <f>J140*(1+K140/100)</f>
        <v>226.65</v>
      </c>
      <c r="M140" s="22">
        <v>0</v>
      </c>
      <c r="N140" s="23">
        <f>L140*M140</f>
        <v>0</v>
      </c>
      <c r="O140" s="49">
        <v>8.5650000000000004E-2</v>
      </c>
      <c r="P140" s="50">
        <f>L140*O140</f>
        <v>19.412572500000003</v>
      </c>
      <c r="Q140" s="49"/>
      <c r="R140" s="50">
        <f>L140*Q140</f>
        <v>0</v>
      </c>
      <c r="S140" s="23">
        <v>21</v>
      </c>
      <c r="T140" s="23">
        <f>N140*(S140/100)</f>
        <v>0</v>
      </c>
      <c r="U140" s="23">
        <f>N140+T140</f>
        <v>0</v>
      </c>
    </row>
    <row r="141" spans="6:21" s="51" customFormat="1" ht="11.25" outlineLevel="3" x14ac:dyDescent="0.2">
      <c r="F141" s="52"/>
      <c r="G141" s="53"/>
      <c r="H141" s="54" t="s">
        <v>455</v>
      </c>
      <c r="I141" s="53"/>
      <c r="J141" s="55">
        <v>32.65</v>
      </c>
      <c r="K141" s="56"/>
      <c r="L141" s="57"/>
      <c r="M141" s="56"/>
      <c r="N141" s="58"/>
      <c r="O141" s="59"/>
      <c r="P141" s="56"/>
      <c r="Q141" s="56"/>
      <c r="R141" s="56"/>
      <c r="S141" s="81" t="s">
        <v>1</v>
      </c>
      <c r="T141" s="56"/>
      <c r="U141" s="56"/>
    </row>
    <row r="142" spans="6:21" s="51" customFormat="1" ht="11.25" outlineLevel="3" x14ac:dyDescent="0.2">
      <c r="F142" s="52"/>
      <c r="G142" s="53"/>
      <c r="H142" s="54" t="s">
        <v>327</v>
      </c>
      <c r="I142" s="53"/>
      <c r="J142" s="55">
        <v>77.400000000000006</v>
      </c>
      <c r="K142" s="56"/>
      <c r="L142" s="57"/>
      <c r="M142" s="56"/>
      <c r="N142" s="58"/>
      <c r="O142" s="59"/>
      <c r="P142" s="56"/>
      <c r="Q142" s="56"/>
      <c r="R142" s="56"/>
      <c r="S142" s="81" t="s">
        <v>1</v>
      </c>
      <c r="T142" s="56"/>
      <c r="U142" s="56"/>
    </row>
    <row r="143" spans="6:21" s="51" customFormat="1" ht="11.25" outlineLevel="3" x14ac:dyDescent="0.2">
      <c r="F143" s="52"/>
      <c r="G143" s="53"/>
      <c r="H143" s="54" t="s">
        <v>426</v>
      </c>
      <c r="I143" s="53"/>
      <c r="J143" s="55">
        <v>116.6</v>
      </c>
      <c r="K143" s="56"/>
      <c r="L143" s="57"/>
      <c r="M143" s="56"/>
      <c r="N143" s="58"/>
      <c r="O143" s="59"/>
      <c r="P143" s="56"/>
      <c r="Q143" s="56"/>
      <c r="R143" s="56"/>
      <c r="S143" s="81" t="s">
        <v>1</v>
      </c>
      <c r="T143" s="56"/>
      <c r="U143" s="56"/>
    </row>
    <row r="144" spans="6:21" s="45" customFormat="1" ht="24" outlineLevel="2" x14ac:dyDescent="0.2">
      <c r="F144" s="20">
        <v>17</v>
      </c>
      <c r="G144" s="46" t="s">
        <v>126</v>
      </c>
      <c r="H144" s="47" t="s">
        <v>602</v>
      </c>
      <c r="I144" s="21" t="s">
        <v>11</v>
      </c>
      <c r="J144" s="48">
        <v>154.80000000000001</v>
      </c>
      <c r="K144" s="22">
        <v>0</v>
      </c>
      <c r="L144" s="48">
        <f>J144*(1+K144/100)</f>
        <v>154.80000000000001</v>
      </c>
      <c r="M144" s="22">
        <v>0</v>
      </c>
      <c r="N144" s="23">
        <f>L144*M144</f>
        <v>0</v>
      </c>
      <c r="O144" s="49">
        <v>8.5650000000000004E-2</v>
      </c>
      <c r="P144" s="50">
        <f>L144*O144</f>
        <v>13.258620000000002</v>
      </c>
      <c r="Q144" s="49"/>
      <c r="R144" s="50">
        <f>L144*Q144</f>
        <v>0</v>
      </c>
      <c r="S144" s="23">
        <v>21</v>
      </c>
      <c r="T144" s="23">
        <f>N144*(S144/100)</f>
        <v>0</v>
      </c>
      <c r="U144" s="23">
        <f>N144+T144</f>
        <v>0</v>
      </c>
    </row>
    <row r="145" spans="6:21" s="51" customFormat="1" ht="11.25" outlineLevel="3" x14ac:dyDescent="0.2">
      <c r="F145" s="52"/>
      <c r="G145" s="53"/>
      <c r="H145" s="54" t="s">
        <v>411</v>
      </c>
      <c r="I145" s="53"/>
      <c r="J145" s="55">
        <v>154.80000000000001</v>
      </c>
      <c r="K145" s="56"/>
      <c r="L145" s="57"/>
      <c r="M145" s="56"/>
      <c r="N145" s="58"/>
      <c r="O145" s="59"/>
      <c r="P145" s="56"/>
      <c r="Q145" s="56"/>
      <c r="R145" s="56"/>
      <c r="S145" s="81" t="s">
        <v>1</v>
      </c>
      <c r="T145" s="56"/>
      <c r="U145" s="56"/>
    </row>
    <row r="146" spans="6:21" s="51" customFormat="1" ht="11.25" outlineLevel="3" x14ac:dyDescent="0.2">
      <c r="F146" s="52"/>
      <c r="G146" s="53"/>
      <c r="H146" s="54"/>
      <c r="I146" s="53"/>
      <c r="J146" s="55">
        <v>0</v>
      </c>
      <c r="K146" s="56"/>
      <c r="L146" s="57"/>
      <c r="M146" s="56"/>
      <c r="N146" s="58"/>
      <c r="O146" s="59"/>
      <c r="P146" s="56"/>
      <c r="Q146" s="56"/>
      <c r="R146" s="56"/>
      <c r="S146" s="81" t="s">
        <v>1</v>
      </c>
      <c r="T146" s="56"/>
      <c r="U146" s="56"/>
    </row>
    <row r="147" spans="6:21" s="45" customFormat="1" ht="36" outlineLevel="2" x14ac:dyDescent="0.2">
      <c r="F147" s="20">
        <v>18</v>
      </c>
      <c r="G147" s="46" t="s">
        <v>200</v>
      </c>
      <c r="H147" s="47" t="s">
        <v>654</v>
      </c>
      <c r="I147" s="21" t="s">
        <v>11</v>
      </c>
      <c r="J147" s="48">
        <v>110.05000000000001</v>
      </c>
      <c r="K147" s="22">
        <v>3</v>
      </c>
      <c r="L147" s="48">
        <f>J147*(1+K147/100)</f>
        <v>113.35150000000002</v>
      </c>
      <c r="M147" s="22">
        <v>0</v>
      </c>
      <c r="N147" s="23">
        <f>L147*M147</f>
        <v>0</v>
      </c>
      <c r="O147" s="49">
        <v>0.17199999999999999</v>
      </c>
      <c r="P147" s="50">
        <f>L147*O147</f>
        <v>19.496458000000001</v>
      </c>
      <c r="Q147" s="49"/>
      <c r="R147" s="50">
        <f>L147*Q147</f>
        <v>0</v>
      </c>
      <c r="S147" s="23">
        <v>21</v>
      </c>
      <c r="T147" s="23">
        <f>N147*(S147/100)</f>
        <v>0</v>
      </c>
      <c r="U147" s="23">
        <f>N147+T147</f>
        <v>0</v>
      </c>
    </row>
    <row r="148" spans="6:21" s="51" customFormat="1" ht="11.25" outlineLevel="3" x14ac:dyDescent="0.2">
      <c r="F148" s="52"/>
      <c r="G148" s="53"/>
      <c r="H148" s="54" t="s">
        <v>327</v>
      </c>
      <c r="I148" s="53"/>
      <c r="J148" s="55">
        <v>77.400000000000006</v>
      </c>
      <c r="K148" s="56"/>
      <c r="L148" s="57"/>
      <c r="M148" s="56"/>
      <c r="N148" s="58"/>
      <c r="O148" s="59"/>
      <c r="P148" s="56"/>
      <c r="Q148" s="56"/>
      <c r="R148" s="56"/>
      <c r="S148" s="81" t="s">
        <v>1</v>
      </c>
      <c r="T148" s="56"/>
      <c r="U148" s="56"/>
    </row>
    <row r="149" spans="6:21" s="51" customFormat="1" ht="11.25" outlineLevel="3" x14ac:dyDescent="0.2">
      <c r="F149" s="52"/>
      <c r="G149" s="53"/>
      <c r="H149" s="54" t="s">
        <v>407</v>
      </c>
      <c r="I149" s="53"/>
      <c r="J149" s="55">
        <v>32.65</v>
      </c>
      <c r="K149" s="56"/>
      <c r="L149" s="57"/>
      <c r="M149" s="56"/>
      <c r="N149" s="58"/>
      <c r="O149" s="59"/>
      <c r="P149" s="56"/>
      <c r="Q149" s="56"/>
      <c r="R149" s="56"/>
      <c r="S149" s="81" t="s">
        <v>1</v>
      </c>
      <c r="T149" s="56"/>
      <c r="U149" s="56"/>
    </row>
    <row r="150" spans="6:21" s="45" customFormat="1" ht="36" outlineLevel="2" x14ac:dyDescent="0.2">
      <c r="F150" s="20">
        <v>19</v>
      </c>
      <c r="G150" s="46" t="s">
        <v>201</v>
      </c>
      <c r="H150" s="47" t="s">
        <v>650</v>
      </c>
      <c r="I150" s="21" t="s">
        <v>11</v>
      </c>
      <c r="J150" s="48">
        <v>228.2</v>
      </c>
      <c r="K150" s="22">
        <v>2</v>
      </c>
      <c r="L150" s="48">
        <f>J150*(1+K150/100)</f>
        <v>232.76399999999998</v>
      </c>
      <c r="M150" s="22">
        <v>0</v>
      </c>
      <c r="N150" s="23">
        <f>L150*M150</f>
        <v>0</v>
      </c>
      <c r="O150" s="49">
        <v>0.17199999999999999</v>
      </c>
      <c r="P150" s="50">
        <f>L150*O150</f>
        <v>40.035407999999997</v>
      </c>
      <c r="Q150" s="49"/>
      <c r="R150" s="50">
        <f>L150*Q150</f>
        <v>0</v>
      </c>
      <c r="S150" s="23">
        <v>21</v>
      </c>
      <c r="T150" s="23">
        <f>N150*(S150/100)</f>
        <v>0</v>
      </c>
      <c r="U150" s="23">
        <f>N150+T150</f>
        <v>0</v>
      </c>
    </row>
    <row r="151" spans="6:21" s="51" customFormat="1" ht="11.25" outlineLevel="3" x14ac:dyDescent="0.2">
      <c r="F151" s="52"/>
      <c r="G151" s="53"/>
      <c r="H151" s="54" t="s">
        <v>411</v>
      </c>
      <c r="I151" s="53"/>
      <c r="J151" s="55">
        <v>154.80000000000001</v>
      </c>
      <c r="K151" s="56"/>
      <c r="L151" s="57"/>
      <c r="M151" s="56"/>
      <c r="N151" s="58"/>
      <c r="O151" s="59"/>
      <c r="P151" s="56"/>
      <c r="Q151" s="56"/>
      <c r="R151" s="56"/>
      <c r="S151" s="81" t="s">
        <v>1</v>
      </c>
      <c r="T151" s="56"/>
      <c r="U151" s="56"/>
    </row>
    <row r="152" spans="6:21" s="51" customFormat="1" ht="11.25" outlineLevel="3" x14ac:dyDescent="0.2">
      <c r="F152" s="52"/>
      <c r="G152" s="53"/>
      <c r="H152" s="54" t="s">
        <v>372</v>
      </c>
      <c r="I152" s="53"/>
      <c r="J152" s="55">
        <v>73.400000000000006</v>
      </c>
      <c r="K152" s="56"/>
      <c r="L152" s="57"/>
      <c r="M152" s="56"/>
      <c r="N152" s="58"/>
      <c r="O152" s="59"/>
      <c r="P152" s="56"/>
      <c r="Q152" s="56"/>
      <c r="R152" s="56"/>
      <c r="S152" s="81" t="s">
        <v>1</v>
      </c>
      <c r="T152" s="56"/>
      <c r="U152" s="56"/>
    </row>
    <row r="153" spans="6:21" s="45" customFormat="1" ht="36" outlineLevel="2" x14ac:dyDescent="0.2">
      <c r="F153" s="20">
        <v>20</v>
      </c>
      <c r="G153" s="46" t="s">
        <v>199</v>
      </c>
      <c r="H153" s="47" t="s">
        <v>655</v>
      </c>
      <c r="I153" s="21" t="s">
        <v>11</v>
      </c>
      <c r="J153" s="48">
        <v>43.2</v>
      </c>
      <c r="K153" s="22">
        <v>3</v>
      </c>
      <c r="L153" s="48">
        <f>J153*(1+K153/100)</f>
        <v>44.496000000000002</v>
      </c>
      <c r="M153" s="22">
        <v>0</v>
      </c>
      <c r="N153" s="23">
        <f>L153*M153</f>
        <v>0</v>
      </c>
      <c r="O153" s="49">
        <v>0.128</v>
      </c>
      <c r="P153" s="50">
        <f>L153*O153</f>
        <v>5.6954880000000001</v>
      </c>
      <c r="Q153" s="49"/>
      <c r="R153" s="50">
        <f>L153*Q153</f>
        <v>0</v>
      </c>
      <c r="S153" s="23">
        <v>21</v>
      </c>
      <c r="T153" s="23">
        <f>N153*(S153/100)</f>
        <v>0</v>
      </c>
      <c r="U153" s="23">
        <f>N153+T153</f>
        <v>0</v>
      </c>
    </row>
    <row r="154" spans="6:21" s="51" customFormat="1" ht="11.25" outlineLevel="3" x14ac:dyDescent="0.2">
      <c r="F154" s="52"/>
      <c r="G154" s="53"/>
      <c r="H154" s="54" t="s">
        <v>371</v>
      </c>
      <c r="I154" s="53"/>
      <c r="J154" s="55">
        <v>43.2</v>
      </c>
      <c r="K154" s="56"/>
      <c r="L154" s="57"/>
      <c r="M154" s="56"/>
      <c r="N154" s="58"/>
      <c r="O154" s="59"/>
      <c r="P154" s="56"/>
      <c r="Q154" s="56"/>
      <c r="R154" s="56"/>
      <c r="S154" s="81" t="s">
        <v>1</v>
      </c>
      <c r="T154" s="56"/>
      <c r="U154" s="56"/>
    </row>
    <row r="155" spans="6:21" s="83" customFormat="1" ht="12.75" customHeight="1" outlineLevel="2" x14ac:dyDescent="0.2">
      <c r="F155" s="84"/>
      <c r="G155" s="85"/>
      <c r="H155" s="86"/>
      <c r="I155" s="85"/>
      <c r="J155" s="87"/>
      <c r="K155" s="88"/>
      <c r="L155" s="87"/>
      <c r="M155" s="88"/>
      <c r="N155" s="89"/>
      <c r="O155" s="90"/>
      <c r="P155" s="88"/>
      <c r="Q155" s="88"/>
      <c r="R155" s="88"/>
      <c r="S155" s="82" t="s">
        <v>1</v>
      </c>
      <c r="T155" s="88"/>
      <c r="U155" s="88"/>
    </row>
    <row r="156" spans="6:21" s="37" customFormat="1" ht="16.5" customHeight="1" outlineLevel="1" x14ac:dyDescent="0.2">
      <c r="F156" s="38"/>
      <c r="G156" s="39"/>
      <c r="H156" s="39" t="s">
        <v>226</v>
      </c>
      <c r="I156" s="6"/>
      <c r="J156" s="40"/>
      <c r="K156" s="41"/>
      <c r="L156" s="40"/>
      <c r="M156" s="41"/>
      <c r="N156" s="42">
        <f>SUBTOTAL(9,N157:N184)</f>
        <v>0</v>
      </c>
      <c r="O156" s="43"/>
      <c r="P156" s="44">
        <f>SUBTOTAL(9,P157:P184)</f>
        <v>7.6498100000000013</v>
      </c>
      <c r="Q156" s="41"/>
      <c r="R156" s="44">
        <f>SUBTOTAL(9,R157:R184)</f>
        <v>0.15</v>
      </c>
      <c r="S156" s="80" t="s">
        <v>1</v>
      </c>
      <c r="T156" s="42">
        <f>SUBTOTAL(9,T157:T184)</f>
        <v>0</v>
      </c>
      <c r="U156" s="42">
        <f>SUBTOTAL(9,U157:U184)</f>
        <v>0</v>
      </c>
    </row>
    <row r="157" spans="6:21" s="45" customFormat="1" ht="12" outlineLevel="2" x14ac:dyDescent="0.2">
      <c r="F157" s="20">
        <v>1</v>
      </c>
      <c r="G157" s="46" t="s">
        <v>132</v>
      </c>
      <c r="H157" s="47" t="s">
        <v>559</v>
      </c>
      <c r="I157" s="21" t="s">
        <v>16</v>
      </c>
      <c r="J157" s="48">
        <v>1</v>
      </c>
      <c r="K157" s="22">
        <v>0</v>
      </c>
      <c r="L157" s="48">
        <f>J157*(1+K157/100)</f>
        <v>1</v>
      </c>
      <c r="M157" s="22">
        <v>0</v>
      </c>
      <c r="N157" s="23">
        <f>L157*M157</f>
        <v>0</v>
      </c>
      <c r="O157" s="49"/>
      <c r="P157" s="50">
        <f>L157*O157</f>
        <v>0</v>
      </c>
      <c r="Q157" s="49">
        <v>0.15</v>
      </c>
      <c r="R157" s="50">
        <f>L157*Q157</f>
        <v>0.15</v>
      </c>
      <c r="S157" s="23">
        <v>21</v>
      </c>
      <c r="T157" s="23">
        <f>N157*(S157/100)</f>
        <v>0</v>
      </c>
      <c r="U157" s="23">
        <f>N157+T157</f>
        <v>0</v>
      </c>
    </row>
    <row r="158" spans="6:21" s="51" customFormat="1" ht="11.25" outlineLevel="3" x14ac:dyDescent="0.2">
      <c r="F158" s="52"/>
      <c r="G158" s="53"/>
      <c r="H158" s="54" t="s">
        <v>397</v>
      </c>
      <c r="I158" s="53"/>
      <c r="J158" s="55">
        <v>1</v>
      </c>
      <c r="K158" s="56"/>
      <c r="L158" s="57"/>
      <c r="M158" s="56"/>
      <c r="N158" s="58"/>
      <c r="O158" s="59"/>
      <c r="P158" s="56"/>
      <c r="Q158" s="56"/>
      <c r="R158" s="56"/>
      <c r="S158" s="81" t="s">
        <v>1</v>
      </c>
      <c r="T158" s="56"/>
      <c r="U158" s="56"/>
    </row>
    <row r="159" spans="6:21" s="45" customFormat="1" ht="12" outlineLevel="2" x14ac:dyDescent="0.2">
      <c r="F159" s="20">
        <v>2</v>
      </c>
      <c r="G159" s="46" t="s">
        <v>130</v>
      </c>
      <c r="H159" s="47" t="s">
        <v>547</v>
      </c>
      <c r="I159" s="21" t="s">
        <v>16</v>
      </c>
      <c r="J159" s="48">
        <v>3</v>
      </c>
      <c r="K159" s="22">
        <v>0</v>
      </c>
      <c r="L159" s="48">
        <f>J159*(1+K159/100)</f>
        <v>3</v>
      </c>
      <c r="M159" s="22">
        <v>0</v>
      </c>
      <c r="N159" s="23">
        <f>L159*M159</f>
        <v>0</v>
      </c>
      <c r="O159" s="49">
        <v>0.14494000000000001</v>
      </c>
      <c r="P159" s="50">
        <f>L159*O159</f>
        <v>0.43482000000000004</v>
      </c>
      <c r="Q159" s="49"/>
      <c r="R159" s="50">
        <f>L159*Q159</f>
        <v>0</v>
      </c>
      <c r="S159" s="23">
        <v>21</v>
      </c>
      <c r="T159" s="23">
        <f>N159*(S159/100)</f>
        <v>0</v>
      </c>
      <c r="U159" s="23">
        <f>N159+T159</f>
        <v>0</v>
      </c>
    </row>
    <row r="160" spans="6:21" s="51" customFormat="1" ht="11.25" outlineLevel="3" x14ac:dyDescent="0.2">
      <c r="F160" s="52"/>
      <c r="G160" s="53"/>
      <c r="H160" s="54" t="s">
        <v>242</v>
      </c>
      <c r="I160" s="53"/>
      <c r="J160" s="55">
        <v>3</v>
      </c>
      <c r="K160" s="56"/>
      <c r="L160" s="57"/>
      <c r="M160" s="56"/>
      <c r="N160" s="58"/>
      <c r="O160" s="59"/>
      <c r="P160" s="56"/>
      <c r="Q160" s="56"/>
      <c r="R160" s="56"/>
      <c r="S160" s="81" t="s">
        <v>1</v>
      </c>
      <c r="T160" s="56"/>
      <c r="U160" s="56"/>
    </row>
    <row r="161" spans="6:21" s="45" customFormat="1" ht="24" outlineLevel="2" x14ac:dyDescent="0.2">
      <c r="F161" s="20">
        <v>3</v>
      </c>
      <c r="G161" s="46" t="s">
        <v>207</v>
      </c>
      <c r="H161" s="47" t="s">
        <v>635</v>
      </c>
      <c r="I161" s="21" t="s">
        <v>16</v>
      </c>
      <c r="J161" s="48">
        <v>3</v>
      </c>
      <c r="K161" s="22">
        <v>0</v>
      </c>
      <c r="L161" s="48">
        <f>J161*(1+K161/100)</f>
        <v>3</v>
      </c>
      <c r="M161" s="22">
        <v>0</v>
      </c>
      <c r="N161" s="23">
        <f>L161*M161</f>
        <v>0</v>
      </c>
      <c r="O161" s="49">
        <v>2.9000000000000001E-2</v>
      </c>
      <c r="P161" s="50">
        <f>L161*O161</f>
        <v>8.7000000000000008E-2</v>
      </c>
      <c r="Q161" s="49"/>
      <c r="R161" s="50">
        <f>L161*Q161</f>
        <v>0</v>
      </c>
      <c r="S161" s="23">
        <v>21</v>
      </c>
      <c r="T161" s="23">
        <f>N161*(S161/100)</f>
        <v>0</v>
      </c>
      <c r="U161" s="23">
        <f>N161+T161</f>
        <v>0</v>
      </c>
    </row>
    <row r="162" spans="6:21" s="45" customFormat="1" ht="24" outlineLevel="2" x14ac:dyDescent="0.2">
      <c r="F162" s="20">
        <v>4</v>
      </c>
      <c r="G162" s="46" t="s">
        <v>205</v>
      </c>
      <c r="H162" s="47" t="s">
        <v>619</v>
      </c>
      <c r="I162" s="21" t="s">
        <v>16</v>
      </c>
      <c r="J162" s="48">
        <v>3</v>
      </c>
      <c r="K162" s="22">
        <v>0</v>
      </c>
      <c r="L162" s="48">
        <f>J162*(1+K162/100)</f>
        <v>3</v>
      </c>
      <c r="M162" s="22">
        <v>0</v>
      </c>
      <c r="N162" s="23">
        <f>L162*M162</f>
        <v>0</v>
      </c>
      <c r="O162" s="49">
        <v>0.11</v>
      </c>
      <c r="P162" s="50">
        <f>L162*O162</f>
        <v>0.33</v>
      </c>
      <c r="Q162" s="49"/>
      <c r="R162" s="50">
        <f>L162*Q162</f>
        <v>0</v>
      </c>
      <c r="S162" s="23">
        <v>21</v>
      </c>
      <c r="T162" s="23">
        <f>N162*(S162/100)</f>
        <v>0</v>
      </c>
      <c r="U162" s="23">
        <f>N162+T162</f>
        <v>0</v>
      </c>
    </row>
    <row r="163" spans="6:21" s="45" customFormat="1" ht="24" outlineLevel="2" x14ac:dyDescent="0.2">
      <c r="F163" s="20">
        <v>5</v>
      </c>
      <c r="G163" s="46" t="s">
        <v>206</v>
      </c>
      <c r="H163" s="47" t="s">
        <v>621</v>
      </c>
      <c r="I163" s="21" t="s">
        <v>16</v>
      </c>
      <c r="J163" s="48">
        <v>3</v>
      </c>
      <c r="K163" s="22">
        <v>0</v>
      </c>
      <c r="L163" s="48">
        <f>J163*(1+K163/100)</f>
        <v>3</v>
      </c>
      <c r="M163" s="22">
        <v>0</v>
      </c>
      <c r="N163" s="23">
        <f>L163*M163</f>
        <v>0</v>
      </c>
      <c r="O163" s="49">
        <v>1.0999999999999999E-2</v>
      </c>
      <c r="P163" s="50">
        <f>L163*O163</f>
        <v>3.3000000000000002E-2</v>
      </c>
      <c r="Q163" s="49"/>
      <c r="R163" s="50">
        <f>L163*Q163</f>
        <v>0</v>
      </c>
      <c r="S163" s="23">
        <v>21</v>
      </c>
      <c r="T163" s="23">
        <f>N163*(S163/100)</f>
        <v>0</v>
      </c>
      <c r="U163" s="23">
        <f>N163+T163</f>
        <v>0</v>
      </c>
    </row>
    <row r="164" spans="6:21" s="51" customFormat="1" ht="11.25" outlineLevel="3" x14ac:dyDescent="0.2">
      <c r="F164" s="52"/>
      <c r="G164" s="53"/>
      <c r="H164" s="54" t="s">
        <v>254</v>
      </c>
      <c r="I164" s="53"/>
      <c r="J164" s="55">
        <v>3</v>
      </c>
      <c r="K164" s="56"/>
      <c r="L164" s="57"/>
      <c r="M164" s="56"/>
      <c r="N164" s="58"/>
      <c r="O164" s="59"/>
      <c r="P164" s="56"/>
      <c r="Q164" s="56"/>
      <c r="R164" s="56"/>
      <c r="S164" s="81" t="s">
        <v>1</v>
      </c>
      <c r="T164" s="56"/>
      <c r="U164" s="56"/>
    </row>
    <row r="165" spans="6:21" s="45" customFormat="1" ht="24" outlineLevel="2" x14ac:dyDescent="0.2">
      <c r="F165" s="20">
        <v>6</v>
      </c>
      <c r="G165" s="46" t="s">
        <v>209</v>
      </c>
      <c r="H165" s="47" t="s">
        <v>641</v>
      </c>
      <c r="I165" s="21" t="s">
        <v>16</v>
      </c>
      <c r="J165" s="48">
        <v>2</v>
      </c>
      <c r="K165" s="22">
        <v>0</v>
      </c>
      <c r="L165" s="48">
        <f>J165*(1+K165/100)</f>
        <v>2</v>
      </c>
      <c r="M165" s="22">
        <v>0</v>
      </c>
      <c r="N165" s="23">
        <f>L165*M165</f>
        <v>0</v>
      </c>
      <c r="O165" s="49">
        <v>0.11</v>
      </c>
      <c r="P165" s="50">
        <f>L165*O165</f>
        <v>0.22</v>
      </c>
      <c r="Q165" s="49"/>
      <c r="R165" s="50">
        <f>L165*Q165</f>
        <v>0</v>
      </c>
      <c r="S165" s="23">
        <v>21</v>
      </c>
      <c r="T165" s="23">
        <f>N165*(S165/100)</f>
        <v>0</v>
      </c>
      <c r="U165" s="23">
        <f>N165+T165</f>
        <v>0</v>
      </c>
    </row>
    <row r="166" spans="6:21" s="51" customFormat="1" ht="11.25" outlineLevel="3" x14ac:dyDescent="0.2">
      <c r="F166" s="52"/>
      <c r="G166" s="53"/>
      <c r="H166" s="54" t="s">
        <v>239</v>
      </c>
      <c r="I166" s="53"/>
      <c r="J166" s="55">
        <v>2</v>
      </c>
      <c r="K166" s="56"/>
      <c r="L166" s="57"/>
      <c r="M166" s="56"/>
      <c r="N166" s="58"/>
      <c r="O166" s="59"/>
      <c r="P166" s="56"/>
      <c r="Q166" s="56"/>
      <c r="R166" s="56"/>
      <c r="S166" s="81" t="s">
        <v>1</v>
      </c>
      <c r="T166" s="56"/>
      <c r="U166" s="56"/>
    </row>
    <row r="167" spans="6:21" s="45" customFormat="1" ht="24" outlineLevel="2" x14ac:dyDescent="0.2">
      <c r="F167" s="20">
        <v>7</v>
      </c>
      <c r="G167" s="46" t="s">
        <v>208</v>
      </c>
      <c r="H167" s="47" t="s">
        <v>642</v>
      </c>
      <c r="I167" s="21" t="s">
        <v>16</v>
      </c>
      <c r="J167" s="48">
        <v>1</v>
      </c>
      <c r="K167" s="22">
        <v>0</v>
      </c>
      <c r="L167" s="48">
        <f>J167*(1+K167/100)</f>
        <v>1</v>
      </c>
      <c r="M167" s="22">
        <v>0</v>
      </c>
      <c r="N167" s="23">
        <f>L167*M167</f>
        <v>0</v>
      </c>
      <c r="O167" s="49">
        <v>0.1</v>
      </c>
      <c r="P167" s="50">
        <f>L167*O167</f>
        <v>0.1</v>
      </c>
      <c r="Q167" s="49"/>
      <c r="R167" s="50">
        <f>L167*Q167</f>
        <v>0</v>
      </c>
      <c r="S167" s="23">
        <v>21</v>
      </c>
      <c r="T167" s="23">
        <f>N167*(S167/100)</f>
        <v>0</v>
      </c>
      <c r="U167" s="23">
        <f>N167+T167</f>
        <v>0</v>
      </c>
    </row>
    <row r="168" spans="6:21" s="45" customFormat="1" ht="24" outlineLevel="2" x14ac:dyDescent="0.2">
      <c r="F168" s="20">
        <v>8</v>
      </c>
      <c r="G168" s="46" t="s">
        <v>204</v>
      </c>
      <c r="H168" s="47" t="s">
        <v>622</v>
      </c>
      <c r="I168" s="21" t="s">
        <v>16</v>
      </c>
      <c r="J168" s="48">
        <v>1</v>
      </c>
      <c r="K168" s="22">
        <v>0</v>
      </c>
      <c r="L168" s="48">
        <f>J168*(1+K168/100)</f>
        <v>1</v>
      </c>
      <c r="M168" s="22">
        <v>0</v>
      </c>
      <c r="N168" s="23">
        <f>L168*M168</f>
        <v>0</v>
      </c>
      <c r="O168" s="49">
        <v>7.0000000000000007E-2</v>
      </c>
      <c r="P168" s="50">
        <f>L168*O168</f>
        <v>7.0000000000000007E-2</v>
      </c>
      <c r="Q168" s="49"/>
      <c r="R168" s="50">
        <f>L168*Q168</f>
        <v>0</v>
      </c>
      <c r="S168" s="23">
        <v>21</v>
      </c>
      <c r="T168" s="23">
        <f>N168*(S168/100)</f>
        <v>0</v>
      </c>
      <c r="U168" s="23">
        <f>N168+T168</f>
        <v>0</v>
      </c>
    </row>
    <row r="169" spans="6:21" s="45" customFormat="1" ht="24" outlineLevel="2" x14ac:dyDescent="0.2">
      <c r="F169" s="20">
        <v>9</v>
      </c>
      <c r="G169" s="46" t="s">
        <v>131</v>
      </c>
      <c r="H169" s="47" t="s">
        <v>611</v>
      </c>
      <c r="I169" s="21" t="s">
        <v>16</v>
      </c>
      <c r="J169" s="48">
        <v>3</v>
      </c>
      <c r="K169" s="22">
        <v>0</v>
      </c>
      <c r="L169" s="48">
        <f>J169*(1+K169/100)</f>
        <v>3</v>
      </c>
      <c r="M169" s="22">
        <v>0</v>
      </c>
      <c r="N169" s="23">
        <f>L169*M169</f>
        <v>0</v>
      </c>
      <c r="O169" s="49">
        <v>9.3600000000000003E-3</v>
      </c>
      <c r="P169" s="50">
        <f>L169*O169</f>
        <v>2.8080000000000001E-2</v>
      </c>
      <c r="Q169" s="49"/>
      <c r="R169" s="50">
        <f>L169*Q169</f>
        <v>0</v>
      </c>
      <c r="S169" s="23">
        <v>21</v>
      </c>
      <c r="T169" s="23">
        <f>N169*(S169/100)</f>
        <v>0</v>
      </c>
      <c r="U169" s="23">
        <f>N169+T169</f>
        <v>0</v>
      </c>
    </row>
    <row r="170" spans="6:21" s="45" customFormat="1" ht="12" outlineLevel="2" x14ac:dyDescent="0.2">
      <c r="F170" s="20">
        <v>10</v>
      </c>
      <c r="G170" s="46" t="s">
        <v>41</v>
      </c>
      <c r="H170" s="47" t="s">
        <v>301</v>
      </c>
      <c r="I170" s="21" t="s">
        <v>16</v>
      </c>
      <c r="J170" s="48">
        <v>3</v>
      </c>
      <c r="K170" s="22">
        <v>0</v>
      </c>
      <c r="L170" s="48">
        <f>J170*(1+K170/100)</f>
        <v>3</v>
      </c>
      <c r="M170" s="22">
        <v>0</v>
      </c>
      <c r="N170" s="23">
        <f>L170*M170</f>
        <v>0</v>
      </c>
      <c r="O170" s="49">
        <v>0.06</v>
      </c>
      <c r="P170" s="50">
        <f>L170*O170</f>
        <v>0.18</v>
      </c>
      <c r="Q170" s="49"/>
      <c r="R170" s="50">
        <f>L170*Q170</f>
        <v>0</v>
      </c>
      <c r="S170" s="23">
        <v>21</v>
      </c>
      <c r="T170" s="23">
        <f>N170*(S170/100)</f>
        <v>0</v>
      </c>
      <c r="U170" s="23">
        <f>N170+T170</f>
        <v>0</v>
      </c>
    </row>
    <row r="171" spans="6:21" s="45" customFormat="1" ht="12" outlineLevel="2" x14ac:dyDescent="0.2">
      <c r="F171" s="20">
        <v>11</v>
      </c>
      <c r="G171" s="46" t="s">
        <v>42</v>
      </c>
      <c r="H171" s="47" t="s">
        <v>401</v>
      </c>
      <c r="I171" s="21" t="s">
        <v>16</v>
      </c>
      <c r="J171" s="48">
        <v>0</v>
      </c>
      <c r="K171" s="22">
        <v>0</v>
      </c>
      <c r="L171" s="48">
        <f>J171*(1+K171/100)</f>
        <v>0</v>
      </c>
      <c r="M171" s="22">
        <v>0</v>
      </c>
      <c r="N171" s="23">
        <f>L171*M171</f>
        <v>0</v>
      </c>
      <c r="O171" s="49">
        <v>5.8000000000000003E-2</v>
      </c>
      <c r="P171" s="50">
        <f>L171*O171</f>
        <v>0</v>
      </c>
      <c r="Q171" s="49"/>
      <c r="R171" s="50">
        <f>L171*Q171</f>
        <v>0</v>
      </c>
      <c r="S171" s="23">
        <v>21</v>
      </c>
      <c r="T171" s="23">
        <f>N171*(S171/100)</f>
        <v>0</v>
      </c>
      <c r="U171" s="23">
        <f>N171+T171</f>
        <v>0</v>
      </c>
    </row>
    <row r="172" spans="6:21" s="51" customFormat="1" ht="22.5" outlineLevel="3" x14ac:dyDescent="0.2">
      <c r="F172" s="52"/>
      <c r="G172" s="53"/>
      <c r="H172" s="54" t="s">
        <v>597</v>
      </c>
      <c r="I172" s="53"/>
      <c r="J172" s="55">
        <v>0</v>
      </c>
      <c r="K172" s="56"/>
      <c r="L172" s="57"/>
      <c r="M172" s="56"/>
      <c r="N172" s="58"/>
      <c r="O172" s="59"/>
      <c r="P172" s="56"/>
      <c r="Q172" s="56"/>
      <c r="R172" s="56"/>
      <c r="S172" s="81" t="s">
        <v>1</v>
      </c>
      <c r="T172" s="56"/>
      <c r="U172" s="56"/>
    </row>
    <row r="173" spans="6:21" s="45" customFormat="1" ht="12" outlineLevel="2" x14ac:dyDescent="0.2">
      <c r="F173" s="20">
        <v>12</v>
      </c>
      <c r="G173" s="46" t="s">
        <v>122</v>
      </c>
      <c r="H173" s="47" t="s">
        <v>483</v>
      </c>
      <c r="I173" s="21" t="s">
        <v>16</v>
      </c>
      <c r="J173" s="48">
        <v>3</v>
      </c>
      <c r="K173" s="22">
        <v>0</v>
      </c>
      <c r="L173" s="48">
        <f>J173*(1+K173/100)</f>
        <v>3</v>
      </c>
      <c r="M173" s="22">
        <v>0</v>
      </c>
      <c r="N173" s="23">
        <f>L173*M173</f>
        <v>0</v>
      </c>
      <c r="O173" s="49">
        <v>8.9999999999999993E-3</v>
      </c>
      <c r="P173" s="50">
        <f>L173*O173</f>
        <v>2.6999999999999996E-2</v>
      </c>
      <c r="Q173" s="49"/>
      <c r="R173" s="50">
        <f>L173*Q173</f>
        <v>0</v>
      </c>
      <c r="S173" s="23">
        <v>21</v>
      </c>
      <c r="T173" s="23">
        <f>N173*(S173/100)</f>
        <v>0</v>
      </c>
      <c r="U173" s="23">
        <f>N173+T173</f>
        <v>0</v>
      </c>
    </row>
    <row r="174" spans="6:21" s="45" customFormat="1" ht="24" outlineLevel="2" x14ac:dyDescent="0.2">
      <c r="F174" s="20">
        <v>13</v>
      </c>
      <c r="G174" s="46" t="s">
        <v>129</v>
      </c>
      <c r="H174" s="47" t="s">
        <v>579</v>
      </c>
      <c r="I174" s="21" t="s">
        <v>2</v>
      </c>
      <c r="J174" s="48">
        <v>19.600000000000001</v>
      </c>
      <c r="K174" s="22">
        <v>0</v>
      </c>
      <c r="L174" s="48">
        <f>J174*(1+K174/100)</f>
        <v>19.600000000000001</v>
      </c>
      <c r="M174" s="22">
        <v>0</v>
      </c>
      <c r="N174" s="23">
        <f>L174*M174</f>
        <v>0</v>
      </c>
      <c r="O174" s="49">
        <v>1.0000000000000001E-5</v>
      </c>
      <c r="P174" s="50">
        <f>L174*O174</f>
        <v>1.9600000000000002E-4</v>
      </c>
      <c r="Q174" s="49"/>
      <c r="R174" s="50">
        <f>L174*Q174</f>
        <v>0</v>
      </c>
      <c r="S174" s="23">
        <v>21</v>
      </c>
      <c r="T174" s="23">
        <f>N174*(S174/100)</f>
        <v>0</v>
      </c>
      <c r="U174" s="23">
        <f>N174+T174</f>
        <v>0</v>
      </c>
    </row>
    <row r="175" spans="6:21" s="51" customFormat="1" ht="11.25" outlineLevel="3" x14ac:dyDescent="0.2">
      <c r="F175" s="52"/>
      <c r="G175" s="53"/>
      <c r="H175" s="54" t="s">
        <v>255</v>
      </c>
      <c r="I175" s="53"/>
      <c r="J175" s="55">
        <v>19.600000000000001</v>
      </c>
      <c r="K175" s="56"/>
      <c r="L175" s="57"/>
      <c r="M175" s="56"/>
      <c r="N175" s="58"/>
      <c r="O175" s="59"/>
      <c r="P175" s="56"/>
      <c r="Q175" s="56"/>
      <c r="R175" s="56"/>
      <c r="S175" s="81" t="s">
        <v>1</v>
      </c>
      <c r="T175" s="56"/>
      <c r="U175" s="56"/>
    </row>
    <row r="176" spans="6:21" s="45" customFormat="1" ht="12" outlineLevel="2" x14ac:dyDescent="0.2">
      <c r="F176" s="20">
        <v>14</v>
      </c>
      <c r="G176" s="46" t="s">
        <v>30</v>
      </c>
      <c r="H176" s="47" t="s">
        <v>449</v>
      </c>
      <c r="I176" s="21" t="s">
        <v>16</v>
      </c>
      <c r="J176" s="48">
        <v>19.600000000000001</v>
      </c>
      <c r="K176" s="22">
        <v>3</v>
      </c>
      <c r="L176" s="48">
        <f>J176*(1+K176/100)</f>
        <v>20.188000000000002</v>
      </c>
      <c r="M176" s="22">
        <v>0</v>
      </c>
      <c r="N176" s="23">
        <f>L176*M176</f>
        <v>0</v>
      </c>
      <c r="O176" s="49">
        <v>5.4999999999999997E-3</v>
      </c>
      <c r="P176" s="50">
        <f>L176*O176</f>
        <v>0.11103400000000001</v>
      </c>
      <c r="Q176" s="49"/>
      <c r="R176" s="50">
        <f>L176*Q176</f>
        <v>0</v>
      </c>
      <c r="S176" s="23">
        <v>21</v>
      </c>
      <c r="T176" s="23">
        <f>N176*(S176/100)</f>
        <v>0</v>
      </c>
      <c r="U176" s="23">
        <f>N176+T176</f>
        <v>0</v>
      </c>
    </row>
    <row r="177" spans="6:21" s="45" customFormat="1" ht="24" outlineLevel="2" x14ac:dyDescent="0.2">
      <c r="F177" s="20">
        <v>15</v>
      </c>
      <c r="G177" s="46" t="s">
        <v>133</v>
      </c>
      <c r="H177" s="47" t="s">
        <v>572</v>
      </c>
      <c r="I177" s="21" t="s">
        <v>16</v>
      </c>
      <c r="J177" s="48">
        <v>2</v>
      </c>
      <c r="K177" s="22">
        <v>0</v>
      </c>
      <c r="L177" s="48">
        <f>J177*(1+K177/100)</f>
        <v>2</v>
      </c>
      <c r="M177" s="22">
        <v>0</v>
      </c>
      <c r="N177" s="23">
        <f>L177*M177</f>
        <v>0</v>
      </c>
      <c r="O177" s="49">
        <v>0.42080000000000001</v>
      </c>
      <c r="P177" s="50">
        <f>L177*O177</f>
        <v>0.84160000000000001</v>
      </c>
      <c r="Q177" s="49"/>
      <c r="R177" s="50">
        <f>L177*Q177</f>
        <v>0</v>
      </c>
      <c r="S177" s="23">
        <v>21</v>
      </c>
      <c r="T177" s="23">
        <f>N177*(S177/100)</f>
        <v>0</v>
      </c>
      <c r="U177" s="23">
        <f>N177+T177</f>
        <v>0</v>
      </c>
    </row>
    <row r="178" spans="6:21" s="51" customFormat="1" ht="11.25" outlineLevel="3" x14ac:dyDescent="0.2">
      <c r="F178" s="52"/>
      <c r="G178" s="53"/>
      <c r="H178" s="54" t="s">
        <v>280</v>
      </c>
      <c r="I178" s="53"/>
      <c r="J178" s="55">
        <v>2</v>
      </c>
      <c r="K178" s="56"/>
      <c r="L178" s="57"/>
      <c r="M178" s="56"/>
      <c r="N178" s="58"/>
      <c r="O178" s="59"/>
      <c r="P178" s="56"/>
      <c r="Q178" s="56"/>
      <c r="R178" s="56"/>
      <c r="S178" s="81" t="s">
        <v>1</v>
      </c>
      <c r="T178" s="56"/>
      <c r="U178" s="56"/>
    </row>
    <row r="179" spans="6:21" s="45" customFormat="1" ht="24" outlineLevel="2" x14ac:dyDescent="0.2">
      <c r="F179" s="20">
        <v>16</v>
      </c>
      <c r="G179" s="46" t="s">
        <v>134</v>
      </c>
      <c r="H179" s="47" t="s">
        <v>571</v>
      </c>
      <c r="I179" s="21" t="s">
        <v>16</v>
      </c>
      <c r="J179" s="48">
        <v>7</v>
      </c>
      <c r="K179" s="22">
        <v>0</v>
      </c>
      <c r="L179" s="48">
        <f>J179*(1+K179/100)</f>
        <v>7</v>
      </c>
      <c r="M179" s="22">
        <v>0</v>
      </c>
      <c r="N179" s="23">
        <f>L179*M179</f>
        <v>0</v>
      </c>
      <c r="O179" s="49">
        <v>0.32973999999999998</v>
      </c>
      <c r="P179" s="50">
        <f>L179*O179</f>
        <v>2.3081799999999997</v>
      </c>
      <c r="Q179" s="49"/>
      <c r="R179" s="50">
        <f>L179*Q179</f>
        <v>0</v>
      </c>
      <c r="S179" s="23">
        <v>21</v>
      </c>
      <c r="T179" s="23">
        <f>N179*(S179/100)</f>
        <v>0</v>
      </c>
      <c r="U179" s="23">
        <f>N179+T179</f>
        <v>0</v>
      </c>
    </row>
    <row r="180" spans="6:21" s="51" customFormat="1" ht="11.25" outlineLevel="3" x14ac:dyDescent="0.2">
      <c r="F180" s="52"/>
      <c r="G180" s="53"/>
      <c r="H180" s="54" t="s">
        <v>441</v>
      </c>
      <c r="I180" s="53"/>
      <c r="J180" s="55">
        <v>7</v>
      </c>
      <c r="K180" s="56"/>
      <c r="L180" s="57"/>
      <c r="M180" s="56"/>
      <c r="N180" s="58"/>
      <c r="O180" s="59"/>
      <c r="P180" s="56"/>
      <c r="Q180" s="56"/>
      <c r="R180" s="56"/>
      <c r="S180" s="81" t="s">
        <v>1</v>
      </c>
      <c r="T180" s="56"/>
      <c r="U180" s="56"/>
    </row>
    <row r="181" spans="6:21" s="45" customFormat="1" ht="24" outlineLevel="2" x14ac:dyDescent="0.2">
      <c r="F181" s="20">
        <v>17</v>
      </c>
      <c r="G181" s="46" t="s">
        <v>135</v>
      </c>
      <c r="H181" s="47" t="s">
        <v>640</v>
      </c>
      <c r="I181" s="21" t="s">
        <v>16</v>
      </c>
      <c r="J181" s="48">
        <v>5</v>
      </c>
      <c r="K181" s="22">
        <v>0</v>
      </c>
      <c r="L181" s="48">
        <f>J181*(1+K181/100)</f>
        <v>5</v>
      </c>
      <c r="M181" s="22">
        <v>0</v>
      </c>
      <c r="N181" s="23">
        <f>L181*M181</f>
        <v>0</v>
      </c>
      <c r="O181" s="49">
        <v>0.31108000000000002</v>
      </c>
      <c r="P181" s="50">
        <f>L181*O181</f>
        <v>1.5554000000000001</v>
      </c>
      <c r="Q181" s="49"/>
      <c r="R181" s="50">
        <f>L181*Q181</f>
        <v>0</v>
      </c>
      <c r="S181" s="23">
        <v>21</v>
      </c>
      <c r="T181" s="23">
        <f>N181*(S181/100)</f>
        <v>0</v>
      </c>
      <c r="U181" s="23">
        <f>N181+T181</f>
        <v>0</v>
      </c>
    </row>
    <row r="182" spans="6:21" s="51" customFormat="1" ht="11.25" outlineLevel="3" x14ac:dyDescent="0.2">
      <c r="F182" s="52"/>
      <c r="G182" s="53"/>
      <c r="H182" s="54" t="s">
        <v>298</v>
      </c>
      <c r="I182" s="53"/>
      <c r="J182" s="55">
        <v>5</v>
      </c>
      <c r="K182" s="56"/>
      <c r="L182" s="57"/>
      <c r="M182" s="56"/>
      <c r="N182" s="58"/>
      <c r="O182" s="59"/>
      <c r="P182" s="56"/>
      <c r="Q182" s="56"/>
      <c r="R182" s="56"/>
      <c r="S182" s="81" t="s">
        <v>1</v>
      </c>
      <c r="T182" s="56"/>
      <c r="U182" s="56"/>
    </row>
    <row r="183" spans="6:21" s="45" customFormat="1" ht="24" outlineLevel="2" x14ac:dyDescent="0.2">
      <c r="F183" s="20">
        <v>18</v>
      </c>
      <c r="G183" s="46" t="s">
        <v>136</v>
      </c>
      <c r="H183" s="47" t="s">
        <v>639</v>
      </c>
      <c r="I183" s="21" t="s">
        <v>16</v>
      </c>
      <c r="J183" s="48">
        <v>5</v>
      </c>
      <c r="K183" s="22">
        <v>0</v>
      </c>
      <c r="L183" s="48">
        <f>J183*(1+K183/100)</f>
        <v>5</v>
      </c>
      <c r="M183" s="22">
        <v>0</v>
      </c>
      <c r="N183" s="23">
        <f>L183*M183</f>
        <v>0</v>
      </c>
      <c r="O183" s="49">
        <v>0.26469999999999999</v>
      </c>
      <c r="P183" s="50">
        <f>L183*O183</f>
        <v>1.3234999999999999</v>
      </c>
      <c r="Q183" s="49"/>
      <c r="R183" s="50">
        <f>L183*Q183</f>
        <v>0</v>
      </c>
      <c r="S183" s="23">
        <v>21</v>
      </c>
      <c r="T183" s="23">
        <f>N183*(S183/100)</f>
        <v>0</v>
      </c>
      <c r="U183" s="23">
        <f>N183+T183</f>
        <v>0</v>
      </c>
    </row>
    <row r="184" spans="6:21" s="83" customFormat="1" ht="12.75" customHeight="1" outlineLevel="2" x14ac:dyDescent="0.2">
      <c r="F184" s="84"/>
      <c r="G184" s="85"/>
      <c r="H184" s="86"/>
      <c r="I184" s="85"/>
      <c r="J184" s="87"/>
      <c r="K184" s="88"/>
      <c r="L184" s="87"/>
      <c r="M184" s="88"/>
      <c r="N184" s="89"/>
      <c r="O184" s="90"/>
      <c r="P184" s="88"/>
      <c r="Q184" s="88"/>
      <c r="R184" s="88"/>
      <c r="S184" s="82" t="s">
        <v>1</v>
      </c>
      <c r="T184" s="88"/>
      <c r="U184" s="88"/>
    </row>
    <row r="185" spans="6:21" s="37" customFormat="1" ht="16.5" customHeight="1" outlineLevel="1" x14ac:dyDescent="0.2">
      <c r="F185" s="38"/>
      <c r="G185" s="39"/>
      <c r="H185" s="39" t="s">
        <v>283</v>
      </c>
      <c r="I185" s="6"/>
      <c r="J185" s="40"/>
      <c r="K185" s="41"/>
      <c r="L185" s="40"/>
      <c r="M185" s="41"/>
      <c r="N185" s="42">
        <f>SUBTOTAL(9,N186:N249)</f>
        <v>0</v>
      </c>
      <c r="O185" s="43"/>
      <c r="P185" s="44">
        <f>SUBTOTAL(9,P186:P249)</f>
        <v>388.0318211</v>
      </c>
      <c r="Q185" s="41"/>
      <c r="R185" s="44">
        <f>SUBTOTAL(9,R186:R249)</f>
        <v>0.67</v>
      </c>
      <c r="S185" s="80" t="s">
        <v>1</v>
      </c>
      <c r="T185" s="42">
        <f>SUBTOTAL(9,T186:T249)</f>
        <v>0</v>
      </c>
      <c r="U185" s="42">
        <f>SUBTOTAL(9,U186:U249)</f>
        <v>0</v>
      </c>
    </row>
    <row r="186" spans="6:21" s="45" customFormat="1" ht="24" outlineLevel="2" x14ac:dyDescent="0.2">
      <c r="F186" s="20">
        <v>1</v>
      </c>
      <c r="G186" s="46" t="s">
        <v>148</v>
      </c>
      <c r="H186" s="47" t="s">
        <v>625</v>
      </c>
      <c r="I186" s="21" t="s">
        <v>2</v>
      </c>
      <c r="J186" s="48">
        <v>1019.5</v>
      </c>
      <c r="K186" s="22">
        <v>0</v>
      </c>
      <c r="L186" s="48">
        <f>J186*(1+K186/100)</f>
        <v>1019.5</v>
      </c>
      <c r="M186" s="22">
        <v>0</v>
      </c>
      <c r="N186" s="23">
        <f>L186*M186</f>
        <v>0</v>
      </c>
      <c r="O186" s="49">
        <v>0.15540000000000001</v>
      </c>
      <c r="P186" s="50">
        <f>L186*O186</f>
        <v>158.43030000000002</v>
      </c>
      <c r="Q186" s="49"/>
      <c r="R186" s="50">
        <f>L186*Q186</f>
        <v>0</v>
      </c>
      <c r="S186" s="23">
        <v>21</v>
      </c>
      <c r="T186" s="23">
        <f>N186*(S186/100)</f>
        <v>0</v>
      </c>
      <c r="U186" s="23">
        <f>N186+T186</f>
        <v>0</v>
      </c>
    </row>
    <row r="187" spans="6:21" s="51" customFormat="1" ht="11.25" outlineLevel="3" x14ac:dyDescent="0.2">
      <c r="F187" s="52"/>
      <c r="G187" s="53"/>
      <c r="H187" s="54" t="s">
        <v>351</v>
      </c>
      <c r="I187" s="53"/>
      <c r="J187" s="55">
        <v>1019.5</v>
      </c>
      <c r="K187" s="56"/>
      <c r="L187" s="57"/>
      <c r="M187" s="56"/>
      <c r="N187" s="58"/>
      <c r="O187" s="59"/>
      <c r="P187" s="56"/>
      <c r="Q187" s="56"/>
      <c r="R187" s="56"/>
      <c r="S187" s="81" t="s">
        <v>1</v>
      </c>
      <c r="T187" s="56"/>
      <c r="U187" s="56"/>
    </row>
    <row r="188" spans="6:21" s="45" customFormat="1" ht="24" outlineLevel="2" x14ac:dyDescent="0.2">
      <c r="F188" s="20">
        <v>2</v>
      </c>
      <c r="G188" s="46" t="s">
        <v>147</v>
      </c>
      <c r="H188" s="47" t="s">
        <v>624</v>
      </c>
      <c r="I188" s="21" t="s">
        <v>2</v>
      </c>
      <c r="J188" s="48">
        <v>161.1</v>
      </c>
      <c r="K188" s="22">
        <v>0</v>
      </c>
      <c r="L188" s="48">
        <f>J188*(1+K188/100)</f>
        <v>161.1</v>
      </c>
      <c r="M188" s="22">
        <v>0</v>
      </c>
      <c r="N188" s="23">
        <f>L188*M188</f>
        <v>0</v>
      </c>
      <c r="O188" s="49">
        <v>0.20219000000000001</v>
      </c>
      <c r="P188" s="50">
        <f>L188*O188</f>
        <v>32.572808999999999</v>
      </c>
      <c r="Q188" s="49"/>
      <c r="R188" s="50">
        <f>L188*Q188</f>
        <v>0</v>
      </c>
      <c r="S188" s="23">
        <v>21</v>
      </c>
      <c r="T188" s="23">
        <f>N188*(S188/100)</f>
        <v>0</v>
      </c>
      <c r="U188" s="23">
        <f>N188+T188</f>
        <v>0</v>
      </c>
    </row>
    <row r="189" spans="6:21" s="51" customFormat="1" ht="11.25" outlineLevel="3" x14ac:dyDescent="0.2">
      <c r="F189" s="52"/>
      <c r="G189" s="53"/>
      <c r="H189" s="54" t="s">
        <v>415</v>
      </c>
      <c r="I189" s="53"/>
      <c r="J189" s="55">
        <v>141.1</v>
      </c>
      <c r="K189" s="56"/>
      <c r="L189" s="57"/>
      <c r="M189" s="56"/>
      <c r="N189" s="58"/>
      <c r="O189" s="59"/>
      <c r="P189" s="56"/>
      <c r="Q189" s="56"/>
      <c r="R189" s="56"/>
      <c r="S189" s="81" t="s">
        <v>1</v>
      </c>
      <c r="T189" s="56"/>
      <c r="U189" s="56"/>
    </row>
    <row r="190" spans="6:21" s="51" customFormat="1" ht="11.25" outlineLevel="3" x14ac:dyDescent="0.2">
      <c r="F190" s="52"/>
      <c r="G190" s="53"/>
      <c r="H190" s="54" t="s">
        <v>348</v>
      </c>
      <c r="I190" s="53"/>
      <c r="J190" s="55">
        <v>20</v>
      </c>
      <c r="K190" s="56"/>
      <c r="L190" s="57"/>
      <c r="M190" s="56"/>
      <c r="N190" s="58"/>
      <c r="O190" s="59"/>
      <c r="P190" s="56"/>
      <c r="Q190" s="56"/>
      <c r="R190" s="56"/>
      <c r="S190" s="81" t="s">
        <v>1</v>
      </c>
      <c r="T190" s="56"/>
      <c r="U190" s="56"/>
    </row>
    <row r="191" spans="6:21" s="45" customFormat="1" ht="24" outlineLevel="2" x14ac:dyDescent="0.2">
      <c r="F191" s="20">
        <v>3</v>
      </c>
      <c r="G191" s="46" t="s">
        <v>189</v>
      </c>
      <c r="H191" s="47" t="s">
        <v>648</v>
      </c>
      <c r="I191" s="21" t="s">
        <v>10</v>
      </c>
      <c r="J191" s="48">
        <v>1079.2</v>
      </c>
      <c r="K191" s="22">
        <v>1</v>
      </c>
      <c r="L191" s="48">
        <f>J191*(1+K191/100)</f>
        <v>1089.992</v>
      </c>
      <c r="M191" s="22">
        <v>0</v>
      </c>
      <c r="N191" s="23">
        <f>L191*M191</f>
        <v>0</v>
      </c>
      <c r="O191" s="49">
        <v>8.0600000000000005E-2</v>
      </c>
      <c r="P191" s="50">
        <f>L191*O191</f>
        <v>87.853355199999996</v>
      </c>
      <c r="Q191" s="49"/>
      <c r="R191" s="50">
        <f>L191*Q191</f>
        <v>0</v>
      </c>
      <c r="S191" s="23">
        <v>21</v>
      </c>
      <c r="T191" s="23">
        <f>N191*(S191/100)</f>
        <v>0</v>
      </c>
      <c r="U191" s="23">
        <f>N191+T191</f>
        <v>0</v>
      </c>
    </row>
    <row r="192" spans="6:21" s="51" customFormat="1" ht="22.5" outlineLevel="3" x14ac:dyDescent="0.2">
      <c r="F192" s="52"/>
      <c r="G192" s="53"/>
      <c r="H192" s="54" t="s">
        <v>516</v>
      </c>
      <c r="I192" s="53"/>
      <c r="J192" s="55">
        <v>1079.2</v>
      </c>
      <c r="K192" s="56"/>
      <c r="L192" s="57"/>
      <c r="M192" s="56"/>
      <c r="N192" s="58"/>
      <c r="O192" s="59"/>
      <c r="P192" s="56"/>
      <c r="Q192" s="56"/>
      <c r="R192" s="56"/>
      <c r="S192" s="81" t="s">
        <v>1</v>
      </c>
      <c r="T192" s="56"/>
      <c r="U192" s="56"/>
    </row>
    <row r="193" spans="6:21" s="45" customFormat="1" ht="24" outlineLevel="2" x14ac:dyDescent="0.2">
      <c r="F193" s="20">
        <v>4</v>
      </c>
      <c r="G193" s="46" t="s">
        <v>190</v>
      </c>
      <c r="H193" s="47" t="s">
        <v>646</v>
      </c>
      <c r="I193" s="21" t="s">
        <v>10</v>
      </c>
      <c r="J193" s="48">
        <v>2</v>
      </c>
      <c r="K193" s="22">
        <v>1</v>
      </c>
      <c r="L193" s="48">
        <f>J193*(1+K193/100)</f>
        <v>2.02</v>
      </c>
      <c r="M193" s="22">
        <v>0</v>
      </c>
      <c r="N193" s="23">
        <f>L193*M193</f>
        <v>0</v>
      </c>
      <c r="O193" s="49">
        <v>5.3900000000000003E-2</v>
      </c>
      <c r="P193" s="50">
        <f>L193*O193</f>
        <v>0.108878</v>
      </c>
      <c r="Q193" s="49"/>
      <c r="R193" s="50">
        <f>L193*Q193</f>
        <v>0</v>
      </c>
      <c r="S193" s="23">
        <v>21</v>
      </c>
      <c r="T193" s="23">
        <f>N193*(S193/100)</f>
        <v>0</v>
      </c>
      <c r="U193" s="23">
        <f>N193+T193</f>
        <v>0</v>
      </c>
    </row>
    <row r="194" spans="6:21" s="51" customFormat="1" ht="11.25" outlineLevel="3" x14ac:dyDescent="0.2">
      <c r="F194" s="52"/>
      <c r="G194" s="53"/>
      <c r="H194" s="54" t="s">
        <v>340</v>
      </c>
      <c r="I194" s="53"/>
      <c r="J194" s="55">
        <v>2</v>
      </c>
      <c r="K194" s="56"/>
      <c r="L194" s="57"/>
      <c r="M194" s="56"/>
      <c r="N194" s="58"/>
      <c r="O194" s="59"/>
      <c r="P194" s="56"/>
      <c r="Q194" s="56"/>
      <c r="R194" s="56"/>
      <c r="S194" s="81" t="s">
        <v>1</v>
      </c>
      <c r="T194" s="56"/>
      <c r="U194" s="56"/>
    </row>
    <row r="195" spans="6:21" s="45" customFormat="1" ht="24" outlineLevel="2" x14ac:dyDescent="0.2">
      <c r="F195" s="20">
        <v>5</v>
      </c>
      <c r="G195" s="46" t="s">
        <v>194</v>
      </c>
      <c r="H195" s="47" t="s">
        <v>645</v>
      </c>
      <c r="I195" s="21" t="s">
        <v>10</v>
      </c>
      <c r="J195" s="48">
        <v>28</v>
      </c>
      <c r="K195" s="22">
        <v>1</v>
      </c>
      <c r="L195" s="48">
        <f>J195*(1+K195/100)</f>
        <v>28.28</v>
      </c>
      <c r="M195" s="22">
        <v>0</v>
      </c>
      <c r="N195" s="23">
        <f>L195*M195</f>
        <v>0</v>
      </c>
      <c r="O195" s="49">
        <v>6.7000000000000004E-2</v>
      </c>
      <c r="P195" s="50">
        <f>L195*O195</f>
        <v>1.8947600000000002</v>
      </c>
      <c r="Q195" s="49"/>
      <c r="R195" s="50">
        <f>L195*Q195</f>
        <v>0</v>
      </c>
      <c r="S195" s="23">
        <v>21</v>
      </c>
      <c r="T195" s="23">
        <f>N195*(S195/100)</f>
        <v>0</v>
      </c>
      <c r="U195" s="23">
        <f>N195+T195</f>
        <v>0</v>
      </c>
    </row>
    <row r="196" spans="6:21" s="51" customFormat="1" ht="11.25" outlineLevel="3" x14ac:dyDescent="0.2">
      <c r="F196" s="52"/>
      <c r="G196" s="53"/>
      <c r="H196" s="54" t="s">
        <v>353</v>
      </c>
      <c r="I196" s="53"/>
      <c r="J196" s="55">
        <v>28</v>
      </c>
      <c r="K196" s="56"/>
      <c r="L196" s="57"/>
      <c r="M196" s="56"/>
      <c r="N196" s="58"/>
      <c r="O196" s="59"/>
      <c r="P196" s="56"/>
      <c r="Q196" s="56"/>
      <c r="R196" s="56"/>
      <c r="S196" s="81" t="s">
        <v>1</v>
      </c>
      <c r="T196" s="56"/>
      <c r="U196" s="56"/>
    </row>
    <row r="197" spans="6:21" s="45" customFormat="1" ht="24" outlineLevel="2" x14ac:dyDescent="0.2">
      <c r="F197" s="20">
        <v>6</v>
      </c>
      <c r="G197" s="46" t="s">
        <v>195</v>
      </c>
      <c r="H197" s="47" t="s">
        <v>649</v>
      </c>
      <c r="I197" s="21" t="s">
        <v>10</v>
      </c>
      <c r="J197" s="48">
        <v>8</v>
      </c>
      <c r="K197" s="22">
        <v>1</v>
      </c>
      <c r="L197" s="48">
        <f>J197*(1+K197/100)</f>
        <v>8.08</v>
      </c>
      <c r="M197" s="22">
        <v>0</v>
      </c>
      <c r="N197" s="23">
        <f>L197*M197</f>
        <v>0</v>
      </c>
      <c r="O197" s="49">
        <v>3.4000000000000002E-2</v>
      </c>
      <c r="P197" s="50">
        <f>L197*O197</f>
        <v>0.27472000000000002</v>
      </c>
      <c r="Q197" s="49"/>
      <c r="R197" s="50">
        <f>L197*Q197</f>
        <v>0</v>
      </c>
      <c r="S197" s="23">
        <v>21</v>
      </c>
      <c r="T197" s="23">
        <f>N197*(S197/100)</f>
        <v>0</v>
      </c>
      <c r="U197" s="23">
        <f>N197+T197</f>
        <v>0</v>
      </c>
    </row>
    <row r="198" spans="6:21" s="51" customFormat="1" ht="11.25" outlineLevel="3" x14ac:dyDescent="0.2">
      <c r="F198" s="52"/>
      <c r="G198" s="53"/>
      <c r="H198" s="54" t="s">
        <v>396</v>
      </c>
      <c r="I198" s="53"/>
      <c r="J198" s="55">
        <v>8</v>
      </c>
      <c r="K198" s="56"/>
      <c r="L198" s="57"/>
      <c r="M198" s="56"/>
      <c r="N198" s="58"/>
      <c r="O198" s="59"/>
      <c r="P198" s="56"/>
      <c r="Q198" s="56"/>
      <c r="R198" s="56"/>
      <c r="S198" s="81" t="s">
        <v>1</v>
      </c>
      <c r="T198" s="56"/>
      <c r="U198" s="56"/>
    </row>
    <row r="199" spans="6:21" s="45" customFormat="1" ht="24" outlineLevel="2" x14ac:dyDescent="0.2">
      <c r="F199" s="20">
        <v>7</v>
      </c>
      <c r="G199" s="46" t="s">
        <v>192</v>
      </c>
      <c r="H199" s="47" t="s">
        <v>643</v>
      </c>
      <c r="I199" s="21" t="s">
        <v>10</v>
      </c>
      <c r="J199" s="48">
        <v>79.8</v>
      </c>
      <c r="K199" s="22">
        <v>1</v>
      </c>
      <c r="L199" s="48">
        <f>J199*(1+K199/100)</f>
        <v>80.597999999999999</v>
      </c>
      <c r="M199" s="22">
        <v>0</v>
      </c>
      <c r="N199" s="23">
        <f>L199*M199</f>
        <v>0</v>
      </c>
      <c r="O199" s="49">
        <v>5.8299999999999998E-2</v>
      </c>
      <c r="P199" s="50">
        <f>L199*O199</f>
        <v>4.6988633999999996</v>
      </c>
      <c r="Q199" s="49"/>
      <c r="R199" s="50">
        <f>L199*Q199</f>
        <v>0</v>
      </c>
      <c r="S199" s="23">
        <v>21</v>
      </c>
      <c r="T199" s="23">
        <f>N199*(S199/100)</f>
        <v>0</v>
      </c>
      <c r="U199" s="23">
        <f>N199+T199</f>
        <v>0</v>
      </c>
    </row>
    <row r="200" spans="6:21" s="51" customFormat="1" ht="11.25" outlineLevel="3" x14ac:dyDescent="0.2">
      <c r="F200" s="52"/>
      <c r="G200" s="53"/>
      <c r="H200" s="54" t="s">
        <v>355</v>
      </c>
      <c r="I200" s="53"/>
      <c r="J200" s="55">
        <v>79.8</v>
      </c>
      <c r="K200" s="56"/>
      <c r="L200" s="57"/>
      <c r="M200" s="56"/>
      <c r="N200" s="58"/>
      <c r="O200" s="59"/>
      <c r="P200" s="56"/>
      <c r="Q200" s="56"/>
      <c r="R200" s="56"/>
      <c r="S200" s="81" t="s">
        <v>1</v>
      </c>
      <c r="T200" s="56"/>
      <c r="U200" s="56"/>
    </row>
    <row r="201" spans="6:21" s="45" customFormat="1" ht="24" outlineLevel="2" x14ac:dyDescent="0.2">
      <c r="F201" s="20">
        <v>8</v>
      </c>
      <c r="G201" s="46" t="s">
        <v>149</v>
      </c>
      <c r="H201" s="47" t="s">
        <v>591</v>
      </c>
      <c r="I201" s="21" t="s">
        <v>2</v>
      </c>
      <c r="J201" s="48">
        <v>814.6</v>
      </c>
      <c r="K201" s="22"/>
      <c r="L201" s="48">
        <f>J201*(1+K201/100)</f>
        <v>814.6</v>
      </c>
      <c r="M201" s="22">
        <v>0</v>
      </c>
      <c r="N201" s="23">
        <f>L201*M201</f>
        <v>0</v>
      </c>
      <c r="O201" s="49">
        <v>0.10095</v>
      </c>
      <c r="P201" s="50">
        <f>L201*O201</f>
        <v>82.233869999999996</v>
      </c>
      <c r="Q201" s="49"/>
      <c r="R201" s="50">
        <f>L201*Q201</f>
        <v>0</v>
      </c>
      <c r="S201" s="23">
        <v>21</v>
      </c>
      <c r="T201" s="23">
        <f>N201*(S201/100)</f>
        <v>0</v>
      </c>
      <c r="U201" s="23">
        <f>N201+T201</f>
        <v>0</v>
      </c>
    </row>
    <row r="202" spans="6:21" s="51" customFormat="1" ht="11.25" outlineLevel="3" x14ac:dyDescent="0.2">
      <c r="F202" s="52"/>
      <c r="G202" s="53"/>
      <c r="H202" s="54" t="s">
        <v>447</v>
      </c>
      <c r="I202" s="53"/>
      <c r="J202" s="55">
        <v>814.6</v>
      </c>
      <c r="K202" s="56"/>
      <c r="L202" s="57"/>
      <c r="M202" s="56"/>
      <c r="N202" s="58"/>
      <c r="O202" s="59"/>
      <c r="P202" s="56"/>
      <c r="Q202" s="56"/>
      <c r="R202" s="56"/>
      <c r="S202" s="81" t="s">
        <v>1</v>
      </c>
      <c r="T202" s="56"/>
      <c r="U202" s="56"/>
    </row>
    <row r="203" spans="6:21" s="45" customFormat="1" ht="24" outlineLevel="2" x14ac:dyDescent="0.2">
      <c r="F203" s="20">
        <v>9</v>
      </c>
      <c r="G203" s="46" t="s">
        <v>193</v>
      </c>
      <c r="H203" s="47" t="s">
        <v>647</v>
      </c>
      <c r="I203" s="21" t="s">
        <v>10</v>
      </c>
      <c r="J203" s="48">
        <v>814.6</v>
      </c>
      <c r="K203" s="22">
        <v>1</v>
      </c>
      <c r="L203" s="48">
        <f>J203*(1+K203/100)</f>
        <v>822.74599999999998</v>
      </c>
      <c r="M203" s="22">
        <v>0</v>
      </c>
      <c r="N203" s="23">
        <f>L203*M203</f>
        <v>0</v>
      </c>
      <c r="O203" s="49">
        <v>2.18E-2</v>
      </c>
      <c r="P203" s="50">
        <f>L203*O203</f>
        <v>17.935862799999999</v>
      </c>
      <c r="Q203" s="49"/>
      <c r="R203" s="50">
        <f>L203*Q203</f>
        <v>0</v>
      </c>
      <c r="S203" s="23">
        <v>21</v>
      </c>
      <c r="T203" s="23">
        <f>N203*(S203/100)</f>
        <v>0</v>
      </c>
      <c r="U203" s="23">
        <f>N203+T203</f>
        <v>0</v>
      </c>
    </row>
    <row r="204" spans="6:21" s="45" customFormat="1" ht="24" outlineLevel="2" x14ac:dyDescent="0.2">
      <c r="F204" s="20">
        <v>10</v>
      </c>
      <c r="G204" s="46" t="s">
        <v>153</v>
      </c>
      <c r="H204" s="47" t="s">
        <v>606</v>
      </c>
      <c r="I204" s="21" t="s">
        <v>16</v>
      </c>
      <c r="J204" s="48">
        <v>7</v>
      </c>
      <c r="K204" s="22">
        <v>0</v>
      </c>
      <c r="L204" s="48">
        <f>J204*(1+K204/100)</f>
        <v>7</v>
      </c>
      <c r="M204" s="22">
        <v>0</v>
      </c>
      <c r="N204" s="23">
        <f>L204*M204</f>
        <v>0</v>
      </c>
      <c r="O204" s="49"/>
      <c r="P204" s="50">
        <f>L204*O204</f>
        <v>0</v>
      </c>
      <c r="Q204" s="49">
        <v>8.2000000000000003E-2</v>
      </c>
      <c r="R204" s="50">
        <f>L204*Q204</f>
        <v>0.57400000000000007</v>
      </c>
      <c r="S204" s="23">
        <v>21</v>
      </c>
      <c r="T204" s="23">
        <f>N204*(S204/100)</f>
        <v>0</v>
      </c>
      <c r="U204" s="23">
        <f>N204+T204</f>
        <v>0</v>
      </c>
    </row>
    <row r="205" spans="6:21" s="51" customFormat="1" ht="11.25" outlineLevel="3" x14ac:dyDescent="0.2">
      <c r="F205" s="52"/>
      <c r="G205" s="53"/>
      <c r="H205" s="54" t="s">
        <v>186</v>
      </c>
      <c r="I205" s="53"/>
      <c r="J205" s="55">
        <v>7</v>
      </c>
      <c r="K205" s="56"/>
      <c r="L205" s="57"/>
      <c r="M205" s="56"/>
      <c r="N205" s="58"/>
      <c r="O205" s="59"/>
      <c r="P205" s="56"/>
      <c r="Q205" s="56"/>
      <c r="R205" s="56"/>
      <c r="S205" s="81" t="s">
        <v>1</v>
      </c>
      <c r="T205" s="56"/>
      <c r="U205" s="56"/>
    </row>
    <row r="206" spans="6:21" s="45" customFormat="1" ht="24" outlineLevel="2" x14ac:dyDescent="0.2">
      <c r="F206" s="20">
        <v>11</v>
      </c>
      <c r="G206" s="46" t="s">
        <v>154</v>
      </c>
      <c r="H206" s="47" t="s">
        <v>566</v>
      </c>
      <c r="I206" s="21" t="s">
        <v>16</v>
      </c>
      <c r="J206" s="48">
        <v>24</v>
      </c>
      <c r="K206" s="22">
        <v>0</v>
      </c>
      <c r="L206" s="48">
        <f t="shared" ref="L206:L211" si="0">J206*(1+K206/100)</f>
        <v>24</v>
      </c>
      <c r="M206" s="22">
        <v>0</v>
      </c>
      <c r="N206" s="23">
        <f t="shared" ref="N206:N211" si="1">L206*M206</f>
        <v>0</v>
      </c>
      <c r="O206" s="49"/>
      <c r="P206" s="50">
        <f t="shared" ref="P206:P211" si="2">L206*O206</f>
        <v>0</v>
      </c>
      <c r="Q206" s="49">
        <v>4.0000000000000001E-3</v>
      </c>
      <c r="R206" s="50">
        <f t="shared" ref="R206:R211" si="3">L206*Q206</f>
        <v>9.6000000000000002E-2</v>
      </c>
      <c r="S206" s="23">
        <v>21</v>
      </c>
      <c r="T206" s="23">
        <f t="shared" ref="T206:T211" si="4">N206*(S206/100)</f>
        <v>0</v>
      </c>
      <c r="U206" s="23">
        <f t="shared" ref="U206:U211" si="5">N206+T206</f>
        <v>0</v>
      </c>
    </row>
    <row r="207" spans="6:21" s="45" customFormat="1" ht="24" outlineLevel="2" x14ac:dyDescent="0.2">
      <c r="F207" s="20">
        <v>12</v>
      </c>
      <c r="G207" s="46" t="s">
        <v>140</v>
      </c>
      <c r="H207" s="47" t="s">
        <v>565</v>
      </c>
      <c r="I207" s="21" t="s">
        <v>16</v>
      </c>
      <c r="J207" s="48">
        <v>16</v>
      </c>
      <c r="K207" s="22">
        <v>0</v>
      </c>
      <c r="L207" s="48">
        <f t="shared" si="0"/>
        <v>16</v>
      </c>
      <c r="M207" s="22">
        <v>0</v>
      </c>
      <c r="N207" s="23">
        <f t="shared" si="1"/>
        <v>0</v>
      </c>
      <c r="O207" s="49">
        <v>0.10940999999999999</v>
      </c>
      <c r="P207" s="50">
        <f t="shared" si="2"/>
        <v>1.7505599999999999</v>
      </c>
      <c r="Q207" s="49"/>
      <c r="R207" s="50">
        <f t="shared" si="3"/>
        <v>0</v>
      </c>
      <c r="S207" s="23">
        <v>21</v>
      </c>
      <c r="T207" s="23">
        <f t="shared" si="4"/>
        <v>0</v>
      </c>
      <c r="U207" s="23">
        <f t="shared" si="5"/>
        <v>0</v>
      </c>
    </row>
    <row r="208" spans="6:21" s="45" customFormat="1" ht="12" outlineLevel="2" x14ac:dyDescent="0.2">
      <c r="F208" s="20">
        <v>13</v>
      </c>
      <c r="G208" s="46" t="s">
        <v>38</v>
      </c>
      <c r="H208" s="47" t="s">
        <v>234</v>
      </c>
      <c r="I208" s="21" t="s">
        <v>16</v>
      </c>
      <c r="J208" s="48">
        <v>16</v>
      </c>
      <c r="K208" s="22">
        <v>0</v>
      </c>
      <c r="L208" s="48">
        <f t="shared" si="0"/>
        <v>16</v>
      </c>
      <c r="M208" s="22">
        <v>0</v>
      </c>
      <c r="N208" s="23">
        <f t="shared" si="1"/>
        <v>0</v>
      </c>
      <c r="O208" s="49">
        <v>6.1000000000000004E-3</v>
      </c>
      <c r="P208" s="50">
        <f t="shared" si="2"/>
        <v>9.7600000000000006E-2</v>
      </c>
      <c r="Q208" s="49"/>
      <c r="R208" s="50">
        <f t="shared" si="3"/>
        <v>0</v>
      </c>
      <c r="S208" s="23">
        <v>21</v>
      </c>
      <c r="T208" s="23">
        <f t="shared" si="4"/>
        <v>0</v>
      </c>
      <c r="U208" s="23">
        <f t="shared" si="5"/>
        <v>0</v>
      </c>
    </row>
    <row r="209" spans="6:21" s="45" customFormat="1" ht="24" outlineLevel="2" x14ac:dyDescent="0.2">
      <c r="F209" s="20">
        <v>14</v>
      </c>
      <c r="G209" s="46" t="s">
        <v>137</v>
      </c>
      <c r="H209" s="47" t="s">
        <v>615</v>
      </c>
      <c r="I209" s="21" t="s">
        <v>16</v>
      </c>
      <c r="J209" s="48">
        <v>23</v>
      </c>
      <c r="K209" s="22">
        <v>0</v>
      </c>
      <c r="L209" s="48">
        <f t="shared" si="0"/>
        <v>23</v>
      </c>
      <c r="M209" s="22">
        <v>0</v>
      </c>
      <c r="N209" s="23">
        <f t="shared" si="1"/>
        <v>0</v>
      </c>
      <c r="O209" s="49">
        <v>6.9999999999999999E-4</v>
      </c>
      <c r="P209" s="50">
        <f t="shared" si="2"/>
        <v>1.61E-2</v>
      </c>
      <c r="Q209" s="49"/>
      <c r="R209" s="50">
        <f t="shared" si="3"/>
        <v>0</v>
      </c>
      <c r="S209" s="23">
        <v>21</v>
      </c>
      <c r="T209" s="23">
        <f t="shared" si="4"/>
        <v>0</v>
      </c>
      <c r="U209" s="23">
        <f t="shared" si="5"/>
        <v>0</v>
      </c>
    </row>
    <row r="210" spans="6:21" s="45" customFormat="1" ht="12" outlineLevel="2" x14ac:dyDescent="0.2">
      <c r="F210" s="20">
        <v>15</v>
      </c>
      <c r="G210" s="46" t="s">
        <v>138</v>
      </c>
      <c r="H210" s="47" t="s">
        <v>562</v>
      </c>
      <c r="I210" s="21" t="s">
        <v>16</v>
      </c>
      <c r="J210" s="48">
        <v>5</v>
      </c>
      <c r="K210" s="22">
        <v>0</v>
      </c>
      <c r="L210" s="48">
        <f t="shared" si="0"/>
        <v>5</v>
      </c>
      <c r="M210" s="22">
        <v>0</v>
      </c>
      <c r="N210" s="23">
        <f t="shared" si="1"/>
        <v>0</v>
      </c>
      <c r="O210" s="49">
        <v>1.0000000000000001E-5</v>
      </c>
      <c r="P210" s="50">
        <f t="shared" si="2"/>
        <v>5.0000000000000002E-5</v>
      </c>
      <c r="Q210" s="49"/>
      <c r="R210" s="50">
        <f t="shared" si="3"/>
        <v>0</v>
      </c>
      <c r="S210" s="23">
        <v>21</v>
      </c>
      <c r="T210" s="23">
        <f t="shared" si="4"/>
        <v>0</v>
      </c>
      <c r="U210" s="23">
        <f t="shared" si="5"/>
        <v>0</v>
      </c>
    </row>
    <row r="211" spans="6:21" s="45" customFormat="1" ht="12" outlineLevel="2" x14ac:dyDescent="0.2">
      <c r="F211" s="20">
        <v>16</v>
      </c>
      <c r="G211" s="46" t="s">
        <v>33</v>
      </c>
      <c r="H211" s="47" t="s">
        <v>476</v>
      </c>
      <c r="I211" s="21" t="s">
        <v>16</v>
      </c>
      <c r="J211" s="48">
        <v>3</v>
      </c>
      <c r="K211" s="22">
        <v>0</v>
      </c>
      <c r="L211" s="48">
        <f t="shared" si="0"/>
        <v>3</v>
      </c>
      <c r="M211" s="22">
        <v>0</v>
      </c>
      <c r="N211" s="23">
        <f t="shared" si="1"/>
        <v>0</v>
      </c>
      <c r="O211" s="49">
        <v>2E-3</v>
      </c>
      <c r="P211" s="50">
        <f t="shared" si="2"/>
        <v>6.0000000000000001E-3</v>
      </c>
      <c r="Q211" s="49"/>
      <c r="R211" s="50">
        <f t="shared" si="3"/>
        <v>0</v>
      </c>
      <c r="S211" s="23">
        <v>21</v>
      </c>
      <c r="T211" s="23">
        <f t="shared" si="4"/>
        <v>0</v>
      </c>
      <c r="U211" s="23">
        <f t="shared" si="5"/>
        <v>0</v>
      </c>
    </row>
    <row r="212" spans="6:21" s="51" customFormat="1" ht="11.25" outlineLevel="3" x14ac:dyDescent="0.2">
      <c r="F212" s="52"/>
      <c r="G212" s="53"/>
      <c r="H212" s="54" t="s">
        <v>21</v>
      </c>
      <c r="I212" s="53"/>
      <c r="J212" s="55">
        <v>2</v>
      </c>
      <c r="K212" s="56"/>
      <c r="L212" s="57"/>
      <c r="M212" s="56"/>
      <c r="N212" s="58"/>
      <c r="O212" s="59"/>
      <c r="P212" s="56"/>
      <c r="Q212" s="56"/>
      <c r="R212" s="56"/>
      <c r="S212" s="81" t="s">
        <v>1</v>
      </c>
      <c r="T212" s="56"/>
      <c r="U212" s="56"/>
    </row>
    <row r="213" spans="6:21" s="51" customFormat="1" ht="11.25" outlineLevel="3" x14ac:dyDescent="0.2">
      <c r="F213" s="52"/>
      <c r="G213" s="53"/>
      <c r="H213" s="54" t="s">
        <v>43</v>
      </c>
      <c r="I213" s="53"/>
      <c r="J213" s="55">
        <v>1</v>
      </c>
      <c r="K213" s="56"/>
      <c r="L213" s="57"/>
      <c r="M213" s="56"/>
      <c r="N213" s="58"/>
      <c r="O213" s="59"/>
      <c r="P213" s="56"/>
      <c r="Q213" s="56"/>
      <c r="R213" s="56"/>
      <c r="S213" s="81" t="s">
        <v>1</v>
      </c>
      <c r="T213" s="56"/>
      <c r="U213" s="56"/>
    </row>
    <row r="214" spans="6:21" s="45" customFormat="1" ht="12" outlineLevel="2" x14ac:dyDescent="0.2">
      <c r="F214" s="20">
        <v>17</v>
      </c>
      <c r="G214" s="46" t="s">
        <v>34</v>
      </c>
      <c r="H214" s="47" t="s">
        <v>477</v>
      </c>
      <c r="I214" s="21" t="s">
        <v>16</v>
      </c>
      <c r="J214" s="48">
        <v>2</v>
      </c>
      <c r="K214" s="22">
        <v>0</v>
      </c>
      <c r="L214" s="48">
        <f>J214*(1+K214/100)</f>
        <v>2</v>
      </c>
      <c r="M214" s="22">
        <v>0</v>
      </c>
      <c r="N214" s="23">
        <f>L214*M214</f>
        <v>0</v>
      </c>
      <c r="O214" s="49">
        <v>2E-3</v>
      </c>
      <c r="P214" s="50">
        <f>L214*O214</f>
        <v>4.0000000000000001E-3</v>
      </c>
      <c r="Q214" s="49"/>
      <c r="R214" s="50">
        <f>L214*Q214</f>
        <v>0</v>
      </c>
      <c r="S214" s="23">
        <v>21</v>
      </c>
      <c r="T214" s="23">
        <f>N214*(S214/100)</f>
        <v>0</v>
      </c>
      <c r="U214" s="23">
        <f>N214+T214</f>
        <v>0</v>
      </c>
    </row>
    <row r="215" spans="6:21" s="51" customFormat="1" ht="11.25" outlineLevel="3" x14ac:dyDescent="0.2">
      <c r="F215" s="52"/>
      <c r="G215" s="53"/>
      <c r="H215" s="54" t="s">
        <v>22</v>
      </c>
      <c r="I215" s="53"/>
      <c r="J215" s="55">
        <v>1</v>
      </c>
      <c r="K215" s="56"/>
      <c r="L215" s="57"/>
      <c r="M215" s="56"/>
      <c r="N215" s="58"/>
      <c r="O215" s="59"/>
      <c r="P215" s="56"/>
      <c r="Q215" s="56"/>
      <c r="R215" s="56"/>
      <c r="S215" s="81" t="s">
        <v>1</v>
      </c>
      <c r="T215" s="56"/>
      <c r="U215" s="56"/>
    </row>
    <row r="216" spans="6:21" s="51" customFormat="1" ht="11.25" outlineLevel="3" x14ac:dyDescent="0.2">
      <c r="F216" s="52"/>
      <c r="G216" s="53"/>
      <c r="H216" s="54" t="s">
        <v>23</v>
      </c>
      <c r="I216" s="53"/>
      <c r="J216" s="55">
        <v>1</v>
      </c>
      <c r="K216" s="56"/>
      <c r="L216" s="57"/>
      <c r="M216" s="56"/>
      <c r="N216" s="58"/>
      <c r="O216" s="59"/>
      <c r="P216" s="56"/>
      <c r="Q216" s="56"/>
      <c r="R216" s="56"/>
      <c r="S216" s="81" t="s">
        <v>1</v>
      </c>
      <c r="T216" s="56"/>
      <c r="U216" s="56"/>
    </row>
    <row r="217" spans="6:21" s="45" customFormat="1" ht="24" outlineLevel="2" x14ac:dyDescent="0.2">
      <c r="F217" s="20">
        <v>18</v>
      </c>
      <c r="G217" s="46" t="s">
        <v>32</v>
      </c>
      <c r="H217" s="47" t="s">
        <v>587</v>
      </c>
      <c r="I217" s="21" t="s">
        <v>16</v>
      </c>
      <c r="J217" s="48">
        <v>1</v>
      </c>
      <c r="K217" s="22">
        <v>0</v>
      </c>
      <c r="L217" s="48">
        <f>J217*(1+K217/100)</f>
        <v>1</v>
      </c>
      <c r="M217" s="22">
        <v>0</v>
      </c>
      <c r="N217" s="23">
        <f>L217*M217</f>
        <v>0</v>
      </c>
      <c r="O217" s="49">
        <v>3.0999999999999999E-3</v>
      </c>
      <c r="P217" s="50">
        <f>L217*O217</f>
        <v>3.0999999999999999E-3</v>
      </c>
      <c r="Q217" s="49"/>
      <c r="R217" s="50">
        <f>L217*Q217</f>
        <v>0</v>
      </c>
      <c r="S217" s="23">
        <v>21</v>
      </c>
      <c r="T217" s="23">
        <f>N217*(S217/100)</f>
        <v>0</v>
      </c>
      <c r="U217" s="23">
        <f>N217+T217</f>
        <v>0</v>
      </c>
    </row>
    <row r="218" spans="6:21" s="51" customFormat="1" ht="11.25" outlineLevel="3" x14ac:dyDescent="0.2">
      <c r="F218" s="52"/>
      <c r="G218" s="53"/>
      <c r="H218" s="54" t="s">
        <v>20</v>
      </c>
      <c r="I218" s="53"/>
      <c r="J218" s="55">
        <v>1</v>
      </c>
      <c r="K218" s="56"/>
      <c r="L218" s="57"/>
      <c r="M218" s="56"/>
      <c r="N218" s="58"/>
      <c r="O218" s="59"/>
      <c r="P218" s="56"/>
      <c r="Q218" s="56"/>
      <c r="R218" s="56"/>
      <c r="S218" s="81" t="s">
        <v>1</v>
      </c>
      <c r="T218" s="56"/>
      <c r="U218" s="56"/>
    </row>
    <row r="219" spans="6:21" s="45" customFormat="1" ht="12" outlineLevel="2" x14ac:dyDescent="0.2">
      <c r="F219" s="20">
        <v>19</v>
      </c>
      <c r="G219" s="46" t="s">
        <v>37</v>
      </c>
      <c r="H219" s="47" t="s">
        <v>435</v>
      </c>
      <c r="I219" s="21" t="s">
        <v>16</v>
      </c>
      <c r="J219" s="48">
        <v>1</v>
      </c>
      <c r="K219" s="22">
        <v>0</v>
      </c>
      <c r="L219" s="48">
        <f>J219*(1+K219/100)</f>
        <v>1</v>
      </c>
      <c r="M219" s="22">
        <v>0</v>
      </c>
      <c r="N219" s="23">
        <f>L219*M219</f>
        <v>0</v>
      </c>
      <c r="O219" s="49">
        <v>4.0000000000000001E-3</v>
      </c>
      <c r="P219" s="50">
        <f>L219*O219</f>
        <v>4.0000000000000001E-3</v>
      </c>
      <c r="Q219" s="49"/>
      <c r="R219" s="50">
        <f>L219*Q219</f>
        <v>0</v>
      </c>
      <c r="S219" s="23">
        <v>21</v>
      </c>
      <c r="T219" s="23">
        <f>N219*(S219/100)</f>
        <v>0</v>
      </c>
      <c r="U219" s="23">
        <f>N219+T219</f>
        <v>0</v>
      </c>
    </row>
    <row r="220" spans="6:21" s="51" customFormat="1" ht="11.25" outlineLevel="3" x14ac:dyDescent="0.2">
      <c r="F220" s="52"/>
      <c r="G220" s="53"/>
      <c r="H220" s="54" t="s">
        <v>307</v>
      </c>
      <c r="I220" s="53"/>
      <c r="J220" s="55">
        <v>1</v>
      </c>
      <c r="K220" s="56"/>
      <c r="L220" s="57"/>
      <c r="M220" s="56"/>
      <c r="N220" s="58"/>
      <c r="O220" s="59"/>
      <c r="P220" s="56"/>
      <c r="Q220" s="56"/>
      <c r="R220" s="56"/>
      <c r="S220" s="81" t="s">
        <v>1</v>
      </c>
      <c r="T220" s="56"/>
      <c r="U220" s="56"/>
    </row>
    <row r="221" spans="6:21" s="45" customFormat="1" ht="12" outlineLevel="2" x14ac:dyDescent="0.2">
      <c r="F221" s="20">
        <v>20</v>
      </c>
      <c r="G221" s="46" t="s">
        <v>35</v>
      </c>
      <c r="H221" s="47" t="s">
        <v>436</v>
      </c>
      <c r="I221" s="21" t="s">
        <v>16</v>
      </c>
      <c r="J221" s="48">
        <v>9</v>
      </c>
      <c r="K221" s="22">
        <v>0</v>
      </c>
      <c r="L221" s="48">
        <f>J221*(1+K221/100)</f>
        <v>9</v>
      </c>
      <c r="M221" s="22">
        <v>0</v>
      </c>
      <c r="N221" s="23">
        <f>L221*M221</f>
        <v>0</v>
      </c>
      <c r="O221" s="49">
        <v>3.0000000000000001E-3</v>
      </c>
      <c r="P221" s="50">
        <f>L221*O221</f>
        <v>2.7E-2</v>
      </c>
      <c r="Q221" s="49"/>
      <c r="R221" s="50">
        <f>L221*Q221</f>
        <v>0</v>
      </c>
      <c r="S221" s="23">
        <v>21</v>
      </c>
      <c r="T221" s="23">
        <f>N221*(S221/100)</f>
        <v>0</v>
      </c>
      <c r="U221" s="23">
        <f>N221+T221</f>
        <v>0</v>
      </c>
    </row>
    <row r="222" spans="6:21" s="51" customFormat="1" ht="11.25" outlineLevel="3" x14ac:dyDescent="0.2">
      <c r="F222" s="52"/>
      <c r="G222" s="53"/>
      <c r="H222" s="54" t="s">
        <v>45</v>
      </c>
      <c r="I222" s="53"/>
      <c r="J222" s="55">
        <v>8</v>
      </c>
      <c r="K222" s="56"/>
      <c r="L222" s="57"/>
      <c r="M222" s="56"/>
      <c r="N222" s="58"/>
      <c r="O222" s="59"/>
      <c r="P222" s="56"/>
      <c r="Q222" s="56"/>
      <c r="R222" s="56"/>
      <c r="S222" s="81" t="s">
        <v>1</v>
      </c>
      <c r="T222" s="56"/>
      <c r="U222" s="56"/>
    </row>
    <row r="223" spans="6:21" s="51" customFormat="1" ht="11.25" outlineLevel="3" x14ac:dyDescent="0.2">
      <c r="F223" s="52"/>
      <c r="G223" s="53"/>
      <c r="H223" s="54" t="s">
        <v>173</v>
      </c>
      <c r="I223" s="53"/>
      <c r="J223" s="55">
        <v>1</v>
      </c>
      <c r="K223" s="56"/>
      <c r="L223" s="57"/>
      <c r="M223" s="56"/>
      <c r="N223" s="58"/>
      <c r="O223" s="59"/>
      <c r="P223" s="56"/>
      <c r="Q223" s="56"/>
      <c r="R223" s="56"/>
      <c r="S223" s="81" t="s">
        <v>1</v>
      </c>
      <c r="T223" s="56"/>
      <c r="U223" s="56"/>
    </row>
    <row r="224" spans="6:21" s="45" customFormat="1" ht="12" outlineLevel="2" x14ac:dyDescent="0.2">
      <c r="F224" s="20">
        <v>21</v>
      </c>
      <c r="G224" s="46" t="s">
        <v>36</v>
      </c>
      <c r="H224" s="47" t="s">
        <v>437</v>
      </c>
      <c r="I224" s="21" t="s">
        <v>16</v>
      </c>
      <c r="J224" s="48">
        <v>5</v>
      </c>
      <c r="K224" s="22">
        <v>0</v>
      </c>
      <c r="L224" s="48">
        <f>J224*(1+K224/100)</f>
        <v>5</v>
      </c>
      <c r="M224" s="22">
        <v>0</v>
      </c>
      <c r="N224" s="23">
        <f>L224*M224</f>
        <v>0</v>
      </c>
      <c r="O224" s="49">
        <v>3.0000000000000001E-3</v>
      </c>
      <c r="P224" s="50">
        <f>L224*O224</f>
        <v>1.4999999999999999E-2</v>
      </c>
      <c r="Q224" s="49"/>
      <c r="R224" s="50">
        <f>L224*Q224</f>
        <v>0</v>
      </c>
      <c r="S224" s="23">
        <v>21</v>
      </c>
      <c r="T224" s="23">
        <f>N224*(S224/100)</f>
        <v>0</v>
      </c>
      <c r="U224" s="23">
        <f>N224+T224</f>
        <v>0</v>
      </c>
    </row>
    <row r="225" spans="6:21" s="51" customFormat="1" ht="11.25" outlineLevel="3" x14ac:dyDescent="0.2">
      <c r="F225" s="52"/>
      <c r="G225" s="53"/>
      <c r="H225" s="54" t="s">
        <v>177</v>
      </c>
      <c r="I225" s="53"/>
      <c r="J225" s="55">
        <v>2</v>
      </c>
      <c r="K225" s="56"/>
      <c r="L225" s="57"/>
      <c r="M225" s="56"/>
      <c r="N225" s="58"/>
      <c r="O225" s="59"/>
      <c r="P225" s="56"/>
      <c r="Q225" s="56"/>
      <c r="R225" s="56"/>
      <c r="S225" s="81" t="s">
        <v>1</v>
      </c>
      <c r="T225" s="56"/>
      <c r="U225" s="56"/>
    </row>
    <row r="226" spans="6:21" s="51" customFormat="1" ht="11.25" outlineLevel="3" x14ac:dyDescent="0.2">
      <c r="F226" s="52"/>
      <c r="G226" s="53"/>
      <c r="H226" s="54" t="s">
        <v>164</v>
      </c>
      <c r="I226" s="53"/>
      <c r="J226" s="55">
        <v>1</v>
      </c>
      <c r="K226" s="56"/>
      <c r="L226" s="57"/>
      <c r="M226" s="56"/>
      <c r="N226" s="58"/>
      <c r="O226" s="59"/>
      <c r="P226" s="56"/>
      <c r="Q226" s="56"/>
      <c r="R226" s="56"/>
      <c r="S226" s="81" t="s">
        <v>1</v>
      </c>
      <c r="T226" s="56"/>
      <c r="U226" s="56"/>
    </row>
    <row r="227" spans="6:21" s="51" customFormat="1" ht="11.25" outlineLevel="3" x14ac:dyDescent="0.2">
      <c r="F227" s="52"/>
      <c r="G227" s="53"/>
      <c r="H227" s="54" t="s">
        <v>176</v>
      </c>
      <c r="I227" s="53"/>
      <c r="J227" s="55">
        <v>1</v>
      </c>
      <c r="K227" s="56"/>
      <c r="L227" s="57"/>
      <c r="M227" s="56"/>
      <c r="N227" s="58"/>
      <c r="O227" s="59"/>
      <c r="P227" s="56"/>
      <c r="Q227" s="56"/>
      <c r="R227" s="56"/>
      <c r="S227" s="81" t="s">
        <v>1</v>
      </c>
      <c r="T227" s="56"/>
      <c r="U227" s="56"/>
    </row>
    <row r="228" spans="6:21" s="51" customFormat="1" ht="11.25" outlineLevel="3" x14ac:dyDescent="0.2">
      <c r="F228" s="52"/>
      <c r="G228" s="53"/>
      <c r="H228" s="54" t="s">
        <v>174</v>
      </c>
      <c r="I228" s="53"/>
      <c r="J228" s="55">
        <v>1</v>
      </c>
      <c r="K228" s="56"/>
      <c r="L228" s="57"/>
      <c r="M228" s="56"/>
      <c r="N228" s="58"/>
      <c r="O228" s="59"/>
      <c r="P228" s="56"/>
      <c r="Q228" s="56"/>
      <c r="R228" s="56"/>
      <c r="S228" s="81" t="s">
        <v>1</v>
      </c>
      <c r="T228" s="56"/>
      <c r="U228" s="56"/>
    </row>
    <row r="229" spans="6:21" s="45" customFormat="1" ht="24" outlineLevel="2" x14ac:dyDescent="0.2">
      <c r="F229" s="20">
        <v>22</v>
      </c>
      <c r="G229" s="46" t="s">
        <v>139</v>
      </c>
      <c r="H229" s="47" t="s">
        <v>616</v>
      </c>
      <c r="I229" s="21" t="s">
        <v>16</v>
      </c>
      <c r="J229" s="48">
        <v>4</v>
      </c>
      <c r="K229" s="22">
        <v>0</v>
      </c>
      <c r="L229" s="48">
        <f>J229*(1+K229/100)</f>
        <v>4</v>
      </c>
      <c r="M229" s="22">
        <v>0</v>
      </c>
      <c r="N229" s="23">
        <f>L229*M229</f>
        <v>0</v>
      </c>
      <c r="O229" s="49">
        <v>1.0499999999999999E-3</v>
      </c>
      <c r="P229" s="50">
        <f>L229*O229</f>
        <v>4.1999999999999997E-3</v>
      </c>
      <c r="Q229" s="49"/>
      <c r="R229" s="50">
        <f>L229*Q229</f>
        <v>0</v>
      </c>
      <c r="S229" s="23">
        <v>21</v>
      </c>
      <c r="T229" s="23">
        <f>N229*(S229/100)</f>
        <v>0</v>
      </c>
      <c r="U229" s="23">
        <f>N229+T229</f>
        <v>0</v>
      </c>
    </row>
    <row r="230" spans="6:21" s="51" customFormat="1" ht="11.25" outlineLevel="3" x14ac:dyDescent="0.2">
      <c r="F230" s="52"/>
      <c r="G230" s="53"/>
      <c r="H230" s="54" t="s">
        <v>167</v>
      </c>
      <c r="I230" s="53"/>
      <c r="J230" s="55">
        <v>4</v>
      </c>
      <c r="K230" s="56"/>
      <c r="L230" s="57"/>
      <c r="M230" s="56"/>
      <c r="N230" s="58"/>
      <c r="O230" s="59"/>
      <c r="P230" s="56"/>
      <c r="Q230" s="56"/>
      <c r="R230" s="56"/>
      <c r="S230" s="81" t="s">
        <v>1</v>
      </c>
      <c r="T230" s="56"/>
      <c r="U230" s="56"/>
    </row>
    <row r="231" spans="6:21" s="45" customFormat="1" ht="24" outlineLevel="2" x14ac:dyDescent="0.2">
      <c r="F231" s="20">
        <v>23</v>
      </c>
      <c r="G231" s="46" t="s">
        <v>39</v>
      </c>
      <c r="H231" s="47" t="s">
        <v>604</v>
      </c>
      <c r="I231" s="21" t="s">
        <v>16</v>
      </c>
      <c r="J231" s="48">
        <v>4</v>
      </c>
      <c r="K231" s="22">
        <v>0</v>
      </c>
      <c r="L231" s="48">
        <f>J231*(1+K231/100)</f>
        <v>4</v>
      </c>
      <c r="M231" s="22">
        <v>0</v>
      </c>
      <c r="N231" s="23">
        <f>L231*M231</f>
        <v>0</v>
      </c>
      <c r="O231" s="49">
        <v>1.55E-2</v>
      </c>
      <c r="P231" s="50">
        <f>L231*O231</f>
        <v>6.2E-2</v>
      </c>
      <c r="Q231" s="49"/>
      <c r="R231" s="50">
        <f>L231*Q231</f>
        <v>0</v>
      </c>
      <c r="S231" s="23">
        <v>21</v>
      </c>
      <c r="T231" s="23">
        <f>N231*(S231/100)</f>
        <v>0</v>
      </c>
      <c r="U231" s="23">
        <f>N231+T231</f>
        <v>0</v>
      </c>
    </row>
    <row r="232" spans="6:21" s="51" customFormat="1" ht="11.25" outlineLevel="3" x14ac:dyDescent="0.2">
      <c r="F232" s="52"/>
      <c r="G232" s="53"/>
      <c r="H232" s="54" t="s">
        <v>180</v>
      </c>
      <c r="I232" s="53"/>
      <c r="J232" s="55">
        <v>3</v>
      </c>
      <c r="K232" s="56"/>
      <c r="L232" s="57"/>
      <c r="M232" s="56"/>
      <c r="N232" s="58"/>
      <c r="O232" s="59"/>
      <c r="P232" s="56"/>
      <c r="Q232" s="56"/>
      <c r="R232" s="56"/>
      <c r="S232" s="81" t="s">
        <v>1</v>
      </c>
      <c r="T232" s="56"/>
      <c r="U232" s="56"/>
    </row>
    <row r="233" spans="6:21" s="51" customFormat="1" ht="11.25" outlineLevel="3" x14ac:dyDescent="0.2">
      <c r="F233" s="52"/>
      <c r="G233" s="53"/>
      <c r="H233" s="54" t="s">
        <v>184</v>
      </c>
      <c r="I233" s="53"/>
      <c r="J233" s="55">
        <v>1</v>
      </c>
      <c r="K233" s="56"/>
      <c r="L233" s="57"/>
      <c r="M233" s="56"/>
      <c r="N233" s="58"/>
      <c r="O233" s="59"/>
      <c r="P233" s="56"/>
      <c r="Q233" s="56"/>
      <c r="R233" s="56"/>
      <c r="S233" s="81" t="s">
        <v>1</v>
      </c>
      <c r="T233" s="56"/>
      <c r="U233" s="56"/>
    </row>
    <row r="234" spans="6:21" s="45" customFormat="1" ht="24" outlineLevel="2" x14ac:dyDescent="0.2">
      <c r="F234" s="20">
        <v>24</v>
      </c>
      <c r="G234" s="46" t="s">
        <v>141</v>
      </c>
      <c r="H234" s="47" t="s">
        <v>581</v>
      </c>
      <c r="I234" s="21" t="s">
        <v>2</v>
      </c>
      <c r="J234" s="48">
        <v>286.53999999999996</v>
      </c>
      <c r="K234" s="22">
        <v>0</v>
      </c>
      <c r="L234" s="48">
        <f>J234*(1+K234/100)</f>
        <v>286.53999999999996</v>
      </c>
      <c r="M234" s="22">
        <v>0</v>
      </c>
      <c r="N234" s="23">
        <f>L234*M234</f>
        <v>0</v>
      </c>
      <c r="O234" s="49">
        <v>6.9999999999999994E-5</v>
      </c>
      <c r="P234" s="50">
        <f>L234*O234</f>
        <v>2.0057799999999997E-2</v>
      </c>
      <c r="Q234" s="49"/>
      <c r="R234" s="50">
        <f>L234*Q234</f>
        <v>0</v>
      </c>
      <c r="S234" s="23">
        <v>21</v>
      </c>
      <c r="T234" s="23">
        <f>N234*(S234/100)</f>
        <v>0</v>
      </c>
      <c r="U234" s="23">
        <f>N234+T234</f>
        <v>0</v>
      </c>
    </row>
    <row r="235" spans="6:21" s="51" customFormat="1" ht="11.25" outlineLevel="3" x14ac:dyDescent="0.2">
      <c r="F235" s="52"/>
      <c r="G235" s="53"/>
      <c r="H235" s="54" t="s">
        <v>434</v>
      </c>
      <c r="I235" s="53"/>
      <c r="J235" s="55">
        <v>190.5</v>
      </c>
      <c r="K235" s="56"/>
      <c r="L235" s="57"/>
      <c r="M235" s="56"/>
      <c r="N235" s="58"/>
      <c r="O235" s="59"/>
      <c r="P235" s="56"/>
      <c r="Q235" s="56"/>
      <c r="R235" s="56"/>
      <c r="S235" s="81" t="s">
        <v>1</v>
      </c>
      <c r="T235" s="56"/>
      <c r="U235" s="56"/>
    </row>
    <row r="236" spans="6:21" s="51" customFormat="1" ht="11.25" outlineLevel="3" x14ac:dyDescent="0.2">
      <c r="F236" s="52"/>
      <c r="G236" s="53"/>
      <c r="H236" s="54" t="s">
        <v>247</v>
      </c>
      <c r="I236" s="53"/>
      <c r="J236" s="55">
        <v>17</v>
      </c>
      <c r="K236" s="56"/>
      <c r="L236" s="57"/>
      <c r="M236" s="56"/>
      <c r="N236" s="58"/>
      <c r="O236" s="59"/>
      <c r="P236" s="56"/>
      <c r="Q236" s="56"/>
      <c r="R236" s="56"/>
      <c r="S236" s="81" t="s">
        <v>1</v>
      </c>
      <c r="T236" s="56"/>
      <c r="U236" s="56"/>
    </row>
    <row r="237" spans="6:21" s="51" customFormat="1" ht="11.25" outlineLevel="3" x14ac:dyDescent="0.2">
      <c r="F237" s="52"/>
      <c r="G237" s="53"/>
      <c r="H237" s="54" t="s">
        <v>258</v>
      </c>
      <c r="I237" s="53"/>
      <c r="J237" s="55">
        <v>79.039999999999992</v>
      </c>
      <c r="K237" s="56"/>
      <c r="L237" s="57"/>
      <c r="M237" s="56"/>
      <c r="N237" s="58"/>
      <c r="O237" s="59"/>
      <c r="P237" s="56"/>
      <c r="Q237" s="56"/>
      <c r="R237" s="56"/>
      <c r="S237" s="81" t="s">
        <v>1</v>
      </c>
      <c r="T237" s="56"/>
      <c r="U237" s="56"/>
    </row>
    <row r="238" spans="6:21" s="45" customFormat="1" ht="24" outlineLevel="2" x14ac:dyDescent="0.2">
      <c r="F238" s="20">
        <v>25</v>
      </c>
      <c r="G238" s="46" t="s">
        <v>143</v>
      </c>
      <c r="H238" s="47" t="s">
        <v>582</v>
      </c>
      <c r="I238" s="21" t="s">
        <v>2</v>
      </c>
      <c r="J238" s="48">
        <v>62.5</v>
      </c>
      <c r="K238" s="22">
        <v>0</v>
      </c>
      <c r="L238" s="48">
        <f>J238*(1+K238/100)</f>
        <v>62.5</v>
      </c>
      <c r="M238" s="22">
        <v>0</v>
      </c>
      <c r="N238" s="23">
        <f>L238*M238</f>
        <v>0</v>
      </c>
      <c r="O238" s="49">
        <v>1.2999999999999999E-4</v>
      </c>
      <c r="P238" s="50">
        <f>L238*O238</f>
        <v>8.1249999999999985E-3</v>
      </c>
      <c r="Q238" s="49"/>
      <c r="R238" s="50">
        <f>L238*Q238</f>
        <v>0</v>
      </c>
      <c r="S238" s="23">
        <v>21</v>
      </c>
      <c r="T238" s="23">
        <f>N238*(S238/100)</f>
        <v>0</v>
      </c>
      <c r="U238" s="23">
        <f>N238+T238</f>
        <v>0</v>
      </c>
    </row>
    <row r="239" spans="6:21" s="51" customFormat="1" ht="11.25" outlineLevel="3" x14ac:dyDescent="0.2">
      <c r="F239" s="52"/>
      <c r="G239" s="53"/>
      <c r="H239" s="54" t="s">
        <v>187</v>
      </c>
      <c r="I239" s="53"/>
      <c r="J239" s="55">
        <v>22.5</v>
      </c>
      <c r="K239" s="56"/>
      <c r="L239" s="57"/>
      <c r="M239" s="56"/>
      <c r="N239" s="58"/>
      <c r="O239" s="59"/>
      <c r="P239" s="56"/>
      <c r="Q239" s="56"/>
      <c r="R239" s="56"/>
      <c r="S239" s="81" t="s">
        <v>1</v>
      </c>
      <c r="T239" s="56"/>
      <c r="U239" s="56"/>
    </row>
    <row r="240" spans="6:21" s="51" customFormat="1" ht="11.25" outlineLevel="3" x14ac:dyDescent="0.2">
      <c r="F240" s="52"/>
      <c r="G240" s="53"/>
      <c r="H240" s="54" t="s">
        <v>183</v>
      </c>
      <c r="I240" s="53"/>
      <c r="J240" s="55">
        <v>40</v>
      </c>
      <c r="K240" s="56"/>
      <c r="L240" s="57"/>
      <c r="M240" s="56"/>
      <c r="N240" s="58"/>
      <c r="O240" s="59"/>
      <c r="P240" s="56"/>
      <c r="Q240" s="56"/>
      <c r="R240" s="56"/>
      <c r="S240" s="81" t="s">
        <v>1</v>
      </c>
      <c r="T240" s="56"/>
      <c r="U240" s="56"/>
    </row>
    <row r="241" spans="6:21" s="45" customFormat="1" ht="12" outlineLevel="2" x14ac:dyDescent="0.2">
      <c r="F241" s="20">
        <v>26</v>
      </c>
      <c r="G241" s="46" t="s">
        <v>145</v>
      </c>
      <c r="H241" s="47" t="s">
        <v>420</v>
      </c>
      <c r="I241" s="21" t="s">
        <v>2</v>
      </c>
      <c r="J241" s="48">
        <v>349</v>
      </c>
      <c r="K241" s="22">
        <v>0</v>
      </c>
      <c r="L241" s="48">
        <f>J241*(1+K241/100)</f>
        <v>349</v>
      </c>
      <c r="M241" s="22">
        <v>0</v>
      </c>
      <c r="N241" s="23">
        <f>L241*M241</f>
        <v>0</v>
      </c>
      <c r="O241" s="49"/>
      <c r="P241" s="50">
        <f>L241*O241</f>
        <v>0</v>
      </c>
      <c r="Q241" s="49"/>
      <c r="R241" s="50">
        <f>L241*Q241</f>
        <v>0</v>
      </c>
      <c r="S241" s="23">
        <v>21</v>
      </c>
      <c r="T241" s="23">
        <f>N241*(S241/100)</f>
        <v>0</v>
      </c>
      <c r="U241" s="23">
        <f>N241+T241</f>
        <v>0</v>
      </c>
    </row>
    <row r="242" spans="6:21" s="51" customFormat="1" ht="11.25" outlineLevel="3" x14ac:dyDescent="0.2">
      <c r="F242" s="52"/>
      <c r="G242" s="53"/>
      <c r="H242" s="54" t="s">
        <v>261</v>
      </c>
      <c r="I242" s="53"/>
      <c r="J242" s="55">
        <v>349</v>
      </c>
      <c r="K242" s="56"/>
      <c r="L242" s="57"/>
      <c r="M242" s="56"/>
      <c r="N242" s="58"/>
      <c r="O242" s="59"/>
      <c r="P242" s="56"/>
      <c r="Q242" s="56"/>
      <c r="R242" s="56"/>
      <c r="S242" s="81" t="s">
        <v>1</v>
      </c>
      <c r="T242" s="56"/>
      <c r="U242" s="56"/>
    </row>
    <row r="243" spans="6:21" s="45" customFormat="1" ht="24" outlineLevel="2" x14ac:dyDescent="0.2">
      <c r="F243" s="20">
        <v>27</v>
      </c>
      <c r="G243" s="46" t="s">
        <v>144</v>
      </c>
      <c r="H243" s="47" t="s">
        <v>600</v>
      </c>
      <c r="I243" s="21" t="s">
        <v>11</v>
      </c>
      <c r="J243" s="48">
        <v>6.5900000000000007</v>
      </c>
      <c r="K243" s="22">
        <v>0</v>
      </c>
      <c r="L243" s="48">
        <f>J243*(1+K243/100)</f>
        <v>6.5900000000000007</v>
      </c>
      <c r="M243" s="22">
        <v>0</v>
      </c>
      <c r="N243" s="23">
        <f>L243*M243</f>
        <v>0</v>
      </c>
      <c r="O243" s="49">
        <v>1.6000000000000001E-3</v>
      </c>
      <c r="P243" s="50">
        <f>L243*O243</f>
        <v>1.0544000000000001E-2</v>
      </c>
      <c r="Q243" s="49"/>
      <c r="R243" s="50">
        <f>L243*Q243</f>
        <v>0</v>
      </c>
      <c r="S243" s="23">
        <v>21</v>
      </c>
      <c r="T243" s="23">
        <f>N243*(S243/100)</f>
        <v>0</v>
      </c>
      <c r="U243" s="23">
        <f>N243+T243</f>
        <v>0</v>
      </c>
    </row>
    <row r="244" spans="6:21" s="51" customFormat="1" ht="11.25" outlineLevel="3" x14ac:dyDescent="0.2">
      <c r="F244" s="52"/>
      <c r="G244" s="53"/>
      <c r="H244" s="54" t="s">
        <v>229</v>
      </c>
      <c r="I244" s="53"/>
      <c r="J244" s="55">
        <v>2.54</v>
      </c>
      <c r="K244" s="56"/>
      <c r="L244" s="57"/>
      <c r="M244" s="56"/>
      <c r="N244" s="58"/>
      <c r="O244" s="59"/>
      <c r="P244" s="56"/>
      <c r="Q244" s="56"/>
      <c r="R244" s="56"/>
      <c r="S244" s="81" t="s">
        <v>1</v>
      </c>
      <c r="T244" s="56"/>
      <c r="U244" s="56"/>
    </row>
    <row r="245" spans="6:21" s="51" customFormat="1" ht="11.25" outlineLevel="3" x14ac:dyDescent="0.2">
      <c r="F245" s="52"/>
      <c r="G245" s="53"/>
      <c r="H245" s="54" t="s">
        <v>332</v>
      </c>
      <c r="I245" s="53"/>
      <c r="J245" s="55">
        <v>4.0500000000000007</v>
      </c>
      <c r="K245" s="56"/>
      <c r="L245" s="57"/>
      <c r="M245" s="56"/>
      <c r="N245" s="58"/>
      <c r="O245" s="59"/>
      <c r="P245" s="56"/>
      <c r="Q245" s="56"/>
      <c r="R245" s="56"/>
      <c r="S245" s="81" t="s">
        <v>1</v>
      </c>
      <c r="T245" s="56"/>
      <c r="U245" s="56"/>
    </row>
    <row r="246" spans="6:21" s="45" customFormat="1" ht="12" outlineLevel="2" x14ac:dyDescent="0.2">
      <c r="F246" s="20">
        <v>28</v>
      </c>
      <c r="G246" s="46" t="s">
        <v>146</v>
      </c>
      <c r="H246" s="47" t="s">
        <v>414</v>
      </c>
      <c r="I246" s="21" t="s">
        <v>11</v>
      </c>
      <c r="J246" s="48">
        <v>6.59</v>
      </c>
      <c r="K246" s="22">
        <v>0</v>
      </c>
      <c r="L246" s="48">
        <f>J246*(1+K246/100)</f>
        <v>6.59</v>
      </c>
      <c r="M246" s="22">
        <v>0</v>
      </c>
      <c r="N246" s="23">
        <f>L246*M246</f>
        <v>0</v>
      </c>
      <c r="O246" s="49">
        <v>1.0000000000000001E-5</v>
      </c>
      <c r="P246" s="50">
        <f>L246*O246</f>
        <v>6.5900000000000003E-5</v>
      </c>
      <c r="Q246" s="49"/>
      <c r="R246" s="50">
        <f>L246*Q246</f>
        <v>0</v>
      </c>
      <c r="S246" s="23">
        <v>21</v>
      </c>
      <c r="T246" s="23">
        <f>N246*(S246/100)</f>
        <v>0</v>
      </c>
      <c r="U246" s="23">
        <f>N246+T246</f>
        <v>0</v>
      </c>
    </row>
    <row r="247" spans="6:21" s="45" customFormat="1" ht="12" outlineLevel="2" x14ac:dyDescent="0.2">
      <c r="F247" s="20">
        <v>29</v>
      </c>
      <c r="G247" s="46" t="s">
        <v>150</v>
      </c>
      <c r="H247" s="47" t="s">
        <v>561</v>
      </c>
      <c r="I247" s="21" t="s">
        <v>2</v>
      </c>
      <c r="J247" s="48">
        <v>24.5</v>
      </c>
      <c r="K247" s="22">
        <v>0</v>
      </c>
      <c r="L247" s="48">
        <f>J247*(1+K247/100)</f>
        <v>24.5</v>
      </c>
      <c r="M247" s="22">
        <v>0</v>
      </c>
      <c r="N247" s="23">
        <f>L247*M247</f>
        <v>0</v>
      </c>
      <c r="O247" s="49"/>
      <c r="P247" s="50">
        <f>L247*O247</f>
        <v>0</v>
      </c>
      <c r="Q247" s="49"/>
      <c r="R247" s="50">
        <f>L247*Q247</f>
        <v>0</v>
      </c>
      <c r="S247" s="23">
        <v>21</v>
      </c>
      <c r="T247" s="23">
        <f>N247*(S247/100)</f>
        <v>0</v>
      </c>
      <c r="U247" s="23">
        <f>N247+T247</f>
        <v>0</v>
      </c>
    </row>
    <row r="248" spans="6:21" s="51" customFormat="1" ht="11.25" outlineLevel="3" x14ac:dyDescent="0.2">
      <c r="F248" s="52"/>
      <c r="G248" s="53"/>
      <c r="H248" s="54" t="s">
        <v>406</v>
      </c>
      <c r="I248" s="53"/>
      <c r="J248" s="55">
        <v>24.5</v>
      </c>
      <c r="K248" s="56"/>
      <c r="L248" s="57"/>
      <c r="M248" s="56"/>
      <c r="N248" s="58"/>
      <c r="O248" s="59"/>
      <c r="P248" s="56"/>
      <c r="Q248" s="56"/>
      <c r="R248" s="56"/>
      <c r="S248" s="81" t="s">
        <v>1</v>
      </c>
      <c r="T248" s="56"/>
      <c r="U248" s="56"/>
    </row>
    <row r="249" spans="6:21" s="83" customFormat="1" ht="12.75" customHeight="1" outlineLevel="2" x14ac:dyDescent="0.2">
      <c r="F249" s="84"/>
      <c r="G249" s="85"/>
      <c r="H249" s="86"/>
      <c r="I249" s="85"/>
      <c r="J249" s="87"/>
      <c r="K249" s="88"/>
      <c r="L249" s="87"/>
      <c r="M249" s="88"/>
      <c r="N249" s="89"/>
      <c r="O249" s="90"/>
      <c r="P249" s="88"/>
      <c r="Q249" s="88"/>
      <c r="R249" s="88"/>
      <c r="S249" s="82" t="s">
        <v>1</v>
      </c>
      <c r="T249" s="88"/>
      <c r="U249" s="88"/>
    </row>
    <row r="250" spans="6:21" s="37" customFormat="1" ht="16.5" customHeight="1" outlineLevel="1" x14ac:dyDescent="0.2">
      <c r="F250" s="38"/>
      <c r="G250" s="39"/>
      <c r="H250" s="39" t="s">
        <v>389</v>
      </c>
      <c r="I250" s="6"/>
      <c r="J250" s="40"/>
      <c r="K250" s="41"/>
      <c r="L250" s="40"/>
      <c r="M250" s="41"/>
      <c r="N250" s="42">
        <f>SUBTOTAL(9,N251:N257)</f>
        <v>0</v>
      </c>
      <c r="O250" s="43"/>
      <c r="P250" s="44">
        <f>SUBTOTAL(9,P251:P257)</f>
        <v>5.3960000000000001E-2</v>
      </c>
      <c r="Q250" s="41"/>
      <c r="R250" s="44">
        <f>SUBTOTAL(9,R251:R257)</f>
        <v>0</v>
      </c>
      <c r="S250" s="80" t="s">
        <v>1</v>
      </c>
      <c r="T250" s="42">
        <f>SUBTOTAL(9,T251:T257)</f>
        <v>0</v>
      </c>
      <c r="U250" s="42">
        <f>SUBTOTAL(9,U251:U257)</f>
        <v>0</v>
      </c>
    </row>
    <row r="251" spans="6:21" s="45" customFormat="1" ht="24" outlineLevel="2" x14ac:dyDescent="0.2">
      <c r="F251" s="20">
        <v>1</v>
      </c>
      <c r="G251" s="46" t="s">
        <v>111</v>
      </c>
      <c r="H251" s="47" t="s">
        <v>594</v>
      </c>
      <c r="I251" s="21" t="s">
        <v>2</v>
      </c>
      <c r="J251" s="48">
        <v>71</v>
      </c>
      <c r="K251" s="22">
        <v>0</v>
      </c>
      <c r="L251" s="48">
        <f>J251*(1+K251/100)</f>
        <v>71</v>
      </c>
      <c r="M251" s="22">
        <v>0</v>
      </c>
      <c r="N251" s="23">
        <f>L251*M251</f>
        <v>0</v>
      </c>
      <c r="O251" s="49"/>
      <c r="P251" s="50">
        <f>L251*O251</f>
        <v>0</v>
      </c>
      <c r="Q251" s="49"/>
      <c r="R251" s="50">
        <f>L251*Q251</f>
        <v>0</v>
      </c>
      <c r="S251" s="23">
        <v>21</v>
      </c>
      <c r="T251" s="23">
        <f>N251*(S251/100)</f>
        <v>0</v>
      </c>
      <c r="U251" s="23">
        <f>N251+T251</f>
        <v>0</v>
      </c>
    </row>
    <row r="252" spans="6:21" s="51" customFormat="1" ht="11.25" outlineLevel="3" x14ac:dyDescent="0.2">
      <c r="F252" s="52"/>
      <c r="G252" s="53"/>
      <c r="H252" s="54" t="s">
        <v>336</v>
      </c>
      <c r="I252" s="53"/>
      <c r="J252" s="55">
        <v>71</v>
      </c>
      <c r="K252" s="56"/>
      <c r="L252" s="57"/>
      <c r="M252" s="56"/>
      <c r="N252" s="58"/>
      <c r="O252" s="59"/>
      <c r="P252" s="56"/>
      <c r="Q252" s="56"/>
      <c r="R252" s="56"/>
      <c r="S252" s="81" t="s">
        <v>1</v>
      </c>
      <c r="T252" s="56"/>
      <c r="U252" s="56"/>
    </row>
    <row r="253" spans="6:21" s="45" customFormat="1" ht="12" outlineLevel="2" x14ac:dyDescent="0.2">
      <c r="F253" s="20">
        <v>2</v>
      </c>
      <c r="G253" s="46" t="s">
        <v>31</v>
      </c>
      <c r="H253" s="47" t="s">
        <v>484</v>
      </c>
      <c r="I253" s="21" t="s">
        <v>2</v>
      </c>
      <c r="J253" s="48">
        <v>71</v>
      </c>
      <c r="K253" s="22">
        <v>0</v>
      </c>
      <c r="L253" s="48">
        <f>J253*(1+K253/100)</f>
        <v>71</v>
      </c>
      <c r="M253" s="22">
        <v>0</v>
      </c>
      <c r="N253" s="23">
        <f>L253*M253</f>
        <v>0</v>
      </c>
      <c r="O253" s="49">
        <v>6.8999999999999997E-4</v>
      </c>
      <c r="P253" s="50">
        <f>L253*O253</f>
        <v>4.8989999999999999E-2</v>
      </c>
      <c r="Q253" s="49"/>
      <c r="R253" s="50">
        <f>L253*Q253</f>
        <v>0</v>
      </c>
      <c r="S253" s="23">
        <v>21</v>
      </c>
      <c r="T253" s="23">
        <f>N253*(S253/100)</f>
        <v>0</v>
      </c>
      <c r="U253" s="23">
        <f>N253+T253</f>
        <v>0</v>
      </c>
    </row>
    <row r="254" spans="6:21" s="51" customFormat="1" ht="11.25" outlineLevel="3" x14ac:dyDescent="0.2">
      <c r="F254" s="52"/>
      <c r="G254" s="53"/>
      <c r="H254" s="54" t="s">
        <v>315</v>
      </c>
      <c r="I254" s="53"/>
      <c r="J254" s="55">
        <v>71</v>
      </c>
      <c r="K254" s="56"/>
      <c r="L254" s="57"/>
      <c r="M254" s="56"/>
      <c r="N254" s="58"/>
      <c r="O254" s="59"/>
      <c r="P254" s="56"/>
      <c r="Q254" s="56"/>
      <c r="R254" s="56"/>
      <c r="S254" s="81" t="s">
        <v>1</v>
      </c>
      <c r="T254" s="56"/>
      <c r="U254" s="56"/>
    </row>
    <row r="255" spans="6:21" s="45" customFormat="1" ht="12" outlineLevel="2" x14ac:dyDescent="0.2">
      <c r="F255" s="20">
        <v>3</v>
      </c>
      <c r="G255" s="46" t="s">
        <v>110</v>
      </c>
      <c r="H255" s="47" t="s">
        <v>419</v>
      </c>
      <c r="I255" s="21" t="s">
        <v>2</v>
      </c>
      <c r="J255" s="48">
        <v>71</v>
      </c>
      <c r="K255" s="22">
        <v>0</v>
      </c>
      <c r="L255" s="48">
        <f>J255*(1+K255/100)</f>
        <v>71</v>
      </c>
      <c r="M255" s="22">
        <v>0</v>
      </c>
      <c r="N255" s="23">
        <f>L255*M255</f>
        <v>0</v>
      </c>
      <c r="O255" s="49">
        <v>6.9999999999999994E-5</v>
      </c>
      <c r="P255" s="50">
        <f>L255*O255</f>
        <v>4.9699999999999996E-3</v>
      </c>
      <c r="Q255" s="49"/>
      <c r="R255" s="50">
        <f>L255*Q255</f>
        <v>0</v>
      </c>
      <c r="S255" s="23">
        <v>21</v>
      </c>
      <c r="T255" s="23">
        <f>N255*(S255/100)</f>
        <v>0</v>
      </c>
      <c r="U255" s="23">
        <f>N255+T255</f>
        <v>0</v>
      </c>
    </row>
    <row r="256" spans="6:21" s="51" customFormat="1" ht="11.25" outlineLevel="3" x14ac:dyDescent="0.2">
      <c r="F256" s="52"/>
      <c r="G256" s="53"/>
      <c r="H256" s="54" t="s">
        <v>325</v>
      </c>
      <c r="I256" s="53"/>
      <c r="J256" s="55">
        <v>71</v>
      </c>
      <c r="K256" s="56"/>
      <c r="L256" s="57"/>
      <c r="M256" s="56"/>
      <c r="N256" s="58"/>
      <c r="O256" s="59"/>
      <c r="P256" s="56"/>
      <c r="Q256" s="56"/>
      <c r="R256" s="56"/>
      <c r="S256" s="81" t="s">
        <v>1</v>
      </c>
      <c r="T256" s="56"/>
      <c r="U256" s="56"/>
    </row>
    <row r="257" spans="6:21" s="83" customFormat="1" ht="12.75" customHeight="1" outlineLevel="2" x14ac:dyDescent="0.2">
      <c r="F257" s="84"/>
      <c r="G257" s="85"/>
      <c r="H257" s="86"/>
      <c r="I257" s="85"/>
      <c r="J257" s="87"/>
      <c r="K257" s="88"/>
      <c r="L257" s="87"/>
      <c r="M257" s="88"/>
      <c r="N257" s="89"/>
      <c r="O257" s="90"/>
      <c r="P257" s="88"/>
      <c r="Q257" s="88"/>
      <c r="R257" s="88"/>
      <c r="S257" s="82" t="s">
        <v>1</v>
      </c>
      <c r="T257" s="88"/>
      <c r="U257" s="88"/>
    </row>
    <row r="258" spans="6:21" s="37" customFormat="1" ht="16.5" customHeight="1" outlineLevel="1" x14ac:dyDescent="0.2">
      <c r="F258" s="38"/>
      <c r="G258" s="39"/>
      <c r="H258" s="39" t="s">
        <v>302</v>
      </c>
      <c r="I258" s="6"/>
      <c r="J258" s="40"/>
      <c r="K258" s="41"/>
      <c r="L258" s="40"/>
      <c r="M258" s="41"/>
      <c r="N258" s="42">
        <f>SUBTOTAL(9,N259:N268)</f>
        <v>0</v>
      </c>
      <c r="O258" s="43"/>
      <c r="P258" s="44">
        <f>SUBTOTAL(9,P259:P268)</f>
        <v>0</v>
      </c>
      <c r="Q258" s="41"/>
      <c r="R258" s="44">
        <f>SUBTOTAL(9,R259:R268)</f>
        <v>0</v>
      </c>
      <c r="S258" s="80" t="s">
        <v>1</v>
      </c>
      <c r="T258" s="42">
        <f>SUBTOTAL(9,T259:T268)</f>
        <v>0</v>
      </c>
      <c r="U258" s="42">
        <f>SUBTOTAL(9,U259:U268)</f>
        <v>0</v>
      </c>
    </row>
    <row r="259" spans="6:21" s="45" customFormat="1" ht="12" outlineLevel="2" x14ac:dyDescent="0.2">
      <c r="F259" s="20">
        <v>1</v>
      </c>
      <c r="G259" s="46" t="s">
        <v>159</v>
      </c>
      <c r="H259" s="47" t="s">
        <v>499</v>
      </c>
      <c r="I259" s="21" t="s">
        <v>3</v>
      </c>
      <c r="J259" s="48">
        <v>981.3610000000001</v>
      </c>
      <c r="K259" s="22">
        <v>0</v>
      </c>
      <c r="L259" s="48">
        <f>J259*(1+K259/100)</f>
        <v>981.3610000000001</v>
      </c>
      <c r="M259" s="22">
        <v>0</v>
      </c>
      <c r="N259" s="23">
        <f>L259*M259</f>
        <v>0</v>
      </c>
      <c r="O259" s="49"/>
      <c r="P259" s="50">
        <f>L259*O259</f>
        <v>0</v>
      </c>
      <c r="Q259" s="49"/>
      <c r="R259" s="50">
        <f>L259*Q259</f>
        <v>0</v>
      </c>
      <c r="S259" s="23">
        <v>21</v>
      </c>
      <c r="T259" s="23">
        <f>N259*(S259/100)</f>
        <v>0</v>
      </c>
      <c r="U259" s="23">
        <f>N259+T259</f>
        <v>0</v>
      </c>
    </row>
    <row r="260" spans="6:21" s="51" customFormat="1" ht="22.5" outlineLevel="3" x14ac:dyDescent="0.2">
      <c r="F260" s="52"/>
      <c r="G260" s="53"/>
      <c r="H260" s="54" t="s">
        <v>589</v>
      </c>
      <c r="I260" s="53"/>
      <c r="J260" s="55">
        <v>385.52800000000008</v>
      </c>
      <c r="K260" s="56"/>
      <c r="L260" s="57"/>
      <c r="M260" s="56"/>
      <c r="N260" s="58"/>
      <c r="O260" s="59"/>
      <c r="P260" s="56"/>
      <c r="Q260" s="56"/>
      <c r="R260" s="56"/>
      <c r="S260" s="81" t="s">
        <v>1</v>
      </c>
      <c r="T260" s="56"/>
      <c r="U260" s="56"/>
    </row>
    <row r="261" spans="6:21" s="51" customFormat="1" ht="22.5" outlineLevel="3" x14ac:dyDescent="0.2">
      <c r="F261" s="52"/>
      <c r="G261" s="53"/>
      <c r="H261" s="54" t="s">
        <v>574</v>
      </c>
      <c r="I261" s="53"/>
      <c r="J261" s="55">
        <v>595.83300000000008</v>
      </c>
      <c r="K261" s="56"/>
      <c r="L261" s="57"/>
      <c r="M261" s="56"/>
      <c r="N261" s="58"/>
      <c r="O261" s="59"/>
      <c r="P261" s="56"/>
      <c r="Q261" s="56"/>
      <c r="R261" s="56"/>
      <c r="S261" s="81" t="s">
        <v>1</v>
      </c>
      <c r="T261" s="56"/>
      <c r="U261" s="56"/>
    </row>
    <row r="262" spans="6:21" s="45" customFormat="1" ht="12" outlineLevel="2" x14ac:dyDescent="0.2">
      <c r="F262" s="20">
        <v>2</v>
      </c>
      <c r="G262" s="46" t="s">
        <v>160</v>
      </c>
      <c r="H262" s="47" t="s">
        <v>551</v>
      </c>
      <c r="I262" s="21" t="s">
        <v>3</v>
      </c>
      <c r="J262" s="48">
        <v>9153.5020000000004</v>
      </c>
      <c r="K262" s="22">
        <v>0</v>
      </c>
      <c r="L262" s="48">
        <f>J262*(1+K262/100)</f>
        <v>9153.5020000000004</v>
      </c>
      <c r="M262" s="22">
        <v>0</v>
      </c>
      <c r="N262" s="23">
        <f>L262*M262</f>
        <v>0</v>
      </c>
      <c r="O262" s="49"/>
      <c r="P262" s="50">
        <f>L262*O262</f>
        <v>0</v>
      </c>
      <c r="Q262" s="49"/>
      <c r="R262" s="50">
        <f>L262*Q262</f>
        <v>0</v>
      </c>
      <c r="S262" s="23">
        <v>21</v>
      </c>
      <c r="T262" s="23">
        <f>N262*(S262/100)</f>
        <v>0</v>
      </c>
      <c r="U262" s="23">
        <f>N262+T262</f>
        <v>0</v>
      </c>
    </row>
    <row r="263" spans="6:21" s="51" customFormat="1" ht="11.25" outlineLevel="3" x14ac:dyDescent="0.2">
      <c r="F263" s="52"/>
      <c r="G263" s="53"/>
      <c r="H263" s="54" t="s">
        <v>416</v>
      </c>
      <c r="I263" s="53"/>
      <c r="J263" s="55">
        <v>1542.1120000000001</v>
      </c>
      <c r="K263" s="56"/>
      <c r="L263" s="57"/>
      <c r="M263" s="56"/>
      <c r="N263" s="58"/>
      <c r="O263" s="59"/>
      <c r="P263" s="56"/>
      <c r="Q263" s="56"/>
      <c r="R263" s="56"/>
      <c r="S263" s="81" t="s">
        <v>1</v>
      </c>
      <c r="T263" s="56"/>
      <c r="U263" s="56"/>
    </row>
    <row r="264" spans="6:21" s="51" customFormat="1" ht="11.25" outlineLevel="3" x14ac:dyDescent="0.2">
      <c r="F264" s="52"/>
      <c r="G264" s="53"/>
      <c r="H264" s="54" t="s">
        <v>413</v>
      </c>
      <c r="I264" s="53"/>
      <c r="J264" s="55">
        <v>7611.39</v>
      </c>
      <c r="K264" s="56"/>
      <c r="L264" s="57"/>
      <c r="M264" s="56"/>
      <c r="N264" s="58"/>
      <c r="O264" s="59"/>
      <c r="P264" s="56"/>
      <c r="Q264" s="56"/>
      <c r="R264" s="56"/>
      <c r="S264" s="81" t="s">
        <v>1</v>
      </c>
      <c r="T264" s="56"/>
      <c r="U264" s="56"/>
    </row>
    <row r="265" spans="6:21" s="45" customFormat="1" ht="24" outlineLevel="2" x14ac:dyDescent="0.2">
      <c r="F265" s="20">
        <v>3</v>
      </c>
      <c r="G265" s="46" t="s">
        <v>161</v>
      </c>
      <c r="H265" s="47" t="s">
        <v>595</v>
      </c>
      <c r="I265" s="21" t="s">
        <v>3</v>
      </c>
      <c r="J265" s="48">
        <v>385.52800000000002</v>
      </c>
      <c r="K265" s="22">
        <v>0</v>
      </c>
      <c r="L265" s="48">
        <f>J265*(1+K265/100)</f>
        <v>385.52800000000002</v>
      </c>
      <c r="M265" s="22">
        <v>0</v>
      </c>
      <c r="N265" s="23">
        <f>L265*M265</f>
        <v>0</v>
      </c>
      <c r="O265" s="49"/>
      <c r="P265" s="50">
        <f>L265*O265</f>
        <v>0</v>
      </c>
      <c r="Q265" s="49"/>
      <c r="R265" s="50">
        <f>L265*Q265</f>
        <v>0</v>
      </c>
      <c r="S265" s="23">
        <v>21</v>
      </c>
      <c r="T265" s="23">
        <f>N265*(S265/100)</f>
        <v>0</v>
      </c>
      <c r="U265" s="23">
        <f>N265+T265</f>
        <v>0</v>
      </c>
    </row>
    <row r="266" spans="6:21" s="45" customFormat="1" ht="24" outlineLevel="2" x14ac:dyDescent="0.2">
      <c r="F266" s="20">
        <v>4</v>
      </c>
      <c r="G266" s="46" t="s">
        <v>156</v>
      </c>
      <c r="H266" s="47" t="s">
        <v>632</v>
      </c>
      <c r="I266" s="21" t="s">
        <v>3</v>
      </c>
      <c r="J266" s="48">
        <v>595.83299999999997</v>
      </c>
      <c r="K266" s="22">
        <v>0</v>
      </c>
      <c r="L266" s="48">
        <f>J266*(1+K266/100)</f>
        <v>595.83299999999997</v>
      </c>
      <c r="M266" s="22">
        <v>0</v>
      </c>
      <c r="N266" s="23">
        <f>L266*M266</f>
        <v>0</v>
      </c>
      <c r="O266" s="49"/>
      <c r="P266" s="50">
        <f>L266*O266</f>
        <v>0</v>
      </c>
      <c r="Q266" s="49"/>
      <c r="R266" s="50">
        <f>L266*Q266</f>
        <v>0</v>
      </c>
      <c r="S266" s="23">
        <v>21</v>
      </c>
      <c r="T266" s="23">
        <f>N266*(S266/100)</f>
        <v>0</v>
      </c>
      <c r="U266" s="23">
        <f>N266+T266</f>
        <v>0</v>
      </c>
    </row>
    <row r="267" spans="6:21" s="45" customFormat="1" ht="12" outlineLevel="2" x14ac:dyDescent="0.2">
      <c r="F267" s="20">
        <v>5</v>
      </c>
      <c r="G267" s="46" t="s">
        <v>162</v>
      </c>
      <c r="H267" s="47" t="s">
        <v>505</v>
      </c>
      <c r="I267" s="21" t="s">
        <v>3</v>
      </c>
      <c r="J267" s="48">
        <v>3352.4639999999999</v>
      </c>
      <c r="K267" s="22">
        <v>0</v>
      </c>
      <c r="L267" s="48">
        <f>J267*(1+K267/100)</f>
        <v>3352.4639999999999</v>
      </c>
      <c r="M267" s="22">
        <v>0</v>
      </c>
      <c r="N267" s="23">
        <f>L267*M267</f>
        <v>0</v>
      </c>
      <c r="O267" s="49"/>
      <c r="P267" s="50">
        <f>L267*O267</f>
        <v>0</v>
      </c>
      <c r="Q267" s="49"/>
      <c r="R267" s="50">
        <f>L267*Q267</f>
        <v>0</v>
      </c>
      <c r="S267" s="23">
        <v>21</v>
      </c>
      <c r="T267" s="23">
        <f>N267*(S267/100)</f>
        <v>0</v>
      </c>
      <c r="U267" s="23">
        <f>N267+T267</f>
        <v>0</v>
      </c>
    </row>
    <row r="268" spans="6:21" s="83" customFormat="1" ht="12.75" customHeight="1" outlineLevel="2" x14ac:dyDescent="0.2">
      <c r="F268" s="84"/>
      <c r="G268" s="85"/>
      <c r="H268" s="86"/>
      <c r="I268" s="85"/>
      <c r="J268" s="87"/>
      <c r="K268" s="88"/>
      <c r="L268" s="87"/>
      <c r="M268" s="22">
        <v>0</v>
      </c>
      <c r="N268" s="89"/>
      <c r="O268" s="90"/>
      <c r="P268" s="88"/>
      <c r="Q268" s="88"/>
      <c r="R268" s="88"/>
      <c r="S268" s="82" t="s">
        <v>1</v>
      </c>
      <c r="T268" s="88"/>
      <c r="U268" s="88"/>
    </row>
    <row r="269" spans="6:21" s="37" customFormat="1" ht="16.5" customHeight="1" outlineLevel="1" x14ac:dyDescent="0.2">
      <c r="F269" s="38"/>
      <c r="G269" s="39"/>
      <c r="H269" s="39" t="s">
        <v>375</v>
      </c>
      <c r="I269" s="6"/>
      <c r="J269" s="40"/>
      <c r="K269" s="41"/>
      <c r="L269" s="40"/>
      <c r="M269" s="41"/>
      <c r="N269" s="42">
        <f>SUBTOTAL(9,N270:N271)</f>
        <v>0</v>
      </c>
      <c r="O269" s="43"/>
      <c r="P269" s="44">
        <f>SUBTOTAL(9,P270:P271)</f>
        <v>0</v>
      </c>
      <c r="Q269" s="41"/>
      <c r="R269" s="44">
        <f>SUBTOTAL(9,R270:R271)</f>
        <v>0</v>
      </c>
      <c r="S269" s="80" t="s">
        <v>1</v>
      </c>
      <c r="T269" s="42">
        <f>SUBTOTAL(9,T270:T271)</f>
        <v>0</v>
      </c>
      <c r="U269" s="42">
        <f>SUBTOTAL(9,U270:U271)</f>
        <v>0</v>
      </c>
    </row>
    <row r="270" spans="6:21" s="45" customFormat="1" ht="12" outlineLevel="2" x14ac:dyDescent="0.2">
      <c r="F270" s="20">
        <v>1</v>
      </c>
      <c r="G270" s="46" t="s">
        <v>4</v>
      </c>
      <c r="H270" s="47" t="s">
        <v>295</v>
      </c>
      <c r="I270" s="21" t="s">
        <v>0</v>
      </c>
      <c r="J270" s="48">
        <v>3</v>
      </c>
      <c r="K270" s="22">
        <v>0</v>
      </c>
      <c r="L270" s="48">
        <f>J270*(1+K270/100)</f>
        <v>3</v>
      </c>
      <c r="M270" s="22">
        <v>0</v>
      </c>
      <c r="N270" s="23">
        <f>L270*M270</f>
        <v>0</v>
      </c>
      <c r="O270" s="49"/>
      <c r="P270" s="50">
        <f>L270*O270</f>
        <v>0</v>
      </c>
      <c r="Q270" s="49"/>
      <c r="R270" s="50">
        <f>L270*Q270</f>
        <v>0</v>
      </c>
      <c r="S270" s="23">
        <v>21</v>
      </c>
      <c r="T270" s="23">
        <f>N270*(S270/100)</f>
        <v>0</v>
      </c>
      <c r="U270" s="23">
        <f>N270+T270</f>
        <v>0</v>
      </c>
    </row>
    <row r="271" spans="6:21" s="45" customFormat="1" ht="12" outlineLevel="2" x14ac:dyDescent="0.2">
      <c r="F271" s="20">
        <v>2</v>
      </c>
      <c r="G271" s="46" t="s">
        <v>5</v>
      </c>
      <c r="H271" s="47" t="s">
        <v>278</v>
      </c>
      <c r="I271" s="21" t="s">
        <v>0</v>
      </c>
      <c r="J271" s="48">
        <v>1.5</v>
      </c>
      <c r="K271" s="22">
        <v>0</v>
      </c>
      <c r="L271" s="48">
        <f>J271*(1+K271/100)</f>
        <v>1.5</v>
      </c>
      <c r="M271" s="22">
        <v>0</v>
      </c>
      <c r="N271" s="23">
        <f>L271*M271</f>
        <v>0</v>
      </c>
      <c r="O271" s="49"/>
      <c r="P271" s="50">
        <f>L271*O271</f>
        <v>0</v>
      </c>
      <c r="Q271" s="49"/>
      <c r="R271" s="50">
        <f>L271*Q271</f>
        <v>0</v>
      </c>
      <c r="S271" s="23">
        <v>21</v>
      </c>
      <c r="T271" s="23">
        <f>N271*(S271/100)</f>
        <v>0</v>
      </c>
      <c r="U271" s="23">
        <f>N271+T271</f>
        <v>0</v>
      </c>
    </row>
  </sheetData>
  <sheetProtection algorithmName="SHA-512" hashValue="ZB90dA/ZFlyj+CaavBn4GQn/b68QoM0Re+8fm8NgOu//+EsITdopJ8b2Uq06FzYP7has+vDmNcvRJxc6rjdOzA==" saltValue="F5SEQrxR1vNzTUhVHPwzZw==" spinCount="100000" sheet="1" objects="1" scenarios="1"/>
  <protectedRanges>
    <protectedRange sqref="M219 M221 M224 M229 M231 M234" name="Oblast5"/>
    <protectedRange sqref="M157 M159 M161:M163 M165 M167:M171 M173:M174 M176:M177 M179 M181 M183 M186 M188 M191 M193 M195 M197 M199 M201 M203:M204 M206:M211 M214 M217" name="Oblast3"/>
    <protectedRange sqref="M7 M9 M11 M13 M15:M16 M18 M20 M22:M23 M25:M26 M28 M31 M34 M36 M51 M53 M55 M57 M59 M61 M63 M65 M67 M69 M71" name="Oblast1"/>
    <protectedRange sqref="M75 M77 M78 M80 M82 M84 M85 M86 M88 M92 M95 M99 M108 M111 M115 M117 M119 M122 M125 M126 M128 M130 M133 M134 M135 M137 M140 M144 M147 M150 M153" name="Oblast2"/>
    <protectedRange sqref="M238 M241 M243 M246:M247 M251 M253 M255 M259 M262 M265:M268 M270:M271" name="Oblast4"/>
  </protectedRanges>
  <phoneticPr fontId="0" type="noConversion"/>
  <printOptions gridLines="1"/>
  <pageMargins left="0.39370078740157483" right="0.39370078740157483" top="0.59055118110236227" bottom="0.59055118110236227" header="0.39370078740157483" footer="0.39370078740157483"/>
  <pageSetup paperSize="9" scale="90" fitToHeight="9999" orientation="landscape" horizontalDpi="300" verticalDpi="300" r:id="rId1"/>
  <headerFooter alignWithMargins="0">
    <oddFooter>&amp;L&amp;8www.euroCALC.cz&amp;C&amp;8&amp;P z &amp;N&amp;R&amp;8&amp;D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1:U206"/>
  <sheetViews>
    <sheetView topLeftCell="F67" zoomScaleNormal="100" workbookViewId="0">
      <selection activeCell="N72" sqref="N72"/>
    </sheetView>
  </sheetViews>
  <sheetFormatPr defaultRowHeight="12.75" outlineLevelRow="3" x14ac:dyDescent="0.2"/>
  <cols>
    <col min="1" max="5" width="0" hidden="1" customWidth="1"/>
    <col min="6" max="6" width="4.28515625" style="1" customWidth="1"/>
    <col min="7" max="7" width="10" style="3" customWidth="1"/>
    <col min="8" max="8" width="57.140625" style="5" customWidth="1"/>
    <col min="9" max="9" width="4.28515625" style="4" customWidth="1"/>
    <col min="10" max="10" width="11" style="7" customWidth="1"/>
    <col min="11" max="11" width="6.85546875" style="8" customWidth="1"/>
    <col min="12" max="12" width="11" style="7" customWidth="1"/>
    <col min="13" max="13" width="10.85546875" style="8" customWidth="1"/>
    <col min="14" max="14" width="11.42578125" style="9" customWidth="1"/>
    <col min="15" max="15" width="9.42578125" style="10" customWidth="1"/>
    <col min="16" max="16" width="9.7109375" style="8" customWidth="1"/>
    <col min="17" max="17" width="9" style="8" customWidth="1"/>
    <col min="18" max="18" width="11.140625" style="8" customWidth="1"/>
    <col min="19" max="19" width="9.7109375" style="8" customWidth="1"/>
    <col min="20" max="20" width="14.5703125" style="8" customWidth="1"/>
    <col min="21" max="21" width="15.7109375" style="8" customWidth="1"/>
    <col min="22" max="22" width="9.42578125" customWidth="1"/>
  </cols>
  <sheetData>
    <row r="1" spans="6:21" ht="21.6" customHeight="1" x14ac:dyDescent="0.25">
      <c r="F1" s="11"/>
      <c r="G1" s="12"/>
      <c r="H1" s="12" t="s">
        <v>345</v>
      </c>
      <c r="I1" s="12"/>
      <c r="J1" s="13"/>
      <c r="K1" s="14"/>
      <c r="L1" s="13"/>
      <c r="M1" s="14"/>
      <c r="N1" s="15"/>
      <c r="O1" s="16"/>
      <c r="P1" s="14"/>
      <c r="Q1" s="14"/>
      <c r="R1" s="14"/>
      <c r="S1" s="14"/>
      <c r="T1" s="14"/>
      <c r="U1" s="14"/>
    </row>
    <row r="2" spans="6:21" ht="21.6" customHeight="1" x14ac:dyDescent="0.25">
      <c r="F2" s="11"/>
      <c r="G2" s="12"/>
      <c r="H2" s="12" t="s">
        <v>657</v>
      </c>
      <c r="I2" s="12"/>
      <c r="J2" s="13"/>
      <c r="K2" s="14"/>
      <c r="L2" s="13"/>
      <c r="M2" s="14"/>
      <c r="N2" s="15"/>
      <c r="O2" s="16"/>
      <c r="P2" s="14"/>
      <c r="Q2" s="14"/>
      <c r="R2" s="14"/>
      <c r="S2" s="14"/>
      <c r="T2" s="14"/>
      <c r="U2" s="14"/>
    </row>
    <row r="3" spans="6:21" s="24" customFormat="1" ht="24.75" thickBot="1" x14ac:dyDescent="0.25">
      <c r="F3" s="25" t="s">
        <v>25</v>
      </c>
      <c r="G3" s="25" t="s">
        <v>14</v>
      </c>
      <c r="H3" s="91" t="s">
        <v>18</v>
      </c>
      <c r="I3" s="25" t="s">
        <v>6</v>
      </c>
      <c r="J3" s="96" t="s">
        <v>279</v>
      </c>
      <c r="K3" s="25" t="s">
        <v>24</v>
      </c>
      <c r="L3" s="25" t="s">
        <v>188</v>
      </c>
      <c r="M3" s="25" t="s">
        <v>181</v>
      </c>
      <c r="N3" s="25" t="s">
        <v>17</v>
      </c>
      <c r="O3" s="96" t="s">
        <v>210</v>
      </c>
      <c r="P3" s="25" t="s">
        <v>44</v>
      </c>
      <c r="Q3" s="25" t="s">
        <v>225</v>
      </c>
      <c r="R3" s="25" t="s">
        <v>19</v>
      </c>
      <c r="S3" s="25" t="s">
        <v>168</v>
      </c>
      <c r="T3" s="25" t="s">
        <v>13</v>
      </c>
      <c r="U3" s="25" t="s">
        <v>172</v>
      </c>
    </row>
    <row r="4" spans="6:21" ht="11.25" customHeight="1" x14ac:dyDescent="0.2">
      <c r="F4" s="2"/>
      <c r="G4" s="26"/>
      <c r="H4" s="27"/>
      <c r="I4" s="6"/>
      <c r="J4" s="2"/>
      <c r="K4" s="2"/>
      <c r="L4" s="2"/>
      <c r="M4" s="2"/>
      <c r="N4" s="2"/>
      <c r="O4" s="2"/>
      <c r="P4" s="2"/>
      <c r="Q4" s="2"/>
      <c r="R4" s="2"/>
      <c r="S4" s="2"/>
      <c r="T4" s="2"/>
      <c r="U4" s="2"/>
    </row>
    <row r="5" spans="6:21" s="28" customFormat="1" ht="18.75" customHeight="1" x14ac:dyDescent="0.2">
      <c r="F5" s="29"/>
      <c r="G5" s="31"/>
      <c r="H5" s="31" t="s">
        <v>659</v>
      </c>
      <c r="I5" s="30"/>
      <c r="J5" s="32"/>
      <c r="K5" s="33"/>
      <c r="L5" s="32"/>
      <c r="M5" s="33"/>
      <c r="N5" s="34">
        <f>SUBTOTAL(9,N6:N206)</f>
        <v>0</v>
      </c>
      <c r="O5" s="35"/>
      <c r="P5" s="133">
        <f>SUBTOTAL(9,P6:P206)</f>
        <v>870.84959894999986</v>
      </c>
      <c r="Q5" s="33"/>
      <c r="R5" s="36">
        <f>SUBTOTAL(9,R6:R206)</f>
        <v>247.75860000000003</v>
      </c>
      <c r="S5" s="79" t="s">
        <v>1</v>
      </c>
      <c r="T5" s="34">
        <f>SUBTOTAL(9,T6:T206)</f>
        <v>0</v>
      </c>
      <c r="U5" s="34">
        <f>SUBTOTAL(9,U6:U206)</f>
        <v>0</v>
      </c>
    </row>
    <row r="6" spans="6:21" s="37" customFormat="1" ht="16.5" customHeight="1" outlineLevel="1" x14ac:dyDescent="0.2">
      <c r="F6" s="38"/>
      <c r="G6" s="39"/>
      <c r="H6" s="39" t="s">
        <v>219</v>
      </c>
      <c r="I6" s="6"/>
      <c r="J6" s="40"/>
      <c r="K6" s="41"/>
      <c r="L6" s="40"/>
      <c r="M6" s="41"/>
      <c r="N6" s="42">
        <f>SUBTOTAL(9,N7:N38)</f>
        <v>0</v>
      </c>
      <c r="O6" s="43"/>
      <c r="P6" s="44">
        <f>SUBTOTAL(9,P7:P38)</f>
        <v>15.700044000000002</v>
      </c>
      <c r="Q6" s="41"/>
      <c r="R6" s="44">
        <f>SUBTOTAL(9,R7:R38)</f>
        <v>0</v>
      </c>
      <c r="S6" s="80" t="s">
        <v>1</v>
      </c>
      <c r="T6" s="42">
        <f>SUBTOTAL(9,T7:T38)</f>
        <v>0</v>
      </c>
      <c r="U6" s="42">
        <f>SUBTOTAL(9,U7:U38)</f>
        <v>0</v>
      </c>
    </row>
    <row r="7" spans="6:21" s="45" customFormat="1" ht="24" outlineLevel="2" x14ac:dyDescent="0.2">
      <c r="F7" s="20">
        <v>1</v>
      </c>
      <c r="G7" s="46" t="s">
        <v>65</v>
      </c>
      <c r="H7" s="47" t="s">
        <v>560</v>
      </c>
      <c r="I7" s="21" t="s">
        <v>12</v>
      </c>
      <c r="J7" s="48">
        <v>252.92</v>
      </c>
      <c r="K7" s="22">
        <v>0</v>
      </c>
      <c r="L7" s="48">
        <f>J7*(1+K7/100)</f>
        <v>252.92</v>
      </c>
      <c r="M7" s="22">
        <v>0</v>
      </c>
      <c r="N7" s="23">
        <f>L7*M7</f>
        <v>0</v>
      </c>
      <c r="O7" s="49"/>
      <c r="P7" s="50">
        <f>L7*O7</f>
        <v>0</v>
      </c>
      <c r="Q7" s="49"/>
      <c r="R7" s="50">
        <f>L7*Q7</f>
        <v>0</v>
      </c>
      <c r="S7" s="23">
        <v>21</v>
      </c>
      <c r="T7" s="23">
        <f>N7*(S7/100)</f>
        <v>0</v>
      </c>
      <c r="U7" s="23">
        <f>N7+T7</f>
        <v>0</v>
      </c>
    </row>
    <row r="8" spans="6:21" s="51" customFormat="1" ht="11.25" outlineLevel="3" x14ac:dyDescent="0.2">
      <c r="F8" s="52"/>
      <c r="G8" s="53"/>
      <c r="H8" s="54" t="s">
        <v>442</v>
      </c>
      <c r="I8" s="53"/>
      <c r="J8" s="55">
        <v>252.92</v>
      </c>
      <c r="K8" s="56"/>
      <c r="L8" s="57"/>
      <c r="M8" s="56"/>
      <c r="N8" s="58"/>
      <c r="O8" s="59"/>
      <c r="P8" s="56"/>
      <c r="Q8" s="56"/>
      <c r="R8" s="56"/>
      <c r="S8" s="81" t="s">
        <v>1</v>
      </c>
      <c r="T8" s="56"/>
      <c r="U8" s="56"/>
    </row>
    <row r="9" spans="6:21" s="45" customFormat="1" ht="12" outlineLevel="2" x14ac:dyDescent="0.2">
      <c r="F9" s="20">
        <v>2</v>
      </c>
      <c r="G9" s="46" t="s">
        <v>68</v>
      </c>
      <c r="H9" s="47" t="s">
        <v>526</v>
      </c>
      <c r="I9" s="21" t="s">
        <v>12</v>
      </c>
      <c r="J9" s="48">
        <v>56.17</v>
      </c>
      <c r="K9" s="22">
        <v>0</v>
      </c>
      <c r="L9" s="48">
        <f>J9*(1+K9/100)</f>
        <v>56.17</v>
      </c>
      <c r="M9" s="22">
        <v>0</v>
      </c>
      <c r="N9" s="23">
        <f>L9*M9</f>
        <v>0</v>
      </c>
      <c r="O9" s="49"/>
      <c r="P9" s="50">
        <f>L9*O9</f>
        <v>0</v>
      </c>
      <c r="Q9" s="49"/>
      <c r="R9" s="50">
        <f>L9*Q9</f>
        <v>0</v>
      </c>
      <c r="S9" s="23">
        <v>21</v>
      </c>
      <c r="T9" s="23">
        <f>N9*(S9/100)</f>
        <v>0</v>
      </c>
      <c r="U9" s="23">
        <f>N9+T9</f>
        <v>0</v>
      </c>
    </row>
    <row r="10" spans="6:21" s="51" customFormat="1" ht="11.25" outlineLevel="3" x14ac:dyDescent="0.2">
      <c r="F10" s="52"/>
      <c r="G10" s="53"/>
      <c r="H10" s="54" t="s">
        <v>461</v>
      </c>
      <c r="I10" s="53"/>
      <c r="J10" s="55">
        <v>56.17</v>
      </c>
      <c r="K10" s="56"/>
      <c r="L10" s="57"/>
      <c r="M10" s="56"/>
      <c r="N10" s="58"/>
      <c r="O10" s="59"/>
      <c r="P10" s="56"/>
      <c r="Q10" s="56"/>
      <c r="R10" s="56"/>
      <c r="S10" s="81" t="s">
        <v>1</v>
      </c>
      <c r="T10" s="56"/>
      <c r="U10" s="56"/>
    </row>
    <row r="11" spans="6:21" s="45" customFormat="1" ht="12" outlineLevel="2" x14ac:dyDescent="0.2">
      <c r="F11" s="20">
        <v>3</v>
      </c>
      <c r="G11" s="46" t="s">
        <v>69</v>
      </c>
      <c r="H11" s="47" t="s">
        <v>482</v>
      </c>
      <c r="I11" s="21" t="s">
        <v>12</v>
      </c>
      <c r="J11" s="48">
        <v>0.97</v>
      </c>
      <c r="K11" s="22">
        <v>0</v>
      </c>
      <c r="L11" s="48">
        <f>J11*(1+K11/100)</f>
        <v>0.97</v>
      </c>
      <c r="M11" s="22">
        <v>0</v>
      </c>
      <c r="N11" s="23">
        <f>L11*M11</f>
        <v>0</v>
      </c>
      <c r="O11" s="49"/>
      <c r="P11" s="50">
        <f>L11*O11</f>
        <v>0</v>
      </c>
      <c r="Q11" s="49"/>
      <c r="R11" s="50">
        <f>L11*Q11</f>
        <v>0</v>
      </c>
      <c r="S11" s="23">
        <v>21</v>
      </c>
      <c r="T11" s="23">
        <f>N11*(S11/100)</f>
        <v>0</v>
      </c>
      <c r="U11" s="23">
        <f>N11+T11</f>
        <v>0</v>
      </c>
    </row>
    <row r="12" spans="6:21" s="51" customFormat="1" ht="11.25" outlineLevel="3" x14ac:dyDescent="0.2">
      <c r="F12" s="52"/>
      <c r="G12" s="53"/>
      <c r="H12" s="54" t="s">
        <v>452</v>
      </c>
      <c r="I12" s="53"/>
      <c r="J12" s="55">
        <v>0.97</v>
      </c>
      <c r="K12" s="56"/>
      <c r="L12" s="57"/>
      <c r="M12" s="56"/>
      <c r="N12" s="58"/>
      <c r="O12" s="59"/>
      <c r="P12" s="56"/>
      <c r="Q12" s="56"/>
      <c r="R12" s="56"/>
      <c r="S12" s="81" t="s">
        <v>1</v>
      </c>
      <c r="T12" s="56"/>
      <c r="U12" s="56"/>
    </row>
    <row r="13" spans="6:21" s="45" customFormat="1" ht="12" outlineLevel="2" x14ac:dyDescent="0.2">
      <c r="F13" s="20">
        <v>4</v>
      </c>
      <c r="G13" s="46" t="s">
        <v>71</v>
      </c>
      <c r="H13" s="47" t="s">
        <v>520</v>
      </c>
      <c r="I13" s="21" t="s">
        <v>11</v>
      </c>
      <c r="J13" s="48">
        <v>112.3</v>
      </c>
      <c r="K13" s="22">
        <v>0</v>
      </c>
      <c r="L13" s="48">
        <f>J13*(1+K13/100)</f>
        <v>112.3</v>
      </c>
      <c r="M13" s="22">
        <v>0</v>
      </c>
      <c r="N13" s="23">
        <f>L13*M13</f>
        <v>0</v>
      </c>
      <c r="O13" s="49">
        <v>8.4000000000000003E-4</v>
      </c>
      <c r="P13" s="50">
        <f>L13*O13</f>
        <v>9.4331999999999999E-2</v>
      </c>
      <c r="Q13" s="49"/>
      <c r="R13" s="50">
        <f>L13*Q13</f>
        <v>0</v>
      </c>
      <c r="S13" s="23">
        <v>21</v>
      </c>
      <c r="T13" s="23">
        <f>N13*(S13/100)</f>
        <v>0</v>
      </c>
      <c r="U13" s="23">
        <f>N13+T13</f>
        <v>0</v>
      </c>
    </row>
    <row r="14" spans="6:21" s="51" customFormat="1" ht="11.25" outlineLevel="3" x14ac:dyDescent="0.2">
      <c r="F14" s="52"/>
      <c r="G14" s="53"/>
      <c r="H14" s="54" t="s">
        <v>510</v>
      </c>
      <c r="I14" s="53"/>
      <c r="J14" s="55">
        <v>112.3</v>
      </c>
      <c r="K14" s="56"/>
      <c r="L14" s="57"/>
      <c r="M14" s="56"/>
      <c r="N14" s="58"/>
      <c r="O14" s="59"/>
      <c r="P14" s="56"/>
      <c r="Q14" s="56"/>
      <c r="R14" s="56"/>
      <c r="S14" s="81" t="s">
        <v>1</v>
      </c>
      <c r="T14" s="56"/>
      <c r="U14" s="56"/>
    </row>
    <row r="15" spans="6:21" s="45" customFormat="1" ht="12" outlineLevel="2" x14ac:dyDescent="0.2">
      <c r="F15" s="20">
        <v>5</v>
      </c>
      <c r="G15" s="46" t="s">
        <v>72</v>
      </c>
      <c r="H15" s="47" t="s">
        <v>531</v>
      </c>
      <c r="I15" s="21" t="s">
        <v>11</v>
      </c>
      <c r="J15" s="48">
        <v>112.3</v>
      </c>
      <c r="K15" s="22">
        <v>0</v>
      </c>
      <c r="L15" s="48">
        <f>J15*(1+K15/100)</f>
        <v>112.3</v>
      </c>
      <c r="M15" s="22">
        <v>0</v>
      </c>
      <c r="N15" s="23">
        <f>L15*M15</f>
        <v>0</v>
      </c>
      <c r="O15" s="49"/>
      <c r="P15" s="50">
        <f>L15*O15</f>
        <v>0</v>
      </c>
      <c r="Q15" s="49"/>
      <c r="R15" s="50">
        <f>L15*Q15</f>
        <v>0</v>
      </c>
      <c r="S15" s="23">
        <v>21</v>
      </c>
      <c r="T15" s="23">
        <f>N15*(S15/100)</f>
        <v>0</v>
      </c>
      <c r="U15" s="23">
        <f>N15+T15</f>
        <v>0</v>
      </c>
    </row>
    <row r="16" spans="6:21" s="45" customFormat="1" ht="12" outlineLevel="2" x14ac:dyDescent="0.2">
      <c r="F16" s="20">
        <v>6</v>
      </c>
      <c r="G16" s="46" t="s">
        <v>79</v>
      </c>
      <c r="H16" s="47" t="s">
        <v>567</v>
      </c>
      <c r="I16" s="21" t="s">
        <v>12</v>
      </c>
      <c r="J16" s="48">
        <v>264.60000000000002</v>
      </c>
      <c r="K16" s="22">
        <v>0</v>
      </c>
      <c r="L16" s="48">
        <f>J16*(1+K16/100)</f>
        <v>264.60000000000002</v>
      </c>
      <c r="M16" s="22">
        <v>0</v>
      </c>
      <c r="N16" s="23">
        <f>L16*M16</f>
        <v>0</v>
      </c>
      <c r="O16" s="49"/>
      <c r="P16" s="50">
        <f>L16*O16</f>
        <v>0</v>
      </c>
      <c r="Q16" s="49"/>
      <c r="R16" s="50">
        <f>L16*Q16</f>
        <v>0</v>
      </c>
      <c r="S16" s="23">
        <v>21</v>
      </c>
      <c r="T16" s="23">
        <f>N16*(S16/100)</f>
        <v>0</v>
      </c>
      <c r="U16" s="23">
        <f>N16+T16</f>
        <v>0</v>
      </c>
    </row>
    <row r="17" spans="6:21" s="51" customFormat="1" ht="11.25" outlineLevel="3" x14ac:dyDescent="0.2">
      <c r="F17" s="52"/>
      <c r="G17" s="53"/>
      <c r="H17" s="54" t="s">
        <v>428</v>
      </c>
      <c r="I17" s="53"/>
      <c r="J17" s="55">
        <v>264.60000000000002</v>
      </c>
      <c r="K17" s="56"/>
      <c r="L17" s="57"/>
      <c r="M17" s="56"/>
      <c r="N17" s="58"/>
      <c r="O17" s="59"/>
      <c r="P17" s="56"/>
      <c r="Q17" s="56"/>
      <c r="R17" s="56"/>
      <c r="S17" s="81" t="s">
        <v>1</v>
      </c>
      <c r="T17" s="56"/>
      <c r="U17" s="56"/>
    </row>
    <row r="18" spans="6:21" s="45" customFormat="1" ht="12" outlineLevel="2" x14ac:dyDescent="0.2">
      <c r="F18" s="20">
        <v>7</v>
      </c>
      <c r="G18" s="46" t="s">
        <v>84</v>
      </c>
      <c r="H18" s="47" t="s">
        <v>344</v>
      </c>
      <c r="I18" s="21" t="s">
        <v>12</v>
      </c>
      <c r="J18" s="48">
        <v>264.60000000000002</v>
      </c>
      <c r="K18" s="22">
        <v>0</v>
      </c>
      <c r="L18" s="48">
        <f>J18*(1+K18/100)</f>
        <v>264.60000000000002</v>
      </c>
      <c r="M18" s="22">
        <v>0</v>
      </c>
      <c r="N18" s="23">
        <f>L18*M18</f>
        <v>0</v>
      </c>
      <c r="O18" s="49"/>
      <c r="P18" s="50">
        <f>L18*O18</f>
        <v>0</v>
      </c>
      <c r="Q18" s="49"/>
      <c r="R18" s="50">
        <f>L18*Q18</f>
        <v>0</v>
      </c>
      <c r="S18" s="23">
        <v>21</v>
      </c>
      <c r="T18" s="23">
        <f>N18*(S18/100)</f>
        <v>0</v>
      </c>
      <c r="U18" s="23">
        <f>N18+T18</f>
        <v>0</v>
      </c>
    </row>
    <row r="19" spans="6:21" s="45" customFormat="1" ht="12" outlineLevel="2" x14ac:dyDescent="0.2">
      <c r="F19" s="20">
        <v>8</v>
      </c>
      <c r="G19" s="46" t="s">
        <v>85</v>
      </c>
      <c r="H19" s="47" t="s">
        <v>543</v>
      </c>
      <c r="I19" s="21" t="s">
        <v>3</v>
      </c>
      <c r="J19" s="48">
        <v>463.05000000000007</v>
      </c>
      <c r="K19" s="22">
        <v>0</v>
      </c>
      <c r="L19" s="48">
        <f>J19*(1+K19/100)</f>
        <v>463.05000000000007</v>
      </c>
      <c r="M19" s="22">
        <v>0</v>
      </c>
      <c r="N19" s="23">
        <f>L19*M19</f>
        <v>0</v>
      </c>
      <c r="O19" s="49"/>
      <c r="P19" s="50">
        <f>L19*O19</f>
        <v>0</v>
      </c>
      <c r="Q19" s="49"/>
      <c r="R19" s="50">
        <f>L19*Q19</f>
        <v>0</v>
      </c>
      <c r="S19" s="23">
        <v>21</v>
      </c>
      <c r="T19" s="23">
        <f>N19*(S19/100)</f>
        <v>0</v>
      </c>
      <c r="U19" s="23">
        <f>N19+T19</f>
        <v>0</v>
      </c>
    </row>
    <row r="20" spans="6:21" s="51" customFormat="1" ht="11.25" outlineLevel="3" x14ac:dyDescent="0.2">
      <c r="F20" s="52"/>
      <c r="G20" s="53"/>
      <c r="H20" s="54" t="s">
        <v>268</v>
      </c>
      <c r="I20" s="53"/>
      <c r="J20" s="55">
        <v>463.05000000000007</v>
      </c>
      <c r="K20" s="56"/>
      <c r="L20" s="57"/>
      <c r="M20" s="56"/>
      <c r="N20" s="58"/>
      <c r="O20" s="59"/>
      <c r="P20" s="56"/>
      <c r="Q20" s="56"/>
      <c r="R20" s="56"/>
      <c r="S20" s="81" t="s">
        <v>1</v>
      </c>
      <c r="T20" s="56"/>
      <c r="U20" s="56"/>
    </row>
    <row r="21" spans="6:21" s="45" customFormat="1" ht="12" outlineLevel="2" x14ac:dyDescent="0.2">
      <c r="F21" s="20">
        <v>9</v>
      </c>
      <c r="G21" s="46" t="s">
        <v>86</v>
      </c>
      <c r="H21" s="47" t="s">
        <v>548</v>
      </c>
      <c r="I21" s="21" t="s">
        <v>12</v>
      </c>
      <c r="J21" s="48">
        <v>45.46</v>
      </c>
      <c r="K21" s="22">
        <v>0</v>
      </c>
      <c r="L21" s="48">
        <f>J21*(1+K21/100)</f>
        <v>45.46</v>
      </c>
      <c r="M21" s="22">
        <v>0</v>
      </c>
      <c r="N21" s="23">
        <f>L21*M21</f>
        <v>0</v>
      </c>
      <c r="O21" s="49"/>
      <c r="P21" s="50">
        <f>L21*O21</f>
        <v>0</v>
      </c>
      <c r="Q21" s="49"/>
      <c r="R21" s="50">
        <f>L21*Q21</f>
        <v>0</v>
      </c>
      <c r="S21" s="23">
        <v>21</v>
      </c>
      <c r="T21" s="23">
        <f>N21*(S21/100)</f>
        <v>0</v>
      </c>
      <c r="U21" s="23">
        <f>N21+T21</f>
        <v>0</v>
      </c>
    </row>
    <row r="22" spans="6:21" s="51" customFormat="1" ht="11.25" outlineLevel="3" x14ac:dyDescent="0.2">
      <c r="F22" s="52"/>
      <c r="G22" s="53"/>
      <c r="H22" s="54" t="s">
        <v>513</v>
      </c>
      <c r="I22" s="53"/>
      <c r="J22" s="55">
        <v>45.46</v>
      </c>
      <c r="K22" s="56"/>
      <c r="L22" s="57"/>
      <c r="M22" s="56"/>
      <c r="N22" s="58"/>
      <c r="O22" s="59"/>
      <c r="P22" s="56"/>
      <c r="Q22" s="56"/>
      <c r="R22" s="56"/>
      <c r="S22" s="81" t="s">
        <v>1</v>
      </c>
      <c r="T22" s="56"/>
      <c r="U22" s="56"/>
    </row>
    <row r="23" spans="6:21" s="45" customFormat="1" ht="24" outlineLevel="2" x14ac:dyDescent="0.2">
      <c r="F23" s="20">
        <v>10</v>
      </c>
      <c r="G23" s="46" t="s">
        <v>87</v>
      </c>
      <c r="H23" s="47" t="s">
        <v>626</v>
      </c>
      <c r="I23" s="21" t="s">
        <v>12</v>
      </c>
      <c r="J23" s="48">
        <v>8.8800000000000008</v>
      </c>
      <c r="K23" s="22">
        <v>0</v>
      </c>
      <c r="L23" s="48">
        <f>J23*(1+K23/100)</f>
        <v>8.8800000000000008</v>
      </c>
      <c r="M23" s="22">
        <v>0</v>
      </c>
      <c r="N23" s="23">
        <f>L23*M23</f>
        <v>0</v>
      </c>
      <c r="O23" s="49"/>
      <c r="P23" s="50">
        <f>L23*O23</f>
        <v>0</v>
      </c>
      <c r="Q23" s="49"/>
      <c r="R23" s="50">
        <f>L23*Q23</f>
        <v>0</v>
      </c>
      <c r="S23" s="23">
        <v>21</v>
      </c>
      <c r="T23" s="23">
        <f>N23*(S23/100)</f>
        <v>0</v>
      </c>
      <c r="U23" s="23">
        <f>N23+T23</f>
        <v>0</v>
      </c>
    </row>
    <row r="24" spans="6:21" s="51" customFormat="1" ht="11.25" outlineLevel="3" x14ac:dyDescent="0.2">
      <c r="F24" s="52"/>
      <c r="G24" s="53"/>
      <c r="H24" s="54" t="s">
        <v>506</v>
      </c>
      <c r="I24" s="53"/>
      <c r="J24" s="55">
        <v>8.8800000000000008</v>
      </c>
      <c r="K24" s="56"/>
      <c r="L24" s="57"/>
      <c r="M24" s="56"/>
      <c r="N24" s="58"/>
      <c r="O24" s="59"/>
      <c r="P24" s="56"/>
      <c r="Q24" s="56"/>
      <c r="R24" s="56"/>
      <c r="S24" s="81" t="s">
        <v>1</v>
      </c>
      <c r="T24" s="56"/>
      <c r="U24" s="56"/>
    </row>
    <row r="25" spans="6:21" s="45" customFormat="1" ht="12" outlineLevel="2" x14ac:dyDescent="0.2">
      <c r="F25" s="20">
        <v>11</v>
      </c>
      <c r="G25" s="46" t="s">
        <v>40</v>
      </c>
      <c r="H25" s="47" t="s">
        <v>308</v>
      </c>
      <c r="I25" s="21" t="s">
        <v>3</v>
      </c>
      <c r="J25" s="48">
        <v>15.451200000000002</v>
      </c>
      <c r="K25" s="22">
        <v>1</v>
      </c>
      <c r="L25" s="48">
        <f>J25*(1+K25/100)</f>
        <v>15.605712000000002</v>
      </c>
      <c r="M25" s="22">
        <v>0</v>
      </c>
      <c r="N25" s="23">
        <f>L25*M25</f>
        <v>0</v>
      </c>
      <c r="O25" s="49">
        <v>1</v>
      </c>
      <c r="P25" s="50">
        <f>L25*O25</f>
        <v>15.605712000000002</v>
      </c>
      <c r="Q25" s="49"/>
      <c r="R25" s="50">
        <f>L25*Q25</f>
        <v>0</v>
      </c>
      <c r="S25" s="23">
        <v>21</v>
      </c>
      <c r="T25" s="23">
        <f>N25*(S25/100)</f>
        <v>0</v>
      </c>
      <c r="U25" s="23">
        <f>N25+T25</f>
        <v>0</v>
      </c>
    </row>
    <row r="26" spans="6:21" s="51" customFormat="1" ht="11.25" outlineLevel="3" x14ac:dyDescent="0.2">
      <c r="F26" s="52"/>
      <c r="G26" s="53"/>
      <c r="H26" s="54" t="s">
        <v>128</v>
      </c>
      <c r="I26" s="53"/>
      <c r="J26" s="55">
        <v>15.451200000000002</v>
      </c>
      <c r="K26" s="56"/>
      <c r="L26" s="57"/>
      <c r="M26" s="56"/>
      <c r="N26" s="58"/>
      <c r="O26" s="59"/>
      <c r="P26" s="56"/>
      <c r="Q26" s="56"/>
      <c r="R26" s="56"/>
      <c r="S26" s="81" t="s">
        <v>1</v>
      </c>
      <c r="T26" s="56"/>
      <c r="U26" s="56"/>
    </row>
    <row r="27" spans="6:21" s="45" customFormat="1" ht="12" outlineLevel="2" x14ac:dyDescent="0.2">
      <c r="F27" s="20">
        <v>12</v>
      </c>
      <c r="G27" s="46" t="s">
        <v>89</v>
      </c>
      <c r="H27" s="47" t="s">
        <v>400</v>
      </c>
      <c r="I27" s="21" t="s">
        <v>11</v>
      </c>
      <c r="J27" s="48">
        <v>961.8</v>
      </c>
      <c r="K27" s="22">
        <v>0</v>
      </c>
      <c r="L27" s="48">
        <f>J27*(1+K27/100)</f>
        <v>961.8</v>
      </c>
      <c r="M27" s="22">
        <v>0</v>
      </c>
      <c r="N27" s="23">
        <f>L27*M27</f>
        <v>0</v>
      </c>
      <c r="O27" s="49"/>
      <c r="P27" s="50">
        <f>L27*O27</f>
        <v>0</v>
      </c>
      <c r="Q27" s="49"/>
      <c r="R27" s="50">
        <f>L27*Q27</f>
        <v>0</v>
      </c>
      <c r="S27" s="23">
        <v>21</v>
      </c>
      <c r="T27" s="23">
        <f>N27*(S27/100)</f>
        <v>0</v>
      </c>
      <c r="U27" s="23">
        <f>N27+T27</f>
        <v>0</v>
      </c>
    </row>
    <row r="28" spans="6:21" s="51" customFormat="1" ht="11.25" outlineLevel="3" x14ac:dyDescent="0.2">
      <c r="F28" s="52"/>
      <c r="G28" s="53"/>
      <c r="H28" s="54" t="s">
        <v>230</v>
      </c>
      <c r="I28" s="53"/>
      <c r="J28" s="55">
        <v>117.2</v>
      </c>
      <c r="K28" s="56"/>
      <c r="L28" s="57"/>
      <c r="M28" s="56"/>
      <c r="N28" s="58"/>
      <c r="O28" s="59"/>
      <c r="P28" s="56"/>
      <c r="Q28" s="56"/>
      <c r="R28" s="56"/>
      <c r="S28" s="81" t="s">
        <v>1</v>
      </c>
      <c r="T28" s="56"/>
      <c r="U28" s="56"/>
    </row>
    <row r="29" spans="6:21" s="51" customFormat="1" ht="11.25" outlineLevel="3" x14ac:dyDescent="0.2">
      <c r="F29" s="52"/>
      <c r="G29" s="53"/>
      <c r="H29" s="54" t="s">
        <v>311</v>
      </c>
      <c r="I29" s="53"/>
      <c r="J29" s="55">
        <v>255.7</v>
      </c>
      <c r="K29" s="56"/>
      <c r="L29" s="57"/>
      <c r="M29" s="56"/>
      <c r="N29" s="58"/>
      <c r="O29" s="59"/>
      <c r="P29" s="56"/>
      <c r="Q29" s="56"/>
      <c r="R29" s="56"/>
      <c r="S29" s="81" t="s">
        <v>1</v>
      </c>
      <c r="T29" s="56"/>
      <c r="U29" s="56"/>
    </row>
    <row r="30" spans="6:21" s="51" customFormat="1" ht="11.25" outlineLevel="3" x14ac:dyDescent="0.2">
      <c r="F30" s="52"/>
      <c r="G30" s="53"/>
      <c r="H30" s="54" t="s">
        <v>392</v>
      </c>
      <c r="I30" s="53"/>
      <c r="J30" s="55">
        <v>373.3</v>
      </c>
      <c r="K30" s="56"/>
      <c r="L30" s="57"/>
      <c r="M30" s="56"/>
      <c r="N30" s="58"/>
      <c r="O30" s="59"/>
      <c r="P30" s="56"/>
      <c r="Q30" s="56"/>
      <c r="R30" s="56"/>
      <c r="S30" s="81" t="s">
        <v>1</v>
      </c>
      <c r="T30" s="56"/>
      <c r="U30" s="56"/>
    </row>
    <row r="31" spans="6:21" s="51" customFormat="1" ht="11.25" outlineLevel="3" x14ac:dyDescent="0.2">
      <c r="F31" s="52"/>
      <c r="G31" s="53"/>
      <c r="H31" s="54" t="s">
        <v>395</v>
      </c>
      <c r="I31" s="53"/>
      <c r="J31" s="55">
        <v>12.4</v>
      </c>
      <c r="K31" s="56"/>
      <c r="L31" s="57"/>
      <c r="M31" s="56"/>
      <c r="N31" s="58"/>
      <c r="O31" s="59"/>
      <c r="P31" s="56"/>
      <c r="Q31" s="56"/>
      <c r="R31" s="56"/>
      <c r="S31" s="81" t="s">
        <v>1</v>
      </c>
      <c r="T31" s="56"/>
      <c r="U31" s="56"/>
    </row>
    <row r="32" spans="6:21" s="51" customFormat="1" ht="11.25" outlineLevel="3" x14ac:dyDescent="0.2">
      <c r="F32" s="52"/>
      <c r="G32" s="53"/>
      <c r="H32" s="54" t="s">
        <v>316</v>
      </c>
      <c r="I32" s="53"/>
      <c r="J32" s="55">
        <v>24.9</v>
      </c>
      <c r="K32" s="56"/>
      <c r="L32" s="57"/>
      <c r="M32" s="56"/>
      <c r="N32" s="58"/>
      <c r="O32" s="59"/>
      <c r="P32" s="56"/>
      <c r="Q32" s="56"/>
      <c r="R32" s="56"/>
      <c r="S32" s="81" t="s">
        <v>1</v>
      </c>
      <c r="T32" s="56"/>
      <c r="U32" s="56"/>
    </row>
    <row r="33" spans="6:21" s="51" customFormat="1" ht="11.25" outlineLevel="3" x14ac:dyDescent="0.2">
      <c r="F33" s="52"/>
      <c r="G33" s="53"/>
      <c r="H33" s="54" t="s">
        <v>323</v>
      </c>
      <c r="I33" s="53"/>
      <c r="J33" s="55">
        <v>44.3</v>
      </c>
      <c r="K33" s="56"/>
      <c r="L33" s="57"/>
      <c r="M33" s="56"/>
      <c r="N33" s="58"/>
      <c r="O33" s="59"/>
      <c r="P33" s="56"/>
      <c r="Q33" s="56"/>
      <c r="R33" s="56"/>
      <c r="S33" s="81" t="s">
        <v>1</v>
      </c>
      <c r="T33" s="56"/>
      <c r="U33" s="56"/>
    </row>
    <row r="34" spans="6:21" s="51" customFormat="1" ht="11.25" outlineLevel="3" x14ac:dyDescent="0.2">
      <c r="F34" s="52"/>
      <c r="G34" s="53"/>
      <c r="H34" s="54" t="s">
        <v>339</v>
      </c>
      <c r="I34" s="53"/>
      <c r="J34" s="55">
        <v>26.2</v>
      </c>
      <c r="K34" s="56"/>
      <c r="L34" s="57"/>
      <c r="M34" s="56"/>
      <c r="N34" s="58"/>
      <c r="O34" s="59"/>
      <c r="P34" s="56"/>
      <c r="Q34" s="56"/>
      <c r="R34" s="56"/>
      <c r="S34" s="81" t="s">
        <v>1</v>
      </c>
      <c r="T34" s="56"/>
      <c r="U34" s="56"/>
    </row>
    <row r="35" spans="6:21" s="51" customFormat="1" ht="11.25" outlineLevel="3" x14ac:dyDescent="0.2">
      <c r="F35" s="52"/>
      <c r="G35" s="53"/>
      <c r="H35" s="54" t="s">
        <v>304</v>
      </c>
      <c r="I35" s="53"/>
      <c r="J35" s="55">
        <v>45.2</v>
      </c>
      <c r="K35" s="56"/>
      <c r="L35" s="57"/>
      <c r="M35" s="56"/>
      <c r="N35" s="58"/>
      <c r="O35" s="59"/>
      <c r="P35" s="56"/>
      <c r="Q35" s="56"/>
      <c r="R35" s="56"/>
      <c r="S35" s="81" t="s">
        <v>1</v>
      </c>
      <c r="T35" s="56"/>
      <c r="U35" s="56"/>
    </row>
    <row r="36" spans="6:21" s="51" customFormat="1" ht="22.5" outlineLevel="3" x14ac:dyDescent="0.2">
      <c r="F36" s="52"/>
      <c r="G36" s="53"/>
      <c r="H36" s="54" t="s">
        <v>555</v>
      </c>
      <c r="I36" s="53"/>
      <c r="J36" s="55">
        <v>52.685000000000002</v>
      </c>
      <c r="K36" s="56"/>
      <c r="L36" s="57"/>
      <c r="M36" s="56"/>
      <c r="N36" s="58"/>
      <c r="O36" s="59"/>
      <c r="P36" s="56"/>
      <c r="Q36" s="56"/>
      <c r="R36" s="56"/>
      <c r="S36" s="81" t="s">
        <v>1</v>
      </c>
      <c r="T36" s="56"/>
      <c r="U36" s="56"/>
    </row>
    <row r="37" spans="6:21" s="51" customFormat="1" ht="11.25" outlineLevel="3" x14ac:dyDescent="0.2">
      <c r="F37" s="52"/>
      <c r="G37" s="53"/>
      <c r="H37" s="54" t="s">
        <v>495</v>
      </c>
      <c r="I37" s="53"/>
      <c r="J37" s="55">
        <v>9.9149999999999991</v>
      </c>
      <c r="K37" s="56"/>
      <c r="L37" s="57"/>
      <c r="M37" s="56"/>
      <c r="N37" s="58"/>
      <c r="O37" s="59"/>
      <c r="P37" s="56"/>
      <c r="Q37" s="56"/>
      <c r="R37" s="56"/>
      <c r="S37" s="81" t="s">
        <v>1</v>
      </c>
      <c r="T37" s="56"/>
      <c r="U37" s="56"/>
    </row>
    <row r="38" spans="6:21" s="83" customFormat="1" ht="12.75" customHeight="1" outlineLevel="2" x14ac:dyDescent="0.2">
      <c r="F38" s="84"/>
      <c r="G38" s="85"/>
      <c r="H38" s="86"/>
      <c r="I38" s="85"/>
      <c r="J38" s="87"/>
      <c r="K38" s="88"/>
      <c r="L38" s="87"/>
      <c r="M38" s="88"/>
      <c r="N38" s="89"/>
      <c r="O38" s="90"/>
      <c r="P38" s="88"/>
      <c r="Q38" s="88"/>
      <c r="R38" s="88"/>
      <c r="S38" s="82" t="s">
        <v>1</v>
      </c>
      <c r="T38" s="88"/>
      <c r="U38" s="88"/>
    </row>
    <row r="39" spans="6:21" s="37" customFormat="1" ht="16.5" customHeight="1" outlineLevel="1" x14ac:dyDescent="0.2">
      <c r="F39" s="38"/>
      <c r="G39" s="39"/>
      <c r="H39" s="39" t="s">
        <v>384</v>
      </c>
      <c r="I39" s="6"/>
      <c r="J39" s="40"/>
      <c r="K39" s="41"/>
      <c r="L39" s="40"/>
      <c r="M39" s="41"/>
      <c r="N39" s="42">
        <f>SUBTOTAL(9,N40:N57)</f>
        <v>0</v>
      </c>
      <c r="O39" s="43"/>
      <c r="P39" s="44">
        <f>SUBTOTAL(9,P40:P57)</f>
        <v>2.4000000000000001E-4</v>
      </c>
      <c r="Q39" s="41"/>
      <c r="R39" s="44">
        <f>SUBTOTAL(9,R40:R57)</f>
        <v>246.77660000000003</v>
      </c>
      <c r="S39" s="80" t="s">
        <v>1</v>
      </c>
      <c r="T39" s="42">
        <f>SUBTOTAL(9,T40:T57)</f>
        <v>0</v>
      </c>
      <c r="U39" s="42">
        <f>SUBTOTAL(9,U40:U57)</f>
        <v>0</v>
      </c>
    </row>
    <row r="40" spans="6:21" s="45" customFormat="1" ht="12" outlineLevel="2" x14ac:dyDescent="0.2">
      <c r="F40" s="20">
        <v>1</v>
      </c>
      <c r="G40" s="46" t="s">
        <v>151</v>
      </c>
      <c r="H40" s="47" t="s">
        <v>466</v>
      </c>
      <c r="I40" s="21" t="s">
        <v>2</v>
      </c>
      <c r="J40" s="48">
        <v>5.2</v>
      </c>
      <c r="K40" s="22">
        <v>0</v>
      </c>
      <c r="L40" s="48">
        <f>J40*(1+K40/100)</f>
        <v>5.2</v>
      </c>
      <c r="M40" s="22">
        <v>0</v>
      </c>
      <c r="N40" s="23">
        <f>L40*M40</f>
        <v>0</v>
      </c>
      <c r="O40" s="49"/>
      <c r="P40" s="50">
        <f>L40*O40</f>
        <v>0</v>
      </c>
      <c r="Q40" s="49"/>
      <c r="R40" s="50">
        <f>L40*Q40</f>
        <v>0</v>
      </c>
      <c r="S40" s="23">
        <v>21</v>
      </c>
      <c r="T40" s="23">
        <f>N40*(S40/100)</f>
        <v>0</v>
      </c>
      <c r="U40" s="23">
        <f>N40+T40</f>
        <v>0</v>
      </c>
    </row>
    <row r="41" spans="6:21" s="51" customFormat="1" ht="11.25" outlineLevel="3" x14ac:dyDescent="0.2">
      <c r="F41" s="52"/>
      <c r="G41" s="53"/>
      <c r="H41" s="54" t="s">
        <v>456</v>
      </c>
      <c r="I41" s="53"/>
      <c r="J41" s="55">
        <v>5.2</v>
      </c>
      <c r="K41" s="56"/>
      <c r="L41" s="57"/>
      <c r="M41" s="56"/>
      <c r="N41" s="58"/>
      <c r="O41" s="59"/>
      <c r="P41" s="56"/>
      <c r="Q41" s="56"/>
      <c r="R41" s="56"/>
      <c r="S41" s="81" t="s">
        <v>1</v>
      </c>
      <c r="T41" s="56"/>
      <c r="U41" s="56"/>
    </row>
    <row r="42" spans="6:21" s="45" customFormat="1" ht="12" outlineLevel="2" x14ac:dyDescent="0.2">
      <c r="F42" s="20">
        <v>2</v>
      </c>
      <c r="G42" s="46" t="s">
        <v>152</v>
      </c>
      <c r="H42" s="47" t="s">
        <v>485</v>
      </c>
      <c r="I42" s="21" t="s">
        <v>2</v>
      </c>
      <c r="J42" s="48">
        <v>8</v>
      </c>
      <c r="K42" s="22">
        <v>0</v>
      </c>
      <c r="L42" s="48">
        <f>J42*(1+K42/100)</f>
        <v>8</v>
      </c>
      <c r="M42" s="22">
        <v>0</v>
      </c>
      <c r="N42" s="23">
        <f>L42*M42</f>
        <v>0</v>
      </c>
      <c r="O42" s="49">
        <v>3.0000000000000001E-5</v>
      </c>
      <c r="P42" s="50">
        <f>L42*O42</f>
        <v>2.4000000000000001E-4</v>
      </c>
      <c r="Q42" s="49"/>
      <c r="R42" s="50">
        <f>L42*Q42</f>
        <v>0</v>
      </c>
      <c r="S42" s="23">
        <v>21</v>
      </c>
      <c r="T42" s="23">
        <f>N42*(S42/100)</f>
        <v>0</v>
      </c>
      <c r="U42" s="23">
        <f>N42+T42</f>
        <v>0</v>
      </c>
    </row>
    <row r="43" spans="6:21" s="51" customFormat="1" ht="11.25" outlineLevel="3" x14ac:dyDescent="0.2">
      <c r="F43" s="52"/>
      <c r="G43" s="53"/>
      <c r="H43" s="54" t="s">
        <v>457</v>
      </c>
      <c r="I43" s="53"/>
      <c r="J43" s="55">
        <v>8</v>
      </c>
      <c r="K43" s="56"/>
      <c r="L43" s="57"/>
      <c r="M43" s="56"/>
      <c r="N43" s="58"/>
      <c r="O43" s="59"/>
      <c r="P43" s="56"/>
      <c r="Q43" s="56"/>
      <c r="R43" s="56"/>
      <c r="S43" s="81" t="s">
        <v>1</v>
      </c>
      <c r="T43" s="56"/>
      <c r="U43" s="56"/>
    </row>
    <row r="44" spans="6:21" s="45" customFormat="1" ht="12" outlineLevel="2" x14ac:dyDescent="0.2">
      <c r="F44" s="20">
        <v>3</v>
      </c>
      <c r="G44" s="46" t="s">
        <v>60</v>
      </c>
      <c r="H44" s="47" t="s">
        <v>504</v>
      </c>
      <c r="I44" s="21" t="s">
        <v>11</v>
      </c>
      <c r="J44" s="48">
        <v>382.2</v>
      </c>
      <c r="K44" s="22">
        <v>0</v>
      </c>
      <c r="L44" s="48">
        <f>J44*(1+K44/100)</f>
        <v>382.2</v>
      </c>
      <c r="M44" s="22">
        <v>0</v>
      </c>
      <c r="N44" s="23">
        <f>L44*M44</f>
        <v>0</v>
      </c>
      <c r="O44" s="49"/>
      <c r="P44" s="50">
        <f>L44*O44</f>
        <v>0</v>
      </c>
      <c r="Q44" s="49">
        <v>9.8000000000000004E-2</v>
      </c>
      <c r="R44" s="50">
        <f>L44*Q44</f>
        <v>37.455599999999997</v>
      </c>
      <c r="S44" s="23">
        <v>21</v>
      </c>
      <c r="T44" s="23">
        <f>N44*(S44/100)</f>
        <v>0</v>
      </c>
      <c r="U44" s="23">
        <f>N44+T44</f>
        <v>0</v>
      </c>
    </row>
    <row r="45" spans="6:21" s="51" customFormat="1" ht="22.5" outlineLevel="3" x14ac:dyDescent="0.2">
      <c r="F45" s="52"/>
      <c r="G45" s="53"/>
      <c r="H45" s="54" t="s">
        <v>545</v>
      </c>
      <c r="I45" s="53"/>
      <c r="J45" s="55">
        <v>382.2</v>
      </c>
      <c r="K45" s="56"/>
      <c r="L45" s="57"/>
      <c r="M45" s="56"/>
      <c r="N45" s="58"/>
      <c r="O45" s="59"/>
      <c r="P45" s="56"/>
      <c r="Q45" s="56"/>
      <c r="R45" s="56"/>
      <c r="S45" s="81" t="s">
        <v>1</v>
      </c>
      <c r="T45" s="56"/>
      <c r="U45" s="56"/>
    </row>
    <row r="46" spans="6:21" s="45" customFormat="1" ht="12" outlineLevel="2" x14ac:dyDescent="0.2">
      <c r="F46" s="20">
        <v>4</v>
      </c>
      <c r="G46" s="46" t="s">
        <v>59</v>
      </c>
      <c r="H46" s="47" t="s">
        <v>539</v>
      </c>
      <c r="I46" s="21" t="s">
        <v>11</v>
      </c>
      <c r="J46" s="48">
        <v>437.1</v>
      </c>
      <c r="K46" s="22">
        <v>0</v>
      </c>
      <c r="L46" s="48">
        <f>J46*(1+K46/100)</f>
        <v>437.1</v>
      </c>
      <c r="M46" s="22">
        <v>0</v>
      </c>
      <c r="N46" s="23">
        <f>L46*M46</f>
        <v>0</v>
      </c>
      <c r="O46" s="49"/>
      <c r="P46" s="50">
        <f>L46*O46</f>
        <v>0</v>
      </c>
      <c r="Q46" s="49">
        <v>0.32500000000000001</v>
      </c>
      <c r="R46" s="50">
        <f>L46*Q46</f>
        <v>142.0575</v>
      </c>
      <c r="S46" s="23">
        <v>21</v>
      </c>
      <c r="T46" s="23">
        <f>N46*(S46/100)</f>
        <v>0</v>
      </c>
      <c r="U46" s="23">
        <f>N46+T46</f>
        <v>0</v>
      </c>
    </row>
    <row r="47" spans="6:21" s="51" customFormat="1" ht="11.25" outlineLevel="3" x14ac:dyDescent="0.2">
      <c r="F47" s="52"/>
      <c r="G47" s="53"/>
      <c r="H47" s="54" t="s">
        <v>273</v>
      </c>
      <c r="I47" s="53"/>
      <c r="J47" s="55">
        <v>382.2</v>
      </c>
      <c r="K47" s="56"/>
      <c r="L47" s="57"/>
      <c r="M47" s="56"/>
      <c r="N47" s="58"/>
      <c r="O47" s="59"/>
      <c r="P47" s="56"/>
      <c r="Q47" s="56"/>
      <c r="R47" s="56"/>
      <c r="S47" s="81" t="s">
        <v>1</v>
      </c>
      <c r="T47" s="56"/>
      <c r="U47" s="56"/>
    </row>
    <row r="48" spans="6:21" s="51" customFormat="1" ht="11.25" outlineLevel="3" x14ac:dyDescent="0.2">
      <c r="F48" s="52"/>
      <c r="G48" s="53"/>
      <c r="H48" s="54" t="s">
        <v>271</v>
      </c>
      <c r="I48" s="53"/>
      <c r="J48" s="55">
        <v>54.9</v>
      </c>
      <c r="K48" s="56"/>
      <c r="L48" s="57"/>
      <c r="M48" s="56"/>
      <c r="N48" s="58"/>
      <c r="O48" s="59"/>
      <c r="P48" s="56"/>
      <c r="Q48" s="56"/>
      <c r="R48" s="56"/>
      <c r="S48" s="81" t="s">
        <v>1</v>
      </c>
      <c r="T48" s="56"/>
      <c r="U48" s="56"/>
    </row>
    <row r="49" spans="6:21" s="45" customFormat="1" ht="12" outlineLevel="2" x14ac:dyDescent="0.2">
      <c r="F49" s="20">
        <v>5</v>
      </c>
      <c r="G49" s="46" t="s">
        <v>56</v>
      </c>
      <c r="H49" s="47" t="s">
        <v>524</v>
      </c>
      <c r="I49" s="21" t="s">
        <v>11</v>
      </c>
      <c r="J49" s="48">
        <v>71.3</v>
      </c>
      <c r="K49" s="22">
        <v>0</v>
      </c>
      <c r="L49" s="48">
        <f>J49*(1+K49/100)</f>
        <v>71.3</v>
      </c>
      <c r="M49" s="22">
        <v>0</v>
      </c>
      <c r="N49" s="23">
        <f>L49*M49</f>
        <v>0</v>
      </c>
      <c r="O49" s="49"/>
      <c r="P49" s="50">
        <f>L49*O49</f>
        <v>0</v>
      </c>
      <c r="Q49" s="49">
        <v>0.26</v>
      </c>
      <c r="R49" s="50">
        <f>L49*Q49</f>
        <v>18.538</v>
      </c>
      <c r="S49" s="23">
        <v>21</v>
      </c>
      <c r="T49" s="23">
        <f>N49*(S49/100)</f>
        <v>0</v>
      </c>
      <c r="U49" s="23">
        <f>N49+T49</f>
        <v>0</v>
      </c>
    </row>
    <row r="50" spans="6:21" s="51" customFormat="1" ht="11.25" outlineLevel="3" x14ac:dyDescent="0.2">
      <c r="F50" s="52"/>
      <c r="G50" s="53"/>
      <c r="H50" s="54" t="s">
        <v>469</v>
      </c>
      <c r="I50" s="53"/>
      <c r="J50" s="55">
        <v>71.3</v>
      </c>
      <c r="K50" s="56"/>
      <c r="L50" s="57"/>
      <c r="M50" s="56"/>
      <c r="N50" s="58"/>
      <c r="O50" s="59"/>
      <c r="P50" s="56"/>
      <c r="Q50" s="56"/>
      <c r="R50" s="56"/>
      <c r="S50" s="81" t="s">
        <v>1</v>
      </c>
      <c r="T50" s="56"/>
      <c r="U50" s="56"/>
    </row>
    <row r="51" spans="6:21" s="45" customFormat="1" ht="24" outlineLevel="2" x14ac:dyDescent="0.2">
      <c r="F51" s="20">
        <v>6</v>
      </c>
      <c r="G51" s="46" t="s">
        <v>155</v>
      </c>
      <c r="H51" s="47" t="s">
        <v>610</v>
      </c>
      <c r="I51" s="21" t="s">
        <v>11</v>
      </c>
      <c r="J51" s="48">
        <v>64.17</v>
      </c>
      <c r="K51" s="22">
        <v>0</v>
      </c>
      <c r="L51" s="48">
        <f>J51*(1+K51/100)</f>
        <v>64.17</v>
      </c>
      <c r="M51" s="22">
        <v>0</v>
      </c>
      <c r="N51" s="23">
        <f>L51*M51</f>
        <v>0</v>
      </c>
      <c r="O51" s="49"/>
      <c r="P51" s="50">
        <f>L51*O51</f>
        <v>0</v>
      </c>
      <c r="Q51" s="49"/>
      <c r="R51" s="50">
        <f>L51*Q51</f>
        <v>0</v>
      </c>
      <c r="S51" s="23">
        <v>21</v>
      </c>
      <c r="T51" s="23">
        <f>N51*(S51/100)</f>
        <v>0</v>
      </c>
      <c r="U51" s="23">
        <f>N51+T51</f>
        <v>0</v>
      </c>
    </row>
    <row r="52" spans="6:21" s="51" customFormat="1" ht="11.25" outlineLevel="3" x14ac:dyDescent="0.2">
      <c r="F52" s="52"/>
      <c r="G52" s="53"/>
      <c r="H52" s="54" t="s">
        <v>374</v>
      </c>
      <c r="I52" s="53"/>
      <c r="J52" s="55">
        <v>64.17</v>
      </c>
      <c r="K52" s="56"/>
      <c r="L52" s="57"/>
      <c r="M52" s="56"/>
      <c r="N52" s="58"/>
      <c r="O52" s="59"/>
      <c r="P52" s="56"/>
      <c r="Q52" s="56"/>
      <c r="R52" s="56"/>
      <c r="S52" s="81" t="s">
        <v>1</v>
      </c>
      <c r="T52" s="56"/>
      <c r="U52" s="56"/>
    </row>
    <row r="53" spans="6:21" s="45" customFormat="1" ht="12" outlineLevel="2" x14ac:dyDescent="0.2">
      <c r="F53" s="20">
        <v>7</v>
      </c>
      <c r="G53" s="46" t="s">
        <v>62</v>
      </c>
      <c r="H53" s="47" t="s">
        <v>451</v>
      </c>
      <c r="I53" s="21" t="s">
        <v>2</v>
      </c>
      <c r="J53" s="48">
        <v>204.3</v>
      </c>
      <c r="K53" s="22">
        <v>0</v>
      </c>
      <c r="L53" s="48">
        <f>J53*(1+K53/100)</f>
        <v>204.3</v>
      </c>
      <c r="M53" s="22">
        <v>0</v>
      </c>
      <c r="N53" s="23">
        <f>L53*M53</f>
        <v>0</v>
      </c>
      <c r="O53" s="49"/>
      <c r="P53" s="50">
        <f>L53*O53</f>
        <v>0</v>
      </c>
      <c r="Q53" s="49">
        <v>0.20499999999999999</v>
      </c>
      <c r="R53" s="50">
        <f>L53*Q53</f>
        <v>41.881500000000003</v>
      </c>
      <c r="S53" s="23">
        <v>21</v>
      </c>
      <c r="T53" s="23">
        <f>N53*(S53/100)</f>
        <v>0</v>
      </c>
      <c r="U53" s="23">
        <f>N53+T53</f>
        <v>0</v>
      </c>
    </row>
    <row r="54" spans="6:21" s="51" customFormat="1" ht="11.25" outlineLevel="3" x14ac:dyDescent="0.2">
      <c r="F54" s="52"/>
      <c r="G54" s="53"/>
      <c r="H54" s="54" t="s">
        <v>480</v>
      </c>
      <c r="I54" s="53"/>
      <c r="J54" s="55">
        <v>204.3</v>
      </c>
      <c r="K54" s="56"/>
      <c r="L54" s="57"/>
      <c r="M54" s="56"/>
      <c r="N54" s="58"/>
      <c r="O54" s="59"/>
      <c r="P54" s="56"/>
      <c r="Q54" s="56"/>
      <c r="R54" s="56"/>
      <c r="S54" s="81" t="s">
        <v>1</v>
      </c>
      <c r="T54" s="56"/>
      <c r="U54" s="56"/>
    </row>
    <row r="55" spans="6:21" s="45" customFormat="1" ht="12" outlineLevel="2" x14ac:dyDescent="0.2">
      <c r="F55" s="20">
        <v>8</v>
      </c>
      <c r="G55" s="46" t="s">
        <v>63</v>
      </c>
      <c r="H55" s="47" t="s">
        <v>263</v>
      </c>
      <c r="I55" s="21" t="s">
        <v>2</v>
      </c>
      <c r="J55" s="48">
        <v>171.1</v>
      </c>
      <c r="K55" s="22">
        <v>0</v>
      </c>
      <c r="L55" s="48">
        <f>J55*(1+K55/100)</f>
        <v>171.1</v>
      </c>
      <c r="M55" s="22">
        <v>0</v>
      </c>
      <c r="N55" s="23">
        <f>L55*M55</f>
        <v>0</v>
      </c>
      <c r="O55" s="49"/>
      <c r="P55" s="50">
        <f>L55*O55</f>
        <v>0</v>
      </c>
      <c r="Q55" s="49">
        <v>0.04</v>
      </c>
      <c r="R55" s="50">
        <f>L55*Q55</f>
        <v>6.8440000000000003</v>
      </c>
      <c r="S55" s="23">
        <v>21</v>
      </c>
      <c r="T55" s="23">
        <f>N55*(S55/100)</f>
        <v>0</v>
      </c>
      <c r="U55" s="23">
        <f>N55+T55</f>
        <v>0</v>
      </c>
    </row>
    <row r="56" spans="6:21" s="51" customFormat="1" ht="11.25" outlineLevel="3" x14ac:dyDescent="0.2">
      <c r="F56" s="52"/>
      <c r="G56" s="53"/>
      <c r="H56" s="54" t="s">
        <v>479</v>
      </c>
      <c r="I56" s="53"/>
      <c r="J56" s="55">
        <v>171.1</v>
      </c>
      <c r="K56" s="56"/>
      <c r="L56" s="57"/>
      <c r="M56" s="56"/>
      <c r="N56" s="58"/>
      <c r="O56" s="59"/>
      <c r="P56" s="56"/>
      <c r="Q56" s="56"/>
      <c r="R56" s="56"/>
      <c r="S56" s="81" t="s">
        <v>1</v>
      </c>
      <c r="T56" s="56"/>
      <c r="U56" s="56"/>
    </row>
    <row r="57" spans="6:21" s="83" customFormat="1" ht="12.75" customHeight="1" outlineLevel="2" x14ac:dyDescent="0.2">
      <c r="F57" s="84"/>
      <c r="G57" s="85"/>
      <c r="H57" s="86"/>
      <c r="I57" s="85"/>
      <c r="J57" s="87"/>
      <c r="K57" s="88"/>
      <c r="L57" s="87"/>
      <c r="M57" s="88"/>
      <c r="N57" s="89"/>
      <c r="O57" s="90"/>
      <c r="P57" s="88"/>
      <c r="Q57" s="88"/>
      <c r="R57" s="88"/>
      <c r="S57" s="82" t="s">
        <v>1</v>
      </c>
      <c r="T57" s="88"/>
      <c r="U57" s="88"/>
    </row>
    <row r="58" spans="6:21" s="37" customFormat="1" ht="16.5" customHeight="1" outlineLevel="1" x14ac:dyDescent="0.2">
      <c r="F58" s="38"/>
      <c r="G58" s="39"/>
      <c r="H58" s="39" t="s">
        <v>274</v>
      </c>
      <c r="I58" s="6"/>
      <c r="J58" s="40"/>
      <c r="K58" s="41"/>
      <c r="L58" s="40"/>
      <c r="M58" s="41"/>
      <c r="N58" s="42">
        <f>SUBTOTAL(9,N59:N76)</f>
        <v>0</v>
      </c>
      <c r="O58" s="43"/>
      <c r="P58" s="44">
        <f>SUBTOTAL(9,P59:P76)</f>
        <v>45.642565899999994</v>
      </c>
      <c r="Q58" s="41"/>
      <c r="R58" s="44">
        <f>SUBTOTAL(9,R59:R76)</f>
        <v>0</v>
      </c>
      <c r="S58" s="80" t="s">
        <v>1</v>
      </c>
      <c r="T58" s="42">
        <f>SUBTOTAL(9,T59:T76)</f>
        <v>0</v>
      </c>
      <c r="U58" s="42">
        <f>SUBTOTAL(9,U59:U76)</f>
        <v>0</v>
      </c>
    </row>
    <row r="59" spans="6:21" s="45" customFormat="1" ht="12" outlineLevel="2" x14ac:dyDescent="0.2">
      <c r="F59" s="20">
        <v>1</v>
      </c>
      <c r="G59" s="46" t="s">
        <v>82</v>
      </c>
      <c r="H59" s="47" t="s">
        <v>475</v>
      </c>
      <c r="I59" s="21" t="s">
        <v>12</v>
      </c>
      <c r="J59" s="48">
        <v>56.05</v>
      </c>
      <c r="K59" s="22">
        <v>0</v>
      </c>
      <c r="L59" s="48">
        <f>J59*(1+K59/100)</f>
        <v>56.05</v>
      </c>
      <c r="M59" s="22">
        <v>0</v>
      </c>
      <c r="N59" s="23">
        <f>L59*M59</f>
        <v>0</v>
      </c>
      <c r="O59" s="49"/>
      <c r="P59" s="50">
        <f>L59*O59</f>
        <v>0</v>
      </c>
      <c r="Q59" s="49"/>
      <c r="R59" s="50">
        <f>L59*Q59</f>
        <v>0</v>
      </c>
      <c r="S59" s="23">
        <v>21</v>
      </c>
      <c r="T59" s="23">
        <f>N59*(S59/100)</f>
        <v>0</v>
      </c>
      <c r="U59" s="23">
        <f>N59+T59</f>
        <v>0</v>
      </c>
    </row>
    <row r="60" spans="6:21" s="51" customFormat="1" ht="22.5" outlineLevel="3" x14ac:dyDescent="0.2">
      <c r="F60" s="52"/>
      <c r="G60" s="53"/>
      <c r="H60" s="54" t="s">
        <v>554</v>
      </c>
      <c r="I60" s="53"/>
      <c r="J60" s="55">
        <v>56.05</v>
      </c>
      <c r="K60" s="56"/>
      <c r="L60" s="57"/>
      <c r="M60" s="56"/>
      <c r="N60" s="58"/>
      <c r="O60" s="59"/>
      <c r="P60" s="56"/>
      <c r="Q60" s="56"/>
      <c r="R60" s="56"/>
      <c r="S60" s="81" t="s">
        <v>1</v>
      </c>
      <c r="T60" s="56"/>
      <c r="U60" s="56"/>
    </row>
    <row r="61" spans="6:21" s="45" customFormat="1" ht="24" outlineLevel="2" x14ac:dyDescent="0.2">
      <c r="F61" s="20">
        <v>2</v>
      </c>
      <c r="G61" s="46" t="s">
        <v>78</v>
      </c>
      <c r="H61" s="47" t="s">
        <v>609</v>
      </c>
      <c r="I61" s="21" t="s">
        <v>12</v>
      </c>
      <c r="J61" s="48">
        <v>28.4</v>
      </c>
      <c r="K61" s="22">
        <v>0</v>
      </c>
      <c r="L61" s="48">
        <f>J61*(1+K61/100)</f>
        <v>28.4</v>
      </c>
      <c r="M61" s="22">
        <v>0</v>
      </c>
      <c r="N61" s="23">
        <f>L61*M61</f>
        <v>0</v>
      </c>
      <c r="O61" s="49"/>
      <c r="P61" s="50">
        <f>L61*O61</f>
        <v>0</v>
      </c>
      <c r="Q61" s="49"/>
      <c r="R61" s="50">
        <f>L61*Q61</f>
        <v>0</v>
      </c>
      <c r="S61" s="23">
        <v>21</v>
      </c>
      <c r="T61" s="23">
        <f>N61*(S61/100)</f>
        <v>0</v>
      </c>
      <c r="U61" s="23">
        <f>N61+T61</f>
        <v>0</v>
      </c>
    </row>
    <row r="62" spans="6:21" s="51" customFormat="1" ht="11.25" outlineLevel="3" x14ac:dyDescent="0.2">
      <c r="F62" s="52"/>
      <c r="G62" s="53"/>
      <c r="H62" s="54" t="s">
        <v>379</v>
      </c>
      <c r="I62" s="53"/>
      <c r="J62" s="55">
        <v>28.4</v>
      </c>
      <c r="K62" s="56"/>
      <c r="L62" s="57"/>
      <c r="M62" s="56"/>
      <c r="N62" s="58"/>
      <c r="O62" s="59"/>
      <c r="P62" s="56"/>
      <c r="Q62" s="56"/>
      <c r="R62" s="56"/>
      <c r="S62" s="81" t="s">
        <v>1</v>
      </c>
      <c r="T62" s="56"/>
      <c r="U62" s="56"/>
    </row>
    <row r="63" spans="6:21" s="45" customFormat="1" ht="24" outlineLevel="2" x14ac:dyDescent="0.2">
      <c r="F63" s="20">
        <v>3</v>
      </c>
      <c r="G63" s="46" t="s">
        <v>80</v>
      </c>
      <c r="H63" s="47" t="s">
        <v>612</v>
      </c>
      <c r="I63" s="21" t="s">
        <v>12</v>
      </c>
      <c r="J63" s="48">
        <v>27.65</v>
      </c>
      <c r="K63" s="22">
        <v>0</v>
      </c>
      <c r="L63" s="48">
        <f>J63*(1+K63/100)</f>
        <v>27.65</v>
      </c>
      <c r="M63" s="22">
        <v>0</v>
      </c>
      <c r="N63" s="23">
        <f>L63*M63</f>
        <v>0</v>
      </c>
      <c r="O63" s="49"/>
      <c r="P63" s="50">
        <f>L63*O63</f>
        <v>0</v>
      </c>
      <c r="Q63" s="49"/>
      <c r="R63" s="50">
        <f>L63*Q63</f>
        <v>0</v>
      </c>
      <c r="S63" s="23">
        <v>21</v>
      </c>
      <c r="T63" s="23">
        <f>N63*(S63/100)</f>
        <v>0</v>
      </c>
      <c r="U63" s="23">
        <f>N63+T63</f>
        <v>0</v>
      </c>
    </row>
    <row r="64" spans="6:21" s="51" customFormat="1" ht="11.25" outlineLevel="3" x14ac:dyDescent="0.2">
      <c r="F64" s="52"/>
      <c r="G64" s="53"/>
      <c r="H64" s="54" t="s">
        <v>171</v>
      </c>
      <c r="I64" s="53"/>
      <c r="J64" s="55">
        <v>27.65</v>
      </c>
      <c r="K64" s="56"/>
      <c r="L64" s="57"/>
      <c r="M64" s="56"/>
      <c r="N64" s="58"/>
      <c r="O64" s="59"/>
      <c r="P64" s="56"/>
      <c r="Q64" s="56"/>
      <c r="R64" s="56"/>
      <c r="S64" s="81" t="s">
        <v>1</v>
      </c>
      <c r="T64" s="56"/>
      <c r="U64" s="56"/>
    </row>
    <row r="65" spans="6:21" s="45" customFormat="1" ht="12" outlineLevel="2" x14ac:dyDescent="0.2">
      <c r="F65" s="20">
        <v>4</v>
      </c>
      <c r="G65" s="46" t="s">
        <v>28</v>
      </c>
      <c r="H65" s="47" t="s">
        <v>390</v>
      </c>
      <c r="I65" s="21" t="s">
        <v>3</v>
      </c>
      <c r="J65" s="48">
        <v>45.622499999999995</v>
      </c>
      <c r="K65" s="22">
        <v>0</v>
      </c>
      <c r="L65" s="48">
        <f>J65*(1+K65/100)</f>
        <v>45.622499999999995</v>
      </c>
      <c r="M65" s="22">
        <v>0</v>
      </c>
      <c r="N65" s="23">
        <f>L65*M65</f>
        <v>0</v>
      </c>
      <c r="O65" s="49">
        <v>1</v>
      </c>
      <c r="P65" s="50">
        <f>L65*O65</f>
        <v>45.622499999999995</v>
      </c>
      <c r="Q65" s="49"/>
      <c r="R65" s="50">
        <f>L65*Q65</f>
        <v>0</v>
      </c>
      <c r="S65" s="23">
        <v>21</v>
      </c>
      <c r="T65" s="23">
        <f>N65*(S65/100)</f>
        <v>0</v>
      </c>
      <c r="U65" s="23">
        <f>N65+T65</f>
        <v>0</v>
      </c>
    </row>
    <row r="66" spans="6:21" s="51" customFormat="1" ht="11.25" outlineLevel="3" x14ac:dyDescent="0.2">
      <c r="F66" s="52"/>
      <c r="G66" s="53"/>
      <c r="H66" s="54" t="s">
        <v>402</v>
      </c>
      <c r="I66" s="53"/>
      <c r="J66" s="55">
        <v>45.622499999999995</v>
      </c>
      <c r="K66" s="56"/>
      <c r="L66" s="57"/>
      <c r="M66" s="56"/>
      <c r="N66" s="58"/>
      <c r="O66" s="59"/>
      <c r="P66" s="56"/>
      <c r="Q66" s="56"/>
      <c r="R66" s="56"/>
      <c r="S66" s="81" t="s">
        <v>1</v>
      </c>
      <c r="T66" s="56"/>
      <c r="U66" s="56"/>
    </row>
    <row r="67" spans="6:21" s="45" customFormat="1" ht="12" outlineLevel="2" x14ac:dyDescent="0.2">
      <c r="F67" s="20">
        <v>5</v>
      </c>
      <c r="G67" s="46" t="s">
        <v>88</v>
      </c>
      <c r="H67" s="47" t="s">
        <v>525</v>
      </c>
      <c r="I67" s="21" t="s">
        <v>11</v>
      </c>
      <c r="J67" s="48">
        <v>560.5</v>
      </c>
      <c r="K67" s="22">
        <v>0</v>
      </c>
      <c r="L67" s="48">
        <f>J67*(1+K67/100)</f>
        <v>560.5</v>
      </c>
      <c r="M67" s="22">
        <v>0</v>
      </c>
      <c r="N67" s="23">
        <f>L67*M67</f>
        <v>0</v>
      </c>
      <c r="O67" s="49"/>
      <c r="P67" s="50">
        <f>L67*O67</f>
        <v>0</v>
      </c>
      <c r="Q67" s="49"/>
      <c r="R67" s="50">
        <f>L67*Q67</f>
        <v>0</v>
      </c>
      <c r="S67" s="23">
        <v>21</v>
      </c>
      <c r="T67" s="23">
        <f>N67*(S67/100)</f>
        <v>0</v>
      </c>
      <c r="U67" s="23">
        <f>N67+T67</f>
        <v>0</v>
      </c>
    </row>
    <row r="68" spans="6:21" s="51" customFormat="1" ht="11.25" outlineLevel="3" x14ac:dyDescent="0.2">
      <c r="F68" s="52"/>
      <c r="G68" s="53"/>
      <c r="H68" s="54" t="s">
        <v>429</v>
      </c>
      <c r="I68" s="53"/>
      <c r="J68" s="55">
        <v>560.5</v>
      </c>
      <c r="K68" s="56"/>
      <c r="L68" s="57"/>
      <c r="M68" s="56"/>
      <c r="N68" s="58"/>
      <c r="O68" s="59"/>
      <c r="P68" s="56"/>
      <c r="Q68" s="56"/>
      <c r="R68" s="56"/>
      <c r="S68" s="81" t="s">
        <v>1</v>
      </c>
      <c r="T68" s="56"/>
      <c r="U68" s="56"/>
    </row>
    <row r="69" spans="6:21" s="45" customFormat="1" ht="24" outlineLevel="2" x14ac:dyDescent="0.2">
      <c r="F69" s="20">
        <v>6</v>
      </c>
      <c r="G69" s="46" t="s">
        <v>90</v>
      </c>
      <c r="H69" s="47" t="s">
        <v>618</v>
      </c>
      <c r="I69" s="21" t="s">
        <v>11</v>
      </c>
      <c r="J69" s="48">
        <v>560.5</v>
      </c>
      <c r="K69" s="22">
        <v>0</v>
      </c>
      <c r="L69" s="48">
        <f>J69*(1+K69/100)</f>
        <v>560.5</v>
      </c>
      <c r="M69" s="22">
        <v>0</v>
      </c>
      <c r="N69" s="23">
        <f>L69*M69</f>
        <v>0</v>
      </c>
      <c r="O69" s="49"/>
      <c r="P69" s="50">
        <f>L69*O69</f>
        <v>0</v>
      </c>
      <c r="Q69" s="49"/>
      <c r="R69" s="50">
        <f>L69*Q69</f>
        <v>0</v>
      </c>
      <c r="S69" s="23">
        <v>21</v>
      </c>
      <c r="T69" s="23">
        <f>N69*(S69/100)</f>
        <v>0</v>
      </c>
      <c r="U69" s="23">
        <f>N69+T69</f>
        <v>0</v>
      </c>
    </row>
    <row r="70" spans="6:21" s="45" customFormat="1" ht="24" outlineLevel="2" x14ac:dyDescent="0.2">
      <c r="F70" s="20">
        <v>7</v>
      </c>
      <c r="G70" s="46" t="s">
        <v>100</v>
      </c>
      <c r="H70" s="47" t="s">
        <v>637</v>
      </c>
      <c r="I70" s="21" t="s">
        <v>11</v>
      </c>
      <c r="J70" s="48">
        <v>560.5</v>
      </c>
      <c r="K70" s="22">
        <v>0</v>
      </c>
      <c r="L70" s="48">
        <f>J70*(1+K70/100)</f>
        <v>560.5</v>
      </c>
      <c r="M70" s="22">
        <v>0</v>
      </c>
      <c r="N70" s="23">
        <f>L70*M70</f>
        <v>0</v>
      </c>
      <c r="O70" s="49"/>
      <c r="P70" s="50">
        <f>L70*O70</f>
        <v>0</v>
      </c>
      <c r="Q70" s="49"/>
      <c r="R70" s="50">
        <f>L70*Q70</f>
        <v>0</v>
      </c>
      <c r="S70" s="23">
        <v>21</v>
      </c>
      <c r="T70" s="23">
        <f>N70*(S70/100)</f>
        <v>0</v>
      </c>
      <c r="U70" s="23">
        <f>N70+T70</f>
        <v>0</v>
      </c>
    </row>
    <row r="71" spans="6:21" s="45" customFormat="1" ht="24" outlineLevel="2" x14ac:dyDescent="0.2">
      <c r="F71" s="20">
        <v>8</v>
      </c>
      <c r="G71" s="46" t="s">
        <v>91</v>
      </c>
      <c r="H71" s="47" t="s">
        <v>613</v>
      </c>
      <c r="I71" s="21" t="s">
        <v>11</v>
      </c>
      <c r="J71" s="48">
        <v>560.5</v>
      </c>
      <c r="K71" s="22">
        <v>0</v>
      </c>
      <c r="L71" s="48">
        <f>J71*(1+K71/100)</f>
        <v>560.5</v>
      </c>
      <c r="M71" s="22">
        <v>0</v>
      </c>
      <c r="N71" s="23">
        <f>L71*M71</f>
        <v>0</v>
      </c>
      <c r="O71" s="49"/>
      <c r="P71" s="50">
        <f>L71*O71</f>
        <v>0</v>
      </c>
      <c r="Q71" s="49"/>
      <c r="R71" s="50">
        <f>L71*Q71</f>
        <v>0</v>
      </c>
      <c r="S71" s="23">
        <v>21</v>
      </c>
      <c r="T71" s="23">
        <f>N71*(S71/100)</f>
        <v>0</v>
      </c>
      <c r="U71" s="23">
        <f>N71+T71</f>
        <v>0</v>
      </c>
    </row>
    <row r="72" spans="6:21" s="45" customFormat="1" ht="12" outlineLevel="2" x14ac:dyDescent="0.2">
      <c r="F72" s="20">
        <v>9</v>
      </c>
      <c r="G72" s="46" t="s">
        <v>26</v>
      </c>
      <c r="H72" s="47" t="s">
        <v>329</v>
      </c>
      <c r="I72" s="21" t="s">
        <v>9</v>
      </c>
      <c r="J72" s="48">
        <v>20.065899999999999</v>
      </c>
      <c r="K72" s="22">
        <v>0</v>
      </c>
      <c r="L72" s="48">
        <f>J72*(1+K72/100)</f>
        <v>20.065899999999999</v>
      </c>
      <c r="M72" s="22">
        <v>0</v>
      </c>
      <c r="N72" s="23">
        <f>L72*M72</f>
        <v>0</v>
      </c>
      <c r="O72" s="49">
        <v>1E-3</v>
      </c>
      <c r="P72" s="50">
        <f>L72*O72</f>
        <v>2.0065900000000001E-2</v>
      </c>
      <c r="Q72" s="49"/>
      <c r="R72" s="50">
        <f>L72*Q72</f>
        <v>0</v>
      </c>
      <c r="S72" s="23">
        <v>21</v>
      </c>
      <c r="T72" s="23">
        <f>N72*(S72/100)</f>
        <v>0</v>
      </c>
      <c r="U72" s="23">
        <f>N72+T72</f>
        <v>0</v>
      </c>
    </row>
    <row r="73" spans="6:21" s="51" customFormat="1" ht="11.25" outlineLevel="3" x14ac:dyDescent="0.2">
      <c r="F73" s="52"/>
      <c r="G73" s="53"/>
      <c r="H73" s="54" t="s">
        <v>257</v>
      </c>
      <c r="I73" s="53"/>
      <c r="J73" s="55">
        <v>20.065899999999999</v>
      </c>
      <c r="K73" s="56"/>
      <c r="L73" s="57"/>
      <c r="M73" s="56"/>
      <c r="N73" s="58"/>
      <c r="O73" s="59"/>
      <c r="P73" s="56"/>
      <c r="Q73" s="56"/>
      <c r="R73" s="56"/>
      <c r="S73" s="81" t="s">
        <v>1</v>
      </c>
      <c r="T73" s="56"/>
      <c r="U73" s="56"/>
    </row>
    <row r="74" spans="6:21" s="45" customFormat="1" ht="12" outlineLevel="2" x14ac:dyDescent="0.2">
      <c r="F74" s="20">
        <v>10</v>
      </c>
      <c r="G74" s="46" t="s">
        <v>104</v>
      </c>
      <c r="H74" s="47" t="s">
        <v>496</v>
      </c>
      <c r="I74" s="21" t="s">
        <v>11</v>
      </c>
      <c r="J74" s="48">
        <v>1681.5</v>
      </c>
      <c r="K74" s="22">
        <v>0</v>
      </c>
      <c r="L74" s="48">
        <f>J74*(1+K74/100)</f>
        <v>1681.5</v>
      </c>
      <c r="M74" s="22">
        <v>0</v>
      </c>
      <c r="N74" s="23">
        <f>L74*M74</f>
        <v>0</v>
      </c>
      <c r="O74" s="49"/>
      <c r="P74" s="50">
        <f>L74*O74</f>
        <v>0</v>
      </c>
      <c r="Q74" s="49"/>
      <c r="R74" s="50">
        <f>L74*Q74</f>
        <v>0</v>
      </c>
      <c r="S74" s="23">
        <v>21</v>
      </c>
      <c r="T74" s="23">
        <f>N74*(S74/100)</f>
        <v>0</v>
      </c>
      <c r="U74" s="23">
        <f>N74+T74</f>
        <v>0</v>
      </c>
    </row>
    <row r="75" spans="6:21" s="51" customFormat="1" ht="11.25" outlineLevel="3" x14ac:dyDescent="0.2">
      <c r="F75" s="52"/>
      <c r="G75" s="53"/>
      <c r="H75" s="54" t="s">
        <v>343</v>
      </c>
      <c r="I75" s="53"/>
      <c r="J75" s="55">
        <v>1681.5</v>
      </c>
      <c r="K75" s="56"/>
      <c r="L75" s="57"/>
      <c r="M75" s="56"/>
      <c r="N75" s="58"/>
      <c r="O75" s="59"/>
      <c r="P75" s="56"/>
      <c r="Q75" s="56"/>
      <c r="R75" s="56"/>
      <c r="S75" s="81" t="s">
        <v>1</v>
      </c>
      <c r="T75" s="56"/>
      <c r="U75" s="56"/>
    </row>
    <row r="76" spans="6:21" s="83" customFormat="1" ht="12.75" customHeight="1" outlineLevel="2" x14ac:dyDescent="0.2">
      <c r="F76" s="84"/>
      <c r="G76" s="85"/>
      <c r="H76" s="86"/>
      <c r="I76" s="85"/>
      <c r="J76" s="87"/>
      <c r="K76" s="88"/>
      <c r="L76" s="87"/>
      <c r="M76" s="88"/>
      <c r="N76" s="89"/>
      <c r="O76" s="90"/>
      <c r="P76" s="88"/>
      <c r="Q76" s="88"/>
      <c r="R76" s="88"/>
      <c r="S76" s="82" t="s">
        <v>1</v>
      </c>
      <c r="T76" s="88"/>
      <c r="U76" s="88"/>
    </row>
    <row r="77" spans="6:21" s="37" customFormat="1" ht="16.5" customHeight="1" outlineLevel="1" x14ac:dyDescent="0.2">
      <c r="F77" s="38"/>
      <c r="G77" s="39"/>
      <c r="H77" s="39" t="s">
        <v>259</v>
      </c>
      <c r="I77" s="6"/>
      <c r="J77" s="40"/>
      <c r="K77" s="41"/>
      <c r="L77" s="40"/>
      <c r="M77" s="41"/>
      <c r="N77" s="42">
        <f>SUBTOTAL(9,N78:N82)</f>
        <v>0</v>
      </c>
      <c r="O77" s="43"/>
      <c r="P77" s="44">
        <f>SUBTOTAL(9,P78:P82)</f>
        <v>7.4250480000000003</v>
      </c>
      <c r="Q77" s="41"/>
      <c r="R77" s="44">
        <f>SUBTOTAL(9,R78:R82)</f>
        <v>0</v>
      </c>
      <c r="S77" s="80" t="s">
        <v>1</v>
      </c>
      <c r="T77" s="42">
        <f>SUBTOTAL(9,T78:T82)</f>
        <v>0</v>
      </c>
      <c r="U77" s="42">
        <f>SUBTOTAL(9,U78:U82)</f>
        <v>0</v>
      </c>
    </row>
    <row r="78" spans="6:21" s="45" customFormat="1" ht="12" outlineLevel="2" x14ac:dyDescent="0.2">
      <c r="F78" s="20">
        <v>1</v>
      </c>
      <c r="G78" s="46" t="s">
        <v>108</v>
      </c>
      <c r="H78" s="47" t="s">
        <v>463</v>
      </c>
      <c r="I78" s="21" t="s">
        <v>12</v>
      </c>
      <c r="J78" s="48">
        <v>2.2200000000000002</v>
      </c>
      <c r="K78" s="22">
        <v>0</v>
      </c>
      <c r="L78" s="48">
        <f>J78*(1+K78/100)</f>
        <v>2.2200000000000002</v>
      </c>
      <c r="M78" s="22">
        <v>0</v>
      </c>
      <c r="N78" s="23">
        <f>L78*M78</f>
        <v>0</v>
      </c>
      <c r="O78" s="49">
        <v>1.7034</v>
      </c>
      <c r="P78" s="50">
        <f>L78*O78</f>
        <v>3.7815480000000004</v>
      </c>
      <c r="Q78" s="49"/>
      <c r="R78" s="50">
        <f>L78*Q78</f>
        <v>0</v>
      </c>
      <c r="S78" s="23">
        <v>21</v>
      </c>
      <c r="T78" s="23">
        <f>N78*(S78/100)</f>
        <v>0</v>
      </c>
      <c r="U78" s="23">
        <f>N78+T78</f>
        <v>0</v>
      </c>
    </row>
    <row r="79" spans="6:21" s="51" customFormat="1" ht="11.25" outlineLevel="3" x14ac:dyDescent="0.2">
      <c r="F79" s="52"/>
      <c r="G79" s="53"/>
      <c r="H79" s="54" t="s">
        <v>285</v>
      </c>
      <c r="I79" s="53"/>
      <c r="J79" s="55">
        <v>2.2200000000000002</v>
      </c>
      <c r="K79" s="56"/>
      <c r="L79" s="57"/>
      <c r="M79" s="56"/>
      <c r="N79" s="58"/>
      <c r="O79" s="59"/>
      <c r="P79" s="56"/>
      <c r="Q79" s="56"/>
      <c r="R79" s="56"/>
      <c r="S79" s="81" t="s">
        <v>1</v>
      </c>
      <c r="T79" s="56"/>
      <c r="U79" s="56"/>
    </row>
    <row r="80" spans="6:21" s="45" customFormat="1" ht="12" outlineLevel="2" x14ac:dyDescent="0.2">
      <c r="F80" s="20">
        <v>2</v>
      </c>
      <c r="G80" s="46" t="s">
        <v>109</v>
      </c>
      <c r="H80" s="47" t="s">
        <v>535</v>
      </c>
      <c r="I80" s="21" t="s">
        <v>12</v>
      </c>
      <c r="J80" s="48">
        <v>1.5</v>
      </c>
      <c r="K80" s="22">
        <v>0</v>
      </c>
      <c r="L80" s="48">
        <f>J80*(1+K80/100)</f>
        <v>1.5</v>
      </c>
      <c r="M80" s="22">
        <v>0</v>
      </c>
      <c r="N80" s="23">
        <f>L80*M80</f>
        <v>0</v>
      </c>
      <c r="O80" s="49">
        <v>2.4289999999999998</v>
      </c>
      <c r="P80" s="50">
        <f>L80*O80</f>
        <v>3.6434999999999995</v>
      </c>
      <c r="Q80" s="49"/>
      <c r="R80" s="50">
        <f>L80*Q80</f>
        <v>0</v>
      </c>
      <c r="S80" s="23">
        <v>21</v>
      </c>
      <c r="T80" s="23">
        <f>N80*(S80/100)</f>
        <v>0</v>
      </c>
      <c r="U80" s="23">
        <f>N80+T80</f>
        <v>0</v>
      </c>
    </row>
    <row r="81" spans="6:21" s="51" customFormat="1" ht="11.25" outlineLevel="3" x14ac:dyDescent="0.2">
      <c r="F81" s="52"/>
      <c r="G81" s="53"/>
      <c r="H81" s="54" t="s">
        <v>491</v>
      </c>
      <c r="I81" s="53"/>
      <c r="J81" s="55">
        <v>1.5</v>
      </c>
      <c r="K81" s="56"/>
      <c r="L81" s="57"/>
      <c r="M81" s="56"/>
      <c r="N81" s="58"/>
      <c r="O81" s="59"/>
      <c r="P81" s="56"/>
      <c r="Q81" s="56"/>
      <c r="R81" s="56"/>
      <c r="S81" s="81" t="s">
        <v>1</v>
      </c>
      <c r="T81" s="56"/>
      <c r="U81" s="56"/>
    </row>
    <row r="82" spans="6:21" s="83" customFormat="1" ht="12.75" customHeight="1" outlineLevel="2" x14ac:dyDescent="0.2">
      <c r="F82" s="84"/>
      <c r="G82" s="85"/>
      <c r="H82" s="86"/>
      <c r="I82" s="85"/>
      <c r="J82" s="87"/>
      <c r="K82" s="88"/>
      <c r="L82" s="87"/>
      <c r="M82" s="88"/>
      <c r="N82" s="89"/>
      <c r="O82" s="90"/>
      <c r="P82" s="88"/>
      <c r="Q82" s="88"/>
      <c r="R82" s="88"/>
      <c r="S82" s="82" t="s">
        <v>1</v>
      </c>
      <c r="T82" s="88"/>
      <c r="U82" s="88"/>
    </row>
    <row r="83" spans="6:21" s="37" customFormat="1" ht="16.5" customHeight="1" outlineLevel="1" x14ac:dyDescent="0.2">
      <c r="F83" s="38"/>
      <c r="G83" s="39"/>
      <c r="H83" s="39" t="s">
        <v>215</v>
      </c>
      <c r="I83" s="6"/>
      <c r="J83" s="40"/>
      <c r="K83" s="41"/>
      <c r="L83" s="40"/>
      <c r="M83" s="41"/>
      <c r="N83" s="42">
        <f>SUBTOTAL(9,N84:N131)</f>
        <v>0</v>
      </c>
      <c r="O83" s="43"/>
      <c r="P83" s="44">
        <f>SUBTOTAL(9,P84:P131)</f>
        <v>711.64556359999995</v>
      </c>
      <c r="Q83" s="41"/>
      <c r="R83" s="44">
        <f>SUBTOTAL(9,R84:R131)</f>
        <v>0</v>
      </c>
      <c r="S83" s="80" t="s">
        <v>1</v>
      </c>
      <c r="T83" s="42">
        <f>SUBTOTAL(9,T84:T131)</f>
        <v>0</v>
      </c>
      <c r="U83" s="42">
        <f>SUBTOTAL(9,U84:U131)</f>
        <v>0</v>
      </c>
    </row>
    <row r="84" spans="6:21" s="45" customFormat="1" ht="12" outlineLevel="2" x14ac:dyDescent="0.2">
      <c r="F84" s="20">
        <v>1</v>
      </c>
      <c r="G84" s="46" t="s">
        <v>112</v>
      </c>
      <c r="H84" s="47" t="s">
        <v>387</v>
      </c>
      <c r="I84" s="21" t="s">
        <v>11</v>
      </c>
      <c r="J84" s="48">
        <v>513.5</v>
      </c>
      <c r="K84" s="22">
        <v>0</v>
      </c>
      <c r="L84" s="48">
        <f>J84*(1+K84/100)</f>
        <v>513.5</v>
      </c>
      <c r="M84" s="22">
        <v>0</v>
      </c>
      <c r="N84" s="23">
        <f>L84*M84</f>
        <v>0</v>
      </c>
      <c r="O84" s="49">
        <v>0.27994000000000002</v>
      </c>
      <c r="P84" s="50">
        <f>L84*O84</f>
        <v>143.74919</v>
      </c>
      <c r="Q84" s="49"/>
      <c r="R84" s="50">
        <f>L84*Q84</f>
        <v>0</v>
      </c>
      <c r="S84" s="23">
        <v>21</v>
      </c>
      <c r="T84" s="23">
        <f>N84*(S84/100)</f>
        <v>0</v>
      </c>
      <c r="U84" s="23">
        <f>N84+T84</f>
        <v>0</v>
      </c>
    </row>
    <row r="85" spans="6:21" s="51" customFormat="1" ht="11.25" outlineLevel="3" x14ac:dyDescent="0.2">
      <c r="F85" s="52"/>
      <c r="G85" s="53"/>
      <c r="H85" s="54" t="s">
        <v>230</v>
      </c>
      <c r="I85" s="53"/>
      <c r="J85" s="55">
        <v>117.2</v>
      </c>
      <c r="K85" s="56"/>
      <c r="L85" s="57"/>
      <c r="M85" s="56"/>
      <c r="N85" s="58"/>
      <c r="O85" s="59"/>
      <c r="P85" s="56"/>
      <c r="Q85" s="56"/>
      <c r="R85" s="56"/>
      <c r="S85" s="81" t="s">
        <v>1</v>
      </c>
      <c r="T85" s="56"/>
      <c r="U85" s="56"/>
    </row>
    <row r="86" spans="6:21" s="51" customFormat="1" ht="11.25" outlineLevel="3" x14ac:dyDescent="0.2">
      <c r="F86" s="52"/>
      <c r="G86" s="53"/>
      <c r="H86" s="54" t="s">
        <v>382</v>
      </c>
      <c r="I86" s="53"/>
      <c r="J86" s="55">
        <v>255.7</v>
      </c>
      <c r="K86" s="56"/>
      <c r="L86" s="57"/>
      <c r="M86" s="56"/>
      <c r="N86" s="58"/>
      <c r="O86" s="59"/>
      <c r="P86" s="56"/>
      <c r="Q86" s="56"/>
      <c r="R86" s="56"/>
      <c r="S86" s="81" t="s">
        <v>1</v>
      </c>
      <c r="T86" s="56"/>
      <c r="U86" s="56"/>
    </row>
    <row r="87" spans="6:21" s="51" customFormat="1" ht="11.25" outlineLevel="3" x14ac:dyDescent="0.2">
      <c r="F87" s="52"/>
      <c r="G87" s="53"/>
      <c r="H87" s="54" t="s">
        <v>272</v>
      </c>
      <c r="I87" s="53"/>
      <c r="J87" s="55">
        <v>45.2</v>
      </c>
      <c r="K87" s="56"/>
      <c r="L87" s="57"/>
      <c r="M87" s="56"/>
      <c r="N87" s="58"/>
      <c r="O87" s="59"/>
      <c r="P87" s="56"/>
      <c r="Q87" s="56"/>
      <c r="R87" s="56"/>
      <c r="S87" s="81" t="s">
        <v>1</v>
      </c>
      <c r="T87" s="56"/>
      <c r="U87" s="56"/>
    </row>
    <row r="88" spans="6:21" s="51" customFormat="1" ht="11.25" outlineLevel="3" x14ac:dyDescent="0.2">
      <c r="F88" s="52"/>
      <c r="G88" s="53"/>
      <c r="H88" s="54" t="s">
        <v>310</v>
      </c>
      <c r="I88" s="53"/>
      <c r="J88" s="55">
        <v>24.9</v>
      </c>
      <c r="K88" s="56"/>
      <c r="L88" s="57"/>
      <c r="M88" s="56"/>
      <c r="N88" s="58"/>
      <c r="O88" s="59"/>
      <c r="P88" s="56"/>
      <c r="Q88" s="56"/>
      <c r="R88" s="56"/>
      <c r="S88" s="81" t="s">
        <v>1</v>
      </c>
      <c r="T88" s="56"/>
      <c r="U88" s="56"/>
    </row>
    <row r="89" spans="6:21" s="51" customFormat="1" ht="11.25" outlineLevel="3" x14ac:dyDescent="0.2">
      <c r="F89" s="52"/>
      <c r="G89" s="53"/>
      <c r="H89" s="54" t="s">
        <v>214</v>
      </c>
      <c r="I89" s="53"/>
      <c r="J89" s="55">
        <v>44.3</v>
      </c>
      <c r="K89" s="56"/>
      <c r="L89" s="57"/>
      <c r="M89" s="56"/>
      <c r="N89" s="58"/>
      <c r="O89" s="59"/>
      <c r="P89" s="56"/>
      <c r="Q89" s="56"/>
      <c r="R89" s="56"/>
      <c r="S89" s="81" t="s">
        <v>1</v>
      </c>
      <c r="T89" s="56"/>
      <c r="U89" s="56"/>
    </row>
    <row r="90" spans="6:21" s="51" customFormat="1" ht="11.25" outlineLevel="3" x14ac:dyDescent="0.2">
      <c r="F90" s="52"/>
      <c r="G90" s="53"/>
      <c r="H90" s="54" t="s">
        <v>339</v>
      </c>
      <c r="I90" s="53"/>
      <c r="J90" s="55">
        <v>26.2</v>
      </c>
      <c r="K90" s="56"/>
      <c r="L90" s="57"/>
      <c r="M90" s="56"/>
      <c r="N90" s="58"/>
      <c r="O90" s="59"/>
      <c r="P90" s="56"/>
      <c r="Q90" s="56"/>
      <c r="R90" s="56"/>
      <c r="S90" s="81" t="s">
        <v>1</v>
      </c>
      <c r="T90" s="56"/>
      <c r="U90" s="56"/>
    </row>
    <row r="91" spans="6:21" s="45" customFormat="1" ht="12" outlineLevel="2" x14ac:dyDescent="0.2">
      <c r="F91" s="20">
        <v>2</v>
      </c>
      <c r="G91" s="46" t="s">
        <v>113</v>
      </c>
      <c r="H91" s="47" t="s">
        <v>388</v>
      </c>
      <c r="I91" s="21" t="s">
        <v>11</v>
      </c>
      <c r="J91" s="48">
        <v>385.7</v>
      </c>
      <c r="K91" s="22">
        <v>0</v>
      </c>
      <c r="L91" s="48">
        <f>J91*(1+K91/100)</f>
        <v>385.7</v>
      </c>
      <c r="M91" s="22">
        <v>0</v>
      </c>
      <c r="N91" s="23">
        <f>L91*M91</f>
        <v>0</v>
      </c>
      <c r="O91" s="49">
        <v>0.378</v>
      </c>
      <c r="P91" s="50">
        <f>L91*O91</f>
        <v>145.7946</v>
      </c>
      <c r="Q91" s="49"/>
      <c r="R91" s="50">
        <f>L91*Q91</f>
        <v>0</v>
      </c>
      <c r="S91" s="23">
        <v>21</v>
      </c>
      <c r="T91" s="23">
        <f>N91*(S91/100)</f>
        <v>0</v>
      </c>
      <c r="U91" s="23">
        <f>N91+T91</f>
        <v>0</v>
      </c>
    </row>
    <row r="92" spans="6:21" s="51" customFormat="1" ht="11.25" outlineLevel="3" x14ac:dyDescent="0.2">
      <c r="F92" s="52"/>
      <c r="G92" s="53"/>
      <c r="H92" s="54" t="s">
        <v>392</v>
      </c>
      <c r="I92" s="53"/>
      <c r="J92" s="55">
        <v>373.3</v>
      </c>
      <c r="K92" s="56"/>
      <c r="L92" s="57"/>
      <c r="M92" s="56"/>
      <c r="N92" s="58"/>
      <c r="O92" s="59"/>
      <c r="P92" s="56"/>
      <c r="Q92" s="56"/>
      <c r="R92" s="56"/>
      <c r="S92" s="81" t="s">
        <v>1</v>
      </c>
      <c r="T92" s="56"/>
      <c r="U92" s="56"/>
    </row>
    <row r="93" spans="6:21" s="51" customFormat="1" ht="11.25" outlineLevel="3" x14ac:dyDescent="0.2">
      <c r="F93" s="52"/>
      <c r="G93" s="53"/>
      <c r="H93" s="54" t="s">
        <v>395</v>
      </c>
      <c r="I93" s="53"/>
      <c r="J93" s="55">
        <v>12.4</v>
      </c>
      <c r="K93" s="56"/>
      <c r="L93" s="57"/>
      <c r="M93" s="56"/>
      <c r="N93" s="58"/>
      <c r="O93" s="59"/>
      <c r="P93" s="56"/>
      <c r="Q93" s="56"/>
      <c r="R93" s="56"/>
      <c r="S93" s="81" t="s">
        <v>1</v>
      </c>
      <c r="T93" s="56"/>
      <c r="U93" s="56"/>
    </row>
    <row r="94" spans="6:21" s="45" customFormat="1" ht="12" outlineLevel="2" x14ac:dyDescent="0.2">
      <c r="F94" s="20">
        <v>3</v>
      </c>
      <c r="G94" s="46" t="s">
        <v>117</v>
      </c>
      <c r="H94" s="47" t="s">
        <v>542</v>
      </c>
      <c r="I94" s="21" t="s">
        <v>11</v>
      </c>
      <c r="J94" s="48">
        <v>372.9</v>
      </c>
      <c r="K94" s="22">
        <v>0</v>
      </c>
      <c r="L94" s="48">
        <f>J94*(1+K94/100)</f>
        <v>372.9</v>
      </c>
      <c r="M94" s="22">
        <v>0</v>
      </c>
      <c r="N94" s="23">
        <f>L94*M94</f>
        <v>0</v>
      </c>
      <c r="O94" s="49">
        <v>0.30651</v>
      </c>
      <c r="P94" s="50">
        <f>L94*O94</f>
        <v>114.297579</v>
      </c>
      <c r="Q94" s="49"/>
      <c r="R94" s="50">
        <f>L94*Q94</f>
        <v>0</v>
      </c>
      <c r="S94" s="23">
        <v>21</v>
      </c>
      <c r="T94" s="23">
        <f>N94*(S94/100)</f>
        <v>0</v>
      </c>
      <c r="U94" s="23">
        <f>N94+T94</f>
        <v>0</v>
      </c>
    </row>
    <row r="95" spans="6:21" s="51" customFormat="1" ht="11.25" outlineLevel="3" x14ac:dyDescent="0.2">
      <c r="F95" s="52"/>
      <c r="G95" s="53"/>
      <c r="H95" s="54" t="s">
        <v>230</v>
      </c>
      <c r="I95" s="53"/>
      <c r="J95" s="55">
        <v>117.2</v>
      </c>
      <c r="K95" s="56"/>
      <c r="L95" s="57"/>
      <c r="M95" s="56"/>
      <c r="N95" s="58"/>
      <c r="O95" s="59"/>
      <c r="P95" s="56"/>
      <c r="Q95" s="56"/>
      <c r="R95" s="56"/>
      <c r="S95" s="81" t="s">
        <v>1</v>
      </c>
      <c r="T95" s="56"/>
      <c r="U95" s="56"/>
    </row>
    <row r="96" spans="6:21" s="51" customFormat="1" ht="11.25" outlineLevel="3" x14ac:dyDescent="0.2">
      <c r="F96" s="52"/>
      <c r="G96" s="53"/>
      <c r="H96" s="54" t="s">
        <v>311</v>
      </c>
      <c r="I96" s="53"/>
      <c r="J96" s="55">
        <v>255.7</v>
      </c>
      <c r="K96" s="56"/>
      <c r="L96" s="57"/>
      <c r="M96" s="56"/>
      <c r="N96" s="58"/>
      <c r="O96" s="59"/>
      <c r="P96" s="56"/>
      <c r="Q96" s="56"/>
      <c r="R96" s="56"/>
      <c r="S96" s="81" t="s">
        <v>1</v>
      </c>
      <c r="T96" s="56"/>
      <c r="U96" s="56"/>
    </row>
    <row r="97" spans="6:21" s="45" customFormat="1" ht="12" outlineLevel="2" x14ac:dyDescent="0.2">
      <c r="F97" s="20">
        <v>4</v>
      </c>
      <c r="G97" s="46" t="s">
        <v>116</v>
      </c>
      <c r="H97" s="47" t="s">
        <v>541</v>
      </c>
      <c r="I97" s="21" t="s">
        <v>11</v>
      </c>
      <c r="J97" s="48">
        <v>24.9</v>
      </c>
      <c r="K97" s="22">
        <v>0</v>
      </c>
      <c r="L97" s="48">
        <f>J97*(1+K97/100)</f>
        <v>24.9</v>
      </c>
      <c r="M97" s="22">
        <v>0</v>
      </c>
      <c r="N97" s="23">
        <f>L97*M97</f>
        <v>0</v>
      </c>
      <c r="O97" s="49">
        <v>0.30066999999999999</v>
      </c>
      <c r="P97" s="50">
        <f>L97*O97</f>
        <v>7.4866829999999993</v>
      </c>
      <c r="Q97" s="49"/>
      <c r="R97" s="50">
        <f>L97*Q97</f>
        <v>0</v>
      </c>
      <c r="S97" s="23">
        <v>21</v>
      </c>
      <c r="T97" s="23">
        <f>N97*(S97/100)</f>
        <v>0</v>
      </c>
      <c r="U97" s="23">
        <f>N97+T97</f>
        <v>0</v>
      </c>
    </row>
    <row r="98" spans="6:21" s="51" customFormat="1" ht="11.25" outlineLevel="3" x14ac:dyDescent="0.2">
      <c r="F98" s="52"/>
      <c r="G98" s="53"/>
      <c r="H98" s="54" t="s">
        <v>316</v>
      </c>
      <c r="I98" s="53"/>
      <c r="J98" s="55">
        <v>24.9</v>
      </c>
      <c r="K98" s="56"/>
      <c r="L98" s="57"/>
      <c r="M98" s="56"/>
      <c r="N98" s="58"/>
      <c r="O98" s="59"/>
      <c r="P98" s="56"/>
      <c r="Q98" s="56"/>
      <c r="R98" s="56"/>
      <c r="S98" s="81" t="s">
        <v>1</v>
      </c>
      <c r="T98" s="56"/>
      <c r="U98" s="56"/>
    </row>
    <row r="99" spans="6:21" s="45" customFormat="1" ht="12" outlineLevel="2" x14ac:dyDescent="0.2">
      <c r="F99" s="20">
        <v>5</v>
      </c>
      <c r="G99" s="46" t="s">
        <v>118</v>
      </c>
      <c r="H99" s="47" t="s">
        <v>523</v>
      </c>
      <c r="I99" s="21" t="s">
        <v>11</v>
      </c>
      <c r="J99" s="48">
        <v>1582.5</v>
      </c>
      <c r="K99" s="22">
        <v>0</v>
      </c>
      <c r="L99" s="48">
        <f>J99*(1+K99/100)</f>
        <v>1582.5</v>
      </c>
      <c r="M99" s="22">
        <v>0</v>
      </c>
      <c r="N99" s="23">
        <f>L99*M99</f>
        <v>0</v>
      </c>
      <c r="O99" s="49">
        <v>7.1000000000000002E-4</v>
      </c>
      <c r="P99" s="50">
        <f>L99*O99</f>
        <v>1.123575</v>
      </c>
      <c r="Q99" s="49"/>
      <c r="R99" s="50">
        <f>L99*Q99</f>
        <v>0</v>
      </c>
      <c r="S99" s="23">
        <v>21</v>
      </c>
      <c r="T99" s="23">
        <f>N99*(S99/100)</f>
        <v>0</v>
      </c>
      <c r="U99" s="23">
        <f>N99+T99</f>
        <v>0</v>
      </c>
    </row>
    <row r="100" spans="6:21" s="51" customFormat="1" ht="11.25" outlineLevel="3" x14ac:dyDescent="0.2">
      <c r="F100" s="52"/>
      <c r="G100" s="53"/>
      <c r="H100" s="54" t="s">
        <v>264</v>
      </c>
      <c r="I100" s="53"/>
      <c r="J100" s="55">
        <v>234.4</v>
      </c>
      <c r="K100" s="56"/>
      <c r="L100" s="57"/>
      <c r="M100" s="56"/>
      <c r="N100" s="58"/>
      <c r="O100" s="59"/>
      <c r="P100" s="56"/>
      <c r="Q100" s="56"/>
      <c r="R100" s="56"/>
      <c r="S100" s="81" t="s">
        <v>1</v>
      </c>
      <c r="T100" s="56"/>
      <c r="U100" s="56"/>
    </row>
    <row r="101" spans="6:21" s="51" customFormat="1" ht="11.25" outlineLevel="3" x14ac:dyDescent="0.2">
      <c r="F101" s="52"/>
      <c r="G101" s="53"/>
      <c r="H101" s="54" t="s">
        <v>359</v>
      </c>
      <c r="I101" s="53"/>
      <c r="J101" s="55">
        <v>511.4</v>
      </c>
      <c r="K101" s="56"/>
      <c r="L101" s="57"/>
      <c r="M101" s="56"/>
      <c r="N101" s="58"/>
      <c r="O101" s="59"/>
      <c r="P101" s="56"/>
      <c r="Q101" s="56"/>
      <c r="R101" s="56"/>
      <c r="S101" s="81" t="s">
        <v>1</v>
      </c>
      <c r="T101" s="56"/>
      <c r="U101" s="56"/>
    </row>
    <row r="102" spans="6:21" s="51" customFormat="1" ht="11.25" outlineLevel="3" x14ac:dyDescent="0.2">
      <c r="F102" s="52"/>
      <c r="G102" s="53"/>
      <c r="H102" s="54" t="s">
        <v>237</v>
      </c>
      <c r="I102" s="53"/>
      <c r="J102" s="55">
        <v>836.7</v>
      </c>
      <c r="K102" s="56"/>
      <c r="L102" s="57"/>
      <c r="M102" s="56"/>
      <c r="N102" s="58"/>
      <c r="O102" s="59"/>
      <c r="P102" s="56"/>
      <c r="Q102" s="56"/>
      <c r="R102" s="56"/>
      <c r="S102" s="81" t="s">
        <v>1</v>
      </c>
      <c r="T102" s="56"/>
      <c r="U102" s="56"/>
    </row>
    <row r="103" spans="6:21" s="45" customFormat="1" ht="24" outlineLevel="2" x14ac:dyDescent="0.2">
      <c r="F103" s="20">
        <v>6</v>
      </c>
      <c r="G103" s="46" t="s">
        <v>114</v>
      </c>
      <c r="H103" s="47" t="s">
        <v>620</v>
      </c>
      <c r="I103" s="21" t="s">
        <v>11</v>
      </c>
      <c r="J103" s="48">
        <v>372.9</v>
      </c>
      <c r="K103" s="22">
        <v>0</v>
      </c>
      <c r="L103" s="48">
        <f>J103*(1+K103/100)</f>
        <v>372.9</v>
      </c>
      <c r="M103" s="22">
        <v>0</v>
      </c>
      <c r="N103" s="23">
        <f>L103*M103</f>
        <v>0</v>
      </c>
      <c r="O103" s="49">
        <v>0.13188</v>
      </c>
      <c r="P103" s="50">
        <f>L103*O103</f>
        <v>49.178051999999994</v>
      </c>
      <c r="Q103" s="49"/>
      <c r="R103" s="50">
        <f>L103*Q103</f>
        <v>0</v>
      </c>
      <c r="S103" s="23">
        <v>21</v>
      </c>
      <c r="T103" s="23">
        <f>N103*(S103/100)</f>
        <v>0</v>
      </c>
      <c r="U103" s="23">
        <f>N103+T103</f>
        <v>0</v>
      </c>
    </row>
    <row r="104" spans="6:21" s="51" customFormat="1" ht="11.25" outlineLevel="3" x14ac:dyDescent="0.2">
      <c r="F104" s="52"/>
      <c r="G104" s="53"/>
      <c r="H104" s="54" t="s">
        <v>230</v>
      </c>
      <c r="I104" s="53"/>
      <c r="J104" s="55">
        <v>117.2</v>
      </c>
      <c r="K104" s="56"/>
      <c r="L104" s="57"/>
      <c r="M104" s="56"/>
      <c r="N104" s="58"/>
      <c r="O104" s="59"/>
      <c r="P104" s="56"/>
      <c r="Q104" s="56"/>
      <c r="R104" s="56"/>
      <c r="S104" s="81" t="s">
        <v>1</v>
      </c>
      <c r="T104" s="56"/>
      <c r="U104" s="56"/>
    </row>
    <row r="105" spans="6:21" s="51" customFormat="1" ht="11.25" outlineLevel="3" x14ac:dyDescent="0.2">
      <c r="F105" s="52"/>
      <c r="G105" s="53"/>
      <c r="H105" s="54" t="s">
        <v>311</v>
      </c>
      <c r="I105" s="53"/>
      <c r="J105" s="55">
        <v>255.7</v>
      </c>
      <c r="K105" s="56"/>
      <c r="L105" s="57"/>
      <c r="M105" s="56"/>
      <c r="N105" s="58"/>
      <c r="O105" s="59"/>
      <c r="P105" s="56"/>
      <c r="Q105" s="56"/>
      <c r="R105" s="56"/>
      <c r="S105" s="81" t="s">
        <v>1</v>
      </c>
      <c r="T105" s="56"/>
      <c r="U105" s="56"/>
    </row>
    <row r="106" spans="6:21" s="45" customFormat="1" ht="24" outlineLevel="2" x14ac:dyDescent="0.2">
      <c r="F106" s="20">
        <v>7</v>
      </c>
      <c r="G106" s="46" t="s">
        <v>120</v>
      </c>
      <c r="H106" s="47" t="s">
        <v>636</v>
      </c>
      <c r="I106" s="21" t="s">
        <v>11</v>
      </c>
      <c r="J106" s="48">
        <v>372.9</v>
      </c>
      <c r="K106" s="22">
        <v>0</v>
      </c>
      <c r="L106" s="48">
        <f>J106*(1+K106/100)</f>
        <v>372.9</v>
      </c>
      <c r="M106" s="22">
        <v>0</v>
      </c>
      <c r="N106" s="23">
        <f>L106*M106</f>
        <v>0</v>
      </c>
      <c r="O106" s="49">
        <v>0.10373</v>
      </c>
      <c r="P106" s="50">
        <f>L106*O106</f>
        <v>38.680917000000001</v>
      </c>
      <c r="Q106" s="49"/>
      <c r="R106" s="50">
        <f>L106*Q106</f>
        <v>0</v>
      </c>
      <c r="S106" s="23">
        <v>21</v>
      </c>
      <c r="T106" s="23">
        <f>N106*(S106/100)</f>
        <v>0</v>
      </c>
      <c r="U106" s="23">
        <f>N106+T106</f>
        <v>0</v>
      </c>
    </row>
    <row r="107" spans="6:21" s="51" customFormat="1" ht="11.25" outlineLevel="3" x14ac:dyDescent="0.2">
      <c r="F107" s="52"/>
      <c r="G107" s="53"/>
      <c r="H107" s="54" t="s">
        <v>230</v>
      </c>
      <c r="I107" s="53"/>
      <c r="J107" s="55">
        <v>117.2</v>
      </c>
      <c r="K107" s="56"/>
      <c r="L107" s="57"/>
      <c r="M107" s="56"/>
      <c r="N107" s="58"/>
      <c r="O107" s="59"/>
      <c r="P107" s="56"/>
      <c r="Q107" s="56"/>
      <c r="R107" s="56"/>
      <c r="S107" s="81" t="s">
        <v>1</v>
      </c>
      <c r="T107" s="56"/>
      <c r="U107" s="56"/>
    </row>
    <row r="108" spans="6:21" s="51" customFormat="1" ht="11.25" outlineLevel="3" x14ac:dyDescent="0.2">
      <c r="F108" s="52"/>
      <c r="G108" s="53"/>
      <c r="H108" s="54" t="s">
        <v>311</v>
      </c>
      <c r="I108" s="53"/>
      <c r="J108" s="55">
        <v>255.7</v>
      </c>
      <c r="K108" s="56"/>
      <c r="L108" s="57"/>
      <c r="M108" s="56"/>
      <c r="N108" s="58"/>
      <c r="O108" s="59"/>
      <c r="P108" s="56"/>
      <c r="Q108" s="56"/>
      <c r="R108" s="56"/>
      <c r="S108" s="81" t="s">
        <v>1</v>
      </c>
      <c r="T108" s="56"/>
      <c r="U108" s="56"/>
    </row>
    <row r="109" spans="6:21" s="45" customFormat="1" ht="24" outlineLevel="2" x14ac:dyDescent="0.2">
      <c r="F109" s="20">
        <v>8</v>
      </c>
      <c r="G109" s="46" t="s">
        <v>121</v>
      </c>
      <c r="H109" s="47" t="s">
        <v>634</v>
      </c>
      <c r="I109" s="21" t="s">
        <v>11</v>
      </c>
      <c r="J109" s="48">
        <v>836.7</v>
      </c>
      <c r="K109" s="22">
        <v>0</v>
      </c>
      <c r="L109" s="48">
        <f>J109*(1+K109/100)</f>
        <v>836.7</v>
      </c>
      <c r="M109" s="22">
        <v>0</v>
      </c>
      <c r="N109" s="23">
        <f>L109*M109</f>
        <v>0</v>
      </c>
      <c r="O109" s="49">
        <v>0.12966</v>
      </c>
      <c r="P109" s="50">
        <f>L109*O109</f>
        <v>108.48652200000001</v>
      </c>
      <c r="Q109" s="49"/>
      <c r="R109" s="50">
        <f>L109*Q109</f>
        <v>0</v>
      </c>
      <c r="S109" s="23">
        <v>21</v>
      </c>
      <c r="T109" s="23">
        <f>N109*(S109/100)</f>
        <v>0</v>
      </c>
      <c r="U109" s="23">
        <f>N109+T109</f>
        <v>0</v>
      </c>
    </row>
    <row r="110" spans="6:21" s="51" customFormat="1" ht="22.5" outlineLevel="3" x14ac:dyDescent="0.2">
      <c r="F110" s="52"/>
      <c r="G110" s="53"/>
      <c r="H110" s="54" t="s">
        <v>521</v>
      </c>
      <c r="I110" s="53"/>
      <c r="J110" s="55">
        <v>836.7</v>
      </c>
      <c r="K110" s="56"/>
      <c r="L110" s="57"/>
      <c r="M110" s="56"/>
      <c r="N110" s="58"/>
      <c r="O110" s="59"/>
      <c r="P110" s="56"/>
      <c r="Q110" s="56"/>
      <c r="R110" s="56"/>
      <c r="S110" s="81" t="s">
        <v>1</v>
      </c>
      <c r="T110" s="56"/>
      <c r="U110" s="56"/>
    </row>
    <row r="111" spans="6:21" s="45" customFormat="1" ht="24" outlineLevel="2" x14ac:dyDescent="0.2">
      <c r="F111" s="20">
        <v>9</v>
      </c>
      <c r="G111" s="46" t="s">
        <v>127</v>
      </c>
      <c r="H111" s="47" t="s">
        <v>603</v>
      </c>
      <c r="I111" s="21" t="s">
        <v>11</v>
      </c>
      <c r="J111" s="48">
        <v>373.3</v>
      </c>
      <c r="K111" s="22">
        <v>0</v>
      </c>
      <c r="L111" s="48">
        <f>J111*(1+K111/100)</f>
        <v>373.3</v>
      </c>
      <c r="M111" s="22">
        <v>0</v>
      </c>
      <c r="N111" s="23">
        <f>L111*M111</f>
        <v>0</v>
      </c>
      <c r="O111" s="49">
        <v>9.8000000000000004E-2</v>
      </c>
      <c r="P111" s="50">
        <f>L111*O111</f>
        <v>36.583400000000005</v>
      </c>
      <c r="Q111" s="49"/>
      <c r="R111" s="50">
        <f>L111*Q111</f>
        <v>0</v>
      </c>
      <c r="S111" s="23">
        <v>21</v>
      </c>
      <c r="T111" s="23">
        <f>N111*(S111/100)</f>
        <v>0</v>
      </c>
      <c r="U111" s="23">
        <f>N111+T111</f>
        <v>0</v>
      </c>
    </row>
    <row r="112" spans="6:21" s="51" customFormat="1" ht="11.25" outlineLevel="3" x14ac:dyDescent="0.2">
      <c r="F112" s="52"/>
      <c r="G112" s="53"/>
      <c r="H112" s="54" t="s">
        <v>392</v>
      </c>
      <c r="I112" s="53"/>
      <c r="J112" s="55">
        <v>373.3</v>
      </c>
      <c r="K112" s="56"/>
      <c r="L112" s="57"/>
      <c r="M112" s="56"/>
      <c r="N112" s="58"/>
      <c r="O112" s="59"/>
      <c r="P112" s="56"/>
      <c r="Q112" s="56"/>
      <c r="R112" s="56"/>
      <c r="S112" s="81" t="s">
        <v>1</v>
      </c>
      <c r="T112" s="56"/>
      <c r="U112" s="56"/>
    </row>
    <row r="113" spans="6:21" s="45" customFormat="1" ht="36" outlineLevel="2" x14ac:dyDescent="0.2">
      <c r="F113" s="20">
        <v>10</v>
      </c>
      <c r="G113" s="46" t="s">
        <v>203</v>
      </c>
      <c r="H113" s="47" t="s">
        <v>854</v>
      </c>
      <c r="I113" s="21" t="s">
        <v>10</v>
      </c>
      <c r="J113" s="48">
        <v>1493.2</v>
      </c>
      <c r="K113" s="22">
        <v>3</v>
      </c>
      <c r="L113" s="48">
        <f>J113*(1+K113/100)</f>
        <v>1537.9960000000001</v>
      </c>
      <c r="M113" s="22">
        <v>0</v>
      </c>
      <c r="N113" s="23">
        <f>L113*M113</f>
        <v>0</v>
      </c>
      <c r="O113" s="49">
        <v>2.6100000000000002E-2</v>
      </c>
      <c r="P113" s="50">
        <f>L113*O113</f>
        <v>40.141695600000006</v>
      </c>
      <c r="Q113" s="49"/>
      <c r="R113" s="50">
        <f>L113*Q113</f>
        <v>0</v>
      </c>
      <c r="S113" s="23">
        <v>21</v>
      </c>
      <c r="T113" s="23">
        <f>N113*(S113/100)</f>
        <v>0</v>
      </c>
      <c r="U113" s="23">
        <f>N113+T113</f>
        <v>0</v>
      </c>
    </row>
    <row r="114" spans="6:21" s="51" customFormat="1" ht="11.25" outlineLevel="3" x14ac:dyDescent="0.2">
      <c r="F114" s="52"/>
      <c r="G114" s="53"/>
      <c r="H114" s="54" t="s">
        <v>855</v>
      </c>
      <c r="I114" s="53"/>
      <c r="J114" s="55">
        <v>1493.2</v>
      </c>
      <c r="K114" s="56"/>
      <c r="L114" s="57"/>
      <c r="M114" s="56"/>
      <c r="N114" s="58"/>
      <c r="O114" s="59"/>
      <c r="P114" s="56"/>
      <c r="Q114" s="56"/>
      <c r="R114" s="56"/>
      <c r="S114" s="81" t="s">
        <v>1</v>
      </c>
      <c r="T114" s="56"/>
      <c r="U114" s="56"/>
    </row>
    <row r="115" spans="6:21" s="45" customFormat="1" ht="24" outlineLevel="2" x14ac:dyDescent="0.2">
      <c r="F115" s="20">
        <v>11</v>
      </c>
      <c r="G115" s="46" t="s">
        <v>123</v>
      </c>
      <c r="H115" s="47" t="s">
        <v>598</v>
      </c>
      <c r="I115" s="21" t="s">
        <v>11</v>
      </c>
      <c r="J115" s="48">
        <v>115.7</v>
      </c>
      <c r="K115" s="22">
        <v>0</v>
      </c>
      <c r="L115" s="48">
        <f>J115*(1+K115/100)</f>
        <v>115.7</v>
      </c>
      <c r="M115" s="22">
        <v>0</v>
      </c>
      <c r="N115" s="23">
        <f>L115*M115</f>
        <v>0</v>
      </c>
      <c r="O115" s="49">
        <v>8.4250000000000005E-2</v>
      </c>
      <c r="P115" s="50">
        <f>L115*O115</f>
        <v>9.7477250000000009</v>
      </c>
      <c r="Q115" s="49"/>
      <c r="R115" s="50">
        <f>L115*Q115</f>
        <v>0</v>
      </c>
      <c r="S115" s="23">
        <v>21</v>
      </c>
      <c r="T115" s="23">
        <f>N115*(S115/100)</f>
        <v>0</v>
      </c>
      <c r="U115" s="23">
        <f>N115+T115</f>
        <v>0</v>
      </c>
    </row>
    <row r="116" spans="6:21" s="51" customFormat="1" ht="11.25" outlineLevel="3" x14ac:dyDescent="0.2">
      <c r="F116" s="52"/>
      <c r="G116" s="53"/>
      <c r="H116" s="54" t="s">
        <v>323</v>
      </c>
      <c r="I116" s="53"/>
      <c r="J116" s="55">
        <v>44.3</v>
      </c>
      <c r="K116" s="56"/>
      <c r="L116" s="57"/>
      <c r="M116" s="56"/>
      <c r="N116" s="58"/>
      <c r="O116" s="59"/>
      <c r="P116" s="56"/>
      <c r="Q116" s="56"/>
      <c r="R116" s="56"/>
      <c r="S116" s="81" t="s">
        <v>1</v>
      </c>
      <c r="T116" s="56"/>
      <c r="U116" s="56"/>
    </row>
    <row r="117" spans="6:21" s="51" customFormat="1" ht="11.25" outlineLevel="3" x14ac:dyDescent="0.2">
      <c r="F117" s="52"/>
      <c r="G117" s="53"/>
      <c r="H117" s="54" t="s">
        <v>339</v>
      </c>
      <c r="I117" s="53"/>
      <c r="J117" s="55">
        <v>26.2</v>
      </c>
      <c r="K117" s="56"/>
      <c r="L117" s="57"/>
      <c r="M117" s="56"/>
      <c r="N117" s="58"/>
      <c r="O117" s="59"/>
      <c r="P117" s="56"/>
      <c r="Q117" s="56"/>
      <c r="R117" s="56"/>
      <c r="S117" s="81" t="s">
        <v>1</v>
      </c>
      <c r="T117" s="56"/>
      <c r="U117" s="56"/>
    </row>
    <row r="118" spans="6:21" s="51" customFormat="1" ht="11.25" outlineLevel="3" x14ac:dyDescent="0.2">
      <c r="F118" s="52"/>
      <c r="G118" s="53"/>
      <c r="H118" s="54" t="s">
        <v>303</v>
      </c>
      <c r="I118" s="53"/>
      <c r="J118" s="55">
        <v>45.2</v>
      </c>
      <c r="K118" s="56"/>
      <c r="L118" s="57"/>
      <c r="M118" s="56"/>
      <c r="N118" s="58"/>
      <c r="O118" s="59"/>
      <c r="P118" s="56"/>
      <c r="Q118" s="56"/>
      <c r="R118" s="56"/>
      <c r="S118" s="81" t="s">
        <v>1</v>
      </c>
      <c r="T118" s="56"/>
      <c r="U118" s="56"/>
    </row>
    <row r="119" spans="6:21" s="45" customFormat="1" ht="36" outlineLevel="2" x14ac:dyDescent="0.2">
      <c r="F119" s="20">
        <v>12</v>
      </c>
      <c r="G119" s="46" t="s">
        <v>196</v>
      </c>
      <c r="H119" s="47" t="s">
        <v>653</v>
      </c>
      <c r="I119" s="21" t="s">
        <v>11</v>
      </c>
      <c r="J119" s="48">
        <v>0</v>
      </c>
      <c r="K119" s="22">
        <v>1</v>
      </c>
      <c r="L119" s="48">
        <f>J119*(1+K119/100)</f>
        <v>0</v>
      </c>
      <c r="M119" s="22">
        <v>0</v>
      </c>
      <c r="N119" s="23">
        <f>L119*M119</f>
        <v>0</v>
      </c>
      <c r="O119" s="49">
        <v>8.7499999999999994E-2</v>
      </c>
      <c r="P119" s="50">
        <f>L119*O119</f>
        <v>0</v>
      </c>
      <c r="Q119" s="49"/>
      <c r="R119" s="50">
        <f>L119*Q119</f>
        <v>0</v>
      </c>
      <c r="S119" s="23">
        <v>21</v>
      </c>
      <c r="T119" s="23">
        <f>N119*(S119/100)</f>
        <v>0</v>
      </c>
      <c r="U119" s="23">
        <f>N119+T119</f>
        <v>0</v>
      </c>
    </row>
    <row r="120" spans="6:21" s="51" customFormat="1" ht="11.25" outlineLevel="3" x14ac:dyDescent="0.2">
      <c r="F120" s="52"/>
      <c r="G120" s="53"/>
      <c r="H120" s="54" t="s">
        <v>358</v>
      </c>
      <c r="I120" s="53"/>
      <c r="J120" s="55">
        <v>0</v>
      </c>
      <c r="K120" s="56"/>
      <c r="L120" s="57"/>
      <c r="M120" s="56"/>
      <c r="N120" s="58"/>
      <c r="O120" s="59"/>
      <c r="P120" s="56"/>
      <c r="Q120" s="56"/>
      <c r="R120" s="56"/>
      <c r="S120" s="81" t="s">
        <v>1</v>
      </c>
      <c r="T120" s="56"/>
      <c r="U120" s="56"/>
    </row>
    <row r="121" spans="6:21" s="45" customFormat="1" ht="36" outlineLevel="2" x14ac:dyDescent="0.2">
      <c r="F121" s="20">
        <v>13</v>
      </c>
      <c r="G121" s="46" t="s">
        <v>202</v>
      </c>
      <c r="H121" s="47" t="s">
        <v>656</v>
      </c>
      <c r="I121" s="21" t="s">
        <v>11</v>
      </c>
      <c r="J121" s="48">
        <v>26.2</v>
      </c>
      <c r="K121" s="22">
        <v>3</v>
      </c>
      <c r="L121" s="48">
        <f>J121*(1+K121/100)</f>
        <v>26.986000000000001</v>
      </c>
      <c r="M121" s="22">
        <v>0</v>
      </c>
      <c r="N121" s="23">
        <f>L121*M121</f>
        <v>0</v>
      </c>
      <c r="O121" s="49">
        <v>0.13200000000000001</v>
      </c>
      <c r="P121" s="50">
        <f>L121*O121</f>
        <v>3.5621520000000002</v>
      </c>
      <c r="Q121" s="49"/>
      <c r="R121" s="50">
        <f>L121*Q121</f>
        <v>0</v>
      </c>
      <c r="S121" s="23">
        <v>21</v>
      </c>
      <c r="T121" s="23">
        <f>N121*(S121/100)</f>
        <v>0</v>
      </c>
      <c r="U121" s="23">
        <f>N121+T121</f>
        <v>0</v>
      </c>
    </row>
    <row r="122" spans="6:21" s="45" customFormat="1" ht="36" outlineLevel="2" x14ac:dyDescent="0.2">
      <c r="F122" s="20">
        <v>14</v>
      </c>
      <c r="G122" s="46" t="s">
        <v>197</v>
      </c>
      <c r="H122" s="47" t="s">
        <v>652</v>
      </c>
      <c r="I122" s="21" t="s">
        <v>11</v>
      </c>
      <c r="J122" s="48">
        <v>45.2</v>
      </c>
      <c r="K122" s="22">
        <v>1</v>
      </c>
      <c r="L122" s="48">
        <f>J122*(1+K122/100)</f>
        <v>45.652000000000001</v>
      </c>
      <c r="M122" s="22">
        <v>0</v>
      </c>
      <c r="N122" s="23">
        <f>L122*M122</f>
        <v>0</v>
      </c>
      <c r="O122" s="49">
        <v>8.7499999999999994E-2</v>
      </c>
      <c r="P122" s="50">
        <f>L122*O122</f>
        <v>3.9945499999999998</v>
      </c>
      <c r="Q122" s="49"/>
      <c r="R122" s="50">
        <f>L122*Q122</f>
        <v>0</v>
      </c>
      <c r="S122" s="23">
        <v>21</v>
      </c>
      <c r="T122" s="23">
        <f>N122*(S122/100)</f>
        <v>0</v>
      </c>
      <c r="U122" s="23">
        <f>N122+T122</f>
        <v>0</v>
      </c>
    </row>
    <row r="123" spans="6:21" s="45" customFormat="1" ht="24" outlineLevel="2" x14ac:dyDescent="0.2">
      <c r="F123" s="20">
        <v>15</v>
      </c>
      <c r="G123" s="46" t="s">
        <v>125</v>
      </c>
      <c r="H123" s="47" t="s">
        <v>599</v>
      </c>
      <c r="I123" s="21" t="s">
        <v>11</v>
      </c>
      <c r="J123" s="48">
        <v>26.14</v>
      </c>
      <c r="K123" s="22">
        <v>0</v>
      </c>
      <c r="L123" s="48">
        <f>J123*(1+K123/100)</f>
        <v>26.14</v>
      </c>
      <c r="M123" s="22">
        <v>0</v>
      </c>
      <c r="N123" s="23">
        <f>L123*M123</f>
        <v>0</v>
      </c>
      <c r="O123" s="49">
        <v>8.5650000000000004E-2</v>
      </c>
      <c r="P123" s="50">
        <f>L123*O123</f>
        <v>2.2388910000000002</v>
      </c>
      <c r="Q123" s="49"/>
      <c r="R123" s="50">
        <f>L123*Q123</f>
        <v>0</v>
      </c>
      <c r="S123" s="23">
        <v>21</v>
      </c>
      <c r="T123" s="23">
        <f>N123*(S123/100)</f>
        <v>0</v>
      </c>
      <c r="U123" s="23">
        <f>N123+T123</f>
        <v>0</v>
      </c>
    </row>
    <row r="124" spans="6:21" s="51" customFormat="1" ht="11.25" outlineLevel="3" x14ac:dyDescent="0.2">
      <c r="F124" s="52"/>
      <c r="G124" s="53"/>
      <c r="H124" s="54" t="s">
        <v>410</v>
      </c>
      <c r="I124" s="53"/>
      <c r="J124" s="55">
        <v>1.2400000000000002</v>
      </c>
      <c r="K124" s="56"/>
      <c r="L124" s="57"/>
      <c r="M124" s="56"/>
      <c r="N124" s="58"/>
      <c r="O124" s="59"/>
      <c r="P124" s="56"/>
      <c r="Q124" s="56"/>
      <c r="R124" s="56"/>
      <c r="S124" s="81" t="s">
        <v>1</v>
      </c>
      <c r="T124" s="56"/>
      <c r="U124" s="56"/>
    </row>
    <row r="125" spans="6:21" s="51" customFormat="1" ht="11.25" outlineLevel="3" x14ac:dyDescent="0.2">
      <c r="F125" s="52"/>
      <c r="G125" s="53"/>
      <c r="H125" s="54" t="s">
        <v>316</v>
      </c>
      <c r="I125" s="53"/>
      <c r="J125" s="55">
        <v>24.9</v>
      </c>
      <c r="K125" s="56"/>
      <c r="L125" s="57"/>
      <c r="M125" s="56"/>
      <c r="N125" s="58"/>
      <c r="O125" s="59"/>
      <c r="P125" s="56"/>
      <c r="Q125" s="56"/>
      <c r="R125" s="56"/>
      <c r="S125" s="81" t="s">
        <v>1</v>
      </c>
      <c r="T125" s="56"/>
      <c r="U125" s="56"/>
    </row>
    <row r="126" spans="6:21" s="45" customFormat="1" ht="36" outlineLevel="2" x14ac:dyDescent="0.2">
      <c r="F126" s="20">
        <v>16</v>
      </c>
      <c r="G126" s="46" t="s">
        <v>200</v>
      </c>
      <c r="H126" s="47" t="s">
        <v>654</v>
      </c>
      <c r="I126" s="21" t="s">
        <v>11</v>
      </c>
      <c r="J126" s="48">
        <v>21</v>
      </c>
      <c r="K126" s="22">
        <v>3</v>
      </c>
      <c r="L126" s="48">
        <f>J126*(1+K126/100)</f>
        <v>21.63</v>
      </c>
      <c r="M126" s="22">
        <v>0</v>
      </c>
      <c r="N126" s="23">
        <f>L126*M126</f>
        <v>0</v>
      </c>
      <c r="O126" s="49">
        <v>0.17199999999999999</v>
      </c>
      <c r="P126" s="50">
        <f>L126*O126</f>
        <v>3.7203599999999994</v>
      </c>
      <c r="Q126" s="49"/>
      <c r="R126" s="50">
        <f>L126*Q126</f>
        <v>0</v>
      </c>
      <c r="S126" s="23">
        <v>21</v>
      </c>
      <c r="T126" s="23">
        <f>N126*(S126/100)</f>
        <v>0</v>
      </c>
      <c r="U126" s="23">
        <f>N126+T126</f>
        <v>0</v>
      </c>
    </row>
    <row r="127" spans="6:21" s="51" customFormat="1" ht="11.25" outlineLevel="3" x14ac:dyDescent="0.2">
      <c r="F127" s="52"/>
      <c r="G127" s="53"/>
      <c r="H127" s="54" t="s">
        <v>292</v>
      </c>
      <c r="I127" s="53"/>
      <c r="J127" s="55">
        <v>8.6</v>
      </c>
      <c r="K127" s="56"/>
      <c r="L127" s="57"/>
      <c r="M127" s="56"/>
      <c r="N127" s="58"/>
      <c r="O127" s="59"/>
      <c r="P127" s="56"/>
      <c r="Q127" s="56"/>
      <c r="R127" s="56"/>
      <c r="S127" s="81" t="s">
        <v>1</v>
      </c>
      <c r="T127" s="56"/>
      <c r="U127" s="56"/>
    </row>
    <row r="128" spans="6:21" s="51" customFormat="1" ht="11.25" outlineLevel="3" x14ac:dyDescent="0.2">
      <c r="F128" s="52"/>
      <c r="G128" s="53"/>
      <c r="H128" s="54" t="s">
        <v>366</v>
      </c>
      <c r="I128" s="53"/>
      <c r="J128" s="55">
        <v>12.4</v>
      </c>
      <c r="K128" s="56"/>
      <c r="L128" s="57"/>
      <c r="M128" s="56"/>
      <c r="N128" s="58"/>
      <c r="O128" s="59"/>
      <c r="P128" s="56"/>
      <c r="Q128" s="56"/>
      <c r="R128" s="56"/>
      <c r="S128" s="81" t="s">
        <v>1</v>
      </c>
      <c r="T128" s="56"/>
      <c r="U128" s="56"/>
    </row>
    <row r="129" spans="6:21" s="45" customFormat="1" ht="36" outlineLevel="2" x14ac:dyDescent="0.2">
      <c r="F129" s="20">
        <v>17</v>
      </c>
      <c r="G129" s="46" t="s">
        <v>201</v>
      </c>
      <c r="H129" s="47" t="s">
        <v>650</v>
      </c>
      <c r="I129" s="21" t="s">
        <v>11</v>
      </c>
      <c r="J129" s="48">
        <v>16.3</v>
      </c>
      <c r="K129" s="22">
        <v>2</v>
      </c>
      <c r="L129" s="48">
        <f>J129*(1+K129/100)</f>
        <v>16.626000000000001</v>
      </c>
      <c r="M129" s="22">
        <v>0</v>
      </c>
      <c r="N129" s="23">
        <f>L129*M129</f>
        <v>0</v>
      </c>
      <c r="O129" s="49">
        <v>0.17199999999999999</v>
      </c>
      <c r="P129" s="50">
        <f>L129*O129</f>
        <v>2.8596719999999998</v>
      </c>
      <c r="Q129" s="49"/>
      <c r="R129" s="50">
        <f>L129*Q129</f>
        <v>0</v>
      </c>
      <c r="S129" s="23">
        <v>21</v>
      </c>
      <c r="T129" s="23">
        <f>N129*(S129/100)</f>
        <v>0</v>
      </c>
      <c r="U129" s="23">
        <f>N129+T129</f>
        <v>0</v>
      </c>
    </row>
    <row r="130" spans="6:21" s="51" customFormat="1" ht="11.25" outlineLevel="3" x14ac:dyDescent="0.2">
      <c r="F130" s="52"/>
      <c r="G130" s="53"/>
      <c r="H130" s="54" t="s">
        <v>347</v>
      </c>
      <c r="I130" s="53"/>
      <c r="J130" s="55">
        <v>16.3</v>
      </c>
      <c r="K130" s="56"/>
      <c r="L130" s="57"/>
      <c r="M130" s="56"/>
      <c r="N130" s="58"/>
      <c r="O130" s="59"/>
      <c r="P130" s="56"/>
      <c r="Q130" s="56"/>
      <c r="R130" s="56"/>
      <c r="S130" s="81" t="s">
        <v>1</v>
      </c>
      <c r="T130" s="56"/>
      <c r="U130" s="56"/>
    </row>
    <row r="131" spans="6:21" s="83" customFormat="1" ht="12.75" customHeight="1" outlineLevel="2" x14ac:dyDescent="0.2">
      <c r="F131" s="84"/>
      <c r="G131" s="85"/>
      <c r="H131" s="86"/>
      <c r="I131" s="85"/>
      <c r="J131" s="87"/>
      <c r="K131" s="88"/>
      <c r="L131" s="87"/>
      <c r="M131" s="88"/>
      <c r="N131" s="89"/>
      <c r="O131" s="90"/>
      <c r="P131" s="88"/>
      <c r="Q131" s="88"/>
      <c r="R131" s="88"/>
      <c r="S131" s="82" t="s">
        <v>1</v>
      </c>
      <c r="T131" s="88"/>
      <c r="U131" s="88"/>
    </row>
    <row r="132" spans="6:21" s="37" customFormat="1" ht="16.5" customHeight="1" outlineLevel="1" x14ac:dyDescent="0.2">
      <c r="F132" s="38"/>
      <c r="G132" s="39"/>
      <c r="H132" s="39" t="s">
        <v>226</v>
      </c>
      <c r="I132" s="6"/>
      <c r="J132" s="40"/>
      <c r="K132" s="41"/>
      <c r="L132" s="40"/>
      <c r="M132" s="41"/>
      <c r="N132" s="42">
        <f>SUBTOTAL(9,N133:N154)</f>
        <v>0</v>
      </c>
      <c r="O132" s="43"/>
      <c r="P132" s="44">
        <f>SUBTOTAL(9,P133:P154)</f>
        <v>4.9380412499999995</v>
      </c>
      <c r="Q132" s="41"/>
      <c r="R132" s="44">
        <f>SUBTOTAL(9,R133:R154)</f>
        <v>0.89999999999999991</v>
      </c>
      <c r="S132" s="80" t="s">
        <v>1</v>
      </c>
      <c r="T132" s="42">
        <f>SUBTOTAL(9,T133:T154)</f>
        <v>0</v>
      </c>
      <c r="U132" s="42">
        <f>SUBTOTAL(9,U133:U154)</f>
        <v>0</v>
      </c>
    </row>
    <row r="133" spans="6:21" s="45" customFormat="1" ht="12" outlineLevel="2" x14ac:dyDescent="0.2">
      <c r="F133" s="20">
        <v>1</v>
      </c>
      <c r="G133" s="46" t="s">
        <v>132</v>
      </c>
      <c r="H133" s="47" t="s">
        <v>559</v>
      </c>
      <c r="I133" s="21" t="s">
        <v>16</v>
      </c>
      <c r="J133" s="48">
        <v>6</v>
      </c>
      <c r="K133" s="22">
        <v>0</v>
      </c>
      <c r="L133" s="48">
        <f>J133*(1+K133/100)</f>
        <v>6</v>
      </c>
      <c r="M133" s="22">
        <v>0</v>
      </c>
      <c r="N133" s="23">
        <f>L133*M133</f>
        <v>0</v>
      </c>
      <c r="O133" s="49"/>
      <c r="P133" s="50">
        <f>L133*O133</f>
        <v>0</v>
      </c>
      <c r="Q133" s="49">
        <v>0.15</v>
      </c>
      <c r="R133" s="50">
        <f>L133*Q133</f>
        <v>0.89999999999999991</v>
      </c>
      <c r="S133" s="23">
        <v>21</v>
      </c>
      <c r="T133" s="23">
        <f>N133*(S133/100)</f>
        <v>0</v>
      </c>
      <c r="U133" s="23">
        <f>N133+T133</f>
        <v>0</v>
      </c>
    </row>
    <row r="134" spans="6:21" s="51" customFormat="1" ht="11.25" outlineLevel="3" x14ac:dyDescent="0.2">
      <c r="F134" s="52"/>
      <c r="G134" s="53"/>
      <c r="H134" s="54" t="s">
        <v>501</v>
      </c>
      <c r="I134" s="53"/>
      <c r="J134" s="55">
        <v>6</v>
      </c>
      <c r="K134" s="56"/>
      <c r="L134" s="57"/>
      <c r="M134" s="56"/>
      <c r="N134" s="58"/>
      <c r="O134" s="59"/>
      <c r="P134" s="56"/>
      <c r="Q134" s="56"/>
      <c r="R134" s="56"/>
      <c r="S134" s="81" t="s">
        <v>1</v>
      </c>
      <c r="T134" s="56"/>
      <c r="U134" s="56"/>
    </row>
    <row r="135" spans="6:21" s="45" customFormat="1" ht="12" outlineLevel="2" x14ac:dyDescent="0.2">
      <c r="F135" s="20">
        <v>2</v>
      </c>
      <c r="G135" s="46" t="s">
        <v>130</v>
      </c>
      <c r="H135" s="47" t="s">
        <v>547</v>
      </c>
      <c r="I135" s="21" t="s">
        <v>16</v>
      </c>
      <c r="J135" s="48">
        <v>2</v>
      </c>
      <c r="K135" s="22">
        <v>0</v>
      </c>
      <c r="L135" s="48">
        <f>J135*(1+K135/100)</f>
        <v>2</v>
      </c>
      <c r="M135" s="22">
        <v>0</v>
      </c>
      <c r="N135" s="23">
        <f>L135*M135</f>
        <v>0</v>
      </c>
      <c r="O135" s="49">
        <v>0.14494000000000001</v>
      </c>
      <c r="P135" s="50">
        <f>L135*O135</f>
        <v>0.28988000000000003</v>
      </c>
      <c r="Q135" s="49"/>
      <c r="R135" s="50">
        <f>L135*Q135</f>
        <v>0</v>
      </c>
      <c r="S135" s="23">
        <v>21</v>
      </c>
      <c r="T135" s="23">
        <f>N135*(S135/100)</f>
        <v>0</v>
      </c>
      <c r="U135" s="23">
        <f>N135+T135</f>
        <v>0</v>
      </c>
    </row>
    <row r="136" spans="6:21" s="51" customFormat="1" ht="11.25" outlineLevel="3" x14ac:dyDescent="0.2">
      <c r="F136" s="52"/>
      <c r="G136" s="53"/>
      <c r="H136" s="54" t="s">
        <v>399</v>
      </c>
      <c r="I136" s="53"/>
      <c r="J136" s="55">
        <v>2</v>
      </c>
      <c r="K136" s="56"/>
      <c r="L136" s="57"/>
      <c r="M136" s="56"/>
      <c r="N136" s="58"/>
      <c r="O136" s="59"/>
      <c r="P136" s="56"/>
      <c r="Q136" s="56"/>
      <c r="R136" s="56"/>
      <c r="S136" s="81" t="s">
        <v>1</v>
      </c>
      <c r="T136" s="56"/>
      <c r="U136" s="56"/>
    </row>
    <row r="137" spans="6:21" s="45" customFormat="1" ht="24" outlineLevel="2" x14ac:dyDescent="0.2">
      <c r="F137" s="20">
        <v>3</v>
      </c>
      <c r="G137" s="46" t="s">
        <v>207</v>
      </c>
      <c r="H137" s="47" t="s">
        <v>635</v>
      </c>
      <c r="I137" s="21" t="s">
        <v>16</v>
      </c>
      <c r="J137" s="48">
        <v>2</v>
      </c>
      <c r="K137" s="22">
        <v>0</v>
      </c>
      <c r="L137" s="48">
        <f t="shared" ref="L137:L143" si="0">J137*(1+K137/100)</f>
        <v>2</v>
      </c>
      <c r="M137" s="22">
        <v>0</v>
      </c>
      <c r="N137" s="23">
        <f t="shared" ref="N137:N143" si="1">L137*M137</f>
        <v>0</v>
      </c>
      <c r="O137" s="49">
        <v>2.9000000000000001E-2</v>
      </c>
      <c r="P137" s="50">
        <f t="shared" ref="P137:P143" si="2">L137*O137</f>
        <v>5.8000000000000003E-2</v>
      </c>
      <c r="Q137" s="49"/>
      <c r="R137" s="50">
        <f t="shared" ref="R137:R143" si="3">L137*Q137</f>
        <v>0</v>
      </c>
      <c r="S137" s="23">
        <v>21</v>
      </c>
      <c r="T137" s="23">
        <f t="shared" ref="T137:T143" si="4">N137*(S137/100)</f>
        <v>0</v>
      </c>
      <c r="U137" s="23">
        <f t="shared" ref="U137:U143" si="5">N137+T137</f>
        <v>0</v>
      </c>
    </row>
    <row r="138" spans="6:21" s="45" customFormat="1" ht="24" outlineLevel="2" x14ac:dyDescent="0.2">
      <c r="F138" s="20">
        <v>4</v>
      </c>
      <c r="G138" s="46" t="s">
        <v>205</v>
      </c>
      <c r="H138" s="47" t="s">
        <v>619</v>
      </c>
      <c r="I138" s="21" t="s">
        <v>16</v>
      </c>
      <c r="J138" s="48">
        <v>2</v>
      </c>
      <c r="K138" s="22">
        <v>0</v>
      </c>
      <c r="L138" s="48">
        <f t="shared" si="0"/>
        <v>2</v>
      </c>
      <c r="M138" s="22">
        <v>0</v>
      </c>
      <c r="N138" s="23">
        <f t="shared" si="1"/>
        <v>0</v>
      </c>
      <c r="O138" s="49">
        <v>0.11</v>
      </c>
      <c r="P138" s="50">
        <f t="shared" si="2"/>
        <v>0.22</v>
      </c>
      <c r="Q138" s="49"/>
      <c r="R138" s="50">
        <f t="shared" si="3"/>
        <v>0</v>
      </c>
      <c r="S138" s="23">
        <v>21</v>
      </c>
      <c r="T138" s="23">
        <f t="shared" si="4"/>
        <v>0</v>
      </c>
      <c r="U138" s="23">
        <f t="shared" si="5"/>
        <v>0</v>
      </c>
    </row>
    <row r="139" spans="6:21" s="45" customFormat="1" ht="24" outlineLevel="2" x14ac:dyDescent="0.2">
      <c r="F139" s="20">
        <v>5</v>
      </c>
      <c r="G139" s="46" t="s">
        <v>208</v>
      </c>
      <c r="H139" s="47" t="s">
        <v>642</v>
      </c>
      <c r="I139" s="21" t="s">
        <v>16</v>
      </c>
      <c r="J139" s="48">
        <v>2</v>
      </c>
      <c r="K139" s="22">
        <v>0</v>
      </c>
      <c r="L139" s="48">
        <f t="shared" si="0"/>
        <v>2</v>
      </c>
      <c r="M139" s="22">
        <v>0</v>
      </c>
      <c r="N139" s="23">
        <f t="shared" si="1"/>
        <v>0</v>
      </c>
      <c r="O139" s="49">
        <v>0.1</v>
      </c>
      <c r="P139" s="50">
        <f t="shared" si="2"/>
        <v>0.2</v>
      </c>
      <c r="Q139" s="49"/>
      <c r="R139" s="50">
        <f t="shared" si="3"/>
        <v>0</v>
      </c>
      <c r="S139" s="23">
        <v>21</v>
      </c>
      <c r="T139" s="23">
        <f t="shared" si="4"/>
        <v>0</v>
      </c>
      <c r="U139" s="23">
        <f t="shared" si="5"/>
        <v>0</v>
      </c>
    </row>
    <row r="140" spans="6:21" s="45" customFormat="1" ht="24" outlineLevel="2" x14ac:dyDescent="0.2">
      <c r="F140" s="20">
        <v>6</v>
      </c>
      <c r="G140" s="46" t="s">
        <v>204</v>
      </c>
      <c r="H140" s="47" t="s">
        <v>622</v>
      </c>
      <c r="I140" s="21" t="s">
        <v>16</v>
      </c>
      <c r="J140" s="48">
        <v>2</v>
      </c>
      <c r="K140" s="22">
        <v>0</v>
      </c>
      <c r="L140" s="48">
        <f t="shared" si="0"/>
        <v>2</v>
      </c>
      <c r="M140" s="22">
        <v>0</v>
      </c>
      <c r="N140" s="23">
        <f t="shared" si="1"/>
        <v>0</v>
      </c>
      <c r="O140" s="49">
        <v>7.0000000000000007E-2</v>
      </c>
      <c r="P140" s="50">
        <f t="shared" si="2"/>
        <v>0.14000000000000001</v>
      </c>
      <c r="Q140" s="49"/>
      <c r="R140" s="50">
        <f t="shared" si="3"/>
        <v>0</v>
      </c>
      <c r="S140" s="23">
        <v>21</v>
      </c>
      <c r="T140" s="23">
        <f t="shared" si="4"/>
        <v>0</v>
      </c>
      <c r="U140" s="23">
        <f t="shared" si="5"/>
        <v>0</v>
      </c>
    </row>
    <row r="141" spans="6:21" s="45" customFormat="1" ht="24" outlineLevel="2" x14ac:dyDescent="0.2">
      <c r="F141" s="20">
        <v>7</v>
      </c>
      <c r="G141" s="46" t="s">
        <v>131</v>
      </c>
      <c r="H141" s="47" t="s">
        <v>611</v>
      </c>
      <c r="I141" s="21" t="s">
        <v>16</v>
      </c>
      <c r="J141" s="48">
        <v>2</v>
      </c>
      <c r="K141" s="22">
        <v>0</v>
      </c>
      <c r="L141" s="48">
        <f t="shared" si="0"/>
        <v>2</v>
      </c>
      <c r="M141" s="22">
        <v>0</v>
      </c>
      <c r="N141" s="23">
        <f t="shared" si="1"/>
        <v>0</v>
      </c>
      <c r="O141" s="49">
        <v>9.3600000000000003E-3</v>
      </c>
      <c r="P141" s="50">
        <f t="shared" si="2"/>
        <v>1.8720000000000001E-2</v>
      </c>
      <c r="Q141" s="49"/>
      <c r="R141" s="50">
        <f t="shared" si="3"/>
        <v>0</v>
      </c>
      <c r="S141" s="23">
        <v>21</v>
      </c>
      <c r="T141" s="23">
        <f t="shared" si="4"/>
        <v>0</v>
      </c>
      <c r="U141" s="23">
        <f t="shared" si="5"/>
        <v>0</v>
      </c>
    </row>
    <row r="142" spans="6:21" s="45" customFormat="1" ht="12" outlineLevel="2" x14ac:dyDescent="0.2">
      <c r="F142" s="20">
        <v>8</v>
      </c>
      <c r="G142" s="46" t="s">
        <v>41</v>
      </c>
      <c r="H142" s="47" t="s">
        <v>301</v>
      </c>
      <c r="I142" s="21" t="s">
        <v>16</v>
      </c>
      <c r="J142" s="48">
        <v>2</v>
      </c>
      <c r="K142" s="22">
        <v>0</v>
      </c>
      <c r="L142" s="48">
        <f t="shared" si="0"/>
        <v>2</v>
      </c>
      <c r="M142" s="22">
        <v>0</v>
      </c>
      <c r="N142" s="23">
        <f t="shared" si="1"/>
        <v>0</v>
      </c>
      <c r="O142" s="49">
        <v>0.06</v>
      </c>
      <c r="P142" s="50">
        <f t="shared" si="2"/>
        <v>0.12</v>
      </c>
      <c r="Q142" s="49"/>
      <c r="R142" s="50">
        <f t="shared" si="3"/>
        <v>0</v>
      </c>
      <c r="S142" s="23">
        <v>21</v>
      </c>
      <c r="T142" s="23">
        <f t="shared" si="4"/>
        <v>0</v>
      </c>
      <c r="U142" s="23">
        <f t="shared" si="5"/>
        <v>0</v>
      </c>
    </row>
    <row r="143" spans="6:21" s="45" customFormat="1" ht="12" outlineLevel="2" x14ac:dyDescent="0.2">
      <c r="F143" s="20">
        <v>9</v>
      </c>
      <c r="G143" s="46" t="s">
        <v>42</v>
      </c>
      <c r="H143" s="47" t="s">
        <v>401</v>
      </c>
      <c r="I143" s="21" t="s">
        <v>16</v>
      </c>
      <c r="J143" s="48">
        <v>0</v>
      </c>
      <c r="K143" s="22">
        <v>0</v>
      </c>
      <c r="L143" s="48">
        <f t="shared" si="0"/>
        <v>0</v>
      </c>
      <c r="M143" s="22">
        <v>0</v>
      </c>
      <c r="N143" s="23">
        <f t="shared" si="1"/>
        <v>0</v>
      </c>
      <c r="O143" s="49">
        <v>5.8000000000000003E-2</v>
      </c>
      <c r="P143" s="50">
        <f t="shared" si="2"/>
        <v>0</v>
      </c>
      <c r="Q143" s="49"/>
      <c r="R143" s="50">
        <f t="shared" si="3"/>
        <v>0</v>
      </c>
      <c r="S143" s="23">
        <v>21</v>
      </c>
      <c r="T143" s="23">
        <f t="shared" si="4"/>
        <v>0</v>
      </c>
      <c r="U143" s="23">
        <f t="shared" si="5"/>
        <v>0</v>
      </c>
    </row>
    <row r="144" spans="6:21" s="51" customFormat="1" ht="11.25" outlineLevel="3" x14ac:dyDescent="0.2">
      <c r="F144" s="52"/>
      <c r="G144" s="53"/>
      <c r="H144" s="54" t="s">
        <v>422</v>
      </c>
      <c r="I144" s="53"/>
      <c r="J144" s="55">
        <v>0</v>
      </c>
      <c r="K144" s="56"/>
      <c r="L144" s="57"/>
      <c r="M144" s="56"/>
      <c r="N144" s="58"/>
      <c r="O144" s="59"/>
      <c r="P144" s="56"/>
      <c r="Q144" s="56"/>
      <c r="R144" s="56"/>
      <c r="S144" s="81" t="s">
        <v>1</v>
      </c>
      <c r="T144" s="56"/>
      <c r="U144" s="56"/>
    </row>
    <row r="145" spans="6:21" s="45" customFormat="1" ht="12" outlineLevel="2" x14ac:dyDescent="0.2">
      <c r="F145" s="20">
        <v>10</v>
      </c>
      <c r="G145" s="46" t="s">
        <v>122</v>
      </c>
      <c r="H145" s="47" t="s">
        <v>483</v>
      </c>
      <c r="I145" s="21" t="s">
        <v>16</v>
      </c>
      <c r="J145" s="48">
        <v>2</v>
      </c>
      <c r="K145" s="22">
        <v>0</v>
      </c>
      <c r="L145" s="48">
        <f>J145*(1+K145/100)</f>
        <v>2</v>
      </c>
      <c r="M145" s="22">
        <v>0</v>
      </c>
      <c r="N145" s="23">
        <f>L145*M145</f>
        <v>0</v>
      </c>
      <c r="O145" s="49">
        <v>8.9999999999999993E-3</v>
      </c>
      <c r="P145" s="50">
        <f>L145*O145</f>
        <v>1.7999999999999999E-2</v>
      </c>
      <c r="Q145" s="49"/>
      <c r="R145" s="50">
        <f>L145*Q145</f>
        <v>0</v>
      </c>
      <c r="S145" s="23">
        <v>21</v>
      </c>
      <c r="T145" s="23">
        <f>N145*(S145/100)</f>
        <v>0</v>
      </c>
      <c r="U145" s="23">
        <f>N145+T145</f>
        <v>0</v>
      </c>
    </row>
    <row r="146" spans="6:21" s="45" customFormat="1" ht="24" outlineLevel="2" x14ac:dyDescent="0.2">
      <c r="F146" s="20">
        <v>11</v>
      </c>
      <c r="G146" s="46" t="s">
        <v>129</v>
      </c>
      <c r="H146" s="47" t="s">
        <v>579</v>
      </c>
      <c r="I146" s="21" t="s">
        <v>2</v>
      </c>
      <c r="J146" s="48">
        <v>27.75</v>
      </c>
      <c r="K146" s="22">
        <v>0</v>
      </c>
      <c r="L146" s="48">
        <f>J146*(1+K146/100)</f>
        <v>27.75</v>
      </c>
      <c r="M146" s="22">
        <v>0</v>
      </c>
      <c r="N146" s="23">
        <f>L146*M146</f>
        <v>0</v>
      </c>
      <c r="O146" s="49">
        <v>1.0000000000000001E-5</v>
      </c>
      <c r="P146" s="50">
        <f>L146*O146</f>
        <v>2.7750000000000002E-4</v>
      </c>
      <c r="Q146" s="49"/>
      <c r="R146" s="50">
        <f>L146*Q146</f>
        <v>0</v>
      </c>
      <c r="S146" s="23">
        <v>21</v>
      </c>
      <c r="T146" s="23">
        <f>N146*(S146/100)</f>
        <v>0</v>
      </c>
      <c r="U146" s="23">
        <f>N146+T146</f>
        <v>0</v>
      </c>
    </row>
    <row r="147" spans="6:21" s="51" customFormat="1" ht="11.25" outlineLevel="3" x14ac:dyDescent="0.2">
      <c r="F147" s="52"/>
      <c r="G147" s="53"/>
      <c r="H147" s="54" t="s">
        <v>256</v>
      </c>
      <c r="I147" s="53"/>
      <c r="J147" s="55">
        <v>27.75</v>
      </c>
      <c r="K147" s="56"/>
      <c r="L147" s="57"/>
      <c r="M147" s="56"/>
      <c r="N147" s="58"/>
      <c r="O147" s="59"/>
      <c r="P147" s="56"/>
      <c r="Q147" s="56"/>
      <c r="R147" s="56"/>
      <c r="S147" s="81" t="s">
        <v>1</v>
      </c>
      <c r="T147" s="56"/>
      <c r="U147" s="56"/>
    </row>
    <row r="148" spans="6:21" s="45" customFormat="1" ht="12" outlineLevel="2" x14ac:dyDescent="0.2">
      <c r="F148" s="20">
        <v>12</v>
      </c>
      <c r="G148" s="46" t="s">
        <v>30</v>
      </c>
      <c r="H148" s="47" t="s">
        <v>449</v>
      </c>
      <c r="I148" s="21" t="s">
        <v>16</v>
      </c>
      <c r="J148" s="48">
        <v>27.75</v>
      </c>
      <c r="K148" s="22">
        <v>3</v>
      </c>
      <c r="L148" s="48">
        <f>J148*(1+K148/100)</f>
        <v>28.5825</v>
      </c>
      <c r="M148" s="22">
        <v>0</v>
      </c>
      <c r="N148" s="23">
        <f>L148*M148</f>
        <v>0</v>
      </c>
      <c r="O148" s="49">
        <v>5.4999999999999997E-3</v>
      </c>
      <c r="P148" s="50">
        <f>L148*O148</f>
        <v>0.15720374999999998</v>
      </c>
      <c r="Q148" s="49"/>
      <c r="R148" s="50">
        <f>L148*Q148</f>
        <v>0</v>
      </c>
      <c r="S148" s="23">
        <v>21</v>
      </c>
      <c r="T148" s="23">
        <f>N148*(S148/100)</f>
        <v>0</v>
      </c>
      <c r="U148" s="23">
        <f>N148+T148</f>
        <v>0</v>
      </c>
    </row>
    <row r="149" spans="6:21" s="45" customFormat="1" ht="24" outlineLevel="2" x14ac:dyDescent="0.2">
      <c r="F149" s="20">
        <v>13</v>
      </c>
      <c r="G149" s="46" t="s">
        <v>133</v>
      </c>
      <c r="H149" s="47" t="s">
        <v>572</v>
      </c>
      <c r="I149" s="21" t="s">
        <v>16</v>
      </c>
      <c r="J149" s="48">
        <v>2</v>
      </c>
      <c r="K149" s="22">
        <v>0</v>
      </c>
      <c r="L149" s="48">
        <f>J149*(1+K149/100)</f>
        <v>2</v>
      </c>
      <c r="M149" s="22">
        <v>0</v>
      </c>
      <c r="N149" s="23">
        <f>L149*M149</f>
        <v>0</v>
      </c>
      <c r="O149" s="49">
        <v>0.42080000000000001</v>
      </c>
      <c r="P149" s="50">
        <f>L149*O149</f>
        <v>0.84160000000000001</v>
      </c>
      <c r="Q149" s="49"/>
      <c r="R149" s="50">
        <f>L149*Q149</f>
        <v>0</v>
      </c>
      <c r="S149" s="23">
        <v>21</v>
      </c>
      <c r="T149" s="23">
        <f>N149*(S149/100)</f>
        <v>0</v>
      </c>
      <c r="U149" s="23">
        <f>N149+T149</f>
        <v>0</v>
      </c>
    </row>
    <row r="150" spans="6:21" s="51" customFormat="1" ht="11.25" outlineLevel="3" x14ac:dyDescent="0.2">
      <c r="F150" s="52"/>
      <c r="G150" s="53"/>
      <c r="H150" s="54" t="s">
        <v>370</v>
      </c>
      <c r="I150" s="53"/>
      <c r="J150" s="55">
        <v>2</v>
      </c>
      <c r="K150" s="56"/>
      <c r="L150" s="57"/>
      <c r="M150" s="56"/>
      <c r="N150" s="58"/>
      <c r="O150" s="59"/>
      <c r="P150" s="56"/>
      <c r="Q150" s="56"/>
      <c r="R150" s="56"/>
      <c r="S150" s="81" t="s">
        <v>1</v>
      </c>
      <c r="T150" s="56"/>
      <c r="U150" s="56"/>
    </row>
    <row r="151" spans="6:21" s="45" customFormat="1" ht="24" outlineLevel="2" x14ac:dyDescent="0.2">
      <c r="F151" s="20">
        <v>14</v>
      </c>
      <c r="G151" s="46" t="s">
        <v>134</v>
      </c>
      <c r="H151" s="47" t="s">
        <v>571</v>
      </c>
      <c r="I151" s="21" t="s">
        <v>16</v>
      </c>
      <c r="J151" s="48">
        <v>4</v>
      </c>
      <c r="K151" s="22">
        <v>0</v>
      </c>
      <c r="L151" s="48">
        <f>J151*(1+K151/100)</f>
        <v>4</v>
      </c>
      <c r="M151" s="22">
        <v>0</v>
      </c>
      <c r="N151" s="23">
        <f>L151*M151</f>
        <v>0</v>
      </c>
      <c r="O151" s="49">
        <v>0.32973999999999998</v>
      </c>
      <c r="P151" s="50">
        <f>L151*O151</f>
        <v>1.3189599999999999</v>
      </c>
      <c r="Q151" s="49"/>
      <c r="R151" s="50">
        <f>L151*Q151</f>
        <v>0</v>
      </c>
      <c r="S151" s="23">
        <v>21</v>
      </c>
      <c r="T151" s="23">
        <f>N151*(S151/100)</f>
        <v>0</v>
      </c>
      <c r="U151" s="23">
        <f>N151+T151</f>
        <v>0</v>
      </c>
    </row>
    <row r="152" spans="6:21" s="51" customFormat="1" ht="11.25" outlineLevel="3" x14ac:dyDescent="0.2">
      <c r="F152" s="52"/>
      <c r="G152" s="53"/>
      <c r="H152" s="54" t="s">
        <v>376</v>
      </c>
      <c r="I152" s="53"/>
      <c r="J152" s="55">
        <v>4</v>
      </c>
      <c r="K152" s="56"/>
      <c r="L152" s="57"/>
      <c r="M152" s="56"/>
      <c r="N152" s="58"/>
      <c r="O152" s="59"/>
      <c r="P152" s="56"/>
      <c r="Q152" s="56"/>
      <c r="R152" s="56"/>
      <c r="S152" s="81" t="s">
        <v>1</v>
      </c>
      <c r="T152" s="56"/>
      <c r="U152" s="56"/>
    </row>
    <row r="153" spans="6:21" s="45" customFormat="1" ht="24" outlineLevel="2" x14ac:dyDescent="0.2">
      <c r="F153" s="20">
        <v>15</v>
      </c>
      <c r="G153" s="46" t="s">
        <v>135</v>
      </c>
      <c r="H153" s="47" t="s">
        <v>640</v>
      </c>
      <c r="I153" s="21" t="s">
        <v>16</v>
      </c>
      <c r="J153" s="48">
        <v>5</v>
      </c>
      <c r="K153" s="22">
        <v>0</v>
      </c>
      <c r="L153" s="48">
        <f>J153*(1+K153/100)</f>
        <v>5</v>
      </c>
      <c r="M153" s="22">
        <v>0</v>
      </c>
      <c r="N153" s="23">
        <f>L153*M153</f>
        <v>0</v>
      </c>
      <c r="O153" s="49">
        <v>0.31108000000000002</v>
      </c>
      <c r="P153" s="50">
        <f>L153*O153</f>
        <v>1.5554000000000001</v>
      </c>
      <c r="Q153" s="49"/>
      <c r="R153" s="50">
        <f>L153*Q153</f>
        <v>0</v>
      </c>
      <c r="S153" s="23">
        <v>21</v>
      </c>
      <c r="T153" s="23">
        <f>N153*(S153/100)</f>
        <v>0</v>
      </c>
      <c r="U153" s="23">
        <f>N153+T153</f>
        <v>0</v>
      </c>
    </row>
    <row r="154" spans="6:21" s="83" customFormat="1" ht="12.75" customHeight="1" outlineLevel="2" x14ac:dyDescent="0.2">
      <c r="F154" s="84"/>
      <c r="G154" s="85"/>
      <c r="H154" s="86"/>
      <c r="I154" s="85"/>
      <c r="J154" s="87"/>
      <c r="K154" s="88"/>
      <c r="L154" s="87"/>
      <c r="M154" s="88"/>
      <c r="N154" s="89"/>
      <c r="O154" s="90"/>
      <c r="P154" s="88"/>
      <c r="Q154" s="88"/>
      <c r="R154" s="88"/>
      <c r="S154" s="82" t="s">
        <v>1</v>
      </c>
      <c r="T154" s="88"/>
      <c r="U154" s="88"/>
    </row>
    <row r="155" spans="6:21" s="37" customFormat="1" ht="16.5" customHeight="1" outlineLevel="1" x14ac:dyDescent="0.2">
      <c r="F155" s="38"/>
      <c r="G155" s="39"/>
      <c r="H155" s="39" t="s">
        <v>283</v>
      </c>
      <c r="I155" s="6"/>
      <c r="J155" s="40"/>
      <c r="K155" s="41"/>
      <c r="L155" s="40"/>
      <c r="M155" s="41"/>
      <c r="N155" s="42">
        <f>SUBTOTAL(9,N156:N186)</f>
        <v>0</v>
      </c>
      <c r="O155" s="43"/>
      <c r="P155" s="44">
        <f>SUBTOTAL(9,P156:P186)</f>
        <v>85.49809620000002</v>
      </c>
      <c r="Q155" s="41"/>
      <c r="R155" s="44">
        <f>SUBTOTAL(9,R156:R186)</f>
        <v>8.2000000000000003E-2</v>
      </c>
      <c r="S155" s="80" t="s">
        <v>1</v>
      </c>
      <c r="T155" s="42">
        <f>SUBTOTAL(9,T156:T186)</f>
        <v>0</v>
      </c>
      <c r="U155" s="42">
        <f>SUBTOTAL(9,U156:U186)</f>
        <v>0</v>
      </c>
    </row>
    <row r="156" spans="6:21" s="45" customFormat="1" ht="24" outlineLevel="2" x14ac:dyDescent="0.2">
      <c r="F156" s="20">
        <v>1</v>
      </c>
      <c r="G156" s="46" t="s">
        <v>148</v>
      </c>
      <c r="H156" s="47" t="s">
        <v>625</v>
      </c>
      <c r="I156" s="21" t="s">
        <v>2</v>
      </c>
      <c r="J156" s="48">
        <v>265.10000000000002</v>
      </c>
      <c r="K156" s="22">
        <v>0</v>
      </c>
      <c r="L156" s="48">
        <f>J156*(1+K156/100)</f>
        <v>265.10000000000002</v>
      </c>
      <c r="M156" s="22">
        <v>0</v>
      </c>
      <c r="N156" s="23">
        <f>L156*M156</f>
        <v>0</v>
      </c>
      <c r="O156" s="49">
        <v>0.15540000000000001</v>
      </c>
      <c r="P156" s="50">
        <f>L156*O156</f>
        <v>41.196540000000006</v>
      </c>
      <c r="Q156" s="49"/>
      <c r="R156" s="50">
        <f>L156*Q156</f>
        <v>0</v>
      </c>
      <c r="S156" s="23">
        <v>21</v>
      </c>
      <c r="T156" s="23">
        <f>N156*(S156/100)</f>
        <v>0</v>
      </c>
      <c r="U156" s="23">
        <f>N156+T156</f>
        <v>0</v>
      </c>
    </row>
    <row r="157" spans="6:21" s="51" customFormat="1" ht="11.25" outlineLevel="3" x14ac:dyDescent="0.2">
      <c r="F157" s="52"/>
      <c r="G157" s="53"/>
      <c r="H157" s="54" t="s">
        <v>288</v>
      </c>
      <c r="I157" s="53"/>
      <c r="J157" s="55">
        <v>174.5</v>
      </c>
      <c r="K157" s="56"/>
      <c r="L157" s="57"/>
      <c r="M157" s="56"/>
      <c r="N157" s="58"/>
      <c r="O157" s="59"/>
      <c r="P157" s="56"/>
      <c r="Q157" s="56"/>
      <c r="R157" s="56"/>
      <c r="S157" s="81" t="s">
        <v>1</v>
      </c>
      <c r="T157" s="56"/>
      <c r="U157" s="56"/>
    </row>
    <row r="158" spans="6:21" s="51" customFormat="1" ht="11.25" outlineLevel="3" x14ac:dyDescent="0.2">
      <c r="F158" s="52"/>
      <c r="G158" s="53"/>
      <c r="H158" s="54" t="s">
        <v>217</v>
      </c>
      <c r="I158" s="53"/>
      <c r="J158" s="55">
        <v>90.6</v>
      </c>
      <c r="K158" s="56"/>
      <c r="L158" s="57"/>
      <c r="M158" s="56"/>
      <c r="N158" s="58"/>
      <c r="O158" s="59"/>
      <c r="P158" s="56"/>
      <c r="Q158" s="56"/>
      <c r="R158" s="56"/>
      <c r="S158" s="81" t="s">
        <v>1</v>
      </c>
      <c r="T158" s="56"/>
      <c r="U158" s="56"/>
    </row>
    <row r="159" spans="6:21" s="45" customFormat="1" ht="24" outlineLevel="2" x14ac:dyDescent="0.2">
      <c r="F159" s="20">
        <v>2</v>
      </c>
      <c r="G159" s="46" t="s">
        <v>189</v>
      </c>
      <c r="H159" s="47" t="s">
        <v>648</v>
      </c>
      <c r="I159" s="21" t="s">
        <v>10</v>
      </c>
      <c r="J159" s="48">
        <v>174.5</v>
      </c>
      <c r="K159" s="22">
        <v>1</v>
      </c>
      <c r="L159" s="48">
        <f>J159*(1+K159/100)</f>
        <v>176.245</v>
      </c>
      <c r="M159" s="22">
        <v>0</v>
      </c>
      <c r="N159" s="23">
        <f>L159*M159</f>
        <v>0</v>
      </c>
      <c r="O159" s="49">
        <v>8.0600000000000005E-2</v>
      </c>
      <c r="P159" s="50">
        <f>L159*O159</f>
        <v>14.205347000000002</v>
      </c>
      <c r="Q159" s="49"/>
      <c r="R159" s="50">
        <f>L159*Q159</f>
        <v>0</v>
      </c>
      <c r="S159" s="23">
        <v>21</v>
      </c>
      <c r="T159" s="23">
        <f>N159*(S159/100)</f>
        <v>0</v>
      </c>
      <c r="U159" s="23">
        <f>N159+T159</f>
        <v>0</v>
      </c>
    </row>
    <row r="160" spans="6:21" s="45" customFormat="1" ht="24" outlineLevel="2" x14ac:dyDescent="0.2">
      <c r="F160" s="20">
        <v>3</v>
      </c>
      <c r="G160" s="46" t="s">
        <v>192</v>
      </c>
      <c r="H160" s="47" t="s">
        <v>643</v>
      </c>
      <c r="I160" s="21" t="s">
        <v>10</v>
      </c>
      <c r="J160" s="48">
        <v>90.6</v>
      </c>
      <c r="K160" s="22">
        <v>1</v>
      </c>
      <c r="L160" s="48">
        <f>J160*(1+K160/100)</f>
        <v>91.506</v>
      </c>
      <c r="M160" s="22">
        <v>0</v>
      </c>
      <c r="N160" s="23">
        <f>L160*M160</f>
        <v>0</v>
      </c>
      <c r="O160" s="49">
        <v>5.8299999999999998E-2</v>
      </c>
      <c r="P160" s="50">
        <f>L160*O160</f>
        <v>5.3347997999999999</v>
      </c>
      <c r="Q160" s="49"/>
      <c r="R160" s="50">
        <f>L160*Q160</f>
        <v>0</v>
      </c>
      <c r="S160" s="23">
        <v>21</v>
      </c>
      <c r="T160" s="23">
        <f>N160*(S160/100)</f>
        <v>0</v>
      </c>
      <c r="U160" s="23">
        <f>N160+T160</f>
        <v>0</v>
      </c>
    </row>
    <row r="161" spans="6:21" s="51" customFormat="1" ht="11.25" outlineLevel="3" x14ac:dyDescent="0.2">
      <c r="F161" s="52"/>
      <c r="G161" s="53"/>
      <c r="H161" s="54" t="s">
        <v>356</v>
      </c>
      <c r="I161" s="53"/>
      <c r="J161" s="55">
        <v>90.6</v>
      </c>
      <c r="K161" s="56"/>
      <c r="L161" s="57"/>
      <c r="M161" s="56"/>
      <c r="N161" s="58"/>
      <c r="O161" s="59"/>
      <c r="P161" s="56"/>
      <c r="Q161" s="56"/>
      <c r="R161" s="56"/>
      <c r="S161" s="81" t="s">
        <v>1</v>
      </c>
      <c r="T161" s="56"/>
      <c r="U161" s="56"/>
    </row>
    <row r="162" spans="6:21" s="45" customFormat="1" ht="24" outlineLevel="2" x14ac:dyDescent="0.2">
      <c r="F162" s="20">
        <v>4</v>
      </c>
      <c r="G162" s="46" t="s">
        <v>149</v>
      </c>
      <c r="H162" s="47" t="s">
        <v>591</v>
      </c>
      <c r="I162" s="21" t="s">
        <v>2</v>
      </c>
      <c r="J162" s="48">
        <v>198.3</v>
      </c>
      <c r="K162" s="22"/>
      <c r="L162" s="48">
        <f>J162*(1+K162/100)</f>
        <v>198.3</v>
      </c>
      <c r="M162" s="22">
        <v>0</v>
      </c>
      <c r="N162" s="23">
        <f>L162*M162</f>
        <v>0</v>
      </c>
      <c r="O162" s="49">
        <v>0.10095</v>
      </c>
      <c r="P162" s="50">
        <f>L162*O162</f>
        <v>20.018385000000002</v>
      </c>
      <c r="Q162" s="49"/>
      <c r="R162" s="50">
        <f>L162*Q162</f>
        <v>0</v>
      </c>
      <c r="S162" s="23">
        <v>21</v>
      </c>
      <c r="T162" s="23">
        <f>N162*(S162/100)</f>
        <v>0</v>
      </c>
      <c r="U162" s="23">
        <f>N162+T162</f>
        <v>0</v>
      </c>
    </row>
    <row r="163" spans="6:21" s="51" customFormat="1" ht="11.25" outlineLevel="3" x14ac:dyDescent="0.2">
      <c r="F163" s="52"/>
      <c r="G163" s="53"/>
      <c r="H163" s="54" t="s">
        <v>362</v>
      </c>
      <c r="I163" s="53"/>
      <c r="J163" s="55">
        <v>198.3</v>
      </c>
      <c r="K163" s="56"/>
      <c r="L163" s="57"/>
      <c r="M163" s="56"/>
      <c r="N163" s="58"/>
      <c r="O163" s="59"/>
      <c r="P163" s="56"/>
      <c r="Q163" s="56"/>
      <c r="R163" s="56"/>
      <c r="S163" s="81" t="s">
        <v>1</v>
      </c>
      <c r="T163" s="56"/>
      <c r="U163" s="56"/>
    </row>
    <row r="164" spans="6:21" s="45" customFormat="1" ht="24" outlineLevel="2" x14ac:dyDescent="0.2">
      <c r="F164" s="20">
        <v>5</v>
      </c>
      <c r="G164" s="46" t="s">
        <v>193</v>
      </c>
      <c r="H164" s="47" t="s">
        <v>647</v>
      </c>
      <c r="I164" s="21" t="s">
        <v>10</v>
      </c>
      <c r="J164" s="48">
        <v>198.3</v>
      </c>
      <c r="K164" s="22">
        <v>1</v>
      </c>
      <c r="L164" s="48">
        <f>J164*(1+K164/100)</f>
        <v>200.28300000000002</v>
      </c>
      <c r="M164" s="22">
        <v>0</v>
      </c>
      <c r="N164" s="23">
        <f>L164*M164</f>
        <v>0</v>
      </c>
      <c r="O164" s="49">
        <v>2.18E-2</v>
      </c>
      <c r="P164" s="50">
        <f>L164*O164</f>
        <v>4.3661694000000004</v>
      </c>
      <c r="Q164" s="49"/>
      <c r="R164" s="50">
        <f>L164*Q164</f>
        <v>0</v>
      </c>
      <c r="S164" s="23">
        <v>21</v>
      </c>
      <c r="T164" s="23">
        <f>N164*(S164/100)</f>
        <v>0</v>
      </c>
      <c r="U164" s="23">
        <f>N164+T164</f>
        <v>0</v>
      </c>
    </row>
    <row r="165" spans="6:21" s="45" customFormat="1" ht="24" outlineLevel="2" x14ac:dyDescent="0.2">
      <c r="F165" s="20">
        <v>6</v>
      </c>
      <c r="G165" s="46" t="s">
        <v>153</v>
      </c>
      <c r="H165" s="47" t="s">
        <v>606</v>
      </c>
      <c r="I165" s="21" t="s">
        <v>16</v>
      </c>
      <c r="J165" s="48">
        <v>1</v>
      </c>
      <c r="K165" s="22">
        <v>0</v>
      </c>
      <c r="L165" s="48">
        <f>J165*(1+K165/100)</f>
        <v>1</v>
      </c>
      <c r="M165" s="22">
        <v>0</v>
      </c>
      <c r="N165" s="23">
        <f>L165*M165</f>
        <v>0</v>
      </c>
      <c r="O165" s="49"/>
      <c r="P165" s="50">
        <f>L165*O165</f>
        <v>0</v>
      </c>
      <c r="Q165" s="49">
        <v>8.2000000000000003E-2</v>
      </c>
      <c r="R165" s="50">
        <f>L165*Q165</f>
        <v>8.2000000000000003E-2</v>
      </c>
      <c r="S165" s="23">
        <v>21</v>
      </c>
      <c r="T165" s="23">
        <f>N165*(S165/100)</f>
        <v>0</v>
      </c>
      <c r="U165" s="23">
        <f>N165+T165</f>
        <v>0</v>
      </c>
    </row>
    <row r="166" spans="6:21" s="51" customFormat="1" ht="11.25" outlineLevel="3" x14ac:dyDescent="0.2">
      <c r="F166" s="52"/>
      <c r="G166" s="53"/>
      <c r="H166" s="54" t="s">
        <v>185</v>
      </c>
      <c r="I166" s="53"/>
      <c r="J166" s="55">
        <v>1</v>
      </c>
      <c r="K166" s="56"/>
      <c r="L166" s="57"/>
      <c r="M166" s="56"/>
      <c r="N166" s="58"/>
      <c r="O166" s="59"/>
      <c r="P166" s="56"/>
      <c r="Q166" s="56"/>
      <c r="R166" s="56"/>
      <c r="S166" s="81" t="s">
        <v>1</v>
      </c>
      <c r="T166" s="56"/>
      <c r="U166" s="56"/>
    </row>
    <row r="167" spans="6:21" s="45" customFormat="1" ht="24" outlineLevel="2" x14ac:dyDescent="0.2">
      <c r="F167" s="20">
        <v>7</v>
      </c>
      <c r="G167" s="46" t="s">
        <v>140</v>
      </c>
      <c r="H167" s="47" t="s">
        <v>565</v>
      </c>
      <c r="I167" s="21" t="s">
        <v>16</v>
      </c>
      <c r="J167" s="48">
        <v>3</v>
      </c>
      <c r="K167" s="22">
        <v>0</v>
      </c>
      <c r="L167" s="48">
        <f>J167*(1+K167/100)</f>
        <v>3</v>
      </c>
      <c r="M167" s="22">
        <v>0</v>
      </c>
      <c r="N167" s="23">
        <f>L167*M167</f>
        <v>0</v>
      </c>
      <c r="O167" s="49">
        <v>0.10940999999999999</v>
      </c>
      <c r="P167" s="50">
        <f>L167*O167</f>
        <v>0.32822999999999997</v>
      </c>
      <c r="Q167" s="49"/>
      <c r="R167" s="50">
        <f>L167*Q167</f>
        <v>0</v>
      </c>
      <c r="S167" s="23">
        <v>21</v>
      </c>
      <c r="T167" s="23">
        <f>N167*(S167/100)</f>
        <v>0</v>
      </c>
      <c r="U167" s="23">
        <f>N167+T167</f>
        <v>0</v>
      </c>
    </row>
    <row r="168" spans="6:21" s="45" customFormat="1" ht="12" outlineLevel="2" x14ac:dyDescent="0.2">
      <c r="F168" s="20">
        <v>8</v>
      </c>
      <c r="G168" s="46" t="s">
        <v>38</v>
      </c>
      <c r="H168" s="47" t="s">
        <v>234</v>
      </c>
      <c r="I168" s="21" t="s">
        <v>16</v>
      </c>
      <c r="J168" s="48">
        <v>3</v>
      </c>
      <c r="K168" s="22">
        <v>0</v>
      </c>
      <c r="L168" s="48">
        <f>J168*(1+K168/100)</f>
        <v>3</v>
      </c>
      <c r="M168" s="22">
        <v>0</v>
      </c>
      <c r="N168" s="23">
        <f>L168*M168</f>
        <v>0</v>
      </c>
      <c r="O168" s="49">
        <v>6.1000000000000004E-3</v>
      </c>
      <c r="P168" s="50">
        <f>L168*O168</f>
        <v>1.83E-2</v>
      </c>
      <c r="Q168" s="49"/>
      <c r="R168" s="50">
        <f>L168*Q168</f>
        <v>0</v>
      </c>
      <c r="S168" s="23">
        <v>21</v>
      </c>
      <c r="T168" s="23">
        <f>N168*(S168/100)</f>
        <v>0</v>
      </c>
      <c r="U168" s="23">
        <f>N168+T168</f>
        <v>0</v>
      </c>
    </row>
    <row r="169" spans="6:21" s="45" customFormat="1" ht="24" outlineLevel="2" x14ac:dyDescent="0.2">
      <c r="F169" s="20">
        <v>9</v>
      </c>
      <c r="G169" s="46" t="s">
        <v>137</v>
      </c>
      <c r="H169" s="47" t="s">
        <v>615</v>
      </c>
      <c r="I169" s="21" t="s">
        <v>16</v>
      </c>
      <c r="J169" s="48">
        <v>2</v>
      </c>
      <c r="K169" s="22">
        <v>0</v>
      </c>
      <c r="L169" s="48">
        <f>J169*(1+K169/100)</f>
        <v>2</v>
      </c>
      <c r="M169" s="22">
        <v>0</v>
      </c>
      <c r="N169" s="23">
        <f>L169*M169</f>
        <v>0</v>
      </c>
      <c r="O169" s="49">
        <v>6.9999999999999999E-4</v>
      </c>
      <c r="P169" s="50">
        <f>L169*O169</f>
        <v>1.4E-3</v>
      </c>
      <c r="Q169" s="49"/>
      <c r="R169" s="50">
        <f>L169*Q169</f>
        <v>0</v>
      </c>
      <c r="S169" s="23">
        <v>21</v>
      </c>
      <c r="T169" s="23">
        <f>N169*(S169/100)</f>
        <v>0</v>
      </c>
      <c r="U169" s="23">
        <f>N169+T169</f>
        <v>0</v>
      </c>
    </row>
    <row r="170" spans="6:21" s="45" customFormat="1" ht="12" outlineLevel="2" x14ac:dyDescent="0.2">
      <c r="F170" s="20">
        <v>10</v>
      </c>
      <c r="G170" s="46" t="s">
        <v>36</v>
      </c>
      <c r="H170" s="47" t="s">
        <v>437</v>
      </c>
      <c r="I170" s="21" t="s">
        <v>16</v>
      </c>
      <c r="J170" s="48">
        <v>2</v>
      </c>
      <c r="K170" s="22">
        <v>0</v>
      </c>
      <c r="L170" s="48">
        <f>J170*(1+K170/100)</f>
        <v>2</v>
      </c>
      <c r="M170" s="22">
        <v>0</v>
      </c>
      <c r="N170" s="23">
        <f>L170*M170</f>
        <v>0</v>
      </c>
      <c r="O170" s="49">
        <v>3.0000000000000001E-3</v>
      </c>
      <c r="P170" s="50">
        <f>L170*O170</f>
        <v>6.0000000000000001E-3</v>
      </c>
      <c r="Q170" s="49"/>
      <c r="R170" s="50">
        <f>L170*Q170</f>
        <v>0</v>
      </c>
      <c r="S170" s="23">
        <v>21</v>
      </c>
      <c r="T170" s="23">
        <f>N170*(S170/100)</f>
        <v>0</v>
      </c>
      <c r="U170" s="23">
        <f>N170+T170</f>
        <v>0</v>
      </c>
    </row>
    <row r="171" spans="6:21" s="51" customFormat="1" ht="11.25" outlineLevel="3" x14ac:dyDescent="0.2">
      <c r="F171" s="52"/>
      <c r="G171" s="53"/>
      <c r="H171" s="54" t="s">
        <v>176</v>
      </c>
      <c r="I171" s="53"/>
      <c r="J171" s="55">
        <v>1</v>
      </c>
      <c r="K171" s="56"/>
      <c r="L171" s="57"/>
      <c r="M171" s="56"/>
      <c r="N171" s="58"/>
      <c r="O171" s="59"/>
      <c r="P171" s="56"/>
      <c r="Q171" s="56"/>
      <c r="R171" s="56"/>
      <c r="S171" s="81" t="s">
        <v>1</v>
      </c>
      <c r="T171" s="56"/>
      <c r="U171" s="56"/>
    </row>
    <row r="172" spans="6:21" s="51" customFormat="1" ht="11.25" outlineLevel="3" x14ac:dyDescent="0.2">
      <c r="F172" s="52"/>
      <c r="G172" s="53"/>
      <c r="H172" s="54" t="s">
        <v>174</v>
      </c>
      <c r="I172" s="53"/>
      <c r="J172" s="55">
        <v>1</v>
      </c>
      <c r="K172" s="56"/>
      <c r="L172" s="57"/>
      <c r="M172" s="56"/>
      <c r="N172" s="58"/>
      <c r="O172" s="59"/>
      <c r="P172" s="56"/>
      <c r="Q172" s="56"/>
      <c r="R172" s="56"/>
      <c r="S172" s="81" t="s">
        <v>1</v>
      </c>
      <c r="T172" s="56"/>
      <c r="U172" s="56"/>
    </row>
    <row r="173" spans="6:21" s="45" customFormat="1" ht="24" outlineLevel="2" x14ac:dyDescent="0.2">
      <c r="F173" s="20">
        <v>11</v>
      </c>
      <c r="G173" s="46" t="s">
        <v>139</v>
      </c>
      <c r="H173" s="47" t="s">
        <v>616</v>
      </c>
      <c r="I173" s="21" t="s">
        <v>16</v>
      </c>
      <c r="J173" s="48">
        <v>1</v>
      </c>
      <c r="K173" s="22">
        <v>0</v>
      </c>
      <c r="L173" s="48">
        <f>J173*(1+K173/100)</f>
        <v>1</v>
      </c>
      <c r="M173" s="22">
        <v>0</v>
      </c>
      <c r="N173" s="23">
        <f>L173*M173</f>
        <v>0</v>
      </c>
      <c r="O173" s="49">
        <v>1.0499999999999999E-3</v>
      </c>
      <c r="P173" s="50">
        <f>L173*O173</f>
        <v>1.0499999999999999E-3</v>
      </c>
      <c r="Q173" s="49"/>
      <c r="R173" s="50">
        <f>L173*Q173</f>
        <v>0</v>
      </c>
      <c r="S173" s="23">
        <v>21</v>
      </c>
      <c r="T173" s="23">
        <f>N173*(S173/100)</f>
        <v>0</v>
      </c>
      <c r="U173" s="23">
        <f>N173+T173</f>
        <v>0</v>
      </c>
    </row>
    <row r="174" spans="6:21" s="51" customFormat="1" ht="11.25" outlineLevel="3" x14ac:dyDescent="0.2">
      <c r="F174" s="52"/>
      <c r="G174" s="53"/>
      <c r="H174" s="54" t="s">
        <v>165</v>
      </c>
      <c r="I174" s="53"/>
      <c r="J174" s="55">
        <v>1</v>
      </c>
      <c r="K174" s="56"/>
      <c r="L174" s="57"/>
      <c r="M174" s="56"/>
      <c r="N174" s="58"/>
      <c r="O174" s="59"/>
      <c r="P174" s="56"/>
      <c r="Q174" s="56"/>
      <c r="R174" s="56"/>
      <c r="S174" s="81" t="s">
        <v>1</v>
      </c>
      <c r="T174" s="56"/>
      <c r="U174" s="56"/>
    </row>
    <row r="175" spans="6:21" s="45" customFormat="1" ht="24" outlineLevel="2" x14ac:dyDescent="0.2">
      <c r="F175" s="20">
        <v>12</v>
      </c>
      <c r="G175" s="46" t="s">
        <v>39</v>
      </c>
      <c r="H175" s="47" t="s">
        <v>604</v>
      </c>
      <c r="I175" s="21" t="s">
        <v>16</v>
      </c>
      <c r="J175" s="48">
        <v>1</v>
      </c>
      <c r="K175" s="22">
        <v>0</v>
      </c>
      <c r="L175" s="48">
        <f>J175*(1+K175/100)</f>
        <v>1</v>
      </c>
      <c r="M175" s="22">
        <v>0</v>
      </c>
      <c r="N175" s="23">
        <f>L175*M175</f>
        <v>0</v>
      </c>
      <c r="O175" s="49">
        <v>1.55E-2</v>
      </c>
      <c r="P175" s="50">
        <f>L175*O175</f>
        <v>1.55E-2</v>
      </c>
      <c r="Q175" s="49"/>
      <c r="R175" s="50">
        <f>L175*Q175</f>
        <v>0</v>
      </c>
      <c r="S175" s="23">
        <v>21</v>
      </c>
      <c r="T175" s="23">
        <f>N175*(S175/100)</f>
        <v>0</v>
      </c>
      <c r="U175" s="23">
        <f>N175+T175</f>
        <v>0</v>
      </c>
    </row>
    <row r="176" spans="6:21" s="51" customFormat="1" ht="11.25" outlineLevel="3" x14ac:dyDescent="0.2">
      <c r="F176" s="52"/>
      <c r="G176" s="53"/>
      <c r="H176" s="54" t="s">
        <v>178</v>
      </c>
      <c r="I176" s="53"/>
      <c r="J176" s="55">
        <v>1</v>
      </c>
      <c r="K176" s="56"/>
      <c r="L176" s="57"/>
      <c r="M176" s="56"/>
      <c r="N176" s="58"/>
      <c r="O176" s="59"/>
      <c r="P176" s="56"/>
      <c r="Q176" s="56"/>
      <c r="R176" s="56"/>
      <c r="S176" s="81" t="s">
        <v>1</v>
      </c>
      <c r="T176" s="56"/>
      <c r="U176" s="56"/>
    </row>
    <row r="177" spans="6:21" s="45" customFormat="1" ht="24" outlineLevel="2" x14ac:dyDescent="0.2">
      <c r="F177" s="20">
        <v>13</v>
      </c>
      <c r="G177" s="46" t="s">
        <v>142</v>
      </c>
      <c r="H177" s="47" t="s">
        <v>592</v>
      </c>
      <c r="I177" s="21" t="s">
        <v>2</v>
      </c>
      <c r="J177" s="48">
        <v>15</v>
      </c>
      <c r="K177" s="22">
        <v>0</v>
      </c>
      <c r="L177" s="48">
        <f>J177*(1+K177/100)</f>
        <v>15</v>
      </c>
      <c r="M177" s="22">
        <v>0</v>
      </c>
      <c r="N177" s="23">
        <f>L177*M177</f>
        <v>0</v>
      </c>
      <c r="O177" s="49">
        <v>1E-4</v>
      </c>
      <c r="P177" s="50">
        <f>L177*O177</f>
        <v>1.5E-3</v>
      </c>
      <c r="Q177" s="49"/>
      <c r="R177" s="50">
        <f>L177*Q177</f>
        <v>0</v>
      </c>
      <c r="S177" s="23">
        <v>21</v>
      </c>
      <c r="T177" s="23">
        <f>N177*(S177/100)</f>
        <v>0</v>
      </c>
      <c r="U177" s="23">
        <f>N177+T177</f>
        <v>0</v>
      </c>
    </row>
    <row r="178" spans="6:21" s="51" customFormat="1" ht="11.25" outlineLevel="3" x14ac:dyDescent="0.2">
      <c r="F178" s="52"/>
      <c r="G178" s="53"/>
      <c r="H178" s="54" t="s">
        <v>393</v>
      </c>
      <c r="I178" s="53"/>
      <c r="J178" s="55">
        <v>15</v>
      </c>
      <c r="K178" s="56"/>
      <c r="L178" s="57"/>
      <c r="M178" s="56"/>
      <c r="N178" s="58"/>
      <c r="O178" s="59"/>
      <c r="P178" s="56"/>
      <c r="Q178" s="56"/>
      <c r="R178" s="56"/>
      <c r="S178" s="81" t="s">
        <v>1</v>
      </c>
      <c r="T178" s="56"/>
      <c r="U178" s="56"/>
    </row>
    <row r="179" spans="6:21" s="45" customFormat="1" ht="24" outlineLevel="2" x14ac:dyDescent="0.2">
      <c r="F179" s="20">
        <v>14</v>
      </c>
      <c r="G179" s="46" t="s">
        <v>143</v>
      </c>
      <c r="H179" s="47" t="s">
        <v>582</v>
      </c>
      <c r="I179" s="21" t="s">
        <v>2</v>
      </c>
      <c r="J179" s="48">
        <v>37.5</v>
      </c>
      <c r="K179" s="22">
        <v>0</v>
      </c>
      <c r="L179" s="48">
        <f>J179*(1+K179/100)</f>
        <v>37.5</v>
      </c>
      <c r="M179" s="22">
        <v>0</v>
      </c>
      <c r="N179" s="23">
        <f>L179*M179</f>
        <v>0</v>
      </c>
      <c r="O179" s="49">
        <v>1.2999999999999999E-4</v>
      </c>
      <c r="P179" s="50">
        <f>L179*O179</f>
        <v>4.875E-3</v>
      </c>
      <c r="Q179" s="49"/>
      <c r="R179" s="50">
        <f>L179*Q179</f>
        <v>0</v>
      </c>
      <c r="S179" s="23">
        <v>21</v>
      </c>
      <c r="T179" s="23">
        <f>N179*(S179/100)</f>
        <v>0</v>
      </c>
      <c r="U179" s="23">
        <f>N179+T179</f>
        <v>0</v>
      </c>
    </row>
    <row r="180" spans="6:21" s="51" customFormat="1" ht="11.25" outlineLevel="3" x14ac:dyDescent="0.2">
      <c r="F180" s="52"/>
      <c r="G180" s="53"/>
      <c r="H180" s="54" t="s">
        <v>182</v>
      </c>
      <c r="I180" s="53"/>
      <c r="J180" s="55">
        <v>37.5</v>
      </c>
      <c r="K180" s="56"/>
      <c r="L180" s="57"/>
      <c r="M180" s="56"/>
      <c r="N180" s="58"/>
      <c r="O180" s="59"/>
      <c r="P180" s="56"/>
      <c r="Q180" s="56"/>
      <c r="R180" s="56"/>
      <c r="S180" s="81" t="s">
        <v>1</v>
      </c>
      <c r="T180" s="56"/>
      <c r="U180" s="56"/>
    </row>
    <row r="181" spans="6:21" s="45" customFormat="1" ht="12" outlineLevel="2" x14ac:dyDescent="0.2">
      <c r="F181" s="20">
        <v>15</v>
      </c>
      <c r="G181" s="46" t="s">
        <v>145</v>
      </c>
      <c r="H181" s="47" t="s">
        <v>420</v>
      </c>
      <c r="I181" s="21" t="s">
        <v>2</v>
      </c>
      <c r="J181" s="48">
        <v>52.5</v>
      </c>
      <c r="K181" s="22">
        <v>0</v>
      </c>
      <c r="L181" s="48">
        <f>J181*(1+K181/100)</f>
        <v>52.5</v>
      </c>
      <c r="M181" s="22">
        <v>0</v>
      </c>
      <c r="N181" s="23">
        <f>L181*M181</f>
        <v>0</v>
      </c>
      <c r="O181" s="49"/>
      <c r="P181" s="50">
        <f>L181*O181</f>
        <v>0</v>
      </c>
      <c r="Q181" s="49"/>
      <c r="R181" s="50">
        <f>L181*Q181</f>
        <v>0</v>
      </c>
      <c r="S181" s="23">
        <v>21</v>
      </c>
      <c r="T181" s="23">
        <f>N181*(S181/100)</f>
        <v>0</v>
      </c>
      <c r="U181" s="23">
        <f>N181+T181</f>
        <v>0</v>
      </c>
    </row>
    <row r="182" spans="6:21" s="51" customFormat="1" ht="11.25" outlineLevel="3" x14ac:dyDescent="0.2">
      <c r="F182" s="52"/>
      <c r="G182" s="53"/>
      <c r="H182" s="54" t="s">
        <v>70</v>
      </c>
      <c r="I182" s="53"/>
      <c r="J182" s="55">
        <v>52.5</v>
      </c>
      <c r="K182" s="56"/>
      <c r="L182" s="57"/>
      <c r="M182" s="56"/>
      <c r="N182" s="58"/>
      <c r="O182" s="59"/>
      <c r="P182" s="56"/>
      <c r="Q182" s="56"/>
      <c r="R182" s="56"/>
      <c r="S182" s="81" t="s">
        <v>1</v>
      </c>
      <c r="T182" s="56"/>
      <c r="U182" s="56"/>
    </row>
    <row r="183" spans="6:21" s="45" customFormat="1" ht="12" outlineLevel="2" x14ac:dyDescent="0.2">
      <c r="F183" s="20">
        <v>16</v>
      </c>
      <c r="G183" s="46" t="s">
        <v>150</v>
      </c>
      <c r="H183" s="47" t="s">
        <v>561</v>
      </c>
      <c r="I183" s="21" t="s">
        <v>2</v>
      </c>
      <c r="J183" s="48">
        <v>31.5</v>
      </c>
      <c r="K183" s="22">
        <v>0</v>
      </c>
      <c r="L183" s="48">
        <f>J183*(1+K183/100)</f>
        <v>31.5</v>
      </c>
      <c r="M183" s="22">
        <v>0</v>
      </c>
      <c r="N183" s="23">
        <f>L183*M183</f>
        <v>0</v>
      </c>
      <c r="O183" s="49"/>
      <c r="P183" s="50">
        <f>L183*O183</f>
        <v>0</v>
      </c>
      <c r="Q183" s="49"/>
      <c r="R183" s="50">
        <f>L183*Q183</f>
        <v>0</v>
      </c>
      <c r="S183" s="23">
        <v>21</v>
      </c>
      <c r="T183" s="23">
        <f>N183*(S183/100)</f>
        <v>0</v>
      </c>
      <c r="U183" s="23">
        <f>N183+T183</f>
        <v>0</v>
      </c>
    </row>
    <row r="184" spans="6:21" s="51" customFormat="1" ht="11.25" outlineLevel="3" x14ac:dyDescent="0.2">
      <c r="F184" s="52"/>
      <c r="G184" s="53"/>
      <c r="H184" s="54" t="s">
        <v>276</v>
      </c>
      <c r="I184" s="53"/>
      <c r="J184" s="55">
        <v>19</v>
      </c>
      <c r="K184" s="56"/>
      <c r="L184" s="57"/>
      <c r="M184" s="56"/>
      <c r="N184" s="58"/>
      <c r="O184" s="59"/>
      <c r="P184" s="56"/>
      <c r="Q184" s="56"/>
      <c r="R184" s="56"/>
      <c r="S184" s="81" t="s">
        <v>1</v>
      </c>
      <c r="T184" s="56"/>
      <c r="U184" s="56"/>
    </row>
    <row r="185" spans="6:21" s="51" customFormat="1" ht="11.25" outlineLevel="3" x14ac:dyDescent="0.2">
      <c r="F185" s="52"/>
      <c r="G185" s="53"/>
      <c r="H185" s="54" t="s">
        <v>222</v>
      </c>
      <c r="I185" s="53"/>
      <c r="J185" s="55">
        <v>12.5</v>
      </c>
      <c r="K185" s="56"/>
      <c r="L185" s="57"/>
      <c r="M185" s="56"/>
      <c r="N185" s="58"/>
      <c r="O185" s="59"/>
      <c r="P185" s="56"/>
      <c r="Q185" s="56"/>
      <c r="R185" s="56"/>
      <c r="S185" s="81" t="s">
        <v>1</v>
      </c>
      <c r="T185" s="56"/>
      <c r="U185" s="56"/>
    </row>
    <row r="186" spans="6:21" s="83" customFormat="1" ht="12.75" customHeight="1" outlineLevel="2" x14ac:dyDescent="0.2">
      <c r="F186" s="84"/>
      <c r="G186" s="85"/>
      <c r="H186" s="86"/>
      <c r="I186" s="85"/>
      <c r="J186" s="87"/>
      <c r="K186" s="88"/>
      <c r="L186" s="87"/>
      <c r="M186" s="88"/>
      <c r="N186" s="89"/>
      <c r="O186" s="90"/>
      <c r="P186" s="88"/>
      <c r="Q186" s="88"/>
      <c r="R186" s="88"/>
      <c r="S186" s="82" t="s">
        <v>1</v>
      </c>
      <c r="T186" s="88"/>
      <c r="U186" s="88"/>
    </row>
    <row r="187" spans="6:21" s="37" customFormat="1" ht="16.5" customHeight="1" outlineLevel="1" x14ac:dyDescent="0.2">
      <c r="F187" s="38"/>
      <c r="G187" s="39"/>
      <c r="H187" s="39" t="s">
        <v>302</v>
      </c>
      <c r="I187" s="6"/>
      <c r="J187" s="40"/>
      <c r="K187" s="41"/>
      <c r="L187" s="40"/>
      <c r="M187" s="41"/>
      <c r="N187" s="42">
        <f>SUBTOTAL(9,N188:N203)</f>
        <v>0</v>
      </c>
      <c r="O187" s="43"/>
      <c r="P187" s="44">
        <f>SUBTOTAL(9,P188:P203)</f>
        <v>0</v>
      </c>
      <c r="Q187" s="41"/>
      <c r="R187" s="44">
        <f>SUBTOTAL(9,R188:R203)</f>
        <v>0</v>
      </c>
      <c r="S187" s="80" t="s">
        <v>1</v>
      </c>
      <c r="T187" s="42">
        <f>SUBTOTAL(9,T188:T203)</f>
        <v>0</v>
      </c>
      <c r="U187" s="42">
        <f>SUBTOTAL(9,U188:U203)</f>
        <v>0</v>
      </c>
    </row>
    <row r="188" spans="6:21" s="45" customFormat="1" ht="12" outlineLevel="2" x14ac:dyDescent="0.2">
      <c r="F188" s="20">
        <v>1</v>
      </c>
      <c r="G188" s="46" t="s">
        <v>157</v>
      </c>
      <c r="H188" s="47" t="s">
        <v>500</v>
      </c>
      <c r="I188" s="21" t="s">
        <v>3</v>
      </c>
      <c r="J188" s="48">
        <v>95.612000000000009</v>
      </c>
      <c r="K188" s="22">
        <v>0</v>
      </c>
      <c r="L188" s="48">
        <f>J188*(1+K188/100)</f>
        <v>95.612000000000009</v>
      </c>
      <c r="M188" s="22">
        <v>0</v>
      </c>
      <c r="N188" s="23">
        <f>L188*M188</f>
        <v>0</v>
      </c>
      <c r="O188" s="49"/>
      <c r="P188" s="50">
        <f>L188*O188</f>
        <v>0</v>
      </c>
      <c r="Q188" s="49"/>
      <c r="R188" s="50">
        <f>L188*Q188</f>
        <v>0</v>
      </c>
      <c r="S188" s="23">
        <v>21</v>
      </c>
      <c r="T188" s="23">
        <f>N188*(S188/100)</f>
        <v>0</v>
      </c>
      <c r="U188" s="23">
        <f>N188+T188</f>
        <v>0</v>
      </c>
    </row>
    <row r="189" spans="6:21" s="51" customFormat="1" ht="22.5" outlineLevel="3" x14ac:dyDescent="0.2">
      <c r="F189" s="52"/>
      <c r="G189" s="53"/>
      <c r="H189" s="54" t="s">
        <v>614</v>
      </c>
      <c r="I189" s="53"/>
      <c r="J189" s="55">
        <v>95.612000000000009</v>
      </c>
      <c r="K189" s="56"/>
      <c r="L189" s="57"/>
      <c r="M189" s="56"/>
      <c r="N189" s="58"/>
      <c r="O189" s="59"/>
      <c r="P189" s="56"/>
      <c r="Q189" s="56"/>
      <c r="R189" s="56"/>
      <c r="S189" s="81" t="s">
        <v>1</v>
      </c>
      <c r="T189" s="56"/>
      <c r="U189" s="56"/>
    </row>
    <row r="190" spans="6:21" s="45" customFormat="1" ht="12" outlineLevel="2" x14ac:dyDescent="0.2">
      <c r="F190" s="20">
        <v>2</v>
      </c>
      <c r="G190" s="46" t="s">
        <v>158</v>
      </c>
      <c r="H190" s="47" t="s">
        <v>552</v>
      </c>
      <c r="I190" s="21" t="s">
        <v>3</v>
      </c>
      <c r="J190" s="48">
        <v>382.44799999999998</v>
      </c>
      <c r="K190" s="22">
        <v>0</v>
      </c>
      <c r="L190" s="48">
        <f>J190*(1+K190/100)</f>
        <v>382.44799999999998</v>
      </c>
      <c r="M190" s="22">
        <v>0</v>
      </c>
      <c r="N190" s="23">
        <f>L190*M190</f>
        <v>0</v>
      </c>
      <c r="O190" s="49"/>
      <c r="P190" s="50">
        <f>L190*O190</f>
        <v>0</v>
      </c>
      <c r="Q190" s="49"/>
      <c r="R190" s="50">
        <f>L190*Q190</f>
        <v>0</v>
      </c>
      <c r="S190" s="23">
        <v>21</v>
      </c>
      <c r="T190" s="23">
        <f>N190*(S190/100)</f>
        <v>0</v>
      </c>
      <c r="U190" s="23">
        <f>N190+T190</f>
        <v>0</v>
      </c>
    </row>
    <row r="191" spans="6:21" s="51" customFormat="1" ht="11.25" outlineLevel="3" x14ac:dyDescent="0.2">
      <c r="F191" s="52"/>
      <c r="G191" s="53"/>
      <c r="H191" s="54" t="s">
        <v>286</v>
      </c>
      <c r="I191" s="53"/>
      <c r="J191" s="55">
        <v>382.44799999999998</v>
      </c>
      <c r="K191" s="56"/>
      <c r="L191" s="57"/>
      <c r="M191" s="56"/>
      <c r="N191" s="58"/>
      <c r="O191" s="59"/>
      <c r="P191" s="56"/>
      <c r="Q191" s="56"/>
      <c r="R191" s="56"/>
      <c r="S191" s="81" t="s">
        <v>1</v>
      </c>
      <c r="T191" s="56"/>
      <c r="U191" s="56"/>
    </row>
    <row r="192" spans="6:21" s="45" customFormat="1" ht="12" outlineLevel="2" x14ac:dyDescent="0.2">
      <c r="F192" s="20">
        <v>3</v>
      </c>
      <c r="G192" s="46" t="s">
        <v>159</v>
      </c>
      <c r="H192" s="47" t="s">
        <v>499</v>
      </c>
      <c r="I192" s="21" t="s">
        <v>3</v>
      </c>
      <c r="J192" s="48">
        <v>160.18799999999999</v>
      </c>
      <c r="K192" s="22">
        <v>0</v>
      </c>
      <c r="L192" s="48">
        <f>J192*(1+K192/100)</f>
        <v>160.18799999999999</v>
      </c>
      <c r="M192" s="22">
        <v>0</v>
      </c>
      <c r="N192" s="23">
        <f>L192*M192</f>
        <v>0</v>
      </c>
      <c r="O192" s="49"/>
      <c r="P192" s="50">
        <f>L192*O192</f>
        <v>0</v>
      </c>
      <c r="Q192" s="49"/>
      <c r="R192" s="50">
        <f>L192*Q192</f>
        <v>0</v>
      </c>
      <c r="S192" s="23">
        <v>21</v>
      </c>
      <c r="T192" s="23">
        <f>N192*(S192/100)</f>
        <v>0</v>
      </c>
      <c r="U192" s="23">
        <f>N192+T192</f>
        <v>0</v>
      </c>
    </row>
    <row r="193" spans="6:21" s="51" customFormat="1" ht="22.5" outlineLevel="3" x14ac:dyDescent="0.2">
      <c r="F193" s="52"/>
      <c r="G193" s="53"/>
      <c r="H193" s="54" t="s">
        <v>577</v>
      </c>
      <c r="I193" s="53"/>
      <c r="J193" s="55">
        <v>42.042000000000002</v>
      </c>
      <c r="K193" s="56"/>
      <c r="L193" s="57"/>
      <c r="M193" s="56"/>
      <c r="N193" s="58"/>
      <c r="O193" s="59"/>
      <c r="P193" s="56"/>
      <c r="Q193" s="56"/>
      <c r="R193" s="56"/>
      <c r="S193" s="81" t="s">
        <v>1</v>
      </c>
      <c r="T193" s="56"/>
      <c r="U193" s="56"/>
    </row>
    <row r="194" spans="6:21" s="51" customFormat="1" ht="22.5" outlineLevel="3" x14ac:dyDescent="0.2">
      <c r="F194" s="52"/>
      <c r="G194" s="53"/>
      <c r="H194" s="54" t="s">
        <v>569</v>
      </c>
      <c r="I194" s="53"/>
      <c r="J194" s="55">
        <v>118.146</v>
      </c>
      <c r="K194" s="56"/>
      <c r="L194" s="57"/>
      <c r="M194" s="56"/>
      <c r="N194" s="58"/>
      <c r="O194" s="59"/>
      <c r="P194" s="56"/>
      <c r="Q194" s="56"/>
      <c r="R194" s="56"/>
      <c r="S194" s="81" t="s">
        <v>1</v>
      </c>
      <c r="T194" s="56"/>
      <c r="U194" s="56"/>
    </row>
    <row r="195" spans="6:21" s="45" customFormat="1" ht="12" outlineLevel="2" x14ac:dyDescent="0.2">
      <c r="F195" s="20">
        <v>4</v>
      </c>
      <c r="G195" s="46" t="s">
        <v>160</v>
      </c>
      <c r="H195" s="47" t="s">
        <v>551</v>
      </c>
      <c r="I195" s="21" t="s">
        <v>3</v>
      </c>
      <c r="J195" s="48">
        <v>1231.482</v>
      </c>
      <c r="K195" s="22">
        <v>0</v>
      </c>
      <c r="L195" s="48">
        <f>J195*(1+K195/100)</f>
        <v>1231.482</v>
      </c>
      <c r="M195" s="22">
        <v>0</v>
      </c>
      <c r="N195" s="23">
        <f>L195*M195</f>
        <v>0</v>
      </c>
      <c r="O195" s="49"/>
      <c r="P195" s="50">
        <f>L195*O195</f>
        <v>0</v>
      </c>
      <c r="Q195" s="49"/>
      <c r="R195" s="50">
        <f>L195*Q195</f>
        <v>0</v>
      </c>
      <c r="S195" s="23">
        <v>21</v>
      </c>
      <c r="T195" s="23">
        <f>N195*(S195/100)</f>
        <v>0</v>
      </c>
      <c r="U195" s="23">
        <f>N195+T195</f>
        <v>0</v>
      </c>
    </row>
    <row r="196" spans="6:21" s="51" customFormat="1" ht="11.25" outlineLevel="3" x14ac:dyDescent="0.2">
      <c r="F196" s="52"/>
      <c r="G196" s="53"/>
      <c r="H196" s="54" t="s">
        <v>412</v>
      </c>
      <c r="I196" s="53"/>
      <c r="J196" s="55">
        <v>168.16800000000001</v>
      </c>
      <c r="K196" s="56"/>
      <c r="L196" s="57"/>
      <c r="M196" s="56"/>
      <c r="N196" s="58"/>
      <c r="O196" s="59"/>
      <c r="P196" s="56"/>
      <c r="Q196" s="56"/>
      <c r="R196" s="56"/>
      <c r="S196" s="81" t="s">
        <v>1</v>
      </c>
      <c r="T196" s="56"/>
      <c r="U196" s="56"/>
    </row>
    <row r="197" spans="6:21" s="51" customFormat="1" ht="11.25" outlineLevel="3" x14ac:dyDescent="0.2">
      <c r="F197" s="52"/>
      <c r="G197" s="53"/>
      <c r="H197" s="54" t="s">
        <v>417</v>
      </c>
      <c r="I197" s="53"/>
      <c r="J197" s="55">
        <v>1063.3140000000001</v>
      </c>
      <c r="K197" s="56"/>
      <c r="L197" s="57"/>
      <c r="M197" s="56"/>
      <c r="N197" s="58"/>
      <c r="O197" s="59"/>
      <c r="P197" s="56"/>
      <c r="Q197" s="56"/>
      <c r="R197" s="56"/>
      <c r="S197" s="81" t="s">
        <v>1</v>
      </c>
      <c r="T197" s="56"/>
      <c r="U197" s="56"/>
    </row>
    <row r="198" spans="6:21" s="45" customFormat="1" ht="24" outlineLevel="2" x14ac:dyDescent="0.2">
      <c r="F198" s="20">
        <v>5</v>
      </c>
      <c r="G198" s="46" t="s">
        <v>161</v>
      </c>
      <c r="H198" s="47" t="s">
        <v>595</v>
      </c>
      <c r="I198" s="21" t="s">
        <v>3</v>
      </c>
      <c r="J198" s="48">
        <v>137.654</v>
      </c>
      <c r="K198" s="22">
        <v>0</v>
      </c>
      <c r="L198" s="48">
        <f>J198*(1+K198/100)</f>
        <v>137.654</v>
      </c>
      <c r="M198" s="22">
        <v>0</v>
      </c>
      <c r="N198" s="23">
        <f>L198*M198</f>
        <v>0</v>
      </c>
      <c r="O198" s="49"/>
      <c r="P198" s="50">
        <f>L198*O198</f>
        <v>0</v>
      </c>
      <c r="Q198" s="49"/>
      <c r="R198" s="50">
        <f>L198*Q198</f>
        <v>0</v>
      </c>
      <c r="S198" s="23">
        <v>21</v>
      </c>
      <c r="T198" s="23">
        <f>N198*(S198/100)</f>
        <v>0</v>
      </c>
      <c r="U198" s="23">
        <f>N198+T198</f>
        <v>0</v>
      </c>
    </row>
    <row r="199" spans="6:21" s="51" customFormat="1" ht="11.25" outlineLevel="3" x14ac:dyDescent="0.2">
      <c r="F199" s="52"/>
      <c r="G199" s="53"/>
      <c r="H199" s="54" t="s">
        <v>330</v>
      </c>
      <c r="I199" s="53"/>
      <c r="J199" s="55">
        <v>95.611999999999995</v>
      </c>
      <c r="K199" s="56"/>
      <c r="L199" s="57"/>
      <c r="M199" s="56"/>
      <c r="N199" s="58"/>
      <c r="O199" s="59"/>
      <c r="P199" s="56"/>
      <c r="Q199" s="56"/>
      <c r="R199" s="56"/>
      <c r="S199" s="81" t="s">
        <v>1</v>
      </c>
      <c r="T199" s="56"/>
      <c r="U199" s="56"/>
    </row>
    <row r="200" spans="6:21" s="51" customFormat="1" ht="11.25" outlineLevel="3" x14ac:dyDescent="0.2">
      <c r="F200" s="52"/>
      <c r="G200" s="53"/>
      <c r="H200" s="54" t="s">
        <v>333</v>
      </c>
      <c r="I200" s="53"/>
      <c r="J200" s="55">
        <v>42.042000000000002</v>
      </c>
      <c r="K200" s="56"/>
      <c r="L200" s="57"/>
      <c r="M200" s="56"/>
      <c r="N200" s="58"/>
      <c r="O200" s="59"/>
      <c r="P200" s="56"/>
      <c r="Q200" s="56"/>
      <c r="R200" s="56"/>
      <c r="S200" s="81" t="s">
        <v>1</v>
      </c>
      <c r="T200" s="56"/>
      <c r="U200" s="56"/>
    </row>
    <row r="201" spans="6:21" s="45" customFormat="1" ht="24" outlineLevel="2" x14ac:dyDescent="0.2">
      <c r="F201" s="20">
        <v>6</v>
      </c>
      <c r="G201" s="46" t="s">
        <v>156</v>
      </c>
      <c r="H201" s="47" t="s">
        <v>632</v>
      </c>
      <c r="I201" s="21" t="s">
        <v>3</v>
      </c>
      <c r="J201" s="48">
        <v>118.146</v>
      </c>
      <c r="K201" s="22">
        <v>0</v>
      </c>
      <c r="L201" s="48">
        <f>J201*(1+K201/100)</f>
        <v>118.146</v>
      </c>
      <c r="M201" s="22">
        <v>0</v>
      </c>
      <c r="N201" s="23">
        <f>L201*M201</f>
        <v>0</v>
      </c>
      <c r="O201" s="49"/>
      <c r="P201" s="50">
        <f>L201*O201</f>
        <v>0</v>
      </c>
      <c r="Q201" s="49"/>
      <c r="R201" s="50">
        <f>L201*Q201</f>
        <v>0</v>
      </c>
      <c r="S201" s="23">
        <v>21</v>
      </c>
      <c r="T201" s="23">
        <f>N201*(S201/100)</f>
        <v>0</v>
      </c>
      <c r="U201" s="23">
        <f>N201+T201</f>
        <v>0</v>
      </c>
    </row>
    <row r="202" spans="6:21" s="45" customFormat="1" ht="12" outlineLevel="2" x14ac:dyDescent="0.2">
      <c r="F202" s="20">
        <v>7</v>
      </c>
      <c r="G202" s="46" t="s">
        <v>162</v>
      </c>
      <c r="H202" s="47" t="s">
        <v>505</v>
      </c>
      <c r="I202" s="21" t="s">
        <v>3</v>
      </c>
      <c r="J202" s="48">
        <v>870.85</v>
      </c>
      <c r="K202" s="22">
        <v>0</v>
      </c>
      <c r="L202" s="48">
        <f>J202*(1+K202/100)</f>
        <v>870.85</v>
      </c>
      <c r="M202" s="22">
        <v>0</v>
      </c>
      <c r="N202" s="23">
        <f>L202*M202</f>
        <v>0</v>
      </c>
      <c r="O202" s="49"/>
      <c r="P202" s="50">
        <f>L202*O202</f>
        <v>0</v>
      </c>
      <c r="Q202" s="49"/>
      <c r="R202" s="50">
        <f>L202*Q202</f>
        <v>0</v>
      </c>
      <c r="S202" s="23">
        <v>21</v>
      </c>
      <c r="T202" s="23">
        <f>N202*(S202/100)</f>
        <v>0</v>
      </c>
      <c r="U202" s="23">
        <f>N202+T202</f>
        <v>0</v>
      </c>
    </row>
    <row r="203" spans="6:21" s="83" customFormat="1" ht="12.75" customHeight="1" outlineLevel="2" x14ac:dyDescent="0.2">
      <c r="F203" s="84"/>
      <c r="G203" s="85"/>
      <c r="H203" s="86"/>
      <c r="I203" s="85"/>
      <c r="J203" s="87"/>
      <c r="K203" s="88"/>
      <c r="L203" s="87"/>
      <c r="M203" s="88"/>
      <c r="N203" s="89"/>
      <c r="O203" s="90"/>
      <c r="P203" s="88"/>
      <c r="Q203" s="88"/>
      <c r="R203" s="88"/>
      <c r="S203" s="82" t="s">
        <v>1</v>
      </c>
      <c r="T203" s="88"/>
      <c r="U203" s="88"/>
    </row>
    <row r="204" spans="6:21" s="37" customFormat="1" ht="16.5" customHeight="1" outlineLevel="1" x14ac:dyDescent="0.2">
      <c r="F204" s="38"/>
      <c r="G204" s="39"/>
      <c r="H204" s="39" t="s">
        <v>375</v>
      </c>
      <c r="I204" s="6"/>
      <c r="J204" s="40"/>
      <c r="K204" s="41"/>
      <c r="L204" s="40"/>
      <c r="M204" s="41"/>
      <c r="N204" s="42">
        <f>SUBTOTAL(9,N205:N206)</f>
        <v>0</v>
      </c>
      <c r="O204" s="43"/>
      <c r="P204" s="44">
        <f>SUBTOTAL(9,P205:P206)</f>
        <v>0</v>
      </c>
      <c r="Q204" s="41"/>
      <c r="R204" s="44">
        <f>SUBTOTAL(9,R205:R206)</f>
        <v>0</v>
      </c>
      <c r="S204" s="80" t="s">
        <v>1</v>
      </c>
      <c r="T204" s="42">
        <f>SUBTOTAL(9,T205:T206)</f>
        <v>0</v>
      </c>
      <c r="U204" s="42">
        <f>SUBTOTAL(9,U205:U206)</f>
        <v>0</v>
      </c>
    </row>
    <row r="205" spans="6:21" s="45" customFormat="1" ht="12" outlineLevel="2" x14ac:dyDescent="0.2">
      <c r="F205" s="20">
        <v>1</v>
      </c>
      <c r="G205" s="46" t="s">
        <v>4</v>
      </c>
      <c r="H205" s="47" t="s">
        <v>295</v>
      </c>
      <c r="I205" s="21" t="s">
        <v>0</v>
      </c>
      <c r="J205" s="48">
        <v>3</v>
      </c>
      <c r="K205" s="22">
        <v>0</v>
      </c>
      <c r="L205" s="48">
        <f>J205*(1+K205/100)</f>
        <v>3</v>
      </c>
      <c r="M205" s="22">
        <v>0</v>
      </c>
      <c r="N205" s="23">
        <f>L205*M205</f>
        <v>0</v>
      </c>
      <c r="O205" s="49"/>
      <c r="P205" s="50">
        <f>L205*O205</f>
        <v>0</v>
      </c>
      <c r="Q205" s="49"/>
      <c r="R205" s="50">
        <f>L205*Q205</f>
        <v>0</v>
      </c>
      <c r="S205" s="23">
        <v>21</v>
      </c>
      <c r="T205" s="23">
        <f>N205*(S205/100)</f>
        <v>0</v>
      </c>
      <c r="U205" s="23">
        <f>N205+T205</f>
        <v>0</v>
      </c>
    </row>
    <row r="206" spans="6:21" s="45" customFormat="1" ht="12" outlineLevel="2" x14ac:dyDescent="0.2">
      <c r="F206" s="20">
        <v>2</v>
      </c>
      <c r="G206" s="46" t="s">
        <v>5</v>
      </c>
      <c r="H206" s="47" t="s">
        <v>278</v>
      </c>
      <c r="I206" s="21" t="s">
        <v>0</v>
      </c>
      <c r="J206" s="48">
        <v>1.5</v>
      </c>
      <c r="K206" s="22">
        <v>0</v>
      </c>
      <c r="L206" s="48">
        <f>J206*(1+K206/100)</f>
        <v>1.5</v>
      </c>
      <c r="M206" s="22">
        <v>0</v>
      </c>
      <c r="N206" s="23">
        <f>L206*M206</f>
        <v>0</v>
      </c>
      <c r="O206" s="49"/>
      <c r="P206" s="50">
        <f>L206*O206</f>
        <v>0</v>
      </c>
      <c r="Q206" s="49"/>
      <c r="R206" s="50">
        <f>L206*Q206</f>
        <v>0</v>
      </c>
      <c r="S206" s="23">
        <v>21</v>
      </c>
      <c r="T206" s="23">
        <f>N206*(S206/100)</f>
        <v>0</v>
      </c>
      <c r="U206" s="23">
        <f>N206+T206</f>
        <v>0</v>
      </c>
    </row>
  </sheetData>
  <sheetProtection algorithmName="SHA-512" hashValue="yUsdlBgVuQjLaDXHBkZmD3bzB2A2luosrynO1P7WrYgLcxXiP8+jQlOUzuQbBAvaFIIJcjBmoeoajrmtTS0iPQ==" saltValue="+6E6kt/sKOj8YYVj0bc48A==" spinCount="100000" sheet="1" objects="1" scenarios="1"/>
  <protectedRanges>
    <protectedRange sqref="M133 M135 M137 M138 M139 M140 M141 M142 M143 M145 M146 M148 M149 M151 M153 M156 M159 M160 M162 M164 M165 M167 M168 M169 M170 M173 M175 M177 M179 M181 M183" name="Oblast3"/>
    <protectedRange sqref="M7 M9 M11 M13 M15 M16 M18 M19 M21 M23 M25 M27 M40 M42 M44 M46 M49 M51 M53 M55" name="Oblast1"/>
    <protectedRange sqref="M59 M61 M63 M65 M67 M69 M70 M71 M72 M74 M78 M80 M84 M91 M94 M97 M99 M103 M106 M109 M111 M113 M115 M119 M121 M122 M123 M126 M129" name="Oblast2"/>
    <protectedRange sqref="M188 M190 M192 M195 M198 M201 M202 M205 M206" name="Oblast4"/>
  </protectedRanges>
  <printOptions gridLines="1"/>
  <pageMargins left="0.70866141732283472" right="0.70866141732283472" top="0.78740157480314965" bottom="0.78740157480314965"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F1:U227"/>
  <sheetViews>
    <sheetView topLeftCell="F202" workbookViewId="0">
      <selection activeCell="L233" sqref="L233"/>
    </sheetView>
  </sheetViews>
  <sheetFormatPr defaultRowHeight="12.75" outlineLevelRow="3" x14ac:dyDescent="0.2"/>
  <cols>
    <col min="1" max="5" width="0" hidden="1" customWidth="1"/>
    <col min="6" max="6" width="4.28515625" style="1" customWidth="1"/>
    <col min="7" max="7" width="10" style="3" customWidth="1"/>
    <col min="8" max="8" width="57.140625" style="5" customWidth="1"/>
    <col min="9" max="9" width="4.28515625" style="4" customWidth="1"/>
    <col min="10" max="10" width="11" style="7" customWidth="1"/>
    <col min="11" max="11" width="6.85546875" style="8" customWidth="1"/>
    <col min="12" max="12" width="11.85546875" style="7" customWidth="1"/>
    <col min="13" max="13" width="10.140625" style="8" customWidth="1"/>
    <col min="14" max="14" width="10" style="9" customWidth="1"/>
    <col min="15" max="15" width="9.42578125" style="10" customWidth="1"/>
    <col min="16" max="16" width="9.7109375" style="8" customWidth="1"/>
    <col min="17" max="17" width="9" style="8" customWidth="1"/>
    <col min="18" max="18" width="11.140625" style="8" customWidth="1"/>
    <col min="19" max="19" width="9.7109375" style="8" customWidth="1"/>
    <col min="20" max="20" width="14.5703125" style="8" customWidth="1"/>
    <col min="21" max="21" width="15.7109375" style="8" customWidth="1"/>
    <col min="22" max="22" width="9.42578125" customWidth="1"/>
  </cols>
  <sheetData>
    <row r="1" spans="6:21" ht="21.6" customHeight="1" x14ac:dyDescent="0.25">
      <c r="F1" s="11"/>
      <c r="G1" s="12"/>
      <c r="H1" s="12" t="s">
        <v>345</v>
      </c>
      <c r="I1" s="12"/>
      <c r="J1" s="13"/>
      <c r="K1" s="14"/>
      <c r="L1" s="13"/>
      <c r="M1" s="14"/>
      <c r="N1" s="15"/>
      <c r="O1" s="16"/>
      <c r="P1" s="14"/>
      <c r="Q1" s="14"/>
      <c r="R1" s="14"/>
      <c r="S1" s="14"/>
      <c r="T1" s="14"/>
      <c r="U1" s="14"/>
    </row>
    <row r="2" spans="6:21" ht="21.6" customHeight="1" x14ac:dyDescent="0.25">
      <c r="F2" s="11"/>
      <c r="G2" s="12"/>
      <c r="H2" s="12" t="s">
        <v>657</v>
      </c>
      <c r="I2" s="12"/>
      <c r="J2" s="13"/>
      <c r="K2" s="14"/>
      <c r="L2" s="13"/>
      <c r="M2" s="14"/>
      <c r="N2" s="15"/>
      <c r="O2" s="16"/>
      <c r="P2" s="14"/>
      <c r="Q2" s="14"/>
      <c r="R2" s="14"/>
      <c r="S2" s="14"/>
      <c r="T2" s="14"/>
      <c r="U2" s="14"/>
    </row>
    <row r="3" spans="6:21" s="24" customFormat="1" ht="24.75" thickBot="1" x14ac:dyDescent="0.25">
      <c r="F3" s="25" t="s">
        <v>25</v>
      </c>
      <c r="G3" s="25" t="s">
        <v>14</v>
      </c>
      <c r="H3" s="91" t="s">
        <v>18</v>
      </c>
      <c r="I3" s="25" t="s">
        <v>6</v>
      </c>
      <c r="J3" s="96" t="s">
        <v>279</v>
      </c>
      <c r="K3" s="25" t="s">
        <v>24</v>
      </c>
      <c r="L3" s="25" t="s">
        <v>188</v>
      </c>
      <c r="M3" s="25" t="s">
        <v>181</v>
      </c>
      <c r="N3" s="25" t="s">
        <v>17</v>
      </c>
      <c r="O3" s="96" t="s">
        <v>210</v>
      </c>
      <c r="P3" s="25" t="s">
        <v>44</v>
      </c>
      <c r="Q3" s="25" t="s">
        <v>225</v>
      </c>
      <c r="R3" s="25" t="s">
        <v>19</v>
      </c>
      <c r="S3" s="25" t="s">
        <v>168</v>
      </c>
      <c r="T3" s="25" t="s">
        <v>13</v>
      </c>
      <c r="U3" s="25" t="s">
        <v>172</v>
      </c>
    </row>
    <row r="4" spans="6:21" ht="11.25" customHeight="1" x14ac:dyDescent="0.2">
      <c r="F4" s="2"/>
      <c r="G4" s="26"/>
      <c r="H4" s="27"/>
      <c r="I4" s="6"/>
      <c r="J4" s="2"/>
      <c r="K4" s="2"/>
      <c r="L4" s="2"/>
      <c r="M4" s="2"/>
      <c r="N4" s="2"/>
      <c r="O4" s="2"/>
      <c r="P4" s="2"/>
      <c r="Q4" s="2"/>
      <c r="R4" s="2"/>
      <c r="S4" s="2"/>
      <c r="T4" s="2"/>
      <c r="U4" s="2"/>
    </row>
    <row r="5" spans="6:21" s="28" customFormat="1" ht="18.75" customHeight="1" x14ac:dyDescent="0.2">
      <c r="F5" s="29"/>
      <c r="G5" s="31"/>
      <c r="H5" s="31" t="s">
        <v>660</v>
      </c>
      <c r="I5" s="30"/>
      <c r="J5" s="32"/>
      <c r="K5" s="33"/>
      <c r="L5" s="32"/>
      <c r="M5" s="33"/>
      <c r="N5" s="34">
        <f>SUBTOTAL(9,N6:N227)</f>
        <v>0</v>
      </c>
      <c r="O5" s="35"/>
      <c r="P5" s="133">
        <f>SUBTOTAL(9,P6:P227)</f>
        <v>1215.2168656038452</v>
      </c>
      <c r="Q5" s="33"/>
      <c r="R5" s="36">
        <f>SUBTOTAL(9,R6:R227)</f>
        <v>257.03529999999995</v>
      </c>
      <c r="S5" s="79" t="s">
        <v>1</v>
      </c>
      <c r="T5" s="34">
        <f>SUBTOTAL(9,T6:T227)</f>
        <v>0</v>
      </c>
      <c r="U5" s="34">
        <f>SUBTOTAL(9,U6:U227)</f>
        <v>0</v>
      </c>
    </row>
    <row r="6" spans="6:21" s="37" customFormat="1" ht="16.5" customHeight="1" outlineLevel="1" x14ac:dyDescent="0.2">
      <c r="F6" s="38"/>
      <c r="G6" s="39"/>
      <c r="H6" s="39" t="s">
        <v>219</v>
      </c>
      <c r="I6" s="6"/>
      <c r="J6" s="40"/>
      <c r="K6" s="41"/>
      <c r="L6" s="40"/>
      <c r="M6" s="41"/>
      <c r="N6" s="42">
        <f>SUBTOTAL(9,N7:N45)</f>
        <v>0</v>
      </c>
      <c r="O6" s="43"/>
      <c r="P6" s="44">
        <f>SUBTOTAL(9,P7:P45)</f>
        <v>21.8079672</v>
      </c>
      <c r="Q6" s="41"/>
      <c r="R6" s="44">
        <f>SUBTOTAL(9,R7:R45)</f>
        <v>0</v>
      </c>
      <c r="S6" s="80" t="s">
        <v>1</v>
      </c>
      <c r="T6" s="42">
        <f>SUBTOTAL(9,T7:T45)</f>
        <v>0</v>
      </c>
      <c r="U6" s="42">
        <f>SUBTOTAL(9,U7:U45)</f>
        <v>0</v>
      </c>
    </row>
    <row r="7" spans="6:21" s="45" customFormat="1" ht="12" outlineLevel="2" x14ac:dyDescent="0.2">
      <c r="F7" s="20">
        <v>1</v>
      </c>
      <c r="G7" s="46" t="s">
        <v>64</v>
      </c>
      <c r="H7" s="47" t="s">
        <v>498</v>
      </c>
      <c r="I7" s="21" t="s">
        <v>12</v>
      </c>
      <c r="J7" s="48">
        <v>51.62</v>
      </c>
      <c r="K7" s="22">
        <v>0</v>
      </c>
      <c r="L7" s="48">
        <f>J7*(1+K7/100)</f>
        <v>51.62</v>
      </c>
      <c r="M7" s="22">
        <v>0</v>
      </c>
      <c r="N7" s="23">
        <f>L7*M7</f>
        <v>0</v>
      </c>
      <c r="O7" s="49"/>
      <c r="P7" s="50">
        <f>L7*O7</f>
        <v>0</v>
      </c>
      <c r="Q7" s="49"/>
      <c r="R7" s="50">
        <f>L7*Q7</f>
        <v>0</v>
      </c>
      <c r="S7" s="23">
        <v>21</v>
      </c>
      <c r="T7" s="23">
        <f>N7*(S7/100)</f>
        <v>0</v>
      </c>
      <c r="U7" s="23">
        <f>N7+T7</f>
        <v>0</v>
      </c>
    </row>
    <row r="8" spans="6:21" s="51" customFormat="1" ht="11.25" outlineLevel="3" x14ac:dyDescent="0.2">
      <c r="F8" s="52"/>
      <c r="G8" s="53"/>
      <c r="H8" s="54" t="s">
        <v>432</v>
      </c>
      <c r="I8" s="53"/>
      <c r="J8" s="55">
        <v>51.62</v>
      </c>
      <c r="K8" s="56"/>
      <c r="L8" s="57"/>
      <c r="M8" s="56"/>
      <c r="N8" s="58"/>
      <c r="O8" s="59"/>
      <c r="P8" s="56"/>
      <c r="Q8" s="56"/>
      <c r="R8" s="56"/>
      <c r="S8" s="81" t="s">
        <v>1</v>
      </c>
      <c r="T8" s="56"/>
      <c r="U8" s="56"/>
    </row>
    <row r="9" spans="6:21" s="45" customFormat="1" ht="24" outlineLevel="2" x14ac:dyDescent="0.2">
      <c r="F9" s="20">
        <v>2</v>
      </c>
      <c r="G9" s="46" t="s">
        <v>65</v>
      </c>
      <c r="H9" s="47" t="s">
        <v>560</v>
      </c>
      <c r="I9" s="21" t="s">
        <v>12</v>
      </c>
      <c r="J9" s="48">
        <v>405.06</v>
      </c>
      <c r="K9" s="22">
        <v>0</v>
      </c>
      <c r="L9" s="48">
        <f>J9*(1+K9/100)</f>
        <v>405.06</v>
      </c>
      <c r="M9" s="22">
        <v>0</v>
      </c>
      <c r="N9" s="23">
        <f>L9*M9</f>
        <v>0</v>
      </c>
      <c r="O9" s="49"/>
      <c r="P9" s="50">
        <f>L9*O9</f>
        <v>0</v>
      </c>
      <c r="Q9" s="49"/>
      <c r="R9" s="50">
        <f>L9*Q9</f>
        <v>0</v>
      </c>
      <c r="S9" s="23">
        <v>21</v>
      </c>
      <c r="T9" s="23">
        <f>N9*(S9/100)</f>
        <v>0</v>
      </c>
      <c r="U9" s="23">
        <f>N9+T9</f>
        <v>0</v>
      </c>
    </row>
    <row r="10" spans="6:21" s="51" customFormat="1" ht="11.25" outlineLevel="3" x14ac:dyDescent="0.2">
      <c r="F10" s="52"/>
      <c r="G10" s="53"/>
      <c r="H10" s="54" t="s">
        <v>445</v>
      </c>
      <c r="I10" s="53"/>
      <c r="J10" s="55">
        <v>405.06</v>
      </c>
      <c r="K10" s="56"/>
      <c r="L10" s="57"/>
      <c r="M10" s="56"/>
      <c r="N10" s="58"/>
      <c r="O10" s="59"/>
      <c r="P10" s="56"/>
      <c r="Q10" s="56"/>
      <c r="R10" s="56"/>
      <c r="S10" s="81" t="s">
        <v>1</v>
      </c>
      <c r="T10" s="56"/>
      <c r="U10" s="56"/>
    </row>
    <row r="11" spans="6:21" s="45" customFormat="1" ht="12" outlineLevel="2" x14ac:dyDescent="0.2">
      <c r="F11" s="20">
        <v>3</v>
      </c>
      <c r="G11" s="46" t="s">
        <v>67</v>
      </c>
      <c r="H11" s="47" t="s">
        <v>522</v>
      </c>
      <c r="I11" s="21" t="s">
        <v>12</v>
      </c>
      <c r="J11" s="48">
        <v>12.24</v>
      </c>
      <c r="K11" s="22">
        <v>0</v>
      </c>
      <c r="L11" s="48">
        <f>J11*(1+K11/100)</f>
        <v>12.24</v>
      </c>
      <c r="M11" s="22">
        <v>0</v>
      </c>
      <c r="N11" s="23">
        <f>L11*M11</f>
        <v>0</v>
      </c>
      <c r="O11" s="49"/>
      <c r="P11" s="50">
        <f>L11*O11</f>
        <v>0</v>
      </c>
      <c r="Q11" s="49"/>
      <c r="R11" s="50">
        <f>L11*Q11</f>
        <v>0</v>
      </c>
      <c r="S11" s="23">
        <v>21</v>
      </c>
      <c r="T11" s="23">
        <f>N11*(S11/100)</f>
        <v>0</v>
      </c>
      <c r="U11" s="23">
        <f>N11+T11</f>
        <v>0</v>
      </c>
    </row>
    <row r="12" spans="6:21" s="51" customFormat="1" ht="11.25" outlineLevel="3" x14ac:dyDescent="0.2">
      <c r="F12" s="52"/>
      <c r="G12" s="53"/>
      <c r="H12" s="54" t="s">
        <v>438</v>
      </c>
      <c r="I12" s="53"/>
      <c r="J12" s="55">
        <v>12.24</v>
      </c>
      <c r="K12" s="56"/>
      <c r="L12" s="57"/>
      <c r="M12" s="56"/>
      <c r="N12" s="58"/>
      <c r="O12" s="59"/>
      <c r="P12" s="56"/>
      <c r="Q12" s="56"/>
      <c r="R12" s="56"/>
      <c r="S12" s="81" t="s">
        <v>1</v>
      </c>
      <c r="T12" s="56"/>
      <c r="U12" s="56"/>
    </row>
    <row r="13" spans="6:21" s="45" customFormat="1" ht="12" outlineLevel="2" x14ac:dyDescent="0.2">
      <c r="F13" s="20">
        <v>4</v>
      </c>
      <c r="G13" s="46" t="s">
        <v>66</v>
      </c>
      <c r="H13" s="47" t="s">
        <v>534</v>
      </c>
      <c r="I13" s="21" t="s">
        <v>12</v>
      </c>
      <c r="J13" s="48">
        <v>12.24</v>
      </c>
      <c r="K13" s="22">
        <v>0</v>
      </c>
      <c r="L13" s="48">
        <f>J13*(1+K13/100)</f>
        <v>12.24</v>
      </c>
      <c r="M13" s="22">
        <v>0</v>
      </c>
      <c r="N13" s="23">
        <f>L13*M13</f>
        <v>0</v>
      </c>
      <c r="O13" s="49"/>
      <c r="P13" s="50">
        <f>L13*O13</f>
        <v>0</v>
      </c>
      <c r="Q13" s="49"/>
      <c r="R13" s="50">
        <f>L13*Q13</f>
        <v>0</v>
      </c>
      <c r="S13" s="23">
        <v>21</v>
      </c>
      <c r="T13" s="23">
        <f>N13*(S13/100)</f>
        <v>0</v>
      </c>
      <c r="U13" s="23">
        <f>N13+T13</f>
        <v>0</v>
      </c>
    </row>
    <row r="14" spans="6:21" s="45" customFormat="1" ht="12" outlineLevel="2" x14ac:dyDescent="0.2">
      <c r="F14" s="20">
        <v>5</v>
      </c>
      <c r="G14" s="46" t="s">
        <v>68</v>
      </c>
      <c r="H14" s="47" t="s">
        <v>526</v>
      </c>
      <c r="I14" s="21" t="s">
        <v>12</v>
      </c>
      <c r="J14" s="48">
        <v>44.85</v>
      </c>
      <c r="K14" s="22">
        <v>0</v>
      </c>
      <c r="L14" s="48">
        <f>J14*(1+K14/100)</f>
        <v>44.85</v>
      </c>
      <c r="M14" s="22">
        <v>0</v>
      </c>
      <c r="N14" s="23">
        <f>L14*M14</f>
        <v>0</v>
      </c>
      <c r="O14" s="49"/>
      <c r="P14" s="50">
        <f>L14*O14</f>
        <v>0</v>
      </c>
      <c r="Q14" s="49"/>
      <c r="R14" s="50">
        <f>L14*Q14</f>
        <v>0</v>
      </c>
      <c r="S14" s="23">
        <v>21</v>
      </c>
      <c r="T14" s="23">
        <f>N14*(S14/100)</f>
        <v>0</v>
      </c>
      <c r="U14" s="23">
        <f>N14+T14</f>
        <v>0</v>
      </c>
    </row>
    <row r="15" spans="6:21" s="51" customFormat="1" ht="11.25" outlineLevel="3" x14ac:dyDescent="0.2">
      <c r="F15" s="52"/>
      <c r="G15" s="53"/>
      <c r="H15" s="54" t="s">
        <v>460</v>
      </c>
      <c r="I15" s="53"/>
      <c r="J15" s="55">
        <v>44.85</v>
      </c>
      <c r="K15" s="56"/>
      <c r="L15" s="57"/>
      <c r="M15" s="56"/>
      <c r="N15" s="58"/>
      <c r="O15" s="59"/>
      <c r="P15" s="56"/>
      <c r="Q15" s="56"/>
      <c r="R15" s="56"/>
      <c r="S15" s="81" t="s">
        <v>1</v>
      </c>
      <c r="T15" s="56"/>
      <c r="U15" s="56"/>
    </row>
    <row r="16" spans="6:21" s="45" customFormat="1" ht="12" outlineLevel="2" x14ac:dyDescent="0.2">
      <c r="F16" s="20">
        <v>6</v>
      </c>
      <c r="G16" s="46" t="s">
        <v>69</v>
      </c>
      <c r="H16" s="47" t="s">
        <v>482</v>
      </c>
      <c r="I16" s="21" t="s">
        <v>12</v>
      </c>
      <c r="J16" s="48">
        <v>5.85</v>
      </c>
      <c r="K16" s="22">
        <v>0</v>
      </c>
      <c r="L16" s="48">
        <f>J16*(1+K16/100)</f>
        <v>5.85</v>
      </c>
      <c r="M16" s="22">
        <v>0</v>
      </c>
      <c r="N16" s="23">
        <f>L16*M16</f>
        <v>0</v>
      </c>
      <c r="O16" s="49"/>
      <c r="P16" s="50">
        <f>L16*O16</f>
        <v>0</v>
      </c>
      <c r="Q16" s="49"/>
      <c r="R16" s="50">
        <f>L16*Q16</f>
        <v>0</v>
      </c>
      <c r="S16" s="23">
        <v>21</v>
      </c>
      <c r="T16" s="23">
        <f>N16*(S16/100)</f>
        <v>0</v>
      </c>
      <c r="U16" s="23">
        <f>N16+T16</f>
        <v>0</v>
      </c>
    </row>
    <row r="17" spans="6:21" s="51" customFormat="1" ht="11.25" outlineLevel="3" x14ac:dyDescent="0.2">
      <c r="F17" s="52"/>
      <c r="G17" s="53"/>
      <c r="H17" s="54" t="s">
        <v>454</v>
      </c>
      <c r="I17" s="53"/>
      <c r="J17" s="55">
        <v>5.85</v>
      </c>
      <c r="K17" s="56"/>
      <c r="L17" s="57"/>
      <c r="M17" s="56"/>
      <c r="N17" s="58"/>
      <c r="O17" s="59"/>
      <c r="P17" s="56"/>
      <c r="Q17" s="56"/>
      <c r="R17" s="56"/>
      <c r="S17" s="81" t="s">
        <v>1</v>
      </c>
      <c r="T17" s="56"/>
      <c r="U17" s="56"/>
    </row>
    <row r="18" spans="6:21" s="45" customFormat="1" ht="12" outlineLevel="2" x14ac:dyDescent="0.2">
      <c r="F18" s="20">
        <v>7</v>
      </c>
      <c r="G18" s="46" t="s">
        <v>71</v>
      </c>
      <c r="H18" s="47" t="s">
        <v>520</v>
      </c>
      <c r="I18" s="21" t="s">
        <v>11</v>
      </c>
      <c r="J18" s="48">
        <v>102.98</v>
      </c>
      <c r="K18" s="22">
        <v>0</v>
      </c>
      <c r="L18" s="48">
        <f>J18*(1+K18/100)</f>
        <v>102.98</v>
      </c>
      <c r="M18" s="22">
        <v>0</v>
      </c>
      <c r="N18" s="23">
        <f>L18*M18</f>
        <v>0</v>
      </c>
      <c r="O18" s="49">
        <v>8.4000000000000003E-4</v>
      </c>
      <c r="P18" s="50">
        <f>L18*O18</f>
        <v>8.6503200000000002E-2</v>
      </c>
      <c r="Q18" s="49"/>
      <c r="R18" s="50">
        <f>L18*Q18</f>
        <v>0</v>
      </c>
      <c r="S18" s="23">
        <v>21</v>
      </c>
      <c r="T18" s="23">
        <f>N18*(S18/100)</f>
        <v>0</v>
      </c>
      <c r="U18" s="23">
        <f>N18+T18</f>
        <v>0</v>
      </c>
    </row>
    <row r="19" spans="6:21" s="51" customFormat="1" ht="22.5" outlineLevel="3" x14ac:dyDescent="0.2">
      <c r="F19" s="52"/>
      <c r="G19" s="53"/>
      <c r="H19" s="54" t="s">
        <v>517</v>
      </c>
      <c r="I19" s="53"/>
      <c r="J19" s="55">
        <v>102.98</v>
      </c>
      <c r="K19" s="56"/>
      <c r="L19" s="57"/>
      <c r="M19" s="56"/>
      <c r="N19" s="58"/>
      <c r="O19" s="59"/>
      <c r="P19" s="56"/>
      <c r="Q19" s="56"/>
      <c r="R19" s="56"/>
      <c r="S19" s="81" t="s">
        <v>1</v>
      </c>
      <c r="T19" s="56"/>
      <c r="U19" s="56"/>
    </row>
    <row r="20" spans="6:21" s="45" customFormat="1" ht="12" outlineLevel="2" x14ac:dyDescent="0.2">
      <c r="F20" s="20">
        <v>8</v>
      </c>
      <c r="G20" s="46" t="s">
        <v>72</v>
      </c>
      <c r="H20" s="47" t="s">
        <v>531</v>
      </c>
      <c r="I20" s="21" t="s">
        <v>11</v>
      </c>
      <c r="J20" s="48">
        <v>102.98</v>
      </c>
      <c r="K20" s="22">
        <v>0</v>
      </c>
      <c r="L20" s="48">
        <f>J20*(1+K20/100)</f>
        <v>102.98</v>
      </c>
      <c r="M20" s="22">
        <v>0</v>
      </c>
      <c r="N20" s="23">
        <f>L20*M20</f>
        <v>0</v>
      </c>
      <c r="O20" s="49"/>
      <c r="P20" s="50">
        <f>L20*O20</f>
        <v>0</v>
      </c>
      <c r="Q20" s="49"/>
      <c r="R20" s="50">
        <f>L20*Q20</f>
        <v>0</v>
      </c>
      <c r="S20" s="23">
        <v>21</v>
      </c>
      <c r="T20" s="23">
        <f>N20*(S20/100)</f>
        <v>0</v>
      </c>
      <c r="U20" s="23">
        <f>N20+T20</f>
        <v>0</v>
      </c>
    </row>
    <row r="21" spans="6:21" s="45" customFormat="1" ht="12" outlineLevel="2" x14ac:dyDescent="0.2">
      <c r="F21" s="20">
        <v>9</v>
      </c>
      <c r="G21" s="46" t="s">
        <v>79</v>
      </c>
      <c r="H21" s="47" t="s">
        <v>567</v>
      </c>
      <c r="I21" s="21" t="s">
        <v>12</v>
      </c>
      <c r="J21" s="48">
        <v>419.8</v>
      </c>
      <c r="K21" s="22">
        <v>0</v>
      </c>
      <c r="L21" s="48">
        <f>J21*(1+K21/100)</f>
        <v>419.8</v>
      </c>
      <c r="M21" s="22">
        <v>0</v>
      </c>
      <c r="N21" s="23">
        <f>L21*M21</f>
        <v>0</v>
      </c>
      <c r="O21" s="49"/>
      <c r="P21" s="50">
        <f>L21*O21</f>
        <v>0</v>
      </c>
      <c r="Q21" s="49"/>
      <c r="R21" s="50">
        <f>L21*Q21</f>
        <v>0</v>
      </c>
      <c r="S21" s="23">
        <v>21</v>
      </c>
      <c r="T21" s="23">
        <f>N21*(S21/100)</f>
        <v>0</v>
      </c>
      <c r="U21" s="23">
        <f>N21+T21</f>
        <v>0</v>
      </c>
    </row>
    <row r="22" spans="6:21" s="51" customFormat="1" ht="11.25" outlineLevel="3" x14ac:dyDescent="0.2">
      <c r="F22" s="52"/>
      <c r="G22" s="53"/>
      <c r="H22" s="54" t="s">
        <v>431</v>
      </c>
      <c r="I22" s="53"/>
      <c r="J22" s="55">
        <v>419.8</v>
      </c>
      <c r="K22" s="56"/>
      <c r="L22" s="57"/>
      <c r="M22" s="56"/>
      <c r="N22" s="58"/>
      <c r="O22" s="59"/>
      <c r="P22" s="56"/>
      <c r="Q22" s="56"/>
      <c r="R22" s="56"/>
      <c r="S22" s="81" t="s">
        <v>1</v>
      </c>
      <c r="T22" s="56"/>
      <c r="U22" s="56"/>
    </row>
    <row r="23" spans="6:21" s="45" customFormat="1" ht="12" outlineLevel="2" x14ac:dyDescent="0.2">
      <c r="F23" s="20">
        <v>10</v>
      </c>
      <c r="G23" s="46" t="s">
        <v>84</v>
      </c>
      <c r="H23" s="47" t="s">
        <v>344</v>
      </c>
      <c r="I23" s="21" t="s">
        <v>12</v>
      </c>
      <c r="J23" s="48">
        <v>419.8</v>
      </c>
      <c r="K23" s="22">
        <v>0</v>
      </c>
      <c r="L23" s="48">
        <f>J23*(1+K23/100)</f>
        <v>419.8</v>
      </c>
      <c r="M23" s="22">
        <v>0</v>
      </c>
      <c r="N23" s="23">
        <f>L23*M23</f>
        <v>0</v>
      </c>
      <c r="O23" s="49"/>
      <c r="P23" s="50">
        <f>L23*O23</f>
        <v>0</v>
      </c>
      <c r="Q23" s="49"/>
      <c r="R23" s="50">
        <f>L23*Q23</f>
        <v>0</v>
      </c>
      <c r="S23" s="23">
        <v>21</v>
      </c>
      <c r="T23" s="23">
        <f>N23*(S23/100)</f>
        <v>0</v>
      </c>
      <c r="U23" s="23">
        <f>N23+T23</f>
        <v>0</v>
      </c>
    </row>
    <row r="24" spans="6:21" s="45" customFormat="1" ht="12" outlineLevel="2" x14ac:dyDescent="0.2">
      <c r="F24" s="20">
        <v>11</v>
      </c>
      <c r="G24" s="46" t="s">
        <v>85</v>
      </c>
      <c r="H24" s="47" t="s">
        <v>543</v>
      </c>
      <c r="I24" s="21" t="s">
        <v>3</v>
      </c>
      <c r="J24" s="48">
        <v>734.65</v>
      </c>
      <c r="K24" s="22">
        <v>0</v>
      </c>
      <c r="L24" s="48">
        <f>J24*(1+K24/100)</f>
        <v>734.65</v>
      </c>
      <c r="M24" s="22">
        <v>0</v>
      </c>
      <c r="N24" s="23">
        <f>L24*M24</f>
        <v>0</v>
      </c>
      <c r="O24" s="49"/>
      <c r="P24" s="50">
        <f>L24*O24</f>
        <v>0</v>
      </c>
      <c r="Q24" s="49"/>
      <c r="R24" s="50">
        <f>L24*Q24</f>
        <v>0</v>
      </c>
      <c r="S24" s="23">
        <v>21</v>
      </c>
      <c r="T24" s="23">
        <f>N24*(S24/100)</f>
        <v>0</v>
      </c>
      <c r="U24" s="23">
        <f>N24+T24</f>
        <v>0</v>
      </c>
    </row>
    <row r="25" spans="6:21" s="51" customFormat="1" ht="11.25" outlineLevel="3" x14ac:dyDescent="0.2">
      <c r="F25" s="52"/>
      <c r="G25" s="53"/>
      <c r="H25" s="54" t="s">
        <v>269</v>
      </c>
      <c r="I25" s="53"/>
      <c r="J25" s="55">
        <v>734.65</v>
      </c>
      <c r="K25" s="56"/>
      <c r="L25" s="57"/>
      <c r="M25" s="56"/>
      <c r="N25" s="58"/>
      <c r="O25" s="59"/>
      <c r="P25" s="56"/>
      <c r="Q25" s="56"/>
      <c r="R25" s="56"/>
      <c r="S25" s="81" t="s">
        <v>1</v>
      </c>
      <c r="T25" s="56"/>
      <c r="U25" s="56"/>
    </row>
    <row r="26" spans="6:21" s="45" customFormat="1" ht="12" outlineLevel="2" x14ac:dyDescent="0.2">
      <c r="F26" s="20">
        <v>12</v>
      </c>
      <c r="G26" s="46" t="s">
        <v>86</v>
      </c>
      <c r="H26" s="47" t="s">
        <v>548</v>
      </c>
      <c r="I26" s="21" t="s">
        <v>12</v>
      </c>
      <c r="J26" s="48">
        <v>38.07</v>
      </c>
      <c r="K26" s="22">
        <v>0</v>
      </c>
      <c r="L26" s="48">
        <f>J26*(1+K26/100)</f>
        <v>38.07</v>
      </c>
      <c r="M26" s="22">
        <v>0</v>
      </c>
      <c r="N26" s="23">
        <f>L26*M26</f>
        <v>0</v>
      </c>
      <c r="O26" s="49"/>
      <c r="P26" s="50">
        <f>L26*O26</f>
        <v>0</v>
      </c>
      <c r="Q26" s="49"/>
      <c r="R26" s="50">
        <f>L26*Q26</f>
        <v>0</v>
      </c>
      <c r="S26" s="23">
        <v>21</v>
      </c>
      <c r="T26" s="23">
        <f>N26*(S26/100)</f>
        <v>0</v>
      </c>
      <c r="U26" s="23">
        <f>N26+T26</f>
        <v>0</v>
      </c>
    </row>
    <row r="27" spans="6:21" s="51" customFormat="1" ht="11.25" outlineLevel="3" x14ac:dyDescent="0.2">
      <c r="F27" s="52"/>
      <c r="G27" s="53"/>
      <c r="H27" s="54" t="s">
        <v>512</v>
      </c>
      <c r="I27" s="53"/>
      <c r="J27" s="55">
        <v>30.67</v>
      </c>
      <c r="K27" s="56"/>
      <c r="L27" s="57"/>
      <c r="M27" s="56"/>
      <c r="N27" s="58"/>
      <c r="O27" s="59"/>
      <c r="P27" s="56"/>
      <c r="Q27" s="56"/>
      <c r="R27" s="56"/>
      <c r="S27" s="81" t="s">
        <v>1</v>
      </c>
      <c r="T27" s="56"/>
      <c r="U27" s="56"/>
    </row>
    <row r="28" spans="6:21" s="51" customFormat="1" ht="11.25" outlineLevel="3" x14ac:dyDescent="0.2">
      <c r="F28" s="52"/>
      <c r="G28" s="53"/>
      <c r="H28" s="54" t="s">
        <v>439</v>
      </c>
      <c r="I28" s="53"/>
      <c r="J28" s="55">
        <v>7.4</v>
      </c>
      <c r="K28" s="56"/>
      <c r="L28" s="57"/>
      <c r="M28" s="56"/>
      <c r="N28" s="58"/>
      <c r="O28" s="59"/>
      <c r="P28" s="56"/>
      <c r="Q28" s="56"/>
      <c r="R28" s="56"/>
      <c r="S28" s="81" t="s">
        <v>1</v>
      </c>
      <c r="T28" s="56"/>
      <c r="U28" s="56"/>
    </row>
    <row r="29" spans="6:21" s="45" customFormat="1" ht="24" outlineLevel="2" x14ac:dyDescent="0.2">
      <c r="F29" s="20">
        <v>13</v>
      </c>
      <c r="G29" s="46" t="s">
        <v>87</v>
      </c>
      <c r="H29" s="47" t="s">
        <v>626</v>
      </c>
      <c r="I29" s="21" t="s">
        <v>12</v>
      </c>
      <c r="J29" s="48">
        <v>12.36</v>
      </c>
      <c r="K29" s="22">
        <v>0</v>
      </c>
      <c r="L29" s="48">
        <f>J29*(1+K29/100)</f>
        <v>12.36</v>
      </c>
      <c r="M29" s="22">
        <v>0</v>
      </c>
      <c r="N29" s="23">
        <f>L29*M29</f>
        <v>0</v>
      </c>
      <c r="O29" s="49"/>
      <c r="P29" s="50">
        <f>L29*O29</f>
        <v>0</v>
      </c>
      <c r="Q29" s="49"/>
      <c r="R29" s="50">
        <f>L29*Q29</f>
        <v>0</v>
      </c>
      <c r="S29" s="23">
        <v>21</v>
      </c>
      <c r="T29" s="23">
        <f>N29*(S29/100)</f>
        <v>0</v>
      </c>
      <c r="U29" s="23">
        <f>N29+T29</f>
        <v>0</v>
      </c>
    </row>
    <row r="30" spans="6:21" s="51" customFormat="1" ht="11.25" outlineLevel="3" x14ac:dyDescent="0.2">
      <c r="F30" s="52"/>
      <c r="G30" s="53"/>
      <c r="H30" s="54" t="s">
        <v>507</v>
      </c>
      <c r="I30" s="53"/>
      <c r="J30" s="55">
        <v>9.94</v>
      </c>
      <c r="K30" s="56"/>
      <c r="L30" s="57"/>
      <c r="M30" s="56"/>
      <c r="N30" s="58"/>
      <c r="O30" s="59"/>
      <c r="P30" s="56"/>
      <c r="Q30" s="56"/>
      <c r="R30" s="56"/>
      <c r="S30" s="81" t="s">
        <v>1</v>
      </c>
      <c r="T30" s="56"/>
      <c r="U30" s="56"/>
    </row>
    <row r="31" spans="6:21" s="51" customFormat="1" ht="11.25" outlineLevel="3" x14ac:dyDescent="0.2">
      <c r="F31" s="52"/>
      <c r="G31" s="53"/>
      <c r="H31" s="54" t="s">
        <v>423</v>
      </c>
      <c r="I31" s="53"/>
      <c r="J31" s="55">
        <v>2.42</v>
      </c>
      <c r="K31" s="56"/>
      <c r="L31" s="57"/>
      <c r="M31" s="56"/>
      <c r="N31" s="58"/>
      <c r="O31" s="59"/>
      <c r="P31" s="56"/>
      <c r="Q31" s="56"/>
      <c r="R31" s="56"/>
      <c r="S31" s="81" t="s">
        <v>1</v>
      </c>
      <c r="T31" s="56"/>
      <c r="U31" s="56"/>
    </row>
    <row r="32" spans="6:21" s="45" customFormat="1" ht="12" outlineLevel="2" x14ac:dyDescent="0.2">
      <c r="F32" s="20">
        <v>14</v>
      </c>
      <c r="G32" s="46" t="s">
        <v>40</v>
      </c>
      <c r="H32" s="47" t="s">
        <v>308</v>
      </c>
      <c r="I32" s="21" t="s">
        <v>3</v>
      </c>
      <c r="J32" s="48">
        <v>21.506399999999999</v>
      </c>
      <c r="K32" s="22">
        <v>1</v>
      </c>
      <c r="L32" s="48">
        <f>J32*(1+K32/100)</f>
        <v>21.721464000000001</v>
      </c>
      <c r="M32" s="22">
        <v>0</v>
      </c>
      <c r="N32" s="23">
        <f>L32*M32</f>
        <v>0</v>
      </c>
      <c r="O32" s="49">
        <v>1</v>
      </c>
      <c r="P32" s="50">
        <f>L32*O32</f>
        <v>21.721464000000001</v>
      </c>
      <c r="Q32" s="49"/>
      <c r="R32" s="50">
        <f>L32*Q32</f>
        <v>0</v>
      </c>
      <c r="S32" s="23">
        <v>21</v>
      </c>
      <c r="T32" s="23">
        <f>N32*(S32/100)</f>
        <v>0</v>
      </c>
      <c r="U32" s="23">
        <f>N32+T32</f>
        <v>0</v>
      </c>
    </row>
    <row r="33" spans="6:21" s="51" customFormat="1" ht="11.25" outlineLevel="3" x14ac:dyDescent="0.2">
      <c r="F33" s="52"/>
      <c r="G33" s="53"/>
      <c r="H33" s="54" t="s">
        <v>169</v>
      </c>
      <c r="I33" s="53"/>
      <c r="J33" s="55">
        <v>21.506399999999999</v>
      </c>
      <c r="K33" s="56"/>
      <c r="L33" s="57"/>
      <c r="M33" s="56"/>
      <c r="N33" s="58"/>
      <c r="O33" s="59"/>
      <c r="P33" s="56"/>
      <c r="Q33" s="56"/>
      <c r="R33" s="56"/>
      <c r="S33" s="81" t="s">
        <v>1</v>
      </c>
      <c r="T33" s="56"/>
      <c r="U33" s="56"/>
    </row>
    <row r="34" spans="6:21" s="45" customFormat="1" ht="12" outlineLevel="2" x14ac:dyDescent="0.2">
      <c r="F34" s="20">
        <v>15</v>
      </c>
      <c r="G34" s="46" t="s">
        <v>89</v>
      </c>
      <c r="H34" s="47" t="s">
        <v>400</v>
      </c>
      <c r="I34" s="21" t="s">
        <v>11</v>
      </c>
      <c r="J34" s="48">
        <v>1460.405</v>
      </c>
      <c r="K34" s="22">
        <v>0</v>
      </c>
      <c r="L34" s="48">
        <f>J34*(1+K34/100)</f>
        <v>1460.405</v>
      </c>
      <c r="M34" s="22">
        <v>0</v>
      </c>
      <c r="N34" s="23">
        <f>L34*M34</f>
        <v>0</v>
      </c>
      <c r="O34" s="49"/>
      <c r="P34" s="50">
        <f>L34*O34</f>
        <v>0</v>
      </c>
      <c r="Q34" s="49"/>
      <c r="R34" s="50">
        <f>L34*Q34</f>
        <v>0</v>
      </c>
      <c r="S34" s="23">
        <v>21</v>
      </c>
      <c r="T34" s="23">
        <f>N34*(S34/100)</f>
        <v>0</v>
      </c>
      <c r="U34" s="23">
        <f>N34+T34</f>
        <v>0</v>
      </c>
    </row>
    <row r="35" spans="6:21" s="51" customFormat="1" ht="11.25" outlineLevel="3" x14ac:dyDescent="0.2">
      <c r="F35" s="52"/>
      <c r="G35" s="53"/>
      <c r="H35" s="54" t="s">
        <v>231</v>
      </c>
      <c r="I35" s="53"/>
      <c r="J35" s="55">
        <v>501.5</v>
      </c>
      <c r="K35" s="56"/>
      <c r="L35" s="57"/>
      <c r="M35" s="56"/>
      <c r="N35" s="58"/>
      <c r="O35" s="59"/>
      <c r="P35" s="56"/>
      <c r="Q35" s="56"/>
      <c r="R35" s="56"/>
      <c r="S35" s="81" t="s">
        <v>1</v>
      </c>
      <c r="T35" s="56"/>
      <c r="U35" s="56"/>
    </row>
    <row r="36" spans="6:21" s="51" customFormat="1" ht="11.25" outlineLevel="3" x14ac:dyDescent="0.2">
      <c r="F36" s="52"/>
      <c r="G36" s="53"/>
      <c r="H36" s="54" t="s">
        <v>312</v>
      </c>
      <c r="I36" s="53"/>
      <c r="J36" s="55">
        <v>482.2</v>
      </c>
      <c r="K36" s="56"/>
      <c r="L36" s="57"/>
      <c r="M36" s="56"/>
      <c r="N36" s="58"/>
      <c r="O36" s="59"/>
      <c r="P36" s="56"/>
      <c r="Q36" s="56"/>
      <c r="R36" s="56"/>
      <c r="S36" s="81" t="s">
        <v>1</v>
      </c>
      <c r="T36" s="56"/>
      <c r="U36" s="56"/>
    </row>
    <row r="37" spans="6:21" s="51" customFormat="1" ht="11.25" outlineLevel="3" x14ac:dyDescent="0.2">
      <c r="F37" s="52"/>
      <c r="G37" s="53"/>
      <c r="H37" s="54" t="s">
        <v>403</v>
      </c>
      <c r="I37" s="53"/>
      <c r="J37" s="55">
        <v>93.6</v>
      </c>
      <c r="K37" s="56"/>
      <c r="L37" s="57"/>
      <c r="M37" s="56"/>
      <c r="N37" s="58"/>
      <c r="O37" s="59"/>
      <c r="P37" s="56"/>
      <c r="Q37" s="56"/>
      <c r="R37" s="56"/>
      <c r="S37" s="81" t="s">
        <v>1</v>
      </c>
      <c r="T37" s="56"/>
      <c r="U37" s="56"/>
    </row>
    <row r="38" spans="6:21" s="51" customFormat="1" ht="11.25" outlineLevel="3" x14ac:dyDescent="0.2">
      <c r="F38" s="52"/>
      <c r="G38" s="53"/>
      <c r="H38" s="54" t="s">
        <v>391</v>
      </c>
      <c r="I38" s="53"/>
      <c r="J38" s="55">
        <v>245.5</v>
      </c>
      <c r="K38" s="56"/>
      <c r="L38" s="57"/>
      <c r="M38" s="56"/>
      <c r="N38" s="58"/>
      <c r="O38" s="59"/>
      <c r="P38" s="56"/>
      <c r="Q38" s="56"/>
      <c r="R38" s="56"/>
      <c r="S38" s="81" t="s">
        <v>1</v>
      </c>
      <c r="T38" s="56"/>
      <c r="U38" s="56"/>
    </row>
    <row r="39" spans="6:21" s="51" customFormat="1" ht="11.25" outlineLevel="3" x14ac:dyDescent="0.2">
      <c r="F39" s="52"/>
      <c r="G39" s="53"/>
      <c r="H39" s="54" t="s">
        <v>326</v>
      </c>
      <c r="I39" s="53"/>
      <c r="J39" s="55">
        <v>36.9</v>
      </c>
      <c r="K39" s="56"/>
      <c r="L39" s="57"/>
      <c r="M39" s="56"/>
      <c r="N39" s="58"/>
      <c r="O39" s="59"/>
      <c r="P39" s="56"/>
      <c r="Q39" s="56"/>
      <c r="R39" s="56"/>
      <c r="S39" s="81" t="s">
        <v>1</v>
      </c>
      <c r="T39" s="56"/>
      <c r="U39" s="56"/>
    </row>
    <row r="40" spans="6:21" s="51" customFormat="1" ht="11.25" outlineLevel="3" x14ac:dyDescent="0.2">
      <c r="F40" s="52"/>
      <c r="G40" s="53"/>
      <c r="H40" s="54" t="s">
        <v>322</v>
      </c>
      <c r="I40" s="53"/>
      <c r="J40" s="55">
        <v>18.3</v>
      </c>
      <c r="K40" s="56"/>
      <c r="L40" s="57"/>
      <c r="M40" s="56"/>
      <c r="N40" s="58"/>
      <c r="O40" s="59"/>
      <c r="P40" s="56"/>
      <c r="Q40" s="56"/>
      <c r="R40" s="56"/>
      <c r="S40" s="81" t="s">
        <v>1</v>
      </c>
      <c r="T40" s="56"/>
      <c r="U40" s="56"/>
    </row>
    <row r="41" spans="6:21" s="51" customFormat="1" ht="11.25" outlineLevel="3" x14ac:dyDescent="0.2">
      <c r="F41" s="52"/>
      <c r="G41" s="53"/>
      <c r="H41" s="54" t="s">
        <v>364</v>
      </c>
      <c r="I41" s="53"/>
      <c r="J41" s="55">
        <v>16.5</v>
      </c>
      <c r="K41" s="56"/>
      <c r="L41" s="57"/>
      <c r="M41" s="56"/>
      <c r="N41" s="58"/>
      <c r="O41" s="59"/>
      <c r="P41" s="56"/>
      <c r="Q41" s="56"/>
      <c r="R41" s="56"/>
      <c r="S41" s="81" t="s">
        <v>1</v>
      </c>
      <c r="T41" s="56"/>
      <c r="U41" s="56"/>
    </row>
    <row r="42" spans="6:21" s="51" customFormat="1" ht="22.5" outlineLevel="3" x14ac:dyDescent="0.2">
      <c r="F42" s="52"/>
      <c r="G42" s="53"/>
      <c r="H42" s="54" t="s">
        <v>575</v>
      </c>
      <c r="I42" s="53"/>
      <c r="J42" s="55">
        <v>58.85</v>
      </c>
      <c r="K42" s="56"/>
      <c r="L42" s="57"/>
      <c r="M42" s="56"/>
      <c r="N42" s="58"/>
      <c r="O42" s="59"/>
      <c r="P42" s="56"/>
      <c r="Q42" s="56"/>
      <c r="R42" s="56"/>
      <c r="S42" s="81" t="s">
        <v>1</v>
      </c>
      <c r="T42" s="56"/>
      <c r="U42" s="56"/>
    </row>
    <row r="43" spans="6:21" s="51" customFormat="1" ht="11.25" outlineLevel="3" x14ac:dyDescent="0.2">
      <c r="F43" s="52"/>
      <c r="G43" s="53"/>
      <c r="H43" s="54" t="s">
        <v>488</v>
      </c>
      <c r="I43" s="53"/>
      <c r="J43" s="55">
        <v>1.0550000000000002</v>
      </c>
      <c r="K43" s="56"/>
      <c r="L43" s="57"/>
      <c r="M43" s="56"/>
      <c r="N43" s="58"/>
      <c r="O43" s="59"/>
      <c r="P43" s="56"/>
      <c r="Q43" s="56"/>
      <c r="R43" s="56"/>
      <c r="S43" s="81" t="s">
        <v>1</v>
      </c>
      <c r="T43" s="56"/>
      <c r="U43" s="56"/>
    </row>
    <row r="44" spans="6:21" s="51" customFormat="1" ht="11.25" outlineLevel="3" x14ac:dyDescent="0.2">
      <c r="F44" s="52"/>
      <c r="G44" s="53"/>
      <c r="H44" s="54" t="s">
        <v>467</v>
      </c>
      <c r="I44" s="53"/>
      <c r="J44" s="55">
        <v>6</v>
      </c>
      <c r="K44" s="56"/>
      <c r="L44" s="57"/>
      <c r="M44" s="56"/>
      <c r="N44" s="58"/>
      <c r="O44" s="59"/>
      <c r="P44" s="56"/>
      <c r="Q44" s="56"/>
      <c r="R44" s="56"/>
      <c r="S44" s="81" t="s">
        <v>1</v>
      </c>
      <c r="T44" s="56"/>
      <c r="U44" s="56"/>
    </row>
    <row r="45" spans="6:21" s="83" customFormat="1" ht="12.75" customHeight="1" outlineLevel="2" x14ac:dyDescent="0.2">
      <c r="F45" s="84"/>
      <c r="G45" s="85"/>
      <c r="H45" s="86"/>
      <c r="I45" s="85"/>
      <c r="J45" s="87"/>
      <c r="K45" s="88"/>
      <c r="L45" s="87"/>
      <c r="M45" s="88"/>
      <c r="N45" s="89"/>
      <c r="O45" s="90"/>
      <c r="P45" s="88"/>
      <c r="Q45" s="88"/>
      <c r="R45" s="88"/>
      <c r="S45" s="82" t="s">
        <v>1</v>
      </c>
      <c r="T45" s="88"/>
      <c r="U45" s="88"/>
    </row>
    <row r="46" spans="6:21" s="37" customFormat="1" ht="16.5" customHeight="1" outlineLevel="1" x14ac:dyDescent="0.2">
      <c r="F46" s="38"/>
      <c r="G46" s="39"/>
      <c r="H46" s="39" t="s">
        <v>384</v>
      </c>
      <c r="I46" s="6"/>
      <c r="J46" s="40"/>
      <c r="K46" s="41"/>
      <c r="L46" s="40"/>
      <c r="M46" s="41"/>
      <c r="N46" s="42">
        <f>SUBTOTAL(9,N47:N61)</f>
        <v>0</v>
      </c>
      <c r="O46" s="43"/>
      <c r="P46" s="44">
        <f>SUBTOTAL(9,P47:P61)</f>
        <v>0</v>
      </c>
      <c r="Q46" s="41"/>
      <c r="R46" s="44">
        <f>SUBTOTAL(9,R47:R61)</f>
        <v>255.59529999999995</v>
      </c>
      <c r="S46" s="80" t="s">
        <v>1</v>
      </c>
      <c r="T46" s="42">
        <f>SUBTOTAL(9,T47:T61)</f>
        <v>0</v>
      </c>
      <c r="U46" s="42">
        <f>SUBTOTAL(9,U47:U61)</f>
        <v>0</v>
      </c>
    </row>
    <row r="47" spans="6:21" s="45" customFormat="1" ht="12" outlineLevel="2" x14ac:dyDescent="0.2">
      <c r="F47" s="20">
        <v>1</v>
      </c>
      <c r="G47" s="46" t="s">
        <v>151</v>
      </c>
      <c r="H47" s="47" t="s">
        <v>466</v>
      </c>
      <c r="I47" s="21" t="s">
        <v>2</v>
      </c>
      <c r="J47" s="48">
        <v>23.3</v>
      </c>
      <c r="K47" s="22">
        <v>0</v>
      </c>
      <c r="L47" s="48">
        <f>J47*(1+K47/100)</f>
        <v>23.3</v>
      </c>
      <c r="M47" s="22">
        <v>0</v>
      </c>
      <c r="N47" s="23">
        <f>L47*M47</f>
        <v>0</v>
      </c>
      <c r="O47" s="49"/>
      <c r="P47" s="50">
        <f>L47*O47</f>
        <v>0</v>
      </c>
      <c r="Q47" s="49"/>
      <c r="R47" s="50">
        <f>L47*Q47</f>
        <v>0</v>
      </c>
      <c r="S47" s="23">
        <v>21</v>
      </c>
      <c r="T47" s="23">
        <f>N47*(S47/100)</f>
        <v>0</v>
      </c>
      <c r="U47" s="23">
        <f>N47+T47</f>
        <v>0</v>
      </c>
    </row>
    <row r="48" spans="6:21" s="51" customFormat="1" ht="11.25" outlineLevel="3" x14ac:dyDescent="0.2">
      <c r="F48" s="52"/>
      <c r="G48" s="53"/>
      <c r="H48" s="54" t="s">
        <v>465</v>
      </c>
      <c r="I48" s="53"/>
      <c r="J48" s="55">
        <v>23.3</v>
      </c>
      <c r="K48" s="56"/>
      <c r="L48" s="57"/>
      <c r="M48" s="56"/>
      <c r="N48" s="58"/>
      <c r="O48" s="59"/>
      <c r="P48" s="56"/>
      <c r="Q48" s="56"/>
      <c r="R48" s="56"/>
      <c r="S48" s="81" t="s">
        <v>1</v>
      </c>
      <c r="T48" s="56"/>
      <c r="U48" s="56"/>
    </row>
    <row r="49" spans="6:21" s="45" customFormat="1" ht="12" outlineLevel="2" x14ac:dyDescent="0.2">
      <c r="F49" s="20">
        <v>2</v>
      </c>
      <c r="G49" s="46" t="s">
        <v>58</v>
      </c>
      <c r="H49" s="47" t="s">
        <v>493</v>
      </c>
      <c r="I49" s="21" t="s">
        <v>11</v>
      </c>
      <c r="J49" s="48">
        <v>93.8</v>
      </c>
      <c r="K49" s="22">
        <v>0</v>
      </c>
      <c r="L49" s="48">
        <f>J49*(1+K49/100)</f>
        <v>93.8</v>
      </c>
      <c r="M49" s="22">
        <v>0</v>
      </c>
      <c r="N49" s="23">
        <f>L49*M49</f>
        <v>0</v>
      </c>
      <c r="O49" s="49"/>
      <c r="P49" s="50">
        <f>L49*O49</f>
        <v>0</v>
      </c>
      <c r="Q49" s="49">
        <v>9.8000000000000004E-2</v>
      </c>
      <c r="R49" s="50">
        <f>L49*Q49</f>
        <v>9.1923999999999992</v>
      </c>
      <c r="S49" s="23">
        <v>21</v>
      </c>
      <c r="T49" s="23">
        <f>N49*(S49/100)</f>
        <v>0</v>
      </c>
      <c r="U49" s="23">
        <f>N49+T49</f>
        <v>0</v>
      </c>
    </row>
    <row r="50" spans="6:21" s="51" customFormat="1" ht="22.5" outlineLevel="3" x14ac:dyDescent="0.2">
      <c r="F50" s="52"/>
      <c r="G50" s="53"/>
      <c r="H50" s="54" t="s">
        <v>538</v>
      </c>
      <c r="I50" s="53"/>
      <c r="J50" s="55">
        <v>93.8</v>
      </c>
      <c r="K50" s="56"/>
      <c r="L50" s="57"/>
      <c r="M50" s="56"/>
      <c r="N50" s="58"/>
      <c r="O50" s="59"/>
      <c r="P50" s="56"/>
      <c r="Q50" s="56"/>
      <c r="R50" s="56"/>
      <c r="S50" s="81" t="s">
        <v>1</v>
      </c>
      <c r="T50" s="56"/>
      <c r="U50" s="56"/>
    </row>
    <row r="51" spans="6:21" s="45" customFormat="1" ht="12" outlineLevel="2" x14ac:dyDescent="0.2">
      <c r="F51" s="20">
        <v>3</v>
      </c>
      <c r="G51" s="46" t="s">
        <v>60</v>
      </c>
      <c r="H51" s="47" t="s">
        <v>504</v>
      </c>
      <c r="I51" s="21" t="s">
        <v>11</v>
      </c>
      <c r="J51" s="48">
        <v>576.29999999999995</v>
      </c>
      <c r="K51" s="22">
        <v>0</v>
      </c>
      <c r="L51" s="48">
        <f>J51*(1+K51/100)</f>
        <v>576.29999999999995</v>
      </c>
      <c r="M51" s="22">
        <v>0</v>
      </c>
      <c r="N51" s="23">
        <f>L51*M51</f>
        <v>0</v>
      </c>
      <c r="O51" s="49"/>
      <c r="P51" s="50">
        <f>L51*O51</f>
        <v>0</v>
      </c>
      <c r="Q51" s="49">
        <v>9.8000000000000004E-2</v>
      </c>
      <c r="R51" s="50">
        <f>L51*Q51</f>
        <v>56.477399999999996</v>
      </c>
      <c r="S51" s="23">
        <v>21</v>
      </c>
      <c r="T51" s="23">
        <f>N51*(S51/100)</f>
        <v>0</v>
      </c>
      <c r="U51" s="23">
        <f>N51+T51</f>
        <v>0</v>
      </c>
    </row>
    <row r="52" spans="6:21" s="51" customFormat="1" ht="22.5" outlineLevel="3" x14ac:dyDescent="0.2">
      <c r="F52" s="52"/>
      <c r="G52" s="53"/>
      <c r="H52" s="54" t="s">
        <v>546</v>
      </c>
      <c r="I52" s="53"/>
      <c r="J52" s="55">
        <v>576.29999999999995</v>
      </c>
      <c r="K52" s="56"/>
      <c r="L52" s="57"/>
      <c r="M52" s="56"/>
      <c r="N52" s="58"/>
      <c r="O52" s="59"/>
      <c r="P52" s="56"/>
      <c r="Q52" s="56"/>
      <c r="R52" s="56"/>
      <c r="S52" s="81" t="s">
        <v>1</v>
      </c>
      <c r="T52" s="56"/>
      <c r="U52" s="56"/>
    </row>
    <row r="53" spans="6:21" s="45" customFormat="1" ht="12" outlineLevel="2" x14ac:dyDescent="0.2">
      <c r="F53" s="20">
        <v>4</v>
      </c>
      <c r="G53" s="46" t="s">
        <v>59</v>
      </c>
      <c r="H53" s="47" t="s">
        <v>539</v>
      </c>
      <c r="I53" s="21" t="s">
        <v>11</v>
      </c>
      <c r="J53" s="48">
        <v>576.29999999999995</v>
      </c>
      <c r="K53" s="22">
        <v>0</v>
      </c>
      <c r="L53" s="48">
        <f>J53*(1+K53/100)</f>
        <v>576.29999999999995</v>
      </c>
      <c r="M53" s="22">
        <v>0</v>
      </c>
      <c r="N53" s="23">
        <f>L53*M53</f>
        <v>0</v>
      </c>
      <c r="O53" s="49"/>
      <c r="P53" s="50">
        <f>L53*O53</f>
        <v>0</v>
      </c>
      <c r="Q53" s="49">
        <v>0.32500000000000001</v>
      </c>
      <c r="R53" s="50">
        <f>L53*Q53</f>
        <v>187.29749999999999</v>
      </c>
      <c r="S53" s="23">
        <v>21</v>
      </c>
      <c r="T53" s="23">
        <f>N53*(S53/100)</f>
        <v>0</v>
      </c>
      <c r="U53" s="23">
        <f>N53+T53</f>
        <v>0</v>
      </c>
    </row>
    <row r="54" spans="6:21" s="51" customFormat="1" ht="11.25" outlineLevel="3" x14ac:dyDescent="0.2">
      <c r="F54" s="52"/>
      <c r="G54" s="53"/>
      <c r="H54" s="54" t="s">
        <v>277</v>
      </c>
      <c r="I54" s="53"/>
      <c r="J54" s="55">
        <v>576.29999999999995</v>
      </c>
      <c r="K54" s="56"/>
      <c r="L54" s="57"/>
      <c r="M54" s="56"/>
      <c r="N54" s="58"/>
      <c r="O54" s="59"/>
      <c r="P54" s="56"/>
      <c r="Q54" s="56"/>
      <c r="R54" s="56"/>
      <c r="S54" s="81" t="s">
        <v>1</v>
      </c>
      <c r="T54" s="56"/>
      <c r="U54" s="56"/>
    </row>
    <row r="55" spans="6:21" s="45" customFormat="1" ht="12" outlineLevel="2" x14ac:dyDescent="0.2">
      <c r="F55" s="20">
        <v>5</v>
      </c>
      <c r="G55" s="46" t="s">
        <v>56</v>
      </c>
      <c r="H55" s="47" t="s">
        <v>524</v>
      </c>
      <c r="I55" s="21" t="s">
        <v>11</v>
      </c>
      <c r="J55" s="48">
        <v>8.6</v>
      </c>
      <c r="K55" s="22">
        <v>0</v>
      </c>
      <c r="L55" s="48">
        <f>J55*(1+K55/100)</f>
        <v>8.6</v>
      </c>
      <c r="M55" s="22">
        <v>0</v>
      </c>
      <c r="N55" s="23">
        <f>L55*M55</f>
        <v>0</v>
      </c>
      <c r="O55" s="49"/>
      <c r="P55" s="50">
        <f>L55*O55</f>
        <v>0</v>
      </c>
      <c r="Q55" s="49">
        <v>0.26</v>
      </c>
      <c r="R55" s="50">
        <f>L55*Q55</f>
        <v>2.2359999999999998</v>
      </c>
      <c r="S55" s="23">
        <v>21</v>
      </c>
      <c r="T55" s="23">
        <f>N55*(S55/100)</f>
        <v>0</v>
      </c>
      <c r="U55" s="23">
        <f>N55+T55</f>
        <v>0</v>
      </c>
    </row>
    <row r="56" spans="6:21" s="51" customFormat="1" ht="11.25" outlineLevel="3" x14ac:dyDescent="0.2">
      <c r="F56" s="52"/>
      <c r="G56" s="53"/>
      <c r="H56" s="54" t="s">
        <v>458</v>
      </c>
      <c r="I56" s="53"/>
      <c r="J56" s="55">
        <v>8.6</v>
      </c>
      <c r="K56" s="56"/>
      <c r="L56" s="57"/>
      <c r="M56" s="56"/>
      <c r="N56" s="58"/>
      <c r="O56" s="59"/>
      <c r="P56" s="56"/>
      <c r="Q56" s="56"/>
      <c r="R56" s="56"/>
      <c r="S56" s="81" t="s">
        <v>1</v>
      </c>
      <c r="T56" s="56"/>
      <c r="U56" s="56"/>
    </row>
    <row r="57" spans="6:21" s="45" customFormat="1" ht="24" outlineLevel="2" x14ac:dyDescent="0.2">
      <c r="F57" s="20">
        <v>6</v>
      </c>
      <c r="G57" s="46" t="s">
        <v>155</v>
      </c>
      <c r="H57" s="47" t="s">
        <v>610</v>
      </c>
      <c r="I57" s="21" t="s">
        <v>11</v>
      </c>
      <c r="J57" s="48">
        <v>8.6</v>
      </c>
      <c r="K57" s="22">
        <v>0</v>
      </c>
      <c r="L57" s="48">
        <f>J57*(1+K57/100)</f>
        <v>8.6</v>
      </c>
      <c r="M57" s="22">
        <v>0</v>
      </c>
      <c r="N57" s="23">
        <f>L57*M57</f>
        <v>0</v>
      </c>
      <c r="O57" s="49"/>
      <c r="P57" s="50">
        <f>L57*O57</f>
        <v>0</v>
      </c>
      <c r="Q57" s="49"/>
      <c r="R57" s="50">
        <f>L57*Q57</f>
        <v>0</v>
      </c>
      <c r="S57" s="23">
        <v>21</v>
      </c>
      <c r="T57" s="23">
        <f>N57*(S57/100)</f>
        <v>0</v>
      </c>
      <c r="U57" s="23">
        <f>N57+T57</f>
        <v>0</v>
      </c>
    </row>
    <row r="58" spans="6:21" s="51" customFormat="1" ht="11.25" outlineLevel="3" x14ac:dyDescent="0.2">
      <c r="F58" s="52"/>
      <c r="G58" s="53"/>
      <c r="H58" s="54" t="s">
        <v>341</v>
      </c>
      <c r="I58" s="53"/>
      <c r="J58" s="55">
        <v>8.6</v>
      </c>
      <c r="K58" s="56"/>
      <c r="L58" s="57"/>
      <c r="M58" s="56"/>
      <c r="N58" s="58"/>
      <c r="O58" s="59"/>
      <c r="P58" s="56"/>
      <c r="Q58" s="56"/>
      <c r="R58" s="56"/>
      <c r="S58" s="81" t="s">
        <v>1</v>
      </c>
      <c r="T58" s="56"/>
      <c r="U58" s="56"/>
    </row>
    <row r="59" spans="6:21" s="45" customFormat="1" ht="12" outlineLevel="2" x14ac:dyDescent="0.2">
      <c r="F59" s="20">
        <v>7</v>
      </c>
      <c r="G59" s="46" t="s">
        <v>63</v>
      </c>
      <c r="H59" s="47" t="s">
        <v>263</v>
      </c>
      <c r="I59" s="21" t="s">
        <v>2</v>
      </c>
      <c r="J59" s="48">
        <v>9.8000000000000007</v>
      </c>
      <c r="K59" s="22">
        <v>0</v>
      </c>
      <c r="L59" s="48">
        <f>J59*(1+K59/100)</f>
        <v>9.8000000000000007</v>
      </c>
      <c r="M59" s="22">
        <v>0</v>
      </c>
      <c r="N59" s="23">
        <f>L59*M59</f>
        <v>0</v>
      </c>
      <c r="O59" s="49"/>
      <c r="P59" s="50">
        <f>L59*O59</f>
        <v>0</v>
      </c>
      <c r="Q59" s="49">
        <v>0.04</v>
      </c>
      <c r="R59" s="50">
        <f>L59*Q59</f>
        <v>0.39200000000000002</v>
      </c>
      <c r="S59" s="23">
        <v>21</v>
      </c>
      <c r="T59" s="23">
        <f>N59*(S59/100)</f>
        <v>0</v>
      </c>
      <c r="U59" s="23">
        <f>N59+T59</f>
        <v>0</v>
      </c>
    </row>
    <row r="60" spans="6:21" s="51" customFormat="1" ht="11.25" outlineLevel="3" x14ac:dyDescent="0.2">
      <c r="F60" s="52"/>
      <c r="G60" s="53"/>
      <c r="H60" s="54" t="s">
        <v>459</v>
      </c>
      <c r="I60" s="53"/>
      <c r="J60" s="55">
        <v>9.8000000000000007</v>
      </c>
      <c r="K60" s="56"/>
      <c r="L60" s="57"/>
      <c r="M60" s="56"/>
      <c r="N60" s="58"/>
      <c r="O60" s="59"/>
      <c r="P60" s="56"/>
      <c r="Q60" s="56"/>
      <c r="R60" s="56"/>
      <c r="S60" s="81" t="s">
        <v>1</v>
      </c>
      <c r="T60" s="56"/>
      <c r="U60" s="56"/>
    </row>
    <row r="61" spans="6:21" s="83" customFormat="1" ht="12.75" customHeight="1" outlineLevel="2" x14ac:dyDescent="0.2">
      <c r="F61" s="84"/>
      <c r="G61" s="85"/>
      <c r="H61" s="86"/>
      <c r="I61" s="85"/>
      <c r="J61" s="87"/>
      <c r="K61" s="88"/>
      <c r="L61" s="87"/>
      <c r="M61" s="88"/>
      <c r="N61" s="89"/>
      <c r="O61" s="90"/>
      <c r="P61" s="88"/>
      <c r="Q61" s="88"/>
      <c r="R61" s="88"/>
      <c r="S61" s="82" t="s">
        <v>1</v>
      </c>
      <c r="T61" s="88"/>
      <c r="U61" s="88"/>
    </row>
    <row r="62" spans="6:21" s="37" customFormat="1" ht="16.5" customHeight="1" outlineLevel="1" x14ac:dyDescent="0.2">
      <c r="F62" s="38"/>
      <c r="G62" s="39"/>
      <c r="H62" s="39" t="s">
        <v>274</v>
      </c>
      <c r="I62" s="6"/>
      <c r="J62" s="40"/>
      <c r="K62" s="41"/>
      <c r="L62" s="40"/>
      <c r="M62" s="41"/>
      <c r="N62" s="42">
        <f>SUBTOTAL(9,N63:N83)</f>
        <v>0</v>
      </c>
      <c r="O62" s="43"/>
      <c r="P62" s="44">
        <f>SUBTOTAL(9,P63:P83)</f>
        <v>5.2446999999999994E-2</v>
      </c>
      <c r="Q62" s="41"/>
      <c r="R62" s="44">
        <f>SUBTOTAL(9,R63:R83)</f>
        <v>0</v>
      </c>
      <c r="S62" s="80" t="s">
        <v>1</v>
      </c>
      <c r="T62" s="42">
        <f>SUBTOTAL(9,T63:T83)</f>
        <v>0</v>
      </c>
      <c r="U62" s="42">
        <f>SUBTOTAL(9,U63:U83)</f>
        <v>0</v>
      </c>
    </row>
    <row r="63" spans="6:21" s="45" customFormat="1" ht="24" outlineLevel="2" x14ac:dyDescent="0.2">
      <c r="F63" s="20">
        <v>1</v>
      </c>
      <c r="G63" s="46" t="s">
        <v>77</v>
      </c>
      <c r="H63" s="47" t="s">
        <v>608</v>
      </c>
      <c r="I63" s="21" t="s">
        <v>12</v>
      </c>
      <c r="J63" s="48">
        <v>28.4</v>
      </c>
      <c r="K63" s="22">
        <v>0</v>
      </c>
      <c r="L63" s="48">
        <f>J63*(1+K63/100)</f>
        <v>28.4</v>
      </c>
      <c r="M63" s="22">
        <v>0</v>
      </c>
      <c r="N63" s="23">
        <f>L63*M63</f>
        <v>0</v>
      </c>
      <c r="O63" s="49"/>
      <c r="P63" s="50">
        <f>L63*O63</f>
        <v>0</v>
      </c>
      <c r="Q63" s="49"/>
      <c r="R63" s="50">
        <f>L63*Q63</f>
        <v>0</v>
      </c>
      <c r="S63" s="23">
        <v>21</v>
      </c>
      <c r="T63" s="23">
        <f>N63*(S63/100)</f>
        <v>0</v>
      </c>
      <c r="U63" s="23">
        <f>N63+T63</f>
        <v>0</v>
      </c>
    </row>
    <row r="64" spans="6:21" s="51" customFormat="1" ht="22.5" outlineLevel="3" x14ac:dyDescent="0.2">
      <c r="F64" s="52"/>
      <c r="G64" s="53"/>
      <c r="H64" s="54" t="s">
        <v>550</v>
      </c>
      <c r="I64" s="53"/>
      <c r="J64" s="55">
        <v>28.4</v>
      </c>
      <c r="K64" s="56"/>
      <c r="L64" s="57"/>
      <c r="M64" s="56"/>
      <c r="N64" s="58"/>
      <c r="O64" s="59"/>
      <c r="P64" s="56"/>
      <c r="Q64" s="56"/>
      <c r="R64" s="56"/>
      <c r="S64" s="81" t="s">
        <v>1</v>
      </c>
      <c r="T64" s="56"/>
      <c r="U64" s="56"/>
    </row>
    <row r="65" spans="6:21" s="45" customFormat="1" ht="12" outlineLevel="2" x14ac:dyDescent="0.2">
      <c r="F65" s="20">
        <v>2</v>
      </c>
      <c r="G65" s="46" t="s">
        <v>93</v>
      </c>
      <c r="H65" s="47" t="s">
        <v>284</v>
      </c>
      <c r="I65" s="21" t="s">
        <v>11</v>
      </c>
      <c r="J65" s="48">
        <v>106.98100000000001</v>
      </c>
      <c r="K65" s="22">
        <v>0</v>
      </c>
      <c r="L65" s="48">
        <f>J65*(1+K65/100)</f>
        <v>106.98100000000001</v>
      </c>
      <c r="M65" s="22">
        <v>0</v>
      </c>
      <c r="N65" s="23">
        <f>L65*M65</f>
        <v>0</v>
      </c>
      <c r="O65" s="49"/>
      <c r="P65" s="50">
        <f>L65*O65</f>
        <v>0</v>
      </c>
      <c r="Q65" s="49"/>
      <c r="R65" s="50">
        <f>L65*Q65</f>
        <v>0</v>
      </c>
      <c r="S65" s="23">
        <v>21</v>
      </c>
      <c r="T65" s="23">
        <f>N65*(S65/100)</f>
        <v>0</v>
      </c>
      <c r="U65" s="23">
        <f>N65+T65</f>
        <v>0</v>
      </c>
    </row>
    <row r="66" spans="6:21" s="51" customFormat="1" ht="11.25" outlineLevel="3" x14ac:dyDescent="0.2">
      <c r="F66" s="52"/>
      <c r="G66" s="53"/>
      <c r="H66" s="54" t="s">
        <v>478</v>
      </c>
      <c r="I66" s="53"/>
      <c r="J66" s="55">
        <v>106.98100000000001</v>
      </c>
      <c r="K66" s="56"/>
      <c r="L66" s="57"/>
      <c r="M66" s="56"/>
      <c r="N66" s="58"/>
      <c r="O66" s="59"/>
      <c r="P66" s="56"/>
      <c r="Q66" s="56"/>
      <c r="R66" s="56"/>
      <c r="S66" s="81" t="s">
        <v>1</v>
      </c>
      <c r="T66" s="56"/>
      <c r="U66" s="56"/>
    </row>
    <row r="67" spans="6:21" s="45" customFormat="1" ht="12" outlineLevel="2" x14ac:dyDescent="0.2">
      <c r="F67" s="20">
        <v>3</v>
      </c>
      <c r="G67" s="46" t="s">
        <v>88</v>
      </c>
      <c r="H67" s="47" t="s">
        <v>525</v>
      </c>
      <c r="I67" s="21" t="s">
        <v>11</v>
      </c>
      <c r="J67" s="48">
        <v>125.2</v>
      </c>
      <c r="K67" s="22">
        <v>0</v>
      </c>
      <c r="L67" s="48">
        <f>J67*(1+K67/100)</f>
        <v>125.2</v>
      </c>
      <c r="M67" s="22">
        <v>0</v>
      </c>
      <c r="N67" s="23">
        <f>L67*M67</f>
        <v>0</v>
      </c>
      <c r="O67" s="49"/>
      <c r="P67" s="50">
        <f>L67*O67</f>
        <v>0</v>
      </c>
      <c r="Q67" s="49"/>
      <c r="R67" s="50">
        <f>L67*Q67</f>
        <v>0</v>
      </c>
      <c r="S67" s="23">
        <v>21</v>
      </c>
      <c r="T67" s="23">
        <f>N67*(S67/100)</f>
        <v>0</v>
      </c>
      <c r="U67" s="23">
        <f>N67+T67</f>
        <v>0</v>
      </c>
    </row>
    <row r="68" spans="6:21" s="51" customFormat="1" ht="11.25" outlineLevel="3" x14ac:dyDescent="0.2">
      <c r="F68" s="52"/>
      <c r="G68" s="53"/>
      <c r="H68" s="54" t="s">
        <v>430</v>
      </c>
      <c r="I68" s="53"/>
      <c r="J68" s="55">
        <v>125.2</v>
      </c>
      <c r="K68" s="56"/>
      <c r="L68" s="57"/>
      <c r="M68" s="56"/>
      <c r="N68" s="58"/>
      <c r="O68" s="59"/>
      <c r="P68" s="56"/>
      <c r="Q68" s="56"/>
      <c r="R68" s="56"/>
      <c r="S68" s="81" t="s">
        <v>1</v>
      </c>
      <c r="T68" s="56"/>
      <c r="U68" s="56"/>
    </row>
    <row r="69" spans="6:21" s="45" customFormat="1" ht="24" outlineLevel="2" x14ac:dyDescent="0.2">
      <c r="F69" s="20">
        <v>4</v>
      </c>
      <c r="G69" s="46" t="s">
        <v>90</v>
      </c>
      <c r="H69" s="47" t="s">
        <v>618</v>
      </c>
      <c r="I69" s="21" t="s">
        <v>11</v>
      </c>
      <c r="J69" s="48">
        <v>125.2</v>
      </c>
      <c r="K69" s="22">
        <v>0</v>
      </c>
      <c r="L69" s="48">
        <f>J69*(1+K69/100)</f>
        <v>125.2</v>
      </c>
      <c r="M69" s="22">
        <v>0</v>
      </c>
      <c r="N69" s="23">
        <f>L69*M69</f>
        <v>0</v>
      </c>
      <c r="O69" s="49"/>
      <c r="P69" s="50">
        <f>L69*O69</f>
        <v>0</v>
      </c>
      <c r="Q69" s="49"/>
      <c r="R69" s="50">
        <f>L69*Q69</f>
        <v>0</v>
      </c>
      <c r="S69" s="23">
        <v>21</v>
      </c>
      <c r="T69" s="23">
        <f>N69*(S69/100)</f>
        <v>0</v>
      </c>
      <c r="U69" s="23">
        <f>N69+T69</f>
        <v>0</v>
      </c>
    </row>
    <row r="70" spans="6:21" s="51" customFormat="1" ht="22.5" outlineLevel="3" x14ac:dyDescent="0.2">
      <c r="F70" s="52"/>
      <c r="G70" s="53"/>
      <c r="H70" s="54" t="s">
        <v>576</v>
      </c>
      <c r="I70" s="53"/>
      <c r="J70" s="55">
        <v>125.2</v>
      </c>
      <c r="K70" s="56"/>
      <c r="L70" s="57"/>
      <c r="M70" s="56"/>
      <c r="N70" s="58"/>
      <c r="O70" s="59"/>
      <c r="P70" s="56"/>
      <c r="Q70" s="56"/>
      <c r="R70" s="56"/>
      <c r="S70" s="81" t="s">
        <v>1</v>
      </c>
      <c r="T70" s="56"/>
      <c r="U70" s="56"/>
    </row>
    <row r="71" spans="6:21" s="45" customFormat="1" ht="24" outlineLevel="2" x14ac:dyDescent="0.2">
      <c r="F71" s="20">
        <v>5</v>
      </c>
      <c r="G71" s="46" t="s">
        <v>94</v>
      </c>
      <c r="H71" s="47" t="s">
        <v>580</v>
      </c>
      <c r="I71" s="21" t="s">
        <v>11</v>
      </c>
      <c r="J71" s="48">
        <v>106.98099999999999</v>
      </c>
      <c r="K71" s="22">
        <v>0</v>
      </c>
      <c r="L71" s="48">
        <f>J71*(1+K71/100)</f>
        <v>106.98099999999999</v>
      </c>
      <c r="M71" s="22">
        <v>0</v>
      </c>
      <c r="N71" s="23">
        <f>L71*M71</f>
        <v>0</v>
      </c>
      <c r="O71" s="49"/>
      <c r="P71" s="50">
        <f>L71*O71</f>
        <v>0</v>
      </c>
      <c r="Q71" s="49"/>
      <c r="R71" s="50">
        <f>L71*Q71</f>
        <v>0</v>
      </c>
      <c r="S71" s="23">
        <v>21</v>
      </c>
      <c r="T71" s="23">
        <f>N71*(S71/100)</f>
        <v>0</v>
      </c>
      <c r="U71" s="23">
        <f>N71+T71</f>
        <v>0</v>
      </c>
    </row>
    <row r="72" spans="6:21" s="51" customFormat="1" ht="11.25" outlineLevel="3" x14ac:dyDescent="0.2">
      <c r="F72" s="52"/>
      <c r="G72" s="53"/>
      <c r="H72" s="54" t="s">
        <v>241</v>
      </c>
      <c r="I72" s="53"/>
      <c r="J72" s="55">
        <v>106.98099999999999</v>
      </c>
      <c r="K72" s="56"/>
      <c r="L72" s="57"/>
      <c r="M72" s="56"/>
      <c r="N72" s="58"/>
      <c r="O72" s="59"/>
      <c r="P72" s="56"/>
      <c r="Q72" s="56"/>
      <c r="R72" s="56"/>
      <c r="S72" s="81" t="s">
        <v>1</v>
      </c>
      <c r="T72" s="56"/>
      <c r="U72" s="56"/>
    </row>
    <row r="73" spans="6:21" s="45" customFormat="1" ht="24" outlineLevel="2" x14ac:dyDescent="0.2">
      <c r="F73" s="20">
        <v>6</v>
      </c>
      <c r="G73" s="46" t="s">
        <v>100</v>
      </c>
      <c r="H73" s="47" t="s">
        <v>637</v>
      </c>
      <c r="I73" s="21" t="s">
        <v>11</v>
      </c>
      <c r="J73" s="48">
        <v>125.2</v>
      </c>
      <c r="K73" s="22">
        <v>0</v>
      </c>
      <c r="L73" s="48">
        <f>J73*(1+K73/100)</f>
        <v>125.2</v>
      </c>
      <c r="M73" s="22">
        <v>0</v>
      </c>
      <c r="N73" s="23">
        <f>L73*M73</f>
        <v>0</v>
      </c>
      <c r="O73" s="49"/>
      <c r="P73" s="50">
        <f>L73*O73</f>
        <v>0</v>
      </c>
      <c r="Q73" s="49"/>
      <c r="R73" s="50">
        <f>L73*Q73</f>
        <v>0</v>
      </c>
      <c r="S73" s="23">
        <v>21</v>
      </c>
      <c r="T73" s="23">
        <f>N73*(S73/100)</f>
        <v>0</v>
      </c>
      <c r="U73" s="23">
        <f>N73+T73</f>
        <v>0</v>
      </c>
    </row>
    <row r="74" spans="6:21" s="45" customFormat="1" ht="24" outlineLevel="2" x14ac:dyDescent="0.2">
      <c r="F74" s="20">
        <v>7</v>
      </c>
      <c r="G74" s="46" t="s">
        <v>101</v>
      </c>
      <c r="H74" s="47" t="s">
        <v>623</v>
      </c>
      <c r="I74" s="21" t="s">
        <v>11</v>
      </c>
      <c r="J74" s="48">
        <v>106.98099999999999</v>
      </c>
      <c r="K74" s="22">
        <v>0</v>
      </c>
      <c r="L74" s="48">
        <f>J74*(1+K74/100)</f>
        <v>106.98099999999999</v>
      </c>
      <c r="M74" s="22">
        <v>0</v>
      </c>
      <c r="N74" s="23">
        <f>L74*M74</f>
        <v>0</v>
      </c>
      <c r="O74" s="49"/>
      <c r="P74" s="50">
        <f>L74*O74</f>
        <v>0</v>
      </c>
      <c r="Q74" s="49"/>
      <c r="R74" s="50">
        <f>L74*Q74</f>
        <v>0</v>
      </c>
      <c r="S74" s="23">
        <v>21</v>
      </c>
      <c r="T74" s="23">
        <f>N74*(S74/100)</f>
        <v>0</v>
      </c>
      <c r="U74" s="23">
        <f>N74+T74</f>
        <v>0</v>
      </c>
    </row>
    <row r="75" spans="6:21" s="45" customFormat="1" ht="24" outlineLevel="2" x14ac:dyDescent="0.2">
      <c r="F75" s="20">
        <v>8</v>
      </c>
      <c r="G75" s="46" t="s">
        <v>91</v>
      </c>
      <c r="H75" s="47" t="s">
        <v>613</v>
      </c>
      <c r="I75" s="21" t="s">
        <v>11</v>
      </c>
      <c r="J75" s="48">
        <v>125.2</v>
      </c>
      <c r="K75" s="22">
        <v>0</v>
      </c>
      <c r="L75" s="48">
        <f>J75*(1+K75/100)</f>
        <v>125.2</v>
      </c>
      <c r="M75" s="22">
        <v>0</v>
      </c>
      <c r="N75" s="23">
        <f>L75*M75</f>
        <v>0</v>
      </c>
      <c r="O75" s="49"/>
      <c r="P75" s="50">
        <f>L75*O75</f>
        <v>0</v>
      </c>
      <c r="Q75" s="49"/>
      <c r="R75" s="50">
        <f>L75*Q75</f>
        <v>0</v>
      </c>
      <c r="S75" s="23">
        <v>21</v>
      </c>
      <c r="T75" s="23">
        <f>N75*(S75/100)</f>
        <v>0</v>
      </c>
      <c r="U75" s="23">
        <f>N75+T75</f>
        <v>0</v>
      </c>
    </row>
    <row r="76" spans="6:21" s="45" customFormat="1" ht="24" outlineLevel="2" x14ac:dyDescent="0.2">
      <c r="F76" s="20">
        <v>9</v>
      </c>
      <c r="G76" s="46" t="s">
        <v>92</v>
      </c>
      <c r="H76" s="47" t="s">
        <v>573</v>
      </c>
      <c r="I76" s="21" t="s">
        <v>11</v>
      </c>
      <c r="J76" s="48">
        <v>106.98099999999999</v>
      </c>
      <c r="K76" s="22">
        <v>0</v>
      </c>
      <c r="L76" s="48">
        <f>J76*(1+K76/100)</f>
        <v>106.98099999999999</v>
      </c>
      <c r="M76" s="22">
        <v>0</v>
      </c>
      <c r="N76" s="23">
        <f>L76*M76</f>
        <v>0</v>
      </c>
      <c r="O76" s="49"/>
      <c r="P76" s="50">
        <f>L76*O76</f>
        <v>0</v>
      </c>
      <c r="Q76" s="49"/>
      <c r="R76" s="50">
        <f>L76*Q76</f>
        <v>0</v>
      </c>
      <c r="S76" s="23">
        <v>21</v>
      </c>
      <c r="T76" s="23">
        <f>N76*(S76/100)</f>
        <v>0</v>
      </c>
      <c r="U76" s="23">
        <f>N76+T76</f>
        <v>0</v>
      </c>
    </row>
    <row r="77" spans="6:21" s="45" customFormat="1" ht="12" outlineLevel="2" x14ac:dyDescent="0.2">
      <c r="F77" s="20">
        <v>10</v>
      </c>
      <c r="G77" s="46" t="s">
        <v>26</v>
      </c>
      <c r="H77" s="47" t="s">
        <v>329</v>
      </c>
      <c r="I77" s="21" t="s">
        <v>9</v>
      </c>
      <c r="J77" s="48">
        <v>52.446999999999996</v>
      </c>
      <c r="K77" s="22">
        <v>0</v>
      </c>
      <c r="L77" s="48">
        <f>J77*(1+K77/100)</f>
        <v>52.446999999999996</v>
      </c>
      <c r="M77" s="22">
        <v>0</v>
      </c>
      <c r="N77" s="23">
        <f>L77*M77</f>
        <v>0</v>
      </c>
      <c r="O77" s="49">
        <v>1E-3</v>
      </c>
      <c r="P77" s="50">
        <f>L77*O77</f>
        <v>5.2446999999999994E-2</v>
      </c>
      <c r="Q77" s="49"/>
      <c r="R77" s="50">
        <f>L77*Q77</f>
        <v>0</v>
      </c>
      <c r="S77" s="23">
        <v>21</v>
      </c>
      <c r="T77" s="23">
        <f>N77*(S77/100)</f>
        <v>0</v>
      </c>
      <c r="U77" s="23">
        <f>N77+T77</f>
        <v>0</v>
      </c>
    </row>
    <row r="78" spans="6:21" s="51" customFormat="1" ht="11.25" outlineLevel="3" x14ac:dyDescent="0.2">
      <c r="F78" s="52"/>
      <c r="G78" s="53"/>
      <c r="H78" s="54" t="s">
        <v>262</v>
      </c>
      <c r="I78" s="53"/>
      <c r="J78" s="55">
        <v>52.446999999999996</v>
      </c>
      <c r="K78" s="56"/>
      <c r="L78" s="57"/>
      <c r="M78" s="56"/>
      <c r="N78" s="58"/>
      <c r="O78" s="59"/>
      <c r="P78" s="56"/>
      <c r="Q78" s="56"/>
      <c r="R78" s="56"/>
      <c r="S78" s="81" t="s">
        <v>1</v>
      </c>
      <c r="T78" s="56"/>
      <c r="U78" s="56"/>
    </row>
    <row r="79" spans="6:21" s="45" customFormat="1" ht="12" outlineLevel="2" x14ac:dyDescent="0.2">
      <c r="F79" s="20">
        <v>11</v>
      </c>
      <c r="G79" s="46" t="s">
        <v>104</v>
      </c>
      <c r="H79" s="47" t="s">
        <v>496</v>
      </c>
      <c r="I79" s="21" t="s">
        <v>11</v>
      </c>
      <c r="J79" s="48">
        <v>375.6</v>
      </c>
      <c r="K79" s="22">
        <v>0</v>
      </c>
      <c r="L79" s="48">
        <f>J79*(1+K79/100)</f>
        <v>375.6</v>
      </c>
      <c r="M79" s="22">
        <v>0</v>
      </c>
      <c r="N79" s="23">
        <f>L79*M79</f>
        <v>0</v>
      </c>
      <c r="O79" s="49"/>
      <c r="P79" s="50">
        <f>L79*O79</f>
        <v>0</v>
      </c>
      <c r="Q79" s="49"/>
      <c r="R79" s="50">
        <f>L79*Q79</f>
        <v>0</v>
      </c>
      <c r="S79" s="23">
        <v>21</v>
      </c>
      <c r="T79" s="23">
        <f>N79*(S79/100)</f>
        <v>0</v>
      </c>
      <c r="U79" s="23">
        <f>N79+T79</f>
        <v>0</v>
      </c>
    </row>
    <row r="80" spans="6:21" s="51" customFormat="1" ht="11.25" outlineLevel="3" x14ac:dyDescent="0.2">
      <c r="F80" s="52"/>
      <c r="G80" s="53"/>
      <c r="H80" s="54" t="s">
        <v>342</v>
      </c>
      <c r="I80" s="53"/>
      <c r="J80" s="55">
        <v>375.6</v>
      </c>
      <c r="K80" s="56"/>
      <c r="L80" s="57"/>
      <c r="M80" s="56"/>
      <c r="N80" s="58"/>
      <c r="O80" s="59"/>
      <c r="P80" s="56"/>
      <c r="Q80" s="56"/>
      <c r="R80" s="56"/>
      <c r="S80" s="81" t="s">
        <v>1</v>
      </c>
      <c r="T80" s="56"/>
      <c r="U80" s="56"/>
    </row>
    <row r="81" spans="6:21" s="45" customFormat="1" ht="12" outlineLevel="2" x14ac:dyDescent="0.2">
      <c r="F81" s="20">
        <v>12</v>
      </c>
      <c r="G81" s="46" t="s">
        <v>105</v>
      </c>
      <c r="H81" s="47" t="s">
        <v>448</v>
      </c>
      <c r="I81" s="21" t="s">
        <v>11</v>
      </c>
      <c r="J81" s="48">
        <v>320.94299999999998</v>
      </c>
      <c r="K81" s="22">
        <v>0</v>
      </c>
      <c r="L81" s="48">
        <f>J81*(1+K81/100)</f>
        <v>320.94299999999998</v>
      </c>
      <c r="M81" s="22">
        <v>0</v>
      </c>
      <c r="N81" s="23">
        <f>L81*M81</f>
        <v>0</v>
      </c>
      <c r="O81" s="49"/>
      <c r="P81" s="50">
        <f>L81*O81</f>
        <v>0</v>
      </c>
      <c r="Q81" s="49"/>
      <c r="R81" s="50">
        <f>L81*Q81</f>
        <v>0</v>
      </c>
      <c r="S81" s="23">
        <v>21</v>
      </c>
      <c r="T81" s="23">
        <f>N81*(S81/100)</f>
        <v>0</v>
      </c>
      <c r="U81" s="23">
        <f>N81+T81</f>
        <v>0</v>
      </c>
    </row>
    <row r="82" spans="6:21" s="51" customFormat="1" ht="11.25" outlineLevel="3" x14ac:dyDescent="0.2">
      <c r="F82" s="52"/>
      <c r="G82" s="53"/>
      <c r="H82" s="54" t="s">
        <v>357</v>
      </c>
      <c r="I82" s="53"/>
      <c r="J82" s="55">
        <v>320.94299999999998</v>
      </c>
      <c r="K82" s="56"/>
      <c r="L82" s="57"/>
      <c r="M82" s="56"/>
      <c r="N82" s="58"/>
      <c r="O82" s="59"/>
      <c r="P82" s="56"/>
      <c r="Q82" s="56"/>
      <c r="R82" s="56"/>
      <c r="S82" s="81" t="s">
        <v>1</v>
      </c>
      <c r="T82" s="56"/>
      <c r="U82" s="56"/>
    </row>
    <row r="83" spans="6:21" s="83" customFormat="1" ht="12.75" customHeight="1" outlineLevel="2" x14ac:dyDescent="0.2">
      <c r="F83" s="84"/>
      <c r="G83" s="85"/>
      <c r="H83" s="86"/>
      <c r="I83" s="85"/>
      <c r="J83" s="87"/>
      <c r="K83" s="88"/>
      <c r="L83" s="87"/>
      <c r="M83" s="88"/>
      <c r="N83" s="89"/>
      <c r="O83" s="90"/>
      <c r="P83" s="88"/>
      <c r="Q83" s="88"/>
      <c r="R83" s="88"/>
      <c r="S83" s="82" t="s">
        <v>1</v>
      </c>
      <c r="T83" s="88"/>
      <c r="U83" s="88"/>
    </row>
    <row r="84" spans="6:21" s="37" customFormat="1" ht="16.5" customHeight="1" outlineLevel="1" x14ac:dyDescent="0.2">
      <c r="F84" s="38"/>
      <c r="G84" s="39"/>
      <c r="H84" s="39" t="s">
        <v>259</v>
      </c>
      <c r="I84" s="6"/>
      <c r="J84" s="40"/>
      <c r="K84" s="41"/>
      <c r="L84" s="40"/>
      <c r="M84" s="41"/>
      <c r="N84" s="42">
        <f>SUBTOTAL(9,N85:N90)</f>
        <v>0</v>
      </c>
      <c r="O84" s="43"/>
      <c r="P84" s="44">
        <f>SUBTOTAL(9,P85:P90)</f>
        <v>5.4585331999999998</v>
      </c>
      <c r="Q84" s="41"/>
      <c r="R84" s="44">
        <f>SUBTOTAL(9,R85:R90)</f>
        <v>0</v>
      </c>
      <c r="S84" s="80" t="s">
        <v>1</v>
      </c>
      <c r="T84" s="42">
        <f>SUBTOTAL(9,T85:T90)</f>
        <v>0</v>
      </c>
      <c r="U84" s="42">
        <f>SUBTOTAL(9,U85:U90)</f>
        <v>0</v>
      </c>
    </row>
    <row r="85" spans="6:21" s="45" customFormat="1" ht="12" outlineLevel="2" x14ac:dyDescent="0.2">
      <c r="F85" s="20">
        <v>1</v>
      </c>
      <c r="G85" s="46" t="s">
        <v>108</v>
      </c>
      <c r="H85" s="47" t="s">
        <v>463</v>
      </c>
      <c r="I85" s="21" t="s">
        <v>12</v>
      </c>
      <c r="J85" s="48">
        <v>2.8479999999999999</v>
      </c>
      <c r="K85" s="22">
        <v>0</v>
      </c>
      <c r="L85" s="48">
        <f>J85*(1+K85/100)</f>
        <v>2.8479999999999999</v>
      </c>
      <c r="M85" s="22">
        <v>0</v>
      </c>
      <c r="N85" s="23">
        <f>L85*M85</f>
        <v>0</v>
      </c>
      <c r="O85" s="49">
        <v>1.7034</v>
      </c>
      <c r="P85" s="50">
        <f>L85*O85</f>
        <v>4.8512832000000001</v>
      </c>
      <c r="Q85" s="49"/>
      <c r="R85" s="50">
        <f>L85*Q85</f>
        <v>0</v>
      </c>
      <c r="S85" s="23">
        <v>21</v>
      </c>
      <c r="T85" s="23">
        <f>N85*(S85/100)</f>
        <v>0</v>
      </c>
      <c r="U85" s="23">
        <f>N85+T85</f>
        <v>0</v>
      </c>
    </row>
    <row r="86" spans="6:21" s="51" customFormat="1" ht="11.25" outlineLevel="3" x14ac:dyDescent="0.2">
      <c r="F86" s="52"/>
      <c r="G86" s="53"/>
      <c r="H86" s="54" t="s">
        <v>464</v>
      </c>
      <c r="I86" s="53"/>
      <c r="J86" s="55">
        <v>1.5680000000000001</v>
      </c>
      <c r="K86" s="56"/>
      <c r="L86" s="57"/>
      <c r="M86" s="56"/>
      <c r="N86" s="58"/>
      <c r="O86" s="59"/>
      <c r="P86" s="56"/>
      <c r="Q86" s="56"/>
      <c r="R86" s="56"/>
      <c r="S86" s="81" t="s">
        <v>1</v>
      </c>
      <c r="T86" s="56"/>
      <c r="U86" s="56"/>
    </row>
    <row r="87" spans="6:21" s="51" customFormat="1" ht="11.25" outlineLevel="3" x14ac:dyDescent="0.2">
      <c r="F87" s="52"/>
      <c r="G87" s="53"/>
      <c r="H87" s="54" t="s">
        <v>405</v>
      </c>
      <c r="I87" s="53"/>
      <c r="J87" s="55">
        <v>1.28</v>
      </c>
      <c r="K87" s="56"/>
      <c r="L87" s="57"/>
      <c r="M87" s="56"/>
      <c r="N87" s="58"/>
      <c r="O87" s="59"/>
      <c r="P87" s="56"/>
      <c r="Q87" s="56"/>
      <c r="R87" s="56"/>
      <c r="S87" s="81" t="s">
        <v>1</v>
      </c>
      <c r="T87" s="56"/>
      <c r="U87" s="56"/>
    </row>
    <row r="88" spans="6:21" s="45" customFormat="1" ht="12" outlineLevel="2" x14ac:dyDescent="0.2">
      <c r="F88" s="20">
        <v>2</v>
      </c>
      <c r="G88" s="46" t="s">
        <v>109</v>
      </c>
      <c r="H88" s="47" t="s">
        <v>535</v>
      </c>
      <c r="I88" s="21" t="s">
        <v>12</v>
      </c>
      <c r="J88" s="48">
        <v>0.25</v>
      </c>
      <c r="K88" s="22">
        <v>0</v>
      </c>
      <c r="L88" s="48">
        <f>J88*(1+K88/100)</f>
        <v>0.25</v>
      </c>
      <c r="M88" s="22">
        <v>0</v>
      </c>
      <c r="N88" s="23">
        <f>L88*M88</f>
        <v>0</v>
      </c>
      <c r="O88" s="49">
        <v>2.4289999999999998</v>
      </c>
      <c r="P88" s="50">
        <f>L88*O88</f>
        <v>0.60724999999999996</v>
      </c>
      <c r="Q88" s="49"/>
      <c r="R88" s="50">
        <f>L88*Q88</f>
        <v>0</v>
      </c>
      <c r="S88" s="23">
        <v>21</v>
      </c>
      <c r="T88" s="23">
        <f>N88*(S88/100)</f>
        <v>0</v>
      </c>
      <c r="U88" s="23">
        <f>N88+T88</f>
        <v>0</v>
      </c>
    </row>
    <row r="89" spans="6:21" s="51" customFormat="1" ht="11.25" outlineLevel="3" x14ac:dyDescent="0.2">
      <c r="F89" s="52"/>
      <c r="G89" s="53"/>
      <c r="H89" s="54" t="s">
        <v>490</v>
      </c>
      <c r="I89" s="53"/>
      <c r="J89" s="55">
        <v>0.25</v>
      </c>
      <c r="K89" s="56"/>
      <c r="L89" s="57"/>
      <c r="M89" s="56"/>
      <c r="N89" s="58"/>
      <c r="O89" s="59"/>
      <c r="P89" s="56"/>
      <c r="Q89" s="56"/>
      <c r="R89" s="56"/>
      <c r="S89" s="81" t="s">
        <v>1</v>
      </c>
      <c r="T89" s="56"/>
      <c r="U89" s="56"/>
    </row>
    <row r="90" spans="6:21" s="83" customFormat="1" ht="12.75" customHeight="1" outlineLevel="2" x14ac:dyDescent="0.2">
      <c r="F90" s="84"/>
      <c r="G90" s="85"/>
      <c r="H90" s="86"/>
      <c r="I90" s="85"/>
      <c r="J90" s="87"/>
      <c r="K90" s="88"/>
      <c r="L90" s="87"/>
      <c r="M90" s="88"/>
      <c r="N90" s="89"/>
      <c r="O90" s="90"/>
      <c r="P90" s="88"/>
      <c r="Q90" s="88"/>
      <c r="R90" s="88"/>
      <c r="S90" s="82" t="s">
        <v>1</v>
      </c>
      <c r="T90" s="88"/>
      <c r="U90" s="88"/>
    </row>
    <row r="91" spans="6:21" s="37" customFormat="1" ht="16.5" customHeight="1" outlineLevel="1" x14ac:dyDescent="0.2">
      <c r="F91" s="38"/>
      <c r="G91" s="39"/>
      <c r="H91" s="39" t="s">
        <v>215</v>
      </c>
      <c r="I91" s="6"/>
      <c r="J91" s="40"/>
      <c r="K91" s="41"/>
      <c r="L91" s="40"/>
      <c r="M91" s="41"/>
      <c r="N91" s="42">
        <f>SUBTOTAL(9,N92:N137)</f>
        <v>0</v>
      </c>
      <c r="O91" s="43"/>
      <c r="P91" s="44">
        <f>SUBTOTAL(9,P92:P137)</f>
        <v>1094.6752048000003</v>
      </c>
      <c r="Q91" s="41"/>
      <c r="R91" s="44">
        <f>SUBTOTAL(9,R92:R137)</f>
        <v>0</v>
      </c>
      <c r="S91" s="80" t="s">
        <v>1</v>
      </c>
      <c r="T91" s="42">
        <f>SUBTOTAL(9,T92:T137)</f>
        <v>0</v>
      </c>
      <c r="U91" s="42">
        <f>SUBTOTAL(9,U92:U137)</f>
        <v>0</v>
      </c>
    </row>
    <row r="92" spans="6:21" s="45" customFormat="1" ht="12" outlineLevel="2" x14ac:dyDescent="0.2">
      <c r="F92" s="20">
        <v>1</v>
      </c>
      <c r="G92" s="46" t="s">
        <v>112</v>
      </c>
      <c r="H92" s="47" t="s">
        <v>387</v>
      </c>
      <c r="I92" s="21" t="s">
        <v>11</v>
      </c>
      <c r="J92" s="48">
        <v>1149</v>
      </c>
      <c r="K92" s="22">
        <v>0</v>
      </c>
      <c r="L92" s="48">
        <f>J92*(1+K92/100)</f>
        <v>1149</v>
      </c>
      <c r="M92" s="22">
        <v>0</v>
      </c>
      <c r="N92" s="23">
        <f>L92*M92</f>
        <v>0</v>
      </c>
      <c r="O92" s="49">
        <v>0.27994000000000002</v>
      </c>
      <c r="P92" s="50">
        <f>L92*O92</f>
        <v>321.65106000000003</v>
      </c>
      <c r="Q92" s="49"/>
      <c r="R92" s="50">
        <f>L92*Q92</f>
        <v>0</v>
      </c>
      <c r="S92" s="23">
        <v>21</v>
      </c>
      <c r="T92" s="23">
        <f>N92*(S92/100)</f>
        <v>0</v>
      </c>
      <c r="U92" s="23">
        <f>N92+T92</f>
        <v>0</v>
      </c>
    </row>
    <row r="93" spans="6:21" s="51" customFormat="1" ht="11.25" outlineLevel="3" x14ac:dyDescent="0.2">
      <c r="F93" s="52"/>
      <c r="G93" s="53"/>
      <c r="H93" s="54" t="s">
        <v>231</v>
      </c>
      <c r="I93" s="53"/>
      <c r="J93" s="55">
        <v>501.5</v>
      </c>
      <c r="K93" s="56"/>
      <c r="L93" s="57"/>
      <c r="M93" s="56"/>
      <c r="N93" s="58"/>
      <c r="O93" s="59"/>
      <c r="P93" s="56"/>
      <c r="Q93" s="56"/>
      <c r="R93" s="56"/>
      <c r="S93" s="81" t="s">
        <v>1</v>
      </c>
      <c r="T93" s="56"/>
      <c r="U93" s="56"/>
    </row>
    <row r="94" spans="6:21" s="51" customFormat="1" ht="11.25" outlineLevel="3" x14ac:dyDescent="0.2">
      <c r="F94" s="52"/>
      <c r="G94" s="53"/>
      <c r="H94" s="54" t="s">
        <v>383</v>
      </c>
      <c r="I94" s="53"/>
      <c r="J94" s="55">
        <v>482.2</v>
      </c>
      <c r="K94" s="56"/>
      <c r="L94" s="57"/>
      <c r="M94" s="56"/>
      <c r="N94" s="58"/>
      <c r="O94" s="59"/>
      <c r="P94" s="56"/>
      <c r="Q94" s="56"/>
      <c r="R94" s="56"/>
      <c r="S94" s="81" t="s">
        <v>1</v>
      </c>
      <c r="T94" s="56"/>
      <c r="U94" s="56"/>
    </row>
    <row r="95" spans="6:21" s="51" customFormat="1" ht="11.25" outlineLevel="3" x14ac:dyDescent="0.2">
      <c r="F95" s="52"/>
      <c r="G95" s="53"/>
      <c r="H95" s="54" t="s">
        <v>373</v>
      </c>
      <c r="I95" s="53"/>
      <c r="J95" s="55">
        <v>93.6</v>
      </c>
      <c r="K95" s="56"/>
      <c r="L95" s="57"/>
      <c r="M95" s="56"/>
      <c r="N95" s="58"/>
      <c r="O95" s="59"/>
      <c r="P95" s="56"/>
      <c r="Q95" s="56"/>
      <c r="R95" s="56"/>
      <c r="S95" s="81" t="s">
        <v>1</v>
      </c>
      <c r="T95" s="56"/>
      <c r="U95" s="56"/>
    </row>
    <row r="96" spans="6:21" s="51" customFormat="1" ht="11.25" outlineLevel="3" x14ac:dyDescent="0.2">
      <c r="F96" s="52"/>
      <c r="G96" s="53"/>
      <c r="H96" s="54" t="s">
        <v>317</v>
      </c>
      <c r="I96" s="53"/>
      <c r="J96" s="55">
        <v>36.9</v>
      </c>
      <c r="K96" s="56"/>
      <c r="L96" s="57"/>
      <c r="M96" s="56"/>
      <c r="N96" s="58"/>
      <c r="O96" s="59"/>
      <c r="P96" s="56"/>
      <c r="Q96" s="56"/>
      <c r="R96" s="56"/>
      <c r="S96" s="81" t="s">
        <v>1</v>
      </c>
      <c r="T96" s="56"/>
      <c r="U96" s="56"/>
    </row>
    <row r="97" spans="6:21" s="51" customFormat="1" ht="11.25" outlineLevel="3" x14ac:dyDescent="0.2">
      <c r="F97" s="52"/>
      <c r="G97" s="53"/>
      <c r="H97" s="54" t="s">
        <v>213</v>
      </c>
      <c r="I97" s="53"/>
      <c r="J97" s="55">
        <v>18.3</v>
      </c>
      <c r="K97" s="56"/>
      <c r="L97" s="57"/>
      <c r="M97" s="56"/>
      <c r="N97" s="58"/>
      <c r="O97" s="59"/>
      <c r="P97" s="56"/>
      <c r="Q97" s="56"/>
      <c r="R97" s="56"/>
      <c r="S97" s="81" t="s">
        <v>1</v>
      </c>
      <c r="T97" s="56"/>
      <c r="U97" s="56"/>
    </row>
    <row r="98" spans="6:21" s="51" customFormat="1" ht="11.25" outlineLevel="3" x14ac:dyDescent="0.2">
      <c r="F98" s="52"/>
      <c r="G98" s="53"/>
      <c r="H98" s="54" t="s">
        <v>364</v>
      </c>
      <c r="I98" s="53"/>
      <c r="J98" s="55">
        <v>16.5</v>
      </c>
      <c r="K98" s="56"/>
      <c r="L98" s="57"/>
      <c r="M98" s="56"/>
      <c r="N98" s="58"/>
      <c r="O98" s="59"/>
      <c r="P98" s="56"/>
      <c r="Q98" s="56"/>
      <c r="R98" s="56"/>
      <c r="S98" s="81" t="s">
        <v>1</v>
      </c>
      <c r="T98" s="56"/>
      <c r="U98" s="56"/>
    </row>
    <row r="99" spans="6:21" s="45" customFormat="1" ht="12" outlineLevel="2" x14ac:dyDescent="0.2">
      <c r="F99" s="20">
        <v>2</v>
      </c>
      <c r="G99" s="46" t="s">
        <v>113</v>
      </c>
      <c r="H99" s="47" t="s">
        <v>388</v>
      </c>
      <c r="I99" s="21" t="s">
        <v>11</v>
      </c>
      <c r="J99" s="48">
        <v>339.1</v>
      </c>
      <c r="K99" s="22">
        <v>0</v>
      </c>
      <c r="L99" s="48">
        <f>J99*(1+K99/100)</f>
        <v>339.1</v>
      </c>
      <c r="M99" s="22">
        <v>0</v>
      </c>
      <c r="N99" s="23">
        <f>L99*M99</f>
        <v>0</v>
      </c>
      <c r="O99" s="49">
        <v>0.378</v>
      </c>
      <c r="P99" s="50">
        <f>L99*O99</f>
        <v>128.1798</v>
      </c>
      <c r="Q99" s="49"/>
      <c r="R99" s="50">
        <f>L99*Q99</f>
        <v>0</v>
      </c>
      <c r="S99" s="23">
        <v>21</v>
      </c>
      <c r="T99" s="23">
        <f>N99*(S99/100)</f>
        <v>0</v>
      </c>
      <c r="U99" s="23">
        <f>N99+T99</f>
        <v>0</v>
      </c>
    </row>
    <row r="100" spans="6:21" s="51" customFormat="1" ht="11.25" outlineLevel="3" x14ac:dyDescent="0.2">
      <c r="F100" s="52"/>
      <c r="G100" s="53"/>
      <c r="H100" s="54" t="s">
        <v>391</v>
      </c>
      <c r="I100" s="53"/>
      <c r="J100" s="55">
        <v>245.5</v>
      </c>
      <c r="K100" s="56"/>
      <c r="L100" s="57"/>
      <c r="M100" s="56"/>
      <c r="N100" s="58"/>
      <c r="O100" s="59"/>
      <c r="P100" s="56"/>
      <c r="Q100" s="56"/>
      <c r="R100" s="56"/>
      <c r="S100" s="81" t="s">
        <v>1</v>
      </c>
      <c r="T100" s="56"/>
      <c r="U100" s="56"/>
    </row>
    <row r="101" spans="6:21" s="51" customFormat="1" ht="11.25" outlineLevel="3" x14ac:dyDescent="0.2">
      <c r="F101" s="52"/>
      <c r="G101" s="53"/>
      <c r="H101" s="54" t="s">
        <v>211</v>
      </c>
      <c r="I101" s="53"/>
      <c r="J101" s="55">
        <v>93.6</v>
      </c>
      <c r="K101" s="56"/>
      <c r="L101" s="57"/>
      <c r="M101" s="56"/>
      <c r="N101" s="58"/>
      <c r="O101" s="59"/>
      <c r="P101" s="56"/>
      <c r="Q101" s="56"/>
      <c r="R101" s="56"/>
      <c r="S101" s="81" t="s">
        <v>1</v>
      </c>
      <c r="T101" s="56"/>
      <c r="U101" s="56"/>
    </row>
    <row r="102" spans="6:21" s="45" customFormat="1" ht="12" outlineLevel="2" x14ac:dyDescent="0.2">
      <c r="F102" s="20">
        <v>3</v>
      </c>
      <c r="G102" s="46" t="s">
        <v>117</v>
      </c>
      <c r="H102" s="47" t="s">
        <v>542</v>
      </c>
      <c r="I102" s="21" t="s">
        <v>11</v>
      </c>
      <c r="J102" s="48">
        <v>983.7</v>
      </c>
      <c r="K102" s="22">
        <v>0</v>
      </c>
      <c r="L102" s="48">
        <f>J102*(1+K102/100)</f>
        <v>983.7</v>
      </c>
      <c r="M102" s="22">
        <v>0</v>
      </c>
      <c r="N102" s="23">
        <f>L102*M102</f>
        <v>0</v>
      </c>
      <c r="O102" s="49">
        <v>0.30651</v>
      </c>
      <c r="P102" s="50">
        <f>L102*O102</f>
        <v>301.51388700000001</v>
      </c>
      <c r="Q102" s="49"/>
      <c r="R102" s="50">
        <f>L102*Q102</f>
        <v>0</v>
      </c>
      <c r="S102" s="23">
        <v>21</v>
      </c>
      <c r="T102" s="23">
        <f>N102*(S102/100)</f>
        <v>0</v>
      </c>
      <c r="U102" s="23">
        <f>N102+T102</f>
        <v>0</v>
      </c>
    </row>
    <row r="103" spans="6:21" s="51" customFormat="1" ht="11.25" outlineLevel="3" x14ac:dyDescent="0.2">
      <c r="F103" s="52"/>
      <c r="G103" s="53"/>
      <c r="H103" s="54" t="s">
        <v>231</v>
      </c>
      <c r="I103" s="53"/>
      <c r="J103" s="55">
        <v>501.5</v>
      </c>
      <c r="K103" s="56"/>
      <c r="L103" s="57"/>
      <c r="M103" s="56"/>
      <c r="N103" s="58"/>
      <c r="O103" s="59"/>
      <c r="P103" s="56"/>
      <c r="Q103" s="56"/>
      <c r="R103" s="56"/>
      <c r="S103" s="81" t="s">
        <v>1</v>
      </c>
      <c r="T103" s="56"/>
      <c r="U103" s="56"/>
    </row>
    <row r="104" spans="6:21" s="51" customFormat="1" ht="11.25" outlineLevel="3" x14ac:dyDescent="0.2">
      <c r="F104" s="52"/>
      <c r="G104" s="53"/>
      <c r="H104" s="54" t="s">
        <v>312</v>
      </c>
      <c r="I104" s="53"/>
      <c r="J104" s="55">
        <v>482.2</v>
      </c>
      <c r="K104" s="56"/>
      <c r="L104" s="57"/>
      <c r="M104" s="56"/>
      <c r="N104" s="58"/>
      <c r="O104" s="59"/>
      <c r="P104" s="56"/>
      <c r="Q104" s="56"/>
      <c r="R104" s="56"/>
      <c r="S104" s="81" t="s">
        <v>1</v>
      </c>
      <c r="T104" s="56"/>
      <c r="U104" s="56"/>
    </row>
    <row r="105" spans="6:21" s="45" customFormat="1" ht="12" outlineLevel="2" x14ac:dyDescent="0.2">
      <c r="F105" s="20">
        <v>4</v>
      </c>
      <c r="G105" s="46" t="s">
        <v>115</v>
      </c>
      <c r="H105" s="47" t="s">
        <v>540</v>
      </c>
      <c r="I105" s="21" t="s">
        <v>11</v>
      </c>
      <c r="J105" s="48">
        <v>19.360000000000003</v>
      </c>
      <c r="K105" s="22">
        <v>0</v>
      </c>
      <c r="L105" s="48">
        <f>J105*(1+K105/100)</f>
        <v>19.360000000000003</v>
      </c>
      <c r="M105" s="22">
        <v>0</v>
      </c>
      <c r="N105" s="23">
        <f>L105*M105</f>
        <v>0</v>
      </c>
      <c r="O105" s="49">
        <v>0.27578000000000003</v>
      </c>
      <c r="P105" s="50">
        <f>L105*O105</f>
        <v>5.3391008000000015</v>
      </c>
      <c r="Q105" s="49"/>
      <c r="R105" s="50">
        <f>L105*Q105</f>
        <v>0</v>
      </c>
      <c r="S105" s="23">
        <v>21</v>
      </c>
      <c r="T105" s="23">
        <f>N105*(S105/100)</f>
        <v>0</v>
      </c>
      <c r="U105" s="23">
        <f>N105+T105</f>
        <v>0</v>
      </c>
    </row>
    <row r="106" spans="6:21" s="51" customFormat="1" ht="11.25" outlineLevel="3" x14ac:dyDescent="0.2">
      <c r="F106" s="52"/>
      <c r="G106" s="53"/>
      <c r="H106" s="54" t="s">
        <v>494</v>
      </c>
      <c r="I106" s="53"/>
      <c r="J106" s="55">
        <v>19.360000000000003</v>
      </c>
      <c r="K106" s="56"/>
      <c r="L106" s="57"/>
      <c r="M106" s="56"/>
      <c r="N106" s="58"/>
      <c r="O106" s="59"/>
      <c r="P106" s="56"/>
      <c r="Q106" s="56"/>
      <c r="R106" s="56"/>
      <c r="S106" s="81" t="s">
        <v>1</v>
      </c>
      <c r="T106" s="56"/>
      <c r="U106" s="56"/>
    </row>
    <row r="107" spans="6:21" s="45" customFormat="1" ht="12" outlineLevel="2" x14ac:dyDescent="0.2">
      <c r="F107" s="20">
        <v>5</v>
      </c>
      <c r="G107" s="46" t="s">
        <v>116</v>
      </c>
      <c r="H107" s="47" t="s">
        <v>541</v>
      </c>
      <c r="I107" s="21" t="s">
        <v>11</v>
      </c>
      <c r="J107" s="48">
        <v>36.9</v>
      </c>
      <c r="K107" s="22">
        <v>0</v>
      </c>
      <c r="L107" s="48">
        <f>J107*(1+K107/100)</f>
        <v>36.9</v>
      </c>
      <c r="M107" s="22">
        <v>0</v>
      </c>
      <c r="N107" s="23">
        <f>L107*M107</f>
        <v>0</v>
      </c>
      <c r="O107" s="49">
        <v>0.30066999999999999</v>
      </c>
      <c r="P107" s="50">
        <f>L107*O107</f>
        <v>11.094723</v>
      </c>
      <c r="Q107" s="49"/>
      <c r="R107" s="50">
        <f>L107*Q107</f>
        <v>0</v>
      </c>
      <c r="S107" s="23">
        <v>21</v>
      </c>
      <c r="T107" s="23">
        <f>N107*(S107/100)</f>
        <v>0</v>
      </c>
      <c r="U107" s="23">
        <f>N107+T107</f>
        <v>0</v>
      </c>
    </row>
    <row r="108" spans="6:21" s="51" customFormat="1" ht="11.25" outlineLevel="3" x14ac:dyDescent="0.2">
      <c r="F108" s="52"/>
      <c r="G108" s="53"/>
      <c r="H108" s="54" t="s">
        <v>326</v>
      </c>
      <c r="I108" s="53"/>
      <c r="J108" s="55">
        <v>36.9</v>
      </c>
      <c r="K108" s="56"/>
      <c r="L108" s="57"/>
      <c r="M108" s="56"/>
      <c r="N108" s="58"/>
      <c r="O108" s="59"/>
      <c r="P108" s="56"/>
      <c r="Q108" s="56"/>
      <c r="R108" s="56"/>
      <c r="S108" s="81" t="s">
        <v>1</v>
      </c>
      <c r="T108" s="56"/>
      <c r="U108" s="56"/>
    </row>
    <row r="109" spans="6:21" s="45" customFormat="1" ht="12" outlineLevel="2" x14ac:dyDescent="0.2">
      <c r="F109" s="20">
        <v>6</v>
      </c>
      <c r="G109" s="46" t="s">
        <v>118</v>
      </c>
      <c r="H109" s="47" t="s">
        <v>523</v>
      </c>
      <c r="I109" s="21" t="s">
        <v>11</v>
      </c>
      <c r="J109" s="48">
        <v>1967.5</v>
      </c>
      <c r="K109" s="22">
        <v>0</v>
      </c>
      <c r="L109" s="48">
        <f>J109*(1+K109/100)</f>
        <v>1967.5</v>
      </c>
      <c r="M109" s="22">
        <v>0</v>
      </c>
      <c r="N109" s="23">
        <f>L109*M109</f>
        <v>0</v>
      </c>
      <c r="O109" s="49">
        <v>7.1000000000000002E-4</v>
      </c>
      <c r="P109" s="50">
        <f>L109*O109</f>
        <v>1.396925</v>
      </c>
      <c r="Q109" s="49"/>
      <c r="R109" s="50">
        <f>L109*Q109</f>
        <v>0</v>
      </c>
      <c r="S109" s="23">
        <v>21</v>
      </c>
      <c r="T109" s="23">
        <f>N109*(S109/100)</f>
        <v>0</v>
      </c>
      <c r="U109" s="23">
        <f>N109+T109</f>
        <v>0</v>
      </c>
    </row>
    <row r="110" spans="6:21" s="51" customFormat="1" ht="11.25" outlineLevel="3" x14ac:dyDescent="0.2">
      <c r="F110" s="52"/>
      <c r="G110" s="53"/>
      <c r="H110" s="54" t="s">
        <v>265</v>
      </c>
      <c r="I110" s="53"/>
      <c r="J110" s="55">
        <v>1003</v>
      </c>
      <c r="K110" s="56"/>
      <c r="L110" s="57"/>
      <c r="M110" s="56"/>
      <c r="N110" s="58"/>
      <c r="O110" s="59"/>
      <c r="P110" s="56"/>
      <c r="Q110" s="56"/>
      <c r="R110" s="56"/>
      <c r="S110" s="81" t="s">
        <v>1</v>
      </c>
      <c r="T110" s="56"/>
      <c r="U110" s="56"/>
    </row>
    <row r="111" spans="6:21" s="51" customFormat="1" ht="11.25" outlineLevel="3" x14ac:dyDescent="0.2">
      <c r="F111" s="52"/>
      <c r="G111" s="53"/>
      <c r="H111" s="54" t="s">
        <v>365</v>
      </c>
      <c r="I111" s="53"/>
      <c r="J111" s="55">
        <v>964.5</v>
      </c>
      <c r="K111" s="56"/>
      <c r="L111" s="57"/>
      <c r="M111" s="56"/>
      <c r="N111" s="58"/>
      <c r="O111" s="59"/>
      <c r="P111" s="56"/>
      <c r="Q111" s="56"/>
      <c r="R111" s="56"/>
      <c r="S111" s="81" t="s">
        <v>1</v>
      </c>
      <c r="T111" s="56"/>
      <c r="U111" s="56"/>
    </row>
    <row r="112" spans="6:21" s="45" customFormat="1" ht="24" outlineLevel="2" x14ac:dyDescent="0.2">
      <c r="F112" s="20">
        <v>7</v>
      </c>
      <c r="G112" s="46" t="s">
        <v>114</v>
      </c>
      <c r="H112" s="47" t="s">
        <v>620</v>
      </c>
      <c r="I112" s="21" t="s">
        <v>11</v>
      </c>
      <c r="J112" s="48">
        <v>983.7</v>
      </c>
      <c r="K112" s="22">
        <v>0</v>
      </c>
      <c r="L112" s="48">
        <f>J112*(1+K112/100)</f>
        <v>983.7</v>
      </c>
      <c r="M112" s="22">
        <v>0</v>
      </c>
      <c r="N112" s="23">
        <f>L112*M112</f>
        <v>0</v>
      </c>
      <c r="O112" s="49">
        <v>0.13188</v>
      </c>
      <c r="P112" s="50">
        <f>L112*O112</f>
        <v>129.730356</v>
      </c>
      <c r="Q112" s="49"/>
      <c r="R112" s="50">
        <f>L112*Q112</f>
        <v>0</v>
      </c>
      <c r="S112" s="23">
        <v>21</v>
      </c>
      <c r="T112" s="23">
        <f>N112*(S112/100)</f>
        <v>0</v>
      </c>
      <c r="U112" s="23">
        <f>N112+T112</f>
        <v>0</v>
      </c>
    </row>
    <row r="113" spans="6:21" s="51" customFormat="1" ht="11.25" outlineLevel="3" x14ac:dyDescent="0.2">
      <c r="F113" s="52"/>
      <c r="G113" s="53"/>
      <c r="H113" s="54" t="s">
        <v>231</v>
      </c>
      <c r="I113" s="53"/>
      <c r="J113" s="55">
        <v>501.5</v>
      </c>
      <c r="K113" s="56"/>
      <c r="L113" s="57"/>
      <c r="M113" s="56"/>
      <c r="N113" s="58"/>
      <c r="O113" s="59"/>
      <c r="P113" s="56"/>
      <c r="Q113" s="56"/>
      <c r="R113" s="56"/>
      <c r="S113" s="81" t="s">
        <v>1</v>
      </c>
      <c r="T113" s="56"/>
      <c r="U113" s="56"/>
    </row>
    <row r="114" spans="6:21" s="51" customFormat="1" ht="11.25" outlineLevel="3" x14ac:dyDescent="0.2">
      <c r="F114" s="52"/>
      <c r="G114" s="53"/>
      <c r="H114" s="54" t="s">
        <v>312</v>
      </c>
      <c r="I114" s="53"/>
      <c r="J114" s="55">
        <v>482.2</v>
      </c>
      <c r="K114" s="56"/>
      <c r="L114" s="57"/>
      <c r="M114" s="56"/>
      <c r="N114" s="58"/>
      <c r="O114" s="59"/>
      <c r="P114" s="56"/>
      <c r="Q114" s="56"/>
      <c r="R114" s="56"/>
      <c r="S114" s="81" t="s">
        <v>1</v>
      </c>
      <c r="T114" s="56"/>
      <c r="U114" s="56"/>
    </row>
    <row r="115" spans="6:21" s="45" customFormat="1" ht="24" outlineLevel="2" x14ac:dyDescent="0.2">
      <c r="F115" s="20">
        <v>8</v>
      </c>
      <c r="G115" s="46" t="s">
        <v>119</v>
      </c>
      <c r="H115" s="47" t="s">
        <v>633</v>
      </c>
      <c r="I115" s="21" t="s">
        <v>11</v>
      </c>
      <c r="J115" s="48">
        <v>983.7</v>
      </c>
      <c r="K115" s="22">
        <v>0</v>
      </c>
      <c r="L115" s="48">
        <f>J115*(1+K115/100)</f>
        <v>983.7</v>
      </c>
      <c r="M115" s="22">
        <v>0</v>
      </c>
      <c r="N115" s="23">
        <f>L115*M115</f>
        <v>0</v>
      </c>
      <c r="O115" s="49">
        <v>0.10373</v>
      </c>
      <c r="P115" s="50">
        <f>L115*O115</f>
        <v>102.03920100000001</v>
      </c>
      <c r="Q115" s="49"/>
      <c r="R115" s="50">
        <f>L115*Q115</f>
        <v>0</v>
      </c>
      <c r="S115" s="23">
        <v>21</v>
      </c>
      <c r="T115" s="23">
        <f>N115*(S115/100)</f>
        <v>0</v>
      </c>
      <c r="U115" s="23">
        <f>N115+T115</f>
        <v>0</v>
      </c>
    </row>
    <row r="116" spans="6:21" s="45" customFormat="1" ht="24" outlineLevel="2" x14ac:dyDescent="0.2">
      <c r="F116" s="20">
        <v>9</v>
      </c>
      <c r="G116" s="46" t="s">
        <v>127</v>
      </c>
      <c r="H116" s="47" t="s">
        <v>603</v>
      </c>
      <c r="I116" s="21" t="s">
        <v>11</v>
      </c>
      <c r="J116" s="48">
        <v>245.5</v>
      </c>
      <c r="K116" s="22">
        <v>0</v>
      </c>
      <c r="L116" s="48">
        <f>J116*(1+K116/100)</f>
        <v>245.5</v>
      </c>
      <c r="M116" s="22">
        <v>0</v>
      </c>
      <c r="N116" s="23">
        <f>L116*M116</f>
        <v>0</v>
      </c>
      <c r="O116" s="49">
        <v>9.8000000000000004E-2</v>
      </c>
      <c r="P116" s="50">
        <f>L116*O116</f>
        <v>24.059000000000001</v>
      </c>
      <c r="Q116" s="49"/>
      <c r="R116" s="50">
        <f>L116*Q116</f>
        <v>0</v>
      </c>
      <c r="S116" s="23">
        <v>21</v>
      </c>
      <c r="T116" s="23">
        <f>N116*(S116/100)</f>
        <v>0</v>
      </c>
      <c r="U116" s="23">
        <f>N116+T116</f>
        <v>0</v>
      </c>
    </row>
    <row r="117" spans="6:21" s="51" customFormat="1" ht="11.25" outlineLevel="3" x14ac:dyDescent="0.2">
      <c r="F117" s="52"/>
      <c r="G117" s="53"/>
      <c r="H117" s="54" t="s">
        <v>391</v>
      </c>
      <c r="I117" s="53"/>
      <c r="J117" s="55">
        <v>245.5</v>
      </c>
      <c r="K117" s="56"/>
      <c r="L117" s="57"/>
      <c r="M117" s="56"/>
      <c r="N117" s="58"/>
      <c r="O117" s="59"/>
      <c r="P117" s="56"/>
      <c r="Q117" s="56"/>
      <c r="R117" s="56"/>
      <c r="S117" s="81" t="s">
        <v>1</v>
      </c>
      <c r="T117" s="56"/>
      <c r="U117" s="56"/>
    </row>
    <row r="118" spans="6:21" s="45" customFormat="1" ht="36" outlineLevel="2" x14ac:dyDescent="0.2">
      <c r="F118" s="20">
        <v>10</v>
      </c>
      <c r="G118" s="46" t="s">
        <v>203</v>
      </c>
      <c r="H118" s="47" t="s">
        <v>850</v>
      </c>
      <c r="I118" s="21" t="s">
        <v>10</v>
      </c>
      <c r="J118" s="48">
        <v>982</v>
      </c>
      <c r="K118" s="22">
        <v>3</v>
      </c>
      <c r="L118" s="48">
        <f>J118*(1+K118/100)</f>
        <v>1011.46</v>
      </c>
      <c r="M118" s="22">
        <v>0</v>
      </c>
      <c r="N118" s="23">
        <f>L118*M118</f>
        <v>0</v>
      </c>
      <c r="O118" s="49">
        <v>2.6100000000000002E-2</v>
      </c>
      <c r="P118" s="50">
        <f>L118*O118</f>
        <v>26.399106000000003</v>
      </c>
      <c r="Q118" s="49"/>
      <c r="R118" s="50">
        <f>L118*Q118</f>
        <v>0</v>
      </c>
      <c r="S118" s="23">
        <v>21</v>
      </c>
      <c r="T118" s="23">
        <f>N118*(S118/100)</f>
        <v>0</v>
      </c>
      <c r="U118" s="23">
        <f>N118+T118</f>
        <v>0</v>
      </c>
    </row>
    <row r="119" spans="6:21" s="51" customFormat="1" ht="11.25" outlineLevel="3" x14ac:dyDescent="0.2">
      <c r="F119" s="52"/>
      <c r="G119" s="53"/>
      <c r="H119" s="54" t="s">
        <v>851</v>
      </c>
      <c r="I119" s="53"/>
      <c r="J119" s="55">
        <v>982</v>
      </c>
      <c r="K119" s="56"/>
      <c r="L119" s="57"/>
      <c r="M119" s="56"/>
      <c r="N119" s="58"/>
      <c r="O119" s="59"/>
      <c r="P119" s="56"/>
      <c r="Q119" s="56"/>
      <c r="R119" s="56"/>
      <c r="S119" s="81" t="s">
        <v>1</v>
      </c>
      <c r="T119" s="56"/>
      <c r="U119" s="56"/>
    </row>
    <row r="120" spans="6:21" s="45" customFormat="1" ht="24" outlineLevel="2" x14ac:dyDescent="0.2">
      <c r="F120" s="20">
        <v>11</v>
      </c>
      <c r="G120" s="46" t="s">
        <v>123</v>
      </c>
      <c r="H120" s="47" t="s">
        <v>598</v>
      </c>
      <c r="I120" s="21" t="s">
        <v>11</v>
      </c>
      <c r="J120" s="48">
        <v>31.200000000000003</v>
      </c>
      <c r="K120" s="22">
        <v>0</v>
      </c>
      <c r="L120" s="48">
        <f>J120*(1+K120/100)</f>
        <v>31.200000000000003</v>
      </c>
      <c r="M120" s="22">
        <v>0</v>
      </c>
      <c r="N120" s="23">
        <f>L120*M120</f>
        <v>0</v>
      </c>
      <c r="O120" s="49">
        <v>8.4250000000000005E-2</v>
      </c>
      <c r="P120" s="50">
        <f>L120*O120</f>
        <v>2.6286000000000005</v>
      </c>
      <c r="Q120" s="49"/>
      <c r="R120" s="50">
        <f>L120*Q120</f>
        <v>0</v>
      </c>
      <c r="S120" s="23">
        <v>21</v>
      </c>
      <c r="T120" s="23">
        <f>N120*(S120/100)</f>
        <v>0</v>
      </c>
      <c r="U120" s="23">
        <f>N120+T120</f>
        <v>0</v>
      </c>
    </row>
    <row r="121" spans="6:21" s="51" customFormat="1" ht="11.25" outlineLevel="3" x14ac:dyDescent="0.2">
      <c r="F121" s="52"/>
      <c r="G121" s="53"/>
      <c r="H121" s="54" t="s">
        <v>338</v>
      </c>
      <c r="I121" s="53"/>
      <c r="J121" s="55">
        <v>12.9</v>
      </c>
      <c r="K121" s="56"/>
      <c r="L121" s="57"/>
      <c r="M121" s="56"/>
      <c r="N121" s="58"/>
      <c r="O121" s="59"/>
      <c r="P121" s="56"/>
      <c r="Q121" s="56"/>
      <c r="R121" s="56"/>
      <c r="S121" s="81" t="s">
        <v>1</v>
      </c>
      <c r="T121" s="56"/>
      <c r="U121" s="56"/>
    </row>
    <row r="122" spans="6:21" s="51" customFormat="1" ht="11.25" outlineLevel="3" x14ac:dyDescent="0.2">
      <c r="F122" s="52"/>
      <c r="G122" s="53"/>
      <c r="H122" s="54" t="s">
        <v>213</v>
      </c>
      <c r="I122" s="53"/>
      <c r="J122" s="55">
        <v>18.3</v>
      </c>
      <c r="K122" s="56"/>
      <c r="L122" s="57"/>
      <c r="M122" s="56"/>
      <c r="N122" s="58"/>
      <c r="O122" s="59"/>
      <c r="P122" s="56"/>
      <c r="Q122" s="56"/>
      <c r="R122" s="56"/>
      <c r="S122" s="81" t="s">
        <v>1</v>
      </c>
      <c r="T122" s="56"/>
      <c r="U122" s="56"/>
    </row>
    <row r="123" spans="6:21" s="45" customFormat="1" ht="36" outlineLevel="2" x14ac:dyDescent="0.2">
      <c r="F123" s="20">
        <v>12</v>
      </c>
      <c r="G123" s="46" t="s">
        <v>202</v>
      </c>
      <c r="H123" s="47" t="s">
        <v>656</v>
      </c>
      <c r="I123" s="21" t="s">
        <v>11</v>
      </c>
      <c r="J123" s="48">
        <v>12.9</v>
      </c>
      <c r="K123" s="22">
        <v>3</v>
      </c>
      <c r="L123" s="48">
        <f>J123*(1+K123/100)</f>
        <v>13.287000000000001</v>
      </c>
      <c r="M123" s="22">
        <v>0</v>
      </c>
      <c r="N123" s="23">
        <f>L123*M123</f>
        <v>0</v>
      </c>
      <c r="O123" s="49">
        <v>0.13200000000000001</v>
      </c>
      <c r="P123" s="50">
        <f>L123*O123</f>
        <v>1.7538840000000002</v>
      </c>
      <c r="Q123" s="49"/>
      <c r="R123" s="50">
        <f>L123*Q123</f>
        <v>0</v>
      </c>
      <c r="S123" s="23">
        <v>21</v>
      </c>
      <c r="T123" s="23">
        <f>N123*(S123/100)</f>
        <v>0</v>
      </c>
      <c r="U123" s="23">
        <f>N123+T123</f>
        <v>0</v>
      </c>
    </row>
    <row r="124" spans="6:21" s="45" customFormat="1" ht="36" outlineLevel="2" x14ac:dyDescent="0.2">
      <c r="F124" s="20">
        <v>13</v>
      </c>
      <c r="G124" s="46" t="s">
        <v>196</v>
      </c>
      <c r="H124" s="47" t="s">
        <v>653</v>
      </c>
      <c r="I124" s="21" t="s">
        <v>11</v>
      </c>
      <c r="J124" s="48">
        <v>9.7000000000000011</v>
      </c>
      <c r="K124" s="22">
        <v>1</v>
      </c>
      <c r="L124" s="48">
        <f>J124*(1+K124/100)</f>
        <v>9.7970000000000006</v>
      </c>
      <c r="M124" s="22">
        <v>0</v>
      </c>
      <c r="N124" s="23">
        <f>L124*M124</f>
        <v>0</v>
      </c>
      <c r="O124" s="49">
        <v>8.7499999999999994E-2</v>
      </c>
      <c r="P124" s="50">
        <f>L124*O124</f>
        <v>0.85723749999999999</v>
      </c>
      <c r="Q124" s="49"/>
      <c r="R124" s="50">
        <f>L124*Q124</f>
        <v>0</v>
      </c>
      <c r="S124" s="23">
        <v>21</v>
      </c>
      <c r="T124" s="23">
        <f>N124*(S124/100)</f>
        <v>0</v>
      </c>
      <c r="U124" s="23">
        <f>N124+T124</f>
        <v>0</v>
      </c>
    </row>
    <row r="125" spans="6:21" s="51" customFormat="1" ht="11.25" outlineLevel="3" x14ac:dyDescent="0.2">
      <c r="F125" s="52"/>
      <c r="G125" s="53"/>
      <c r="H125" s="54" t="s">
        <v>322</v>
      </c>
      <c r="I125" s="53"/>
      <c r="J125" s="55">
        <v>18.3</v>
      </c>
      <c r="K125" s="56"/>
      <c r="L125" s="57"/>
      <c r="M125" s="56"/>
      <c r="N125" s="58"/>
      <c r="O125" s="59"/>
      <c r="P125" s="56"/>
      <c r="Q125" s="56"/>
      <c r="R125" s="56"/>
      <c r="S125" s="81" t="s">
        <v>1</v>
      </c>
      <c r="T125" s="56"/>
      <c r="U125" s="56"/>
    </row>
    <row r="126" spans="6:21" s="51" customFormat="1" ht="11.25" outlineLevel="3" x14ac:dyDescent="0.2">
      <c r="F126" s="52"/>
      <c r="G126" s="53"/>
      <c r="H126" s="54" t="s">
        <v>489</v>
      </c>
      <c r="I126" s="53"/>
      <c r="J126" s="55">
        <v>-8.6</v>
      </c>
      <c r="K126" s="56"/>
      <c r="L126" s="57"/>
      <c r="M126" s="56"/>
      <c r="N126" s="58"/>
      <c r="O126" s="59"/>
      <c r="P126" s="56"/>
      <c r="Q126" s="56"/>
      <c r="R126" s="56"/>
      <c r="S126" s="81" t="s">
        <v>1</v>
      </c>
      <c r="T126" s="56"/>
      <c r="U126" s="56"/>
    </row>
    <row r="127" spans="6:21" s="45" customFormat="1" ht="24" outlineLevel="2" x14ac:dyDescent="0.2">
      <c r="F127" s="20">
        <v>14</v>
      </c>
      <c r="G127" s="46" t="s">
        <v>125</v>
      </c>
      <c r="H127" s="47" t="s">
        <v>599</v>
      </c>
      <c r="I127" s="21" t="s">
        <v>11</v>
      </c>
      <c r="J127" s="48">
        <v>226.65</v>
      </c>
      <c r="K127" s="22">
        <v>0</v>
      </c>
      <c r="L127" s="48">
        <f>J127*(1+K127/100)</f>
        <v>226.65</v>
      </c>
      <c r="M127" s="22">
        <v>0</v>
      </c>
      <c r="N127" s="23">
        <f>L127*M127</f>
        <v>0</v>
      </c>
      <c r="O127" s="49">
        <v>8.5650000000000004E-2</v>
      </c>
      <c r="P127" s="50">
        <f>L127*O127</f>
        <v>19.412572500000003</v>
      </c>
      <c r="Q127" s="49"/>
      <c r="R127" s="50">
        <f>L127*Q127</f>
        <v>0</v>
      </c>
      <c r="S127" s="23">
        <v>21</v>
      </c>
      <c r="T127" s="23">
        <f>N127*(S127/100)</f>
        <v>0</v>
      </c>
      <c r="U127" s="23">
        <f>N127+T127</f>
        <v>0</v>
      </c>
    </row>
    <row r="128" spans="6:21" s="51" customFormat="1" ht="11.25" outlineLevel="3" x14ac:dyDescent="0.2">
      <c r="F128" s="52"/>
      <c r="G128" s="53"/>
      <c r="H128" s="54" t="s">
        <v>455</v>
      </c>
      <c r="I128" s="53"/>
      <c r="J128" s="55">
        <v>32.65</v>
      </c>
      <c r="K128" s="56"/>
      <c r="L128" s="57"/>
      <c r="M128" s="56"/>
      <c r="N128" s="58"/>
      <c r="O128" s="59"/>
      <c r="P128" s="56"/>
      <c r="Q128" s="56"/>
      <c r="R128" s="56"/>
      <c r="S128" s="81" t="s">
        <v>1</v>
      </c>
      <c r="T128" s="56"/>
      <c r="U128" s="56"/>
    </row>
    <row r="129" spans="6:21" s="51" customFormat="1" ht="11.25" outlineLevel="3" x14ac:dyDescent="0.2">
      <c r="F129" s="52"/>
      <c r="G129" s="53"/>
      <c r="H129" s="54" t="s">
        <v>327</v>
      </c>
      <c r="I129" s="53"/>
      <c r="J129" s="55">
        <v>77.400000000000006</v>
      </c>
      <c r="K129" s="56"/>
      <c r="L129" s="57"/>
      <c r="M129" s="56"/>
      <c r="N129" s="58"/>
      <c r="O129" s="59"/>
      <c r="P129" s="56"/>
      <c r="Q129" s="56"/>
      <c r="R129" s="56"/>
      <c r="S129" s="81" t="s">
        <v>1</v>
      </c>
      <c r="T129" s="56"/>
      <c r="U129" s="56"/>
    </row>
    <row r="130" spans="6:21" s="51" customFormat="1" ht="11.25" outlineLevel="3" x14ac:dyDescent="0.2">
      <c r="F130" s="52"/>
      <c r="G130" s="53"/>
      <c r="H130" s="54" t="s">
        <v>426</v>
      </c>
      <c r="I130" s="53"/>
      <c r="J130" s="55">
        <v>116.6</v>
      </c>
      <c r="K130" s="56"/>
      <c r="L130" s="57"/>
      <c r="M130" s="56"/>
      <c r="N130" s="58"/>
      <c r="O130" s="59"/>
      <c r="P130" s="56"/>
      <c r="Q130" s="56"/>
      <c r="R130" s="56"/>
      <c r="S130" s="81" t="s">
        <v>1</v>
      </c>
      <c r="T130" s="56"/>
      <c r="U130" s="56"/>
    </row>
    <row r="131" spans="6:21" s="45" customFormat="1" ht="36" outlineLevel="2" x14ac:dyDescent="0.2">
      <c r="F131" s="20">
        <v>15</v>
      </c>
      <c r="G131" s="46" t="s">
        <v>198</v>
      </c>
      <c r="H131" s="47" t="s">
        <v>651</v>
      </c>
      <c r="I131" s="21" t="s">
        <v>11</v>
      </c>
      <c r="J131" s="48">
        <v>93.6</v>
      </c>
      <c r="K131" s="22">
        <v>1</v>
      </c>
      <c r="L131" s="48">
        <f>J131*(1+K131/100)</f>
        <v>94.536000000000001</v>
      </c>
      <c r="M131" s="22">
        <v>0</v>
      </c>
      <c r="N131" s="23">
        <f>L131*M131</f>
        <v>0</v>
      </c>
      <c r="O131" s="49">
        <v>0.128</v>
      </c>
      <c r="P131" s="50">
        <f>L131*O131</f>
        <v>12.100608000000001</v>
      </c>
      <c r="Q131" s="49"/>
      <c r="R131" s="50">
        <f>L131*Q131</f>
        <v>0</v>
      </c>
      <c r="S131" s="23">
        <v>21</v>
      </c>
      <c r="T131" s="23">
        <f>N131*(S131/100)</f>
        <v>0</v>
      </c>
      <c r="U131" s="23">
        <f>N131+T131</f>
        <v>0</v>
      </c>
    </row>
    <row r="132" spans="6:21" s="51" customFormat="1" ht="11.25" outlineLevel="3" x14ac:dyDescent="0.2">
      <c r="F132" s="52"/>
      <c r="G132" s="53"/>
      <c r="H132" s="54" t="s">
        <v>211</v>
      </c>
      <c r="I132" s="53"/>
      <c r="J132" s="55">
        <v>93.6</v>
      </c>
      <c r="K132" s="56"/>
      <c r="L132" s="57"/>
      <c r="M132" s="56"/>
      <c r="N132" s="58"/>
      <c r="O132" s="59"/>
      <c r="P132" s="56"/>
      <c r="Q132" s="56"/>
      <c r="R132" s="56"/>
      <c r="S132" s="81" t="s">
        <v>1</v>
      </c>
      <c r="T132" s="56"/>
      <c r="U132" s="56"/>
    </row>
    <row r="133" spans="6:21" s="45" customFormat="1" ht="36" outlineLevel="2" x14ac:dyDescent="0.2">
      <c r="F133" s="20">
        <v>16</v>
      </c>
      <c r="G133" s="46" t="s">
        <v>200</v>
      </c>
      <c r="H133" s="47" t="s">
        <v>654</v>
      </c>
      <c r="I133" s="21" t="s">
        <v>11</v>
      </c>
      <c r="J133" s="48">
        <v>26.4</v>
      </c>
      <c r="K133" s="22">
        <v>3</v>
      </c>
      <c r="L133" s="48">
        <f>J133*(1+K133/100)</f>
        <v>27.192</v>
      </c>
      <c r="M133" s="22">
        <v>0</v>
      </c>
      <c r="N133" s="23">
        <f>L133*M133</f>
        <v>0</v>
      </c>
      <c r="O133" s="49">
        <v>0.17199999999999999</v>
      </c>
      <c r="P133" s="50">
        <f>L133*O133</f>
        <v>4.6770239999999994</v>
      </c>
      <c r="Q133" s="49"/>
      <c r="R133" s="50">
        <f>L133*Q133</f>
        <v>0</v>
      </c>
      <c r="S133" s="23">
        <v>21</v>
      </c>
      <c r="T133" s="23">
        <f>N133*(S133/100)</f>
        <v>0</v>
      </c>
      <c r="U133" s="23">
        <f>N133+T133</f>
        <v>0</v>
      </c>
    </row>
    <row r="134" spans="6:21" s="51" customFormat="1" ht="11.25" outlineLevel="3" x14ac:dyDescent="0.2">
      <c r="F134" s="52"/>
      <c r="G134" s="53"/>
      <c r="H134" s="54" t="s">
        <v>296</v>
      </c>
      <c r="I134" s="53"/>
      <c r="J134" s="55">
        <v>26.4</v>
      </c>
      <c r="K134" s="56"/>
      <c r="L134" s="57"/>
      <c r="M134" s="56"/>
      <c r="N134" s="58"/>
      <c r="O134" s="59"/>
      <c r="P134" s="56"/>
      <c r="Q134" s="56"/>
      <c r="R134" s="56"/>
      <c r="S134" s="81" t="s">
        <v>1</v>
      </c>
      <c r="T134" s="56"/>
      <c r="U134" s="56"/>
    </row>
    <row r="135" spans="6:21" s="45" customFormat="1" ht="36" outlineLevel="2" x14ac:dyDescent="0.2">
      <c r="F135" s="20">
        <v>17</v>
      </c>
      <c r="G135" s="46" t="s">
        <v>201</v>
      </c>
      <c r="H135" s="47" t="s">
        <v>650</v>
      </c>
      <c r="I135" s="21" t="s">
        <v>11</v>
      </c>
      <c r="J135" s="48">
        <v>10.5</v>
      </c>
      <c r="K135" s="22">
        <v>2</v>
      </c>
      <c r="L135" s="48">
        <f>J135*(1+K135/100)</f>
        <v>10.71</v>
      </c>
      <c r="M135" s="22">
        <v>0</v>
      </c>
      <c r="N135" s="23">
        <f>L135*M135</f>
        <v>0</v>
      </c>
      <c r="O135" s="49">
        <v>0.17199999999999999</v>
      </c>
      <c r="P135" s="50">
        <f>L135*O135</f>
        <v>1.84212</v>
      </c>
      <c r="Q135" s="49"/>
      <c r="R135" s="50">
        <f>L135*Q135</f>
        <v>0</v>
      </c>
      <c r="S135" s="23">
        <v>21</v>
      </c>
      <c r="T135" s="23">
        <f>N135*(S135/100)</f>
        <v>0</v>
      </c>
      <c r="U135" s="23">
        <f>N135+T135</f>
        <v>0</v>
      </c>
    </row>
    <row r="136" spans="6:21" s="51" customFormat="1" ht="11.25" outlineLevel="3" x14ac:dyDescent="0.2">
      <c r="F136" s="52"/>
      <c r="G136" s="53"/>
      <c r="H136" s="54" t="s">
        <v>346</v>
      </c>
      <c r="I136" s="53"/>
      <c r="J136" s="55">
        <v>10.5</v>
      </c>
      <c r="K136" s="56"/>
      <c r="L136" s="57"/>
      <c r="M136" s="56"/>
      <c r="N136" s="58"/>
      <c r="O136" s="59"/>
      <c r="P136" s="56"/>
      <c r="Q136" s="56"/>
      <c r="R136" s="56"/>
      <c r="S136" s="81" t="s">
        <v>1</v>
      </c>
      <c r="T136" s="56"/>
      <c r="U136" s="56"/>
    </row>
    <row r="137" spans="6:21" s="83" customFormat="1" ht="12.75" customHeight="1" outlineLevel="2" x14ac:dyDescent="0.2">
      <c r="F137" s="84"/>
      <c r="G137" s="85"/>
      <c r="H137" s="86"/>
      <c r="I137" s="85"/>
      <c r="J137" s="87"/>
      <c r="K137" s="88"/>
      <c r="L137" s="87"/>
      <c r="M137" s="88"/>
      <c r="N137" s="89"/>
      <c r="O137" s="90"/>
      <c r="P137" s="88"/>
      <c r="Q137" s="88"/>
      <c r="R137" s="88"/>
      <c r="S137" s="82" t="s">
        <v>1</v>
      </c>
      <c r="T137" s="88"/>
      <c r="U137" s="88"/>
    </row>
    <row r="138" spans="6:21" s="37" customFormat="1" ht="16.5" customHeight="1" outlineLevel="1" x14ac:dyDescent="0.2">
      <c r="F138" s="38"/>
      <c r="G138" s="39"/>
      <c r="H138" s="39" t="s">
        <v>226</v>
      </c>
      <c r="I138" s="6"/>
      <c r="J138" s="40"/>
      <c r="K138" s="41"/>
      <c r="L138" s="40"/>
      <c r="M138" s="41"/>
      <c r="N138" s="42">
        <f>SUBTOTAL(9,N139:N168)</f>
        <v>0</v>
      </c>
      <c r="O138" s="43"/>
      <c r="P138" s="44">
        <f>SUBTOTAL(9,P139:P168)</f>
        <v>10.16972125</v>
      </c>
      <c r="Q138" s="41"/>
      <c r="R138" s="44">
        <f>SUBTOTAL(9,R139:R168)</f>
        <v>1.3499999999999999</v>
      </c>
      <c r="S138" s="80" t="s">
        <v>1</v>
      </c>
      <c r="T138" s="42">
        <f>SUBTOTAL(9,T139:T168)</f>
        <v>0</v>
      </c>
      <c r="U138" s="42">
        <f>SUBTOTAL(9,U139:U168)</f>
        <v>0</v>
      </c>
    </row>
    <row r="139" spans="6:21" s="45" customFormat="1" ht="12" outlineLevel="2" x14ac:dyDescent="0.2">
      <c r="F139" s="20">
        <v>1</v>
      </c>
      <c r="G139" s="46" t="s">
        <v>132</v>
      </c>
      <c r="H139" s="47" t="s">
        <v>559</v>
      </c>
      <c r="I139" s="21" t="s">
        <v>16</v>
      </c>
      <c r="J139" s="48">
        <v>9</v>
      </c>
      <c r="K139" s="22">
        <v>0</v>
      </c>
      <c r="L139" s="48">
        <f>J139*(1+K139/100)</f>
        <v>9</v>
      </c>
      <c r="M139" s="22">
        <v>0</v>
      </c>
      <c r="N139" s="23">
        <f>L139*M139</f>
        <v>0</v>
      </c>
      <c r="O139" s="49"/>
      <c r="P139" s="50">
        <f>L139*O139</f>
        <v>0</v>
      </c>
      <c r="Q139" s="49">
        <v>0.15</v>
      </c>
      <c r="R139" s="50">
        <f>L139*Q139</f>
        <v>1.3499999999999999</v>
      </c>
      <c r="S139" s="23">
        <v>21</v>
      </c>
      <c r="T139" s="23">
        <f>N139*(S139/100)</f>
        <v>0</v>
      </c>
      <c r="U139" s="23">
        <f>N139+T139</f>
        <v>0</v>
      </c>
    </row>
    <row r="140" spans="6:21" s="51" customFormat="1" ht="11.25" outlineLevel="3" x14ac:dyDescent="0.2">
      <c r="F140" s="52"/>
      <c r="G140" s="53"/>
      <c r="H140" s="54" t="s">
        <v>398</v>
      </c>
      <c r="I140" s="53"/>
      <c r="J140" s="55">
        <v>9</v>
      </c>
      <c r="K140" s="56"/>
      <c r="L140" s="57"/>
      <c r="M140" s="56"/>
      <c r="N140" s="58"/>
      <c r="O140" s="59"/>
      <c r="P140" s="56"/>
      <c r="Q140" s="56"/>
      <c r="R140" s="56"/>
      <c r="S140" s="81" t="s">
        <v>1</v>
      </c>
      <c r="T140" s="56"/>
      <c r="U140" s="56"/>
    </row>
    <row r="141" spans="6:21" s="45" customFormat="1" ht="12" outlineLevel="2" x14ac:dyDescent="0.2">
      <c r="F141" s="20">
        <v>2</v>
      </c>
      <c r="G141" s="46" t="s">
        <v>130</v>
      </c>
      <c r="H141" s="47" t="s">
        <v>547</v>
      </c>
      <c r="I141" s="21" t="s">
        <v>16</v>
      </c>
      <c r="J141" s="48">
        <v>8</v>
      </c>
      <c r="K141" s="22">
        <v>0</v>
      </c>
      <c r="L141" s="48">
        <f>J141*(1+K141/100)</f>
        <v>8</v>
      </c>
      <c r="M141" s="22">
        <v>0</v>
      </c>
      <c r="N141" s="23">
        <f>L141*M141</f>
        <v>0</v>
      </c>
      <c r="O141" s="49">
        <v>0.14494000000000001</v>
      </c>
      <c r="P141" s="50">
        <f>L141*O141</f>
        <v>1.1595200000000001</v>
      </c>
      <c r="Q141" s="49"/>
      <c r="R141" s="50">
        <f>L141*Q141</f>
        <v>0</v>
      </c>
      <c r="S141" s="23">
        <v>21</v>
      </c>
      <c r="T141" s="23">
        <f>N141*(S141/100)</f>
        <v>0</v>
      </c>
      <c r="U141" s="23">
        <f>N141+T141</f>
        <v>0</v>
      </c>
    </row>
    <row r="142" spans="6:21" s="51" customFormat="1" ht="11.25" outlineLevel="3" x14ac:dyDescent="0.2">
      <c r="F142" s="52"/>
      <c r="G142" s="53"/>
      <c r="H142" s="54" t="s">
        <v>243</v>
      </c>
      <c r="I142" s="53"/>
      <c r="J142" s="55">
        <v>8</v>
      </c>
      <c r="K142" s="56"/>
      <c r="L142" s="57"/>
      <c r="M142" s="56"/>
      <c r="N142" s="58"/>
      <c r="O142" s="59"/>
      <c r="P142" s="56"/>
      <c r="Q142" s="56"/>
      <c r="R142" s="56"/>
      <c r="S142" s="81" t="s">
        <v>1</v>
      </c>
      <c r="T142" s="56"/>
      <c r="U142" s="56"/>
    </row>
    <row r="143" spans="6:21" s="45" customFormat="1" ht="24" outlineLevel="2" x14ac:dyDescent="0.2">
      <c r="F143" s="20">
        <v>3</v>
      </c>
      <c r="G143" s="46" t="s">
        <v>207</v>
      </c>
      <c r="H143" s="47" t="s">
        <v>635</v>
      </c>
      <c r="I143" s="21" t="s">
        <v>16</v>
      </c>
      <c r="J143" s="48">
        <v>8</v>
      </c>
      <c r="K143" s="22">
        <v>0</v>
      </c>
      <c r="L143" s="48">
        <f>J143*(1+K143/100)</f>
        <v>8</v>
      </c>
      <c r="M143" s="22">
        <v>0</v>
      </c>
      <c r="N143" s="23">
        <f>L143*M143</f>
        <v>0</v>
      </c>
      <c r="O143" s="49">
        <v>2.9000000000000001E-2</v>
      </c>
      <c r="P143" s="50">
        <f>L143*O143</f>
        <v>0.23200000000000001</v>
      </c>
      <c r="Q143" s="49"/>
      <c r="R143" s="50">
        <f>L143*Q143</f>
        <v>0</v>
      </c>
      <c r="S143" s="23">
        <v>21</v>
      </c>
      <c r="T143" s="23">
        <f>N143*(S143/100)</f>
        <v>0</v>
      </c>
      <c r="U143" s="23">
        <f>N143+T143</f>
        <v>0</v>
      </c>
    </row>
    <row r="144" spans="6:21" s="45" customFormat="1" ht="24" outlineLevel="2" x14ac:dyDescent="0.2">
      <c r="F144" s="20">
        <v>4</v>
      </c>
      <c r="G144" s="46" t="s">
        <v>205</v>
      </c>
      <c r="H144" s="47" t="s">
        <v>619</v>
      </c>
      <c r="I144" s="21" t="s">
        <v>16</v>
      </c>
      <c r="J144" s="48">
        <v>8</v>
      </c>
      <c r="K144" s="22">
        <v>0</v>
      </c>
      <c r="L144" s="48">
        <f>J144*(1+K144/100)</f>
        <v>8</v>
      </c>
      <c r="M144" s="22">
        <v>0</v>
      </c>
      <c r="N144" s="23">
        <f>L144*M144</f>
        <v>0</v>
      </c>
      <c r="O144" s="49">
        <v>0.11</v>
      </c>
      <c r="P144" s="50">
        <f>L144*O144</f>
        <v>0.88</v>
      </c>
      <c r="Q144" s="49"/>
      <c r="R144" s="50">
        <f>L144*Q144</f>
        <v>0</v>
      </c>
      <c r="S144" s="23">
        <v>21</v>
      </c>
      <c r="T144" s="23">
        <f>N144*(S144/100)</f>
        <v>0</v>
      </c>
      <c r="U144" s="23">
        <f>N144+T144</f>
        <v>0</v>
      </c>
    </row>
    <row r="145" spans="6:21" s="45" customFormat="1" ht="24" outlineLevel="2" x14ac:dyDescent="0.2">
      <c r="F145" s="20">
        <v>5</v>
      </c>
      <c r="G145" s="46" t="s">
        <v>206</v>
      </c>
      <c r="H145" s="47" t="s">
        <v>621</v>
      </c>
      <c r="I145" s="21" t="s">
        <v>16</v>
      </c>
      <c r="J145" s="48">
        <v>3</v>
      </c>
      <c r="K145" s="22">
        <v>0</v>
      </c>
      <c r="L145" s="48">
        <f>J145*(1+K145/100)</f>
        <v>3</v>
      </c>
      <c r="M145" s="22">
        <v>0</v>
      </c>
      <c r="N145" s="23">
        <f>L145*M145</f>
        <v>0</v>
      </c>
      <c r="O145" s="49">
        <v>1.0999999999999999E-2</v>
      </c>
      <c r="P145" s="50">
        <f>L145*O145</f>
        <v>3.3000000000000002E-2</v>
      </c>
      <c r="Q145" s="49"/>
      <c r="R145" s="50">
        <f>L145*Q145</f>
        <v>0</v>
      </c>
      <c r="S145" s="23">
        <v>21</v>
      </c>
      <c r="T145" s="23">
        <f>N145*(S145/100)</f>
        <v>0</v>
      </c>
      <c r="U145" s="23">
        <f>N145+T145</f>
        <v>0</v>
      </c>
    </row>
    <row r="146" spans="6:21" s="51" customFormat="1" ht="11.25" outlineLevel="3" x14ac:dyDescent="0.2">
      <c r="F146" s="52"/>
      <c r="G146" s="53"/>
      <c r="H146" s="54" t="s">
        <v>254</v>
      </c>
      <c r="I146" s="53"/>
      <c r="J146" s="55">
        <v>3</v>
      </c>
      <c r="K146" s="56"/>
      <c r="L146" s="57"/>
      <c r="M146" s="56"/>
      <c r="N146" s="58"/>
      <c r="O146" s="59"/>
      <c r="P146" s="56"/>
      <c r="Q146" s="56"/>
      <c r="R146" s="56"/>
      <c r="S146" s="81" t="s">
        <v>1</v>
      </c>
      <c r="T146" s="56"/>
      <c r="U146" s="56"/>
    </row>
    <row r="147" spans="6:21" s="45" customFormat="1" ht="24" outlineLevel="2" x14ac:dyDescent="0.2">
      <c r="F147" s="20">
        <v>6</v>
      </c>
      <c r="G147" s="46" t="s">
        <v>209</v>
      </c>
      <c r="H147" s="47" t="s">
        <v>641</v>
      </c>
      <c r="I147" s="21" t="s">
        <v>16</v>
      </c>
      <c r="J147" s="48">
        <v>3</v>
      </c>
      <c r="K147" s="22">
        <v>0</v>
      </c>
      <c r="L147" s="48">
        <f>J147*(1+K147/100)</f>
        <v>3</v>
      </c>
      <c r="M147" s="22">
        <v>0</v>
      </c>
      <c r="N147" s="23">
        <f>L147*M147</f>
        <v>0</v>
      </c>
      <c r="O147" s="49">
        <v>0.11</v>
      </c>
      <c r="P147" s="50">
        <f>L147*O147</f>
        <v>0.33</v>
      </c>
      <c r="Q147" s="49"/>
      <c r="R147" s="50">
        <f>L147*Q147</f>
        <v>0</v>
      </c>
      <c r="S147" s="23">
        <v>21</v>
      </c>
      <c r="T147" s="23">
        <f>N147*(S147/100)</f>
        <v>0</v>
      </c>
      <c r="U147" s="23">
        <f>N147+T147</f>
        <v>0</v>
      </c>
    </row>
    <row r="148" spans="6:21" s="51" customFormat="1" ht="11.25" outlineLevel="3" x14ac:dyDescent="0.2">
      <c r="F148" s="52"/>
      <c r="G148" s="53"/>
      <c r="H148" s="54" t="s">
        <v>240</v>
      </c>
      <c r="I148" s="53"/>
      <c r="J148" s="55">
        <v>3</v>
      </c>
      <c r="K148" s="56"/>
      <c r="L148" s="57"/>
      <c r="M148" s="56"/>
      <c r="N148" s="58"/>
      <c r="O148" s="59"/>
      <c r="P148" s="56"/>
      <c r="Q148" s="56"/>
      <c r="R148" s="56"/>
      <c r="S148" s="81" t="s">
        <v>1</v>
      </c>
      <c r="T148" s="56"/>
      <c r="U148" s="56"/>
    </row>
    <row r="149" spans="6:21" s="45" customFormat="1" ht="24" outlineLevel="2" x14ac:dyDescent="0.2">
      <c r="F149" s="20">
        <v>7</v>
      </c>
      <c r="G149" s="46" t="s">
        <v>208</v>
      </c>
      <c r="H149" s="47" t="s">
        <v>642</v>
      </c>
      <c r="I149" s="21" t="s">
        <v>16</v>
      </c>
      <c r="J149" s="48">
        <v>5</v>
      </c>
      <c r="K149" s="22">
        <v>0</v>
      </c>
      <c r="L149" s="48">
        <f>J149*(1+K149/100)</f>
        <v>5</v>
      </c>
      <c r="M149" s="22">
        <v>0</v>
      </c>
      <c r="N149" s="23">
        <f>L149*M149</f>
        <v>0</v>
      </c>
      <c r="O149" s="49">
        <v>0.1</v>
      </c>
      <c r="P149" s="50">
        <f>L149*O149</f>
        <v>0.5</v>
      </c>
      <c r="Q149" s="49"/>
      <c r="R149" s="50">
        <f>L149*Q149</f>
        <v>0</v>
      </c>
      <c r="S149" s="23">
        <v>21</v>
      </c>
      <c r="T149" s="23">
        <f>N149*(S149/100)</f>
        <v>0</v>
      </c>
      <c r="U149" s="23">
        <f>N149+T149</f>
        <v>0</v>
      </c>
    </row>
    <row r="150" spans="6:21" s="45" customFormat="1" ht="24" outlineLevel="2" x14ac:dyDescent="0.2">
      <c r="F150" s="20">
        <v>8</v>
      </c>
      <c r="G150" s="46" t="s">
        <v>204</v>
      </c>
      <c r="H150" s="47" t="s">
        <v>622</v>
      </c>
      <c r="I150" s="21" t="s">
        <v>16</v>
      </c>
      <c r="J150" s="48">
        <v>5</v>
      </c>
      <c r="K150" s="22">
        <v>0</v>
      </c>
      <c r="L150" s="48">
        <f>J150*(1+K150/100)</f>
        <v>5</v>
      </c>
      <c r="M150" s="22">
        <v>0</v>
      </c>
      <c r="N150" s="23">
        <f>L150*M150</f>
        <v>0</v>
      </c>
      <c r="O150" s="49">
        <v>7.0000000000000007E-2</v>
      </c>
      <c r="P150" s="50">
        <f>L150*O150</f>
        <v>0.35000000000000003</v>
      </c>
      <c r="Q150" s="49"/>
      <c r="R150" s="50">
        <f>L150*Q150</f>
        <v>0</v>
      </c>
      <c r="S150" s="23">
        <v>21</v>
      </c>
      <c r="T150" s="23">
        <f>N150*(S150/100)</f>
        <v>0</v>
      </c>
      <c r="U150" s="23">
        <f>N150+T150</f>
        <v>0</v>
      </c>
    </row>
    <row r="151" spans="6:21" s="45" customFormat="1" ht="24" outlineLevel="2" x14ac:dyDescent="0.2">
      <c r="F151" s="20">
        <v>9</v>
      </c>
      <c r="G151" s="46" t="s">
        <v>131</v>
      </c>
      <c r="H151" s="47" t="s">
        <v>611</v>
      </c>
      <c r="I151" s="21" t="s">
        <v>16</v>
      </c>
      <c r="J151" s="48">
        <v>8</v>
      </c>
      <c r="K151" s="22">
        <v>0</v>
      </c>
      <c r="L151" s="48">
        <f>J151*(1+K151/100)</f>
        <v>8</v>
      </c>
      <c r="M151" s="22">
        <v>0</v>
      </c>
      <c r="N151" s="23">
        <f>L151*M151</f>
        <v>0</v>
      </c>
      <c r="O151" s="49">
        <v>9.3600000000000003E-3</v>
      </c>
      <c r="P151" s="50">
        <f>L151*O151</f>
        <v>7.4880000000000002E-2</v>
      </c>
      <c r="Q151" s="49"/>
      <c r="R151" s="50">
        <f>L151*Q151</f>
        <v>0</v>
      </c>
      <c r="S151" s="23">
        <v>21</v>
      </c>
      <c r="T151" s="23">
        <f>N151*(S151/100)</f>
        <v>0</v>
      </c>
      <c r="U151" s="23">
        <f>N151+T151</f>
        <v>0</v>
      </c>
    </row>
    <row r="152" spans="6:21" s="45" customFormat="1" ht="12" outlineLevel="2" x14ac:dyDescent="0.2">
      <c r="F152" s="20">
        <v>10</v>
      </c>
      <c r="G152" s="46" t="s">
        <v>41</v>
      </c>
      <c r="H152" s="47" t="s">
        <v>301</v>
      </c>
      <c r="I152" s="21" t="s">
        <v>16</v>
      </c>
      <c r="J152" s="48">
        <v>8</v>
      </c>
      <c r="K152" s="22">
        <v>0</v>
      </c>
      <c r="L152" s="48">
        <f>J152*(1+K152/100)</f>
        <v>8</v>
      </c>
      <c r="M152" s="22">
        <v>0</v>
      </c>
      <c r="N152" s="23">
        <f>L152*M152</f>
        <v>0</v>
      </c>
      <c r="O152" s="49">
        <v>0.06</v>
      </c>
      <c r="P152" s="50">
        <f>L152*O152</f>
        <v>0.48</v>
      </c>
      <c r="Q152" s="49"/>
      <c r="R152" s="50">
        <f>L152*Q152</f>
        <v>0</v>
      </c>
      <c r="S152" s="23">
        <v>21</v>
      </c>
      <c r="T152" s="23">
        <f>N152*(S152/100)</f>
        <v>0</v>
      </c>
      <c r="U152" s="23">
        <f>N152+T152</f>
        <v>0</v>
      </c>
    </row>
    <row r="153" spans="6:21" s="45" customFormat="1" ht="12" outlineLevel="2" x14ac:dyDescent="0.2">
      <c r="F153" s="20">
        <v>11</v>
      </c>
      <c r="G153" s="46" t="s">
        <v>42</v>
      </c>
      <c r="H153" s="47" t="s">
        <v>401</v>
      </c>
      <c r="I153" s="21" t="s">
        <v>16</v>
      </c>
      <c r="J153" s="48">
        <v>0</v>
      </c>
      <c r="K153" s="22">
        <v>0</v>
      </c>
      <c r="L153" s="48">
        <f>J153*(1+K153/100)</f>
        <v>0</v>
      </c>
      <c r="M153" s="22">
        <v>0</v>
      </c>
      <c r="N153" s="23">
        <f>L153*M153</f>
        <v>0</v>
      </c>
      <c r="O153" s="49">
        <v>5.8000000000000003E-2</v>
      </c>
      <c r="P153" s="50">
        <f>L153*O153</f>
        <v>0</v>
      </c>
      <c r="Q153" s="49"/>
      <c r="R153" s="50">
        <f>L153*Q153</f>
        <v>0</v>
      </c>
      <c r="S153" s="23">
        <v>21</v>
      </c>
      <c r="T153" s="23">
        <f>N153*(S153/100)</f>
        <v>0</v>
      </c>
      <c r="U153" s="23">
        <f>N153+T153</f>
        <v>0</v>
      </c>
    </row>
    <row r="154" spans="6:21" s="51" customFormat="1" ht="11.25" outlineLevel="3" x14ac:dyDescent="0.2">
      <c r="F154" s="52"/>
      <c r="G154" s="53"/>
      <c r="H154" s="54" t="s">
        <v>422</v>
      </c>
      <c r="I154" s="53"/>
      <c r="J154" s="55">
        <v>0</v>
      </c>
      <c r="K154" s="56"/>
      <c r="L154" s="57"/>
      <c r="M154" s="56"/>
      <c r="N154" s="58"/>
      <c r="O154" s="59"/>
      <c r="P154" s="56"/>
      <c r="Q154" s="56"/>
      <c r="R154" s="56"/>
      <c r="S154" s="81" t="s">
        <v>1</v>
      </c>
      <c r="T154" s="56"/>
      <c r="U154" s="56"/>
    </row>
    <row r="155" spans="6:21" s="45" customFormat="1" ht="12" outlineLevel="2" x14ac:dyDescent="0.2">
      <c r="F155" s="20">
        <v>12</v>
      </c>
      <c r="G155" s="46" t="s">
        <v>122</v>
      </c>
      <c r="H155" s="47" t="s">
        <v>483</v>
      </c>
      <c r="I155" s="21" t="s">
        <v>16</v>
      </c>
      <c r="J155" s="48">
        <v>8</v>
      </c>
      <c r="K155" s="22">
        <v>0</v>
      </c>
      <c r="L155" s="48">
        <f>J155*(1+K155/100)</f>
        <v>8</v>
      </c>
      <c r="M155" s="22">
        <v>0</v>
      </c>
      <c r="N155" s="23">
        <f>L155*M155</f>
        <v>0</v>
      </c>
      <c r="O155" s="49">
        <v>8.9999999999999993E-3</v>
      </c>
      <c r="P155" s="50">
        <f>L155*O155</f>
        <v>7.1999999999999995E-2</v>
      </c>
      <c r="Q155" s="49"/>
      <c r="R155" s="50">
        <f>L155*Q155</f>
        <v>0</v>
      </c>
      <c r="S155" s="23">
        <v>21</v>
      </c>
      <c r="T155" s="23">
        <f>N155*(S155/100)</f>
        <v>0</v>
      </c>
      <c r="U155" s="23">
        <f>N155+T155</f>
        <v>0</v>
      </c>
    </row>
    <row r="156" spans="6:21" s="45" customFormat="1" ht="24" outlineLevel="2" x14ac:dyDescent="0.2">
      <c r="F156" s="20">
        <v>13</v>
      </c>
      <c r="G156" s="46" t="s">
        <v>129</v>
      </c>
      <c r="H156" s="47" t="s">
        <v>579</v>
      </c>
      <c r="I156" s="21" t="s">
        <v>2</v>
      </c>
      <c r="J156" s="48">
        <v>27.75</v>
      </c>
      <c r="K156" s="22">
        <v>0</v>
      </c>
      <c r="L156" s="48">
        <f>J156*(1+K156/100)</f>
        <v>27.75</v>
      </c>
      <c r="M156" s="22">
        <v>0</v>
      </c>
      <c r="N156" s="23">
        <f>L156*M156</f>
        <v>0</v>
      </c>
      <c r="O156" s="49">
        <v>1.0000000000000001E-5</v>
      </c>
      <c r="P156" s="50">
        <f>L156*O156</f>
        <v>2.7750000000000002E-4</v>
      </c>
      <c r="Q156" s="49"/>
      <c r="R156" s="50">
        <f>L156*Q156</f>
        <v>0</v>
      </c>
      <c r="S156" s="23">
        <v>21</v>
      </c>
      <c r="T156" s="23">
        <f>N156*(S156/100)</f>
        <v>0</v>
      </c>
      <c r="U156" s="23">
        <f>N156+T156</f>
        <v>0</v>
      </c>
    </row>
    <row r="157" spans="6:21" s="51" customFormat="1" ht="11.25" outlineLevel="3" x14ac:dyDescent="0.2">
      <c r="F157" s="52"/>
      <c r="G157" s="53"/>
      <c r="H157" s="54" t="s">
        <v>256</v>
      </c>
      <c r="I157" s="53"/>
      <c r="J157" s="55">
        <v>27.75</v>
      </c>
      <c r="K157" s="56"/>
      <c r="L157" s="57"/>
      <c r="M157" s="56"/>
      <c r="N157" s="58"/>
      <c r="O157" s="59"/>
      <c r="P157" s="56"/>
      <c r="Q157" s="56"/>
      <c r="R157" s="56"/>
      <c r="S157" s="81" t="s">
        <v>1</v>
      </c>
      <c r="T157" s="56"/>
      <c r="U157" s="56"/>
    </row>
    <row r="158" spans="6:21" s="45" customFormat="1" ht="12" outlineLevel="2" x14ac:dyDescent="0.2">
      <c r="F158" s="20">
        <v>14</v>
      </c>
      <c r="G158" s="46" t="s">
        <v>30</v>
      </c>
      <c r="H158" s="47" t="s">
        <v>449</v>
      </c>
      <c r="I158" s="21" t="s">
        <v>16</v>
      </c>
      <c r="J158" s="48">
        <v>27.75</v>
      </c>
      <c r="K158" s="22">
        <v>3</v>
      </c>
      <c r="L158" s="48">
        <f>J158*(1+K158/100)</f>
        <v>28.5825</v>
      </c>
      <c r="M158" s="22">
        <v>0</v>
      </c>
      <c r="N158" s="23">
        <f>L158*M158</f>
        <v>0</v>
      </c>
      <c r="O158" s="49">
        <v>5.4999999999999997E-3</v>
      </c>
      <c r="P158" s="50">
        <f>L158*O158</f>
        <v>0.15720374999999998</v>
      </c>
      <c r="Q158" s="49"/>
      <c r="R158" s="50">
        <f>L158*Q158</f>
        <v>0</v>
      </c>
      <c r="S158" s="23">
        <v>21</v>
      </c>
      <c r="T158" s="23">
        <f>N158*(S158/100)</f>
        <v>0</v>
      </c>
      <c r="U158" s="23">
        <f>N158+T158</f>
        <v>0</v>
      </c>
    </row>
    <row r="159" spans="6:21" s="45" customFormat="1" ht="24" outlineLevel="2" x14ac:dyDescent="0.2">
      <c r="F159" s="20">
        <v>15</v>
      </c>
      <c r="G159" s="46" t="s">
        <v>133</v>
      </c>
      <c r="H159" s="47" t="s">
        <v>572</v>
      </c>
      <c r="I159" s="21" t="s">
        <v>16</v>
      </c>
      <c r="J159" s="48">
        <v>6</v>
      </c>
      <c r="K159" s="22">
        <v>0</v>
      </c>
      <c r="L159" s="48">
        <f>J159*(1+K159/100)</f>
        <v>6</v>
      </c>
      <c r="M159" s="22">
        <v>0</v>
      </c>
      <c r="N159" s="23">
        <f>L159*M159</f>
        <v>0</v>
      </c>
      <c r="O159" s="49">
        <v>0.42080000000000001</v>
      </c>
      <c r="P159" s="50">
        <f>L159*O159</f>
        <v>2.5247999999999999</v>
      </c>
      <c r="Q159" s="49"/>
      <c r="R159" s="50">
        <f>L159*Q159</f>
        <v>0</v>
      </c>
      <c r="S159" s="23">
        <v>21</v>
      </c>
      <c r="T159" s="23">
        <f>N159*(S159/100)</f>
        <v>0</v>
      </c>
      <c r="U159" s="23">
        <f>N159+T159</f>
        <v>0</v>
      </c>
    </row>
    <row r="160" spans="6:21" s="51" customFormat="1" ht="11.25" outlineLevel="3" x14ac:dyDescent="0.2">
      <c r="F160" s="52"/>
      <c r="G160" s="53"/>
      <c r="H160" s="54" t="s">
        <v>280</v>
      </c>
      <c r="I160" s="53"/>
      <c r="J160" s="55">
        <v>2</v>
      </c>
      <c r="K160" s="56"/>
      <c r="L160" s="57"/>
      <c r="M160" s="56"/>
      <c r="N160" s="58"/>
      <c r="O160" s="59"/>
      <c r="P160" s="56"/>
      <c r="Q160" s="56"/>
      <c r="R160" s="56"/>
      <c r="S160" s="81" t="s">
        <v>1</v>
      </c>
      <c r="T160" s="56"/>
      <c r="U160" s="56"/>
    </row>
    <row r="161" spans="6:21" s="51" customFormat="1" ht="11.25" outlineLevel="3" x14ac:dyDescent="0.2">
      <c r="F161" s="52"/>
      <c r="G161" s="53"/>
      <c r="H161" s="54" t="s">
        <v>360</v>
      </c>
      <c r="I161" s="53"/>
      <c r="J161" s="55">
        <v>4</v>
      </c>
      <c r="K161" s="56"/>
      <c r="L161" s="57"/>
      <c r="M161" s="56"/>
      <c r="N161" s="58"/>
      <c r="O161" s="59"/>
      <c r="P161" s="56"/>
      <c r="Q161" s="56"/>
      <c r="R161" s="56"/>
      <c r="S161" s="81" t="s">
        <v>1</v>
      </c>
      <c r="T161" s="56"/>
      <c r="U161" s="56"/>
    </row>
    <row r="162" spans="6:21" s="45" customFormat="1" ht="24" outlineLevel="2" x14ac:dyDescent="0.2">
      <c r="F162" s="20">
        <v>16</v>
      </c>
      <c r="G162" s="46" t="s">
        <v>134</v>
      </c>
      <c r="H162" s="47" t="s">
        <v>571</v>
      </c>
      <c r="I162" s="21" t="s">
        <v>16</v>
      </c>
      <c r="J162" s="48">
        <v>5</v>
      </c>
      <c r="K162" s="22">
        <v>0</v>
      </c>
      <c r="L162" s="48">
        <f>J162*(1+K162/100)</f>
        <v>5</v>
      </c>
      <c r="M162" s="22">
        <v>0</v>
      </c>
      <c r="N162" s="23">
        <f>L162*M162</f>
        <v>0</v>
      </c>
      <c r="O162" s="49">
        <v>0.32973999999999998</v>
      </c>
      <c r="P162" s="50">
        <f>L162*O162</f>
        <v>1.6486999999999998</v>
      </c>
      <c r="Q162" s="49"/>
      <c r="R162" s="50">
        <f>L162*Q162</f>
        <v>0</v>
      </c>
      <c r="S162" s="23">
        <v>21</v>
      </c>
      <c r="T162" s="23">
        <f>N162*(S162/100)</f>
        <v>0</v>
      </c>
      <c r="U162" s="23">
        <f>N162+T162</f>
        <v>0</v>
      </c>
    </row>
    <row r="163" spans="6:21" s="51" customFormat="1" ht="11.25" outlineLevel="3" x14ac:dyDescent="0.2">
      <c r="F163" s="52"/>
      <c r="G163" s="53"/>
      <c r="H163" s="54" t="s">
        <v>309</v>
      </c>
      <c r="I163" s="53"/>
      <c r="J163" s="55">
        <v>2</v>
      </c>
      <c r="K163" s="56"/>
      <c r="L163" s="57"/>
      <c r="M163" s="56"/>
      <c r="N163" s="58"/>
      <c r="O163" s="59"/>
      <c r="P163" s="56"/>
      <c r="Q163" s="56"/>
      <c r="R163" s="56"/>
      <c r="S163" s="81" t="s">
        <v>1</v>
      </c>
      <c r="T163" s="56"/>
      <c r="U163" s="56"/>
    </row>
    <row r="164" spans="6:21" s="51" customFormat="1" ht="11.25" outlineLevel="3" x14ac:dyDescent="0.2">
      <c r="F164" s="52"/>
      <c r="G164" s="53"/>
      <c r="H164" s="54" t="s">
        <v>440</v>
      </c>
      <c r="I164" s="53"/>
      <c r="J164" s="55">
        <v>3</v>
      </c>
      <c r="K164" s="56"/>
      <c r="L164" s="57"/>
      <c r="M164" s="56"/>
      <c r="N164" s="58"/>
      <c r="O164" s="59"/>
      <c r="P164" s="56"/>
      <c r="Q164" s="56"/>
      <c r="R164" s="56"/>
      <c r="S164" s="81" t="s">
        <v>1</v>
      </c>
      <c r="T164" s="56"/>
      <c r="U164" s="56"/>
    </row>
    <row r="165" spans="6:21" s="45" customFormat="1" ht="24" outlineLevel="2" x14ac:dyDescent="0.2">
      <c r="F165" s="20">
        <v>17</v>
      </c>
      <c r="G165" s="46" t="s">
        <v>135</v>
      </c>
      <c r="H165" s="47" t="s">
        <v>640</v>
      </c>
      <c r="I165" s="21" t="s">
        <v>16</v>
      </c>
      <c r="J165" s="48">
        <v>3</v>
      </c>
      <c r="K165" s="22">
        <v>0</v>
      </c>
      <c r="L165" s="48">
        <f>J165*(1+K165/100)</f>
        <v>3</v>
      </c>
      <c r="M165" s="22">
        <v>0</v>
      </c>
      <c r="N165" s="23">
        <f>L165*M165</f>
        <v>0</v>
      </c>
      <c r="O165" s="49">
        <v>0.31108000000000002</v>
      </c>
      <c r="P165" s="50">
        <f>L165*O165</f>
        <v>0.93324000000000007</v>
      </c>
      <c r="Q165" s="49"/>
      <c r="R165" s="50">
        <f>L165*Q165</f>
        <v>0</v>
      </c>
      <c r="S165" s="23">
        <v>21</v>
      </c>
      <c r="T165" s="23">
        <f>N165*(S165/100)</f>
        <v>0</v>
      </c>
      <c r="U165" s="23">
        <f>N165+T165</f>
        <v>0</v>
      </c>
    </row>
    <row r="166" spans="6:21" s="51" customFormat="1" ht="11.25" outlineLevel="3" x14ac:dyDescent="0.2">
      <c r="F166" s="52"/>
      <c r="G166" s="53"/>
      <c r="H166" s="54" t="s">
        <v>297</v>
      </c>
      <c r="I166" s="53"/>
      <c r="J166" s="55">
        <v>3</v>
      </c>
      <c r="K166" s="56"/>
      <c r="L166" s="57"/>
      <c r="M166" s="56"/>
      <c r="N166" s="58"/>
      <c r="O166" s="59"/>
      <c r="P166" s="56"/>
      <c r="Q166" s="56"/>
      <c r="R166" s="56"/>
      <c r="S166" s="81" t="s">
        <v>1</v>
      </c>
      <c r="T166" s="56"/>
      <c r="U166" s="56"/>
    </row>
    <row r="167" spans="6:21" s="45" customFormat="1" ht="24" outlineLevel="2" x14ac:dyDescent="0.2">
      <c r="F167" s="20">
        <v>18</v>
      </c>
      <c r="G167" s="46" t="s">
        <v>136</v>
      </c>
      <c r="H167" s="47" t="s">
        <v>639</v>
      </c>
      <c r="I167" s="21" t="s">
        <v>16</v>
      </c>
      <c r="J167" s="48">
        <v>3</v>
      </c>
      <c r="K167" s="22">
        <v>0</v>
      </c>
      <c r="L167" s="48">
        <f>J167*(1+K167/100)</f>
        <v>3</v>
      </c>
      <c r="M167" s="22">
        <v>0</v>
      </c>
      <c r="N167" s="23">
        <f>L167*M167</f>
        <v>0</v>
      </c>
      <c r="O167" s="49">
        <v>0.26469999999999999</v>
      </c>
      <c r="P167" s="50">
        <f>L167*O167</f>
        <v>0.79410000000000003</v>
      </c>
      <c r="Q167" s="49"/>
      <c r="R167" s="50">
        <f>L167*Q167</f>
        <v>0</v>
      </c>
      <c r="S167" s="23">
        <v>21</v>
      </c>
      <c r="T167" s="23">
        <f>N167*(S167/100)</f>
        <v>0</v>
      </c>
      <c r="U167" s="23">
        <f>N167+T167</f>
        <v>0</v>
      </c>
    </row>
    <row r="168" spans="6:21" s="83" customFormat="1" ht="12.75" customHeight="1" outlineLevel="2" x14ac:dyDescent="0.2">
      <c r="F168" s="84"/>
      <c r="G168" s="85"/>
      <c r="H168" s="86"/>
      <c r="I168" s="85"/>
      <c r="J168" s="87"/>
      <c r="K168" s="88"/>
      <c r="L168" s="87"/>
      <c r="M168" s="88"/>
      <c r="N168" s="89"/>
      <c r="O168" s="90"/>
      <c r="P168" s="88"/>
      <c r="Q168" s="88"/>
      <c r="R168" s="88"/>
      <c r="S168" s="82" t="s">
        <v>1</v>
      </c>
      <c r="T168" s="88"/>
      <c r="U168" s="88"/>
    </row>
    <row r="169" spans="6:21" s="37" customFormat="1" ht="16.5" customHeight="1" outlineLevel="1" x14ac:dyDescent="0.2">
      <c r="F169" s="38"/>
      <c r="G169" s="39"/>
      <c r="H169" s="39" t="s">
        <v>283</v>
      </c>
      <c r="I169" s="6"/>
      <c r="J169" s="40"/>
      <c r="K169" s="41"/>
      <c r="L169" s="40"/>
      <c r="M169" s="41"/>
      <c r="N169" s="42">
        <f>SUBTOTAL(9,N170:N205)</f>
        <v>0</v>
      </c>
      <c r="O169" s="43"/>
      <c r="P169" s="44">
        <f>SUBTOTAL(9,P170:P205)</f>
        <v>83.033612153846178</v>
      </c>
      <c r="Q169" s="41"/>
      <c r="R169" s="44">
        <f>SUBTOTAL(9,R170:R205)</f>
        <v>0.09</v>
      </c>
      <c r="S169" s="80" t="s">
        <v>1</v>
      </c>
      <c r="T169" s="42">
        <f>SUBTOTAL(9,T170:T205)</f>
        <v>0</v>
      </c>
      <c r="U169" s="42">
        <f>SUBTOTAL(9,U170:U205)</f>
        <v>0</v>
      </c>
    </row>
    <row r="170" spans="6:21" s="45" customFormat="1" ht="24" outlineLevel="2" x14ac:dyDescent="0.2">
      <c r="F170" s="20">
        <v>1</v>
      </c>
      <c r="G170" s="46" t="s">
        <v>148</v>
      </c>
      <c r="H170" s="47" t="s">
        <v>625</v>
      </c>
      <c r="I170" s="21" t="s">
        <v>2</v>
      </c>
      <c r="J170" s="48">
        <v>323</v>
      </c>
      <c r="K170" s="22">
        <v>0</v>
      </c>
      <c r="L170" s="48">
        <f>J170*(1+K170/100)</f>
        <v>323</v>
      </c>
      <c r="M170" s="22">
        <v>0</v>
      </c>
      <c r="N170" s="23">
        <f>L170*M170</f>
        <v>0</v>
      </c>
      <c r="O170" s="49">
        <v>0.15540000000000001</v>
      </c>
      <c r="P170" s="50">
        <f>L170*O170</f>
        <v>50.194200000000002</v>
      </c>
      <c r="Q170" s="49"/>
      <c r="R170" s="50">
        <f>L170*Q170</f>
        <v>0</v>
      </c>
      <c r="S170" s="23">
        <v>21</v>
      </c>
      <c r="T170" s="23">
        <f>N170*(S170/100)</f>
        <v>0</v>
      </c>
      <c r="U170" s="23">
        <f>N170+T170</f>
        <v>0</v>
      </c>
    </row>
    <row r="171" spans="6:21" s="51" customFormat="1" ht="11.25" outlineLevel="3" x14ac:dyDescent="0.2">
      <c r="F171" s="52"/>
      <c r="G171" s="53"/>
      <c r="H171" s="54" t="s">
        <v>299</v>
      </c>
      <c r="I171" s="53"/>
      <c r="J171" s="55">
        <v>177</v>
      </c>
      <c r="K171" s="56"/>
      <c r="L171" s="57"/>
      <c r="M171" s="56"/>
      <c r="N171" s="58"/>
      <c r="O171" s="59"/>
      <c r="P171" s="56"/>
      <c r="Q171" s="56"/>
      <c r="R171" s="56"/>
      <c r="S171" s="81" t="s">
        <v>1</v>
      </c>
      <c r="T171" s="56"/>
      <c r="U171" s="56"/>
    </row>
    <row r="172" spans="6:21" s="51" customFormat="1" ht="11.25" outlineLevel="3" x14ac:dyDescent="0.2">
      <c r="F172" s="52"/>
      <c r="G172" s="53"/>
      <c r="H172" s="54" t="s">
        <v>216</v>
      </c>
      <c r="I172" s="53"/>
      <c r="J172" s="55">
        <v>146</v>
      </c>
      <c r="K172" s="56"/>
      <c r="L172" s="57"/>
      <c r="M172" s="56"/>
      <c r="N172" s="58"/>
      <c r="O172" s="59"/>
      <c r="P172" s="56"/>
      <c r="Q172" s="56"/>
      <c r="R172" s="56"/>
      <c r="S172" s="81" t="s">
        <v>1</v>
      </c>
      <c r="T172" s="56"/>
      <c r="U172" s="56"/>
    </row>
    <row r="173" spans="6:21" s="45" customFormat="1" ht="24" outlineLevel="2" x14ac:dyDescent="0.2">
      <c r="F173" s="20">
        <v>2</v>
      </c>
      <c r="G173" s="46" t="s">
        <v>189</v>
      </c>
      <c r="H173" s="47" t="s">
        <v>648</v>
      </c>
      <c r="I173" s="21" t="s">
        <v>10</v>
      </c>
      <c r="J173" s="48">
        <v>167.8</v>
      </c>
      <c r="K173" s="22">
        <v>1</v>
      </c>
      <c r="L173" s="48">
        <f>J173*(1+K173/100)</f>
        <v>169.47800000000001</v>
      </c>
      <c r="M173" s="22">
        <v>0</v>
      </c>
      <c r="N173" s="23">
        <f>L173*M173</f>
        <v>0</v>
      </c>
      <c r="O173" s="49">
        <v>8.0600000000000005E-2</v>
      </c>
      <c r="P173" s="50">
        <f>L173*O173</f>
        <v>13.659926800000001</v>
      </c>
      <c r="Q173" s="49"/>
      <c r="R173" s="50">
        <f>L173*Q173</f>
        <v>0</v>
      </c>
      <c r="S173" s="23">
        <v>21</v>
      </c>
      <c r="T173" s="23">
        <f>N173*(S173/100)</f>
        <v>0</v>
      </c>
      <c r="U173" s="23">
        <f>N173+T173</f>
        <v>0</v>
      </c>
    </row>
    <row r="174" spans="6:21" s="51" customFormat="1" ht="11.25" outlineLevel="3" x14ac:dyDescent="0.2">
      <c r="F174" s="52"/>
      <c r="G174" s="53"/>
      <c r="H174" s="54" t="s">
        <v>380</v>
      </c>
      <c r="I174" s="53"/>
      <c r="J174" s="55">
        <v>167.8</v>
      </c>
      <c r="K174" s="56"/>
      <c r="L174" s="57"/>
      <c r="M174" s="56"/>
      <c r="N174" s="58"/>
      <c r="O174" s="59"/>
      <c r="P174" s="56"/>
      <c r="Q174" s="56"/>
      <c r="R174" s="56"/>
      <c r="S174" s="81" t="s">
        <v>1</v>
      </c>
      <c r="T174" s="56"/>
      <c r="U174" s="56"/>
    </row>
    <row r="175" spans="6:21" s="45" customFormat="1" ht="24" outlineLevel="2" x14ac:dyDescent="0.2">
      <c r="F175" s="20">
        <v>3</v>
      </c>
      <c r="G175" s="46" t="s">
        <v>191</v>
      </c>
      <c r="H175" s="47" t="s">
        <v>644</v>
      </c>
      <c r="I175" s="21" t="s">
        <v>10</v>
      </c>
      <c r="J175" s="48">
        <v>19.615384615384617</v>
      </c>
      <c r="K175" s="22">
        <v>1</v>
      </c>
      <c r="L175" s="48">
        <f>J175*(1+K175/100)</f>
        <v>19.811538461538461</v>
      </c>
      <c r="M175" s="22">
        <v>0</v>
      </c>
      <c r="N175" s="23">
        <f>L175*M175</f>
        <v>0</v>
      </c>
      <c r="O175" s="49">
        <v>5.8599999999999999E-2</v>
      </c>
      <c r="P175" s="50">
        <f>L175*O175</f>
        <v>1.1609561538461539</v>
      </c>
      <c r="Q175" s="49"/>
      <c r="R175" s="50">
        <f>L175*Q175</f>
        <v>0</v>
      </c>
      <c r="S175" s="23">
        <v>21</v>
      </c>
      <c r="T175" s="23">
        <f>N175*(S175/100)</f>
        <v>0</v>
      </c>
      <c r="U175" s="23">
        <f>N175+T175</f>
        <v>0</v>
      </c>
    </row>
    <row r="176" spans="6:21" s="51" customFormat="1" ht="11.25" outlineLevel="3" x14ac:dyDescent="0.2">
      <c r="F176" s="52"/>
      <c r="G176" s="53"/>
      <c r="H176" s="54" t="s">
        <v>377</v>
      </c>
      <c r="I176" s="53"/>
      <c r="J176" s="55">
        <v>19.615384615384617</v>
      </c>
      <c r="K176" s="56"/>
      <c r="L176" s="57"/>
      <c r="M176" s="56"/>
      <c r="N176" s="58"/>
      <c r="O176" s="59"/>
      <c r="P176" s="56"/>
      <c r="Q176" s="56"/>
      <c r="R176" s="56"/>
      <c r="S176" s="81" t="s">
        <v>1</v>
      </c>
      <c r="T176" s="56"/>
      <c r="U176" s="56"/>
    </row>
    <row r="177" spans="6:21" s="45" customFormat="1" ht="24" outlineLevel="2" x14ac:dyDescent="0.2">
      <c r="F177" s="20">
        <v>4</v>
      </c>
      <c r="G177" s="46" t="s">
        <v>192</v>
      </c>
      <c r="H177" s="47" t="s">
        <v>643</v>
      </c>
      <c r="I177" s="21" t="s">
        <v>10</v>
      </c>
      <c r="J177" s="48">
        <v>146</v>
      </c>
      <c r="K177" s="22">
        <v>1</v>
      </c>
      <c r="L177" s="48">
        <f>J177*(1+K177/100)</f>
        <v>147.46</v>
      </c>
      <c r="M177" s="22">
        <v>0</v>
      </c>
      <c r="N177" s="23">
        <f>L177*M177</f>
        <v>0</v>
      </c>
      <c r="O177" s="49">
        <v>5.8299999999999998E-2</v>
      </c>
      <c r="P177" s="50">
        <f>L177*O177</f>
        <v>8.5969180000000005</v>
      </c>
      <c r="Q177" s="49"/>
      <c r="R177" s="50">
        <f>L177*Q177</f>
        <v>0</v>
      </c>
      <c r="S177" s="23">
        <v>21</v>
      </c>
      <c r="T177" s="23">
        <f>N177*(S177/100)</f>
        <v>0</v>
      </c>
      <c r="U177" s="23">
        <f>N177+T177</f>
        <v>0</v>
      </c>
    </row>
    <row r="178" spans="6:21" s="51" customFormat="1" ht="11.25" outlineLevel="3" x14ac:dyDescent="0.2">
      <c r="F178" s="52"/>
      <c r="G178" s="53"/>
      <c r="H178" s="54" t="s">
        <v>361</v>
      </c>
      <c r="I178" s="53"/>
      <c r="J178" s="55">
        <v>146</v>
      </c>
      <c r="K178" s="56"/>
      <c r="L178" s="57"/>
      <c r="M178" s="56"/>
      <c r="N178" s="58"/>
      <c r="O178" s="59"/>
      <c r="P178" s="56"/>
      <c r="Q178" s="56"/>
      <c r="R178" s="56"/>
      <c r="S178" s="81" t="s">
        <v>1</v>
      </c>
      <c r="T178" s="56"/>
      <c r="U178" s="56"/>
    </row>
    <row r="179" spans="6:21" s="45" customFormat="1" ht="24" outlineLevel="2" x14ac:dyDescent="0.2">
      <c r="F179" s="20">
        <v>5</v>
      </c>
      <c r="G179" s="46" t="s">
        <v>147</v>
      </c>
      <c r="H179" s="47" t="s">
        <v>624</v>
      </c>
      <c r="I179" s="21" t="s">
        <v>2</v>
      </c>
      <c r="J179" s="48">
        <v>20</v>
      </c>
      <c r="K179" s="22">
        <v>0</v>
      </c>
      <c r="L179" s="48">
        <f>J179*(1+K179/100)</f>
        <v>20</v>
      </c>
      <c r="M179" s="22">
        <v>0</v>
      </c>
      <c r="N179" s="23">
        <f>L179*M179</f>
        <v>0</v>
      </c>
      <c r="O179" s="49">
        <v>0.20219000000000001</v>
      </c>
      <c r="P179" s="50">
        <f>L179*O179</f>
        <v>4.0438000000000001</v>
      </c>
      <c r="Q179" s="49"/>
      <c r="R179" s="50">
        <f>L179*Q179</f>
        <v>0</v>
      </c>
      <c r="S179" s="23">
        <v>21</v>
      </c>
      <c r="T179" s="23">
        <f>N179*(S179/100)</f>
        <v>0</v>
      </c>
      <c r="U179" s="23">
        <f>N179+T179</f>
        <v>0</v>
      </c>
    </row>
    <row r="180" spans="6:21" s="51" customFormat="1" ht="11.25" outlineLevel="3" x14ac:dyDescent="0.2">
      <c r="F180" s="52"/>
      <c r="G180" s="53"/>
      <c r="H180" s="54" t="s">
        <v>348</v>
      </c>
      <c r="I180" s="53"/>
      <c r="J180" s="55">
        <v>20</v>
      </c>
      <c r="K180" s="56"/>
      <c r="L180" s="57"/>
      <c r="M180" s="56"/>
      <c r="N180" s="58"/>
      <c r="O180" s="59"/>
      <c r="P180" s="56"/>
      <c r="Q180" s="56"/>
      <c r="R180" s="56"/>
      <c r="S180" s="81" t="s">
        <v>1</v>
      </c>
      <c r="T180" s="56"/>
      <c r="U180" s="56"/>
    </row>
    <row r="181" spans="6:21" s="45" customFormat="1" ht="24" outlineLevel="2" x14ac:dyDescent="0.2">
      <c r="F181" s="20">
        <v>6</v>
      </c>
      <c r="G181" s="46" t="s">
        <v>195</v>
      </c>
      <c r="H181" s="47" t="s">
        <v>649</v>
      </c>
      <c r="I181" s="21" t="s">
        <v>10</v>
      </c>
      <c r="J181" s="48">
        <v>8</v>
      </c>
      <c r="K181" s="22">
        <v>1</v>
      </c>
      <c r="L181" s="48">
        <f>J181*(1+K181/100)</f>
        <v>8.08</v>
      </c>
      <c r="M181" s="22">
        <v>0</v>
      </c>
      <c r="N181" s="23">
        <f>L181*M181</f>
        <v>0</v>
      </c>
      <c r="O181" s="49">
        <v>3.4000000000000002E-2</v>
      </c>
      <c r="P181" s="50">
        <f>L181*O181</f>
        <v>0.27472000000000002</v>
      </c>
      <c r="Q181" s="49"/>
      <c r="R181" s="50">
        <f>L181*Q181</f>
        <v>0</v>
      </c>
      <c r="S181" s="23">
        <v>21</v>
      </c>
      <c r="T181" s="23">
        <f>N181*(S181/100)</f>
        <v>0</v>
      </c>
      <c r="U181" s="23">
        <f>N181+T181</f>
        <v>0</v>
      </c>
    </row>
    <row r="182" spans="6:21" s="51" customFormat="1" ht="11.25" outlineLevel="3" x14ac:dyDescent="0.2">
      <c r="F182" s="52"/>
      <c r="G182" s="53"/>
      <c r="H182" s="54" t="s">
        <v>396</v>
      </c>
      <c r="I182" s="53"/>
      <c r="J182" s="55">
        <v>8</v>
      </c>
      <c r="K182" s="56"/>
      <c r="L182" s="57"/>
      <c r="M182" s="56"/>
      <c r="N182" s="58"/>
      <c r="O182" s="59"/>
      <c r="P182" s="56"/>
      <c r="Q182" s="56"/>
      <c r="R182" s="56"/>
      <c r="S182" s="81" t="s">
        <v>1</v>
      </c>
      <c r="T182" s="56"/>
      <c r="U182" s="56"/>
    </row>
    <row r="183" spans="6:21" s="45" customFormat="1" ht="24" outlineLevel="2" x14ac:dyDescent="0.2">
      <c r="F183" s="20">
        <v>7</v>
      </c>
      <c r="G183" s="46" t="s">
        <v>194</v>
      </c>
      <c r="H183" s="47" t="s">
        <v>645</v>
      </c>
      <c r="I183" s="21" t="s">
        <v>10</v>
      </c>
      <c r="J183" s="48">
        <v>28</v>
      </c>
      <c r="K183" s="22">
        <v>1</v>
      </c>
      <c r="L183" s="48">
        <f>J183*(1+K183/100)</f>
        <v>28.28</v>
      </c>
      <c r="M183" s="22">
        <v>0</v>
      </c>
      <c r="N183" s="23">
        <f>L183*M183</f>
        <v>0</v>
      </c>
      <c r="O183" s="49">
        <v>6.7000000000000004E-2</v>
      </c>
      <c r="P183" s="50">
        <f>L183*O183</f>
        <v>1.8947600000000002</v>
      </c>
      <c r="Q183" s="49"/>
      <c r="R183" s="50">
        <f>L183*Q183</f>
        <v>0</v>
      </c>
      <c r="S183" s="23">
        <v>21</v>
      </c>
      <c r="T183" s="23">
        <f>N183*(S183/100)</f>
        <v>0</v>
      </c>
      <c r="U183" s="23">
        <f>N183+T183</f>
        <v>0</v>
      </c>
    </row>
    <row r="184" spans="6:21" s="51" customFormat="1" ht="11.25" outlineLevel="3" x14ac:dyDescent="0.2">
      <c r="F184" s="52"/>
      <c r="G184" s="53"/>
      <c r="H184" s="54" t="s">
        <v>353</v>
      </c>
      <c r="I184" s="53"/>
      <c r="J184" s="55">
        <v>28</v>
      </c>
      <c r="K184" s="56"/>
      <c r="L184" s="57"/>
      <c r="M184" s="56"/>
      <c r="N184" s="58"/>
      <c r="O184" s="59"/>
      <c r="P184" s="56"/>
      <c r="Q184" s="56"/>
      <c r="R184" s="56"/>
      <c r="S184" s="81" t="s">
        <v>1</v>
      </c>
      <c r="T184" s="56"/>
      <c r="U184" s="56"/>
    </row>
    <row r="185" spans="6:21" s="45" customFormat="1" ht="24" outlineLevel="2" x14ac:dyDescent="0.2">
      <c r="F185" s="20">
        <v>8</v>
      </c>
      <c r="G185" s="46" t="s">
        <v>149</v>
      </c>
      <c r="H185" s="47" t="s">
        <v>591</v>
      </c>
      <c r="I185" s="21" t="s">
        <v>2</v>
      </c>
      <c r="J185" s="48">
        <v>20.9</v>
      </c>
      <c r="K185" s="22"/>
      <c r="L185" s="48">
        <f>J185*(1+K185/100)</f>
        <v>20.9</v>
      </c>
      <c r="M185" s="22">
        <v>0</v>
      </c>
      <c r="N185" s="23">
        <f>L185*M185</f>
        <v>0</v>
      </c>
      <c r="O185" s="49">
        <v>0.10095</v>
      </c>
      <c r="P185" s="50">
        <f>L185*O185</f>
        <v>2.109855</v>
      </c>
      <c r="Q185" s="49"/>
      <c r="R185" s="50">
        <f>L185*Q185</f>
        <v>0</v>
      </c>
      <c r="S185" s="23">
        <v>21</v>
      </c>
      <c r="T185" s="23">
        <f>N185*(S185/100)</f>
        <v>0</v>
      </c>
      <c r="U185" s="23">
        <f>N185+T185</f>
        <v>0</v>
      </c>
    </row>
    <row r="186" spans="6:21" s="51" customFormat="1" ht="11.25" outlineLevel="3" x14ac:dyDescent="0.2">
      <c r="F186" s="52"/>
      <c r="G186" s="53"/>
      <c r="H186" s="54" t="s">
        <v>349</v>
      </c>
      <c r="I186" s="53"/>
      <c r="J186" s="55">
        <v>20.9</v>
      </c>
      <c r="K186" s="56"/>
      <c r="L186" s="57"/>
      <c r="M186" s="56"/>
      <c r="N186" s="58"/>
      <c r="O186" s="59"/>
      <c r="P186" s="56"/>
      <c r="Q186" s="56"/>
      <c r="R186" s="56"/>
      <c r="S186" s="81" t="s">
        <v>1</v>
      </c>
      <c r="T186" s="56"/>
      <c r="U186" s="56"/>
    </row>
    <row r="187" spans="6:21" s="45" customFormat="1" ht="24" outlineLevel="2" x14ac:dyDescent="0.2">
      <c r="F187" s="20">
        <v>9</v>
      </c>
      <c r="G187" s="46" t="s">
        <v>193</v>
      </c>
      <c r="H187" s="47" t="s">
        <v>647</v>
      </c>
      <c r="I187" s="21" t="s">
        <v>10</v>
      </c>
      <c r="J187" s="48">
        <v>20.9</v>
      </c>
      <c r="K187" s="22">
        <v>1</v>
      </c>
      <c r="L187" s="48">
        <f>J187*(1+K187/100)</f>
        <v>21.108999999999998</v>
      </c>
      <c r="M187" s="22">
        <v>0</v>
      </c>
      <c r="N187" s="23">
        <f>L187*M187</f>
        <v>0</v>
      </c>
      <c r="O187" s="49">
        <v>2.18E-2</v>
      </c>
      <c r="P187" s="50">
        <f>L187*O187</f>
        <v>0.46017619999999998</v>
      </c>
      <c r="Q187" s="49"/>
      <c r="R187" s="50">
        <f>L187*Q187</f>
        <v>0</v>
      </c>
      <c r="S187" s="23">
        <v>21</v>
      </c>
      <c r="T187" s="23">
        <f>N187*(S187/100)</f>
        <v>0</v>
      </c>
      <c r="U187" s="23">
        <f>N187+T187</f>
        <v>0</v>
      </c>
    </row>
    <row r="188" spans="6:21" s="45" customFormat="1" ht="24" outlineLevel="2" x14ac:dyDescent="0.2">
      <c r="F188" s="20">
        <v>10</v>
      </c>
      <c r="G188" s="46" t="s">
        <v>153</v>
      </c>
      <c r="H188" s="47" t="s">
        <v>606</v>
      </c>
      <c r="I188" s="21" t="s">
        <v>16</v>
      </c>
      <c r="J188" s="48">
        <v>1</v>
      </c>
      <c r="K188" s="22">
        <v>0</v>
      </c>
      <c r="L188" s="48">
        <f>J188*(1+K188/100)</f>
        <v>1</v>
      </c>
      <c r="M188" s="22">
        <v>0</v>
      </c>
      <c r="N188" s="23">
        <f>L188*M188</f>
        <v>0</v>
      </c>
      <c r="O188" s="49"/>
      <c r="P188" s="50">
        <f>L188*O188</f>
        <v>0</v>
      </c>
      <c r="Q188" s="49">
        <v>8.2000000000000003E-2</v>
      </c>
      <c r="R188" s="50">
        <f>L188*Q188</f>
        <v>8.2000000000000003E-2</v>
      </c>
      <c r="S188" s="23">
        <v>21</v>
      </c>
      <c r="T188" s="23">
        <f>N188*(S188/100)</f>
        <v>0</v>
      </c>
      <c r="U188" s="23">
        <f>N188+T188</f>
        <v>0</v>
      </c>
    </row>
    <row r="189" spans="6:21" s="51" customFormat="1" ht="11.25" outlineLevel="3" x14ac:dyDescent="0.2">
      <c r="F189" s="52"/>
      <c r="G189" s="53"/>
      <c r="H189" s="54" t="s">
        <v>185</v>
      </c>
      <c r="I189" s="53"/>
      <c r="J189" s="55">
        <v>1</v>
      </c>
      <c r="K189" s="56"/>
      <c r="L189" s="57"/>
      <c r="M189" s="56"/>
      <c r="N189" s="58"/>
      <c r="O189" s="59"/>
      <c r="P189" s="56"/>
      <c r="Q189" s="56"/>
      <c r="R189" s="56"/>
      <c r="S189" s="81" t="s">
        <v>1</v>
      </c>
      <c r="T189" s="56"/>
      <c r="U189" s="56"/>
    </row>
    <row r="190" spans="6:21" s="45" customFormat="1" ht="24" outlineLevel="2" x14ac:dyDescent="0.2">
      <c r="F190" s="20">
        <v>11</v>
      </c>
      <c r="G190" s="46" t="s">
        <v>154</v>
      </c>
      <c r="H190" s="47" t="s">
        <v>566</v>
      </c>
      <c r="I190" s="21" t="s">
        <v>16</v>
      </c>
      <c r="J190" s="48">
        <v>2</v>
      </c>
      <c r="K190" s="22">
        <v>0</v>
      </c>
      <c r="L190" s="48">
        <f>J190*(1+K190/100)</f>
        <v>2</v>
      </c>
      <c r="M190" s="22">
        <v>0</v>
      </c>
      <c r="N190" s="23">
        <f>L190*M190</f>
        <v>0</v>
      </c>
      <c r="O190" s="49"/>
      <c r="P190" s="50">
        <f>L190*O190</f>
        <v>0</v>
      </c>
      <c r="Q190" s="49">
        <v>4.0000000000000001E-3</v>
      </c>
      <c r="R190" s="50">
        <f>L190*Q190</f>
        <v>8.0000000000000002E-3</v>
      </c>
      <c r="S190" s="23">
        <v>21</v>
      </c>
      <c r="T190" s="23">
        <f>N190*(S190/100)</f>
        <v>0</v>
      </c>
      <c r="U190" s="23">
        <f>N190+T190</f>
        <v>0</v>
      </c>
    </row>
    <row r="191" spans="6:21" s="45" customFormat="1" ht="24" outlineLevel="2" x14ac:dyDescent="0.2">
      <c r="F191" s="20">
        <v>12</v>
      </c>
      <c r="G191" s="46" t="s">
        <v>140</v>
      </c>
      <c r="H191" s="47" t="s">
        <v>565</v>
      </c>
      <c r="I191" s="21" t="s">
        <v>16</v>
      </c>
      <c r="J191" s="48">
        <v>5</v>
      </c>
      <c r="K191" s="22">
        <v>0</v>
      </c>
      <c r="L191" s="48">
        <f>J191*(1+K191/100)</f>
        <v>5</v>
      </c>
      <c r="M191" s="22">
        <v>0</v>
      </c>
      <c r="N191" s="23">
        <f>L191*M191</f>
        <v>0</v>
      </c>
      <c r="O191" s="49">
        <v>0.10940999999999999</v>
      </c>
      <c r="P191" s="50">
        <f>L191*O191</f>
        <v>0.54704999999999993</v>
      </c>
      <c r="Q191" s="49"/>
      <c r="R191" s="50">
        <f>L191*Q191</f>
        <v>0</v>
      </c>
      <c r="S191" s="23">
        <v>21</v>
      </c>
      <c r="T191" s="23">
        <f>N191*(S191/100)</f>
        <v>0</v>
      </c>
      <c r="U191" s="23">
        <f>N191+T191</f>
        <v>0</v>
      </c>
    </row>
    <row r="192" spans="6:21" s="45" customFormat="1" ht="12" outlineLevel="2" x14ac:dyDescent="0.2">
      <c r="F192" s="20">
        <v>13</v>
      </c>
      <c r="G192" s="46" t="s">
        <v>38</v>
      </c>
      <c r="H192" s="47" t="s">
        <v>234</v>
      </c>
      <c r="I192" s="21" t="s">
        <v>16</v>
      </c>
      <c r="J192" s="48">
        <v>5</v>
      </c>
      <c r="K192" s="22">
        <v>0</v>
      </c>
      <c r="L192" s="48">
        <f>J192*(1+K192/100)</f>
        <v>5</v>
      </c>
      <c r="M192" s="22">
        <v>0</v>
      </c>
      <c r="N192" s="23">
        <f>L192*M192</f>
        <v>0</v>
      </c>
      <c r="O192" s="49">
        <v>6.1000000000000004E-3</v>
      </c>
      <c r="P192" s="50">
        <f>L192*O192</f>
        <v>3.0500000000000003E-2</v>
      </c>
      <c r="Q192" s="49"/>
      <c r="R192" s="50">
        <f>L192*Q192</f>
        <v>0</v>
      </c>
      <c r="S192" s="23">
        <v>21</v>
      </c>
      <c r="T192" s="23">
        <f>N192*(S192/100)</f>
        <v>0</v>
      </c>
      <c r="U192" s="23">
        <f>N192+T192</f>
        <v>0</v>
      </c>
    </row>
    <row r="193" spans="6:21" s="45" customFormat="1" ht="24" outlineLevel="2" x14ac:dyDescent="0.2">
      <c r="F193" s="20">
        <v>14</v>
      </c>
      <c r="G193" s="46" t="s">
        <v>137</v>
      </c>
      <c r="H193" s="47" t="s">
        <v>615</v>
      </c>
      <c r="I193" s="21" t="s">
        <v>16</v>
      </c>
      <c r="J193" s="48">
        <v>3</v>
      </c>
      <c r="K193" s="22">
        <v>0</v>
      </c>
      <c r="L193" s="48">
        <f>J193*(1+K193/100)</f>
        <v>3</v>
      </c>
      <c r="M193" s="22">
        <v>0</v>
      </c>
      <c r="N193" s="23">
        <f>L193*M193</f>
        <v>0</v>
      </c>
      <c r="O193" s="49">
        <v>6.9999999999999999E-4</v>
      </c>
      <c r="P193" s="50">
        <f>L193*O193</f>
        <v>2.0999999999999999E-3</v>
      </c>
      <c r="Q193" s="49"/>
      <c r="R193" s="50">
        <f>L193*Q193</f>
        <v>0</v>
      </c>
      <c r="S193" s="23">
        <v>21</v>
      </c>
      <c r="T193" s="23">
        <f>N193*(S193/100)</f>
        <v>0</v>
      </c>
      <c r="U193" s="23">
        <f>N193+T193</f>
        <v>0</v>
      </c>
    </row>
    <row r="194" spans="6:21" s="45" customFormat="1" ht="12" outlineLevel="2" x14ac:dyDescent="0.2">
      <c r="F194" s="20">
        <v>15</v>
      </c>
      <c r="G194" s="46" t="s">
        <v>36</v>
      </c>
      <c r="H194" s="47" t="s">
        <v>437</v>
      </c>
      <c r="I194" s="21" t="s">
        <v>16</v>
      </c>
      <c r="J194" s="48">
        <v>3</v>
      </c>
      <c r="K194" s="22">
        <v>0</v>
      </c>
      <c r="L194" s="48">
        <f>J194*(1+K194/100)</f>
        <v>3</v>
      </c>
      <c r="M194" s="22">
        <v>0</v>
      </c>
      <c r="N194" s="23">
        <f>L194*M194</f>
        <v>0</v>
      </c>
      <c r="O194" s="49">
        <v>3.0000000000000001E-3</v>
      </c>
      <c r="P194" s="50">
        <f>L194*O194</f>
        <v>9.0000000000000011E-3</v>
      </c>
      <c r="Q194" s="49"/>
      <c r="R194" s="50">
        <f>L194*Q194</f>
        <v>0</v>
      </c>
      <c r="S194" s="23">
        <v>21</v>
      </c>
      <c r="T194" s="23">
        <f>N194*(S194/100)</f>
        <v>0</v>
      </c>
      <c r="U194" s="23">
        <f>N194+T194</f>
        <v>0</v>
      </c>
    </row>
    <row r="195" spans="6:21" s="51" customFormat="1" ht="11.25" outlineLevel="3" x14ac:dyDescent="0.2">
      <c r="F195" s="52"/>
      <c r="G195" s="53"/>
      <c r="H195" s="54" t="s">
        <v>175</v>
      </c>
      <c r="I195" s="53"/>
      <c r="J195" s="55">
        <v>3</v>
      </c>
      <c r="K195" s="56"/>
      <c r="L195" s="57"/>
      <c r="M195" s="56"/>
      <c r="N195" s="58"/>
      <c r="O195" s="59"/>
      <c r="P195" s="56"/>
      <c r="Q195" s="56"/>
      <c r="R195" s="56"/>
      <c r="S195" s="81" t="s">
        <v>1</v>
      </c>
      <c r="T195" s="56"/>
      <c r="U195" s="56"/>
    </row>
    <row r="196" spans="6:21" s="45" customFormat="1" ht="24" outlineLevel="2" x14ac:dyDescent="0.2">
      <c r="F196" s="20">
        <v>16</v>
      </c>
      <c r="G196" s="46" t="s">
        <v>139</v>
      </c>
      <c r="H196" s="47" t="s">
        <v>616</v>
      </c>
      <c r="I196" s="21" t="s">
        <v>16</v>
      </c>
      <c r="J196" s="48">
        <v>3</v>
      </c>
      <c r="K196" s="22">
        <v>0</v>
      </c>
      <c r="L196" s="48">
        <f>J196*(1+K196/100)</f>
        <v>3</v>
      </c>
      <c r="M196" s="22">
        <v>0</v>
      </c>
      <c r="N196" s="23">
        <f>L196*M196</f>
        <v>0</v>
      </c>
      <c r="O196" s="49">
        <v>1.0499999999999999E-3</v>
      </c>
      <c r="P196" s="50">
        <f>L196*O196</f>
        <v>3.15E-3</v>
      </c>
      <c r="Q196" s="49"/>
      <c r="R196" s="50">
        <f>L196*Q196</f>
        <v>0</v>
      </c>
      <c r="S196" s="23">
        <v>21</v>
      </c>
      <c r="T196" s="23">
        <f>N196*(S196/100)</f>
        <v>0</v>
      </c>
      <c r="U196" s="23">
        <f>N196+T196</f>
        <v>0</v>
      </c>
    </row>
    <row r="197" spans="6:21" s="51" customFormat="1" ht="11.25" outlineLevel="3" x14ac:dyDescent="0.2">
      <c r="F197" s="52"/>
      <c r="G197" s="53"/>
      <c r="H197" s="54" t="s">
        <v>166</v>
      </c>
      <c r="I197" s="53"/>
      <c r="J197" s="55">
        <v>3</v>
      </c>
      <c r="K197" s="56"/>
      <c r="L197" s="57"/>
      <c r="M197" s="56"/>
      <c r="N197" s="58"/>
      <c r="O197" s="59"/>
      <c r="P197" s="56"/>
      <c r="Q197" s="56"/>
      <c r="R197" s="56"/>
      <c r="S197" s="81" t="s">
        <v>1</v>
      </c>
      <c r="T197" s="56"/>
      <c r="U197" s="56"/>
    </row>
    <row r="198" spans="6:21" s="45" customFormat="1" ht="24" outlineLevel="2" x14ac:dyDescent="0.2">
      <c r="F198" s="20">
        <v>17</v>
      </c>
      <c r="G198" s="46" t="s">
        <v>39</v>
      </c>
      <c r="H198" s="47" t="s">
        <v>604</v>
      </c>
      <c r="I198" s="21" t="s">
        <v>16</v>
      </c>
      <c r="J198" s="48">
        <v>3</v>
      </c>
      <c r="K198" s="22">
        <v>0</v>
      </c>
      <c r="L198" s="48">
        <f>J198*(1+K198/100)</f>
        <v>3</v>
      </c>
      <c r="M198" s="22">
        <v>0</v>
      </c>
      <c r="N198" s="23">
        <f>L198*M198</f>
        <v>0</v>
      </c>
      <c r="O198" s="49">
        <v>1.55E-2</v>
      </c>
      <c r="P198" s="50">
        <f>L198*O198</f>
        <v>4.65E-2</v>
      </c>
      <c r="Q198" s="49"/>
      <c r="R198" s="50">
        <f>L198*Q198</f>
        <v>0</v>
      </c>
      <c r="S198" s="23">
        <v>21</v>
      </c>
      <c r="T198" s="23">
        <f>N198*(S198/100)</f>
        <v>0</v>
      </c>
      <c r="U198" s="23">
        <f>N198+T198</f>
        <v>0</v>
      </c>
    </row>
    <row r="199" spans="6:21" s="51" customFormat="1" ht="11.25" outlineLevel="3" x14ac:dyDescent="0.2">
      <c r="F199" s="52"/>
      <c r="G199" s="53"/>
      <c r="H199" s="54" t="s">
        <v>179</v>
      </c>
      <c r="I199" s="53"/>
      <c r="J199" s="55">
        <v>2</v>
      </c>
      <c r="K199" s="56"/>
      <c r="L199" s="57"/>
      <c r="M199" s="56"/>
      <c r="N199" s="58"/>
      <c r="O199" s="59"/>
      <c r="P199" s="56"/>
      <c r="Q199" s="56"/>
      <c r="R199" s="56"/>
      <c r="S199" s="81" t="s">
        <v>1</v>
      </c>
      <c r="T199" s="56"/>
      <c r="U199" s="56"/>
    </row>
    <row r="200" spans="6:21" s="51" customFormat="1" ht="11.25" outlineLevel="3" x14ac:dyDescent="0.2">
      <c r="F200" s="52"/>
      <c r="G200" s="53"/>
      <c r="H200" s="54" t="s">
        <v>184</v>
      </c>
      <c r="I200" s="53"/>
      <c r="J200" s="55">
        <v>1</v>
      </c>
      <c r="K200" s="56"/>
      <c r="L200" s="57"/>
      <c r="M200" s="56"/>
      <c r="N200" s="58"/>
      <c r="O200" s="59"/>
      <c r="P200" s="56"/>
      <c r="Q200" s="56"/>
      <c r="R200" s="56"/>
      <c r="S200" s="81" t="s">
        <v>1</v>
      </c>
      <c r="T200" s="56"/>
      <c r="U200" s="56"/>
    </row>
    <row r="201" spans="6:21" s="45" customFormat="1" ht="12" outlineLevel="2" x14ac:dyDescent="0.2">
      <c r="F201" s="20">
        <v>18</v>
      </c>
      <c r="G201" s="46" t="s">
        <v>150</v>
      </c>
      <c r="H201" s="47" t="s">
        <v>561</v>
      </c>
      <c r="I201" s="21" t="s">
        <v>2</v>
      </c>
      <c r="J201" s="48">
        <v>26.7</v>
      </c>
      <c r="K201" s="22">
        <v>0</v>
      </c>
      <c r="L201" s="48">
        <f>J201*(1+K201/100)</f>
        <v>26.7</v>
      </c>
      <c r="M201" s="22">
        <v>0</v>
      </c>
      <c r="N201" s="23">
        <f>L201*M201</f>
        <v>0</v>
      </c>
      <c r="O201" s="49"/>
      <c r="P201" s="50">
        <f>L201*O201</f>
        <v>0</v>
      </c>
      <c r="Q201" s="49"/>
      <c r="R201" s="50">
        <f>L201*Q201</f>
        <v>0</v>
      </c>
      <c r="S201" s="23">
        <v>21</v>
      </c>
      <c r="T201" s="23">
        <f>N201*(S201/100)</f>
        <v>0</v>
      </c>
      <c r="U201" s="23">
        <f>N201+T201</f>
        <v>0</v>
      </c>
    </row>
    <row r="202" spans="6:21" s="51" customFormat="1" ht="11.25" outlineLevel="3" x14ac:dyDescent="0.2">
      <c r="F202" s="52"/>
      <c r="G202" s="53"/>
      <c r="H202" s="54" t="s">
        <v>394</v>
      </c>
      <c r="I202" s="53"/>
      <c r="J202" s="55">
        <v>11.4</v>
      </c>
      <c r="K202" s="56"/>
      <c r="L202" s="57"/>
      <c r="M202" s="56"/>
      <c r="N202" s="58"/>
      <c r="O202" s="59"/>
      <c r="P202" s="56"/>
      <c r="Q202" s="56"/>
      <c r="R202" s="56"/>
      <c r="S202" s="81" t="s">
        <v>1</v>
      </c>
      <c r="T202" s="56"/>
      <c r="U202" s="56"/>
    </row>
    <row r="203" spans="6:21" s="51" customFormat="1" ht="11.25" outlineLevel="3" x14ac:dyDescent="0.2">
      <c r="F203" s="52"/>
      <c r="G203" s="53"/>
      <c r="H203" s="54" t="s">
        <v>221</v>
      </c>
      <c r="I203" s="53"/>
      <c r="J203" s="55">
        <v>7.3</v>
      </c>
      <c r="K203" s="56"/>
      <c r="L203" s="57"/>
      <c r="M203" s="56"/>
      <c r="N203" s="58"/>
      <c r="O203" s="59"/>
      <c r="P203" s="56"/>
      <c r="Q203" s="56"/>
      <c r="R203" s="56"/>
      <c r="S203" s="81" t="s">
        <v>1</v>
      </c>
      <c r="T203" s="56"/>
      <c r="U203" s="56"/>
    </row>
    <row r="204" spans="6:21" s="51" customFormat="1" ht="11.25" outlineLevel="3" x14ac:dyDescent="0.2">
      <c r="F204" s="52"/>
      <c r="G204" s="53"/>
      <c r="H204" s="54" t="s">
        <v>369</v>
      </c>
      <c r="I204" s="53"/>
      <c r="J204" s="55">
        <v>8</v>
      </c>
      <c r="K204" s="56"/>
      <c r="L204" s="57"/>
      <c r="M204" s="56"/>
      <c r="N204" s="58"/>
      <c r="O204" s="59"/>
      <c r="P204" s="56"/>
      <c r="Q204" s="56"/>
      <c r="R204" s="56"/>
      <c r="S204" s="81" t="s">
        <v>1</v>
      </c>
      <c r="T204" s="56"/>
      <c r="U204" s="56"/>
    </row>
    <row r="205" spans="6:21" s="83" customFormat="1" ht="12.75" customHeight="1" outlineLevel="2" x14ac:dyDescent="0.2">
      <c r="F205" s="84"/>
      <c r="G205" s="85"/>
      <c r="H205" s="86"/>
      <c r="I205" s="85"/>
      <c r="J205" s="87"/>
      <c r="K205" s="88"/>
      <c r="L205" s="87"/>
      <c r="M205" s="88"/>
      <c r="N205" s="89"/>
      <c r="O205" s="90"/>
      <c r="P205" s="88"/>
      <c r="Q205" s="88"/>
      <c r="R205" s="88"/>
      <c r="S205" s="82" t="s">
        <v>1</v>
      </c>
      <c r="T205" s="88"/>
      <c r="U205" s="88"/>
    </row>
    <row r="206" spans="6:21" s="37" customFormat="1" ht="16.5" customHeight="1" outlineLevel="1" x14ac:dyDescent="0.2">
      <c r="F206" s="38"/>
      <c r="G206" s="39"/>
      <c r="H206" s="39" t="s">
        <v>389</v>
      </c>
      <c r="I206" s="6"/>
      <c r="J206" s="40"/>
      <c r="K206" s="41"/>
      <c r="L206" s="40"/>
      <c r="M206" s="41"/>
      <c r="N206" s="42">
        <f>SUBTOTAL(9,N207:N213)</f>
        <v>0</v>
      </c>
      <c r="O206" s="43"/>
      <c r="P206" s="44">
        <f>SUBTOTAL(9,P207:P213)</f>
        <v>1.9379999999999998E-2</v>
      </c>
      <c r="Q206" s="41"/>
      <c r="R206" s="44">
        <f>SUBTOTAL(9,R207:R213)</f>
        <v>0</v>
      </c>
      <c r="S206" s="80" t="s">
        <v>1</v>
      </c>
      <c r="T206" s="42">
        <f>SUBTOTAL(9,T207:T213)</f>
        <v>0</v>
      </c>
      <c r="U206" s="42">
        <f>SUBTOTAL(9,U207:U213)</f>
        <v>0</v>
      </c>
    </row>
    <row r="207" spans="6:21" s="45" customFormat="1" ht="24" outlineLevel="2" x14ac:dyDescent="0.2">
      <c r="F207" s="20">
        <v>1</v>
      </c>
      <c r="G207" s="46" t="s">
        <v>111</v>
      </c>
      <c r="H207" s="47" t="s">
        <v>594</v>
      </c>
      <c r="I207" s="21" t="s">
        <v>2</v>
      </c>
      <c r="J207" s="48">
        <v>25.5</v>
      </c>
      <c r="K207" s="22">
        <v>0</v>
      </c>
      <c r="L207" s="48">
        <f>J207*(1+K207/100)</f>
        <v>25.5</v>
      </c>
      <c r="M207" s="22">
        <v>0</v>
      </c>
      <c r="N207" s="23">
        <f>L207*M207</f>
        <v>0</v>
      </c>
      <c r="O207" s="49"/>
      <c r="P207" s="50">
        <f>L207*O207</f>
        <v>0</v>
      </c>
      <c r="Q207" s="49"/>
      <c r="R207" s="50">
        <f>L207*Q207</f>
        <v>0</v>
      </c>
      <c r="S207" s="23">
        <v>21</v>
      </c>
      <c r="T207" s="23">
        <f>N207*(S207/100)</f>
        <v>0</v>
      </c>
      <c r="U207" s="23">
        <f>N207+T207</f>
        <v>0</v>
      </c>
    </row>
    <row r="208" spans="6:21" s="51" customFormat="1" ht="11.25" outlineLevel="3" x14ac:dyDescent="0.2">
      <c r="F208" s="52"/>
      <c r="G208" s="53"/>
      <c r="H208" s="54" t="s">
        <v>335</v>
      </c>
      <c r="I208" s="53"/>
      <c r="J208" s="55">
        <v>25.5</v>
      </c>
      <c r="K208" s="56"/>
      <c r="L208" s="57"/>
      <c r="M208" s="56"/>
      <c r="N208" s="58"/>
      <c r="O208" s="59"/>
      <c r="P208" s="56"/>
      <c r="Q208" s="56"/>
      <c r="R208" s="56"/>
      <c r="S208" s="81" t="s">
        <v>1</v>
      </c>
      <c r="T208" s="56"/>
      <c r="U208" s="56"/>
    </row>
    <row r="209" spans="6:21" s="45" customFormat="1" ht="12" outlineLevel="2" x14ac:dyDescent="0.2">
      <c r="F209" s="20">
        <v>2</v>
      </c>
      <c r="G209" s="46" t="s">
        <v>31</v>
      </c>
      <c r="H209" s="47" t="s">
        <v>484</v>
      </c>
      <c r="I209" s="21" t="s">
        <v>2</v>
      </c>
      <c r="J209" s="48">
        <v>25.5</v>
      </c>
      <c r="K209" s="22">
        <v>0</v>
      </c>
      <c r="L209" s="48">
        <f>J209*(1+K209/100)</f>
        <v>25.5</v>
      </c>
      <c r="M209" s="22">
        <v>0</v>
      </c>
      <c r="N209" s="23">
        <f>L209*M209</f>
        <v>0</v>
      </c>
      <c r="O209" s="49">
        <v>6.8999999999999997E-4</v>
      </c>
      <c r="P209" s="50">
        <f>L209*O209</f>
        <v>1.7595E-2</v>
      </c>
      <c r="Q209" s="49"/>
      <c r="R209" s="50">
        <f>L209*Q209</f>
        <v>0</v>
      </c>
      <c r="S209" s="23">
        <v>21</v>
      </c>
      <c r="T209" s="23">
        <f>N209*(S209/100)</f>
        <v>0</v>
      </c>
      <c r="U209" s="23">
        <f>N209+T209</f>
        <v>0</v>
      </c>
    </row>
    <row r="210" spans="6:21" s="51" customFormat="1" ht="11.25" outlineLevel="3" x14ac:dyDescent="0.2">
      <c r="F210" s="52"/>
      <c r="G210" s="53"/>
      <c r="H210" s="54" t="s">
        <v>314</v>
      </c>
      <c r="I210" s="53"/>
      <c r="J210" s="55">
        <v>25.5</v>
      </c>
      <c r="K210" s="56"/>
      <c r="L210" s="57"/>
      <c r="M210" s="56"/>
      <c r="N210" s="58"/>
      <c r="O210" s="59"/>
      <c r="P210" s="56"/>
      <c r="Q210" s="56"/>
      <c r="R210" s="56"/>
      <c r="S210" s="81" t="s">
        <v>1</v>
      </c>
      <c r="T210" s="56"/>
      <c r="U210" s="56"/>
    </row>
    <row r="211" spans="6:21" s="45" customFormat="1" ht="12" outlineLevel="2" x14ac:dyDescent="0.2">
      <c r="F211" s="20">
        <v>3</v>
      </c>
      <c r="G211" s="46" t="s">
        <v>110</v>
      </c>
      <c r="H211" s="47" t="s">
        <v>419</v>
      </c>
      <c r="I211" s="21" t="s">
        <v>2</v>
      </c>
      <c r="J211" s="48">
        <v>25.5</v>
      </c>
      <c r="K211" s="22">
        <v>0</v>
      </c>
      <c r="L211" s="48">
        <f>J211*(1+K211/100)</f>
        <v>25.5</v>
      </c>
      <c r="M211" s="22">
        <v>0</v>
      </c>
      <c r="N211" s="23">
        <f>L211*M211</f>
        <v>0</v>
      </c>
      <c r="O211" s="49">
        <v>6.9999999999999994E-5</v>
      </c>
      <c r="P211" s="50">
        <f>L211*O211</f>
        <v>1.7849999999999999E-3</v>
      </c>
      <c r="Q211" s="49"/>
      <c r="R211" s="50">
        <f>L211*Q211</f>
        <v>0</v>
      </c>
      <c r="S211" s="23">
        <v>21</v>
      </c>
      <c r="T211" s="23">
        <f>N211*(S211/100)</f>
        <v>0</v>
      </c>
      <c r="U211" s="23">
        <f>N211+T211</f>
        <v>0</v>
      </c>
    </row>
    <row r="212" spans="6:21" s="51" customFormat="1" ht="11.25" outlineLevel="3" x14ac:dyDescent="0.2">
      <c r="F212" s="52"/>
      <c r="G212" s="53"/>
      <c r="H212" s="54" t="s">
        <v>324</v>
      </c>
      <c r="I212" s="53"/>
      <c r="J212" s="55">
        <v>25.5</v>
      </c>
      <c r="K212" s="56"/>
      <c r="L212" s="57"/>
      <c r="M212" s="56"/>
      <c r="N212" s="58"/>
      <c r="O212" s="59"/>
      <c r="P212" s="56"/>
      <c r="Q212" s="56"/>
      <c r="R212" s="56"/>
      <c r="S212" s="81" t="s">
        <v>1</v>
      </c>
      <c r="T212" s="56"/>
      <c r="U212" s="56"/>
    </row>
    <row r="213" spans="6:21" s="83" customFormat="1" ht="12.75" customHeight="1" outlineLevel="2" x14ac:dyDescent="0.2">
      <c r="F213" s="84"/>
      <c r="G213" s="85"/>
      <c r="H213" s="86"/>
      <c r="I213" s="85"/>
      <c r="J213" s="87"/>
      <c r="K213" s="88"/>
      <c r="L213" s="87"/>
      <c r="M213" s="88"/>
      <c r="N213" s="89"/>
      <c r="O213" s="90"/>
      <c r="P213" s="88"/>
      <c r="Q213" s="88"/>
      <c r="R213" s="88"/>
      <c r="S213" s="82" t="s">
        <v>1</v>
      </c>
      <c r="T213" s="88"/>
      <c r="U213" s="88"/>
    </row>
    <row r="214" spans="6:21" s="37" customFormat="1" ht="16.5" customHeight="1" outlineLevel="1" x14ac:dyDescent="0.2">
      <c r="F214" s="38"/>
      <c r="G214" s="39"/>
      <c r="H214" s="39" t="s">
        <v>302</v>
      </c>
      <c r="I214" s="6"/>
      <c r="J214" s="40"/>
      <c r="K214" s="41"/>
      <c r="L214" s="40"/>
      <c r="M214" s="41"/>
      <c r="N214" s="42">
        <f>SUBTOTAL(9,N215:N224)</f>
        <v>0</v>
      </c>
      <c r="O214" s="43"/>
      <c r="P214" s="44">
        <f>SUBTOTAL(9,P215:P224)</f>
        <v>0</v>
      </c>
      <c r="Q214" s="41"/>
      <c r="R214" s="44">
        <f>SUBTOTAL(9,R215:R224)</f>
        <v>0</v>
      </c>
      <c r="S214" s="80" t="s">
        <v>1</v>
      </c>
      <c r="T214" s="42">
        <f>SUBTOTAL(9,T215:T224)</f>
        <v>0</v>
      </c>
      <c r="U214" s="42">
        <f>SUBTOTAL(9,U215:U224)</f>
        <v>0</v>
      </c>
    </row>
    <row r="215" spans="6:21" s="45" customFormat="1" ht="12" outlineLevel="2" x14ac:dyDescent="0.2">
      <c r="F215" s="20">
        <v>1</v>
      </c>
      <c r="G215" s="46" t="s">
        <v>159</v>
      </c>
      <c r="H215" s="47" t="s">
        <v>499</v>
      </c>
      <c r="I215" s="21" t="s">
        <v>3</v>
      </c>
      <c r="J215" s="48">
        <v>192.84300000000002</v>
      </c>
      <c r="K215" s="22">
        <v>0</v>
      </c>
      <c r="L215" s="48">
        <f>J215*(1+K215/100)</f>
        <v>192.84300000000002</v>
      </c>
      <c r="M215" s="22">
        <v>0</v>
      </c>
      <c r="N215" s="23">
        <f>L215*M215</f>
        <v>0</v>
      </c>
      <c r="O215" s="49"/>
      <c r="P215" s="50">
        <f>L215*O215</f>
        <v>0</v>
      </c>
      <c r="Q215" s="49"/>
      <c r="R215" s="50">
        <f>L215*Q215</f>
        <v>0</v>
      </c>
      <c r="S215" s="23">
        <v>21</v>
      </c>
      <c r="T215" s="23">
        <f>N215*(S215/100)</f>
        <v>0</v>
      </c>
      <c r="U215" s="23">
        <f>N215+T215</f>
        <v>0</v>
      </c>
    </row>
    <row r="216" spans="6:21" s="51" customFormat="1" ht="22.5" outlineLevel="3" x14ac:dyDescent="0.2">
      <c r="F216" s="52"/>
      <c r="G216" s="53"/>
      <c r="H216" s="54" t="s">
        <v>578</v>
      </c>
      <c r="I216" s="53"/>
      <c r="J216" s="55">
        <v>71.61</v>
      </c>
      <c r="K216" s="56"/>
      <c r="L216" s="57"/>
      <c r="M216" s="56"/>
      <c r="N216" s="58"/>
      <c r="O216" s="59"/>
      <c r="P216" s="56"/>
      <c r="Q216" s="56"/>
      <c r="R216" s="56"/>
      <c r="S216" s="81" t="s">
        <v>1</v>
      </c>
      <c r="T216" s="56"/>
      <c r="U216" s="56"/>
    </row>
    <row r="217" spans="6:21" s="51" customFormat="1" ht="22.5" outlineLevel="3" x14ac:dyDescent="0.2">
      <c r="F217" s="52"/>
      <c r="G217" s="53"/>
      <c r="H217" s="54" t="s">
        <v>564</v>
      </c>
      <c r="I217" s="53"/>
      <c r="J217" s="55">
        <v>121.233</v>
      </c>
      <c r="K217" s="56"/>
      <c r="L217" s="57"/>
      <c r="M217" s="56"/>
      <c r="N217" s="58"/>
      <c r="O217" s="59"/>
      <c r="P217" s="56"/>
      <c r="Q217" s="56"/>
      <c r="R217" s="56"/>
      <c r="S217" s="81" t="s">
        <v>1</v>
      </c>
      <c r="T217" s="56"/>
      <c r="U217" s="56"/>
    </row>
    <row r="218" spans="6:21" s="45" customFormat="1" ht="12" outlineLevel="2" x14ac:dyDescent="0.2">
      <c r="F218" s="20">
        <v>2</v>
      </c>
      <c r="G218" s="46" t="s">
        <v>160</v>
      </c>
      <c r="H218" s="47" t="s">
        <v>551</v>
      </c>
      <c r="I218" s="21" t="s">
        <v>3</v>
      </c>
      <c r="J218" s="48">
        <v>1377.537</v>
      </c>
      <c r="K218" s="22">
        <v>0</v>
      </c>
      <c r="L218" s="48">
        <f>J218*(1+K218/100)</f>
        <v>1377.537</v>
      </c>
      <c r="M218" s="22">
        <v>0</v>
      </c>
      <c r="N218" s="23">
        <f>L218*M218</f>
        <v>0</v>
      </c>
      <c r="O218" s="49"/>
      <c r="P218" s="50">
        <f>L218*O218</f>
        <v>0</v>
      </c>
      <c r="Q218" s="49"/>
      <c r="R218" s="50">
        <f>L218*Q218</f>
        <v>0</v>
      </c>
      <c r="S218" s="23">
        <v>21</v>
      </c>
      <c r="T218" s="23">
        <f>N218*(S218/100)</f>
        <v>0</v>
      </c>
      <c r="U218" s="23">
        <f>N218+T218</f>
        <v>0</v>
      </c>
    </row>
    <row r="219" spans="6:21" s="51" customFormat="1" ht="11.25" outlineLevel="3" x14ac:dyDescent="0.2">
      <c r="F219" s="52"/>
      <c r="G219" s="53"/>
      <c r="H219" s="54" t="s">
        <v>409</v>
      </c>
      <c r="I219" s="53"/>
      <c r="J219" s="55">
        <v>286.44</v>
      </c>
      <c r="K219" s="56"/>
      <c r="L219" s="57"/>
      <c r="M219" s="56"/>
      <c r="N219" s="58"/>
      <c r="O219" s="59"/>
      <c r="P219" s="56"/>
      <c r="Q219" s="56"/>
      <c r="R219" s="56"/>
      <c r="S219" s="81" t="s">
        <v>1</v>
      </c>
      <c r="T219" s="56"/>
      <c r="U219" s="56"/>
    </row>
    <row r="220" spans="6:21" s="51" customFormat="1" ht="11.25" outlineLevel="3" x14ac:dyDescent="0.2">
      <c r="F220" s="52"/>
      <c r="G220" s="53"/>
      <c r="H220" s="54" t="s">
        <v>418</v>
      </c>
      <c r="I220" s="53"/>
      <c r="J220" s="55">
        <v>1091.097</v>
      </c>
      <c r="K220" s="56"/>
      <c r="L220" s="57"/>
      <c r="M220" s="56"/>
      <c r="N220" s="58"/>
      <c r="O220" s="59"/>
      <c r="P220" s="56"/>
      <c r="Q220" s="56"/>
      <c r="R220" s="56"/>
      <c r="S220" s="81" t="s">
        <v>1</v>
      </c>
      <c r="T220" s="56"/>
      <c r="U220" s="56"/>
    </row>
    <row r="221" spans="6:21" s="45" customFormat="1" ht="24" outlineLevel="2" x14ac:dyDescent="0.2">
      <c r="F221" s="20">
        <v>3</v>
      </c>
      <c r="G221" s="46" t="s">
        <v>161</v>
      </c>
      <c r="H221" s="47" t="s">
        <v>595</v>
      </c>
      <c r="I221" s="21" t="s">
        <v>3</v>
      </c>
      <c r="J221" s="48">
        <v>71.61</v>
      </c>
      <c r="K221" s="22">
        <v>0</v>
      </c>
      <c r="L221" s="48">
        <f>J221*(1+K221/100)</f>
        <v>71.61</v>
      </c>
      <c r="M221" s="22">
        <v>0</v>
      </c>
      <c r="N221" s="23">
        <f>L221*M221</f>
        <v>0</v>
      </c>
      <c r="O221" s="49"/>
      <c r="P221" s="50">
        <f>L221*O221</f>
        <v>0</v>
      </c>
      <c r="Q221" s="49"/>
      <c r="R221" s="50">
        <f>L221*Q221</f>
        <v>0</v>
      </c>
      <c r="S221" s="23">
        <v>21</v>
      </c>
      <c r="T221" s="23">
        <f>N221*(S221/100)</f>
        <v>0</v>
      </c>
      <c r="U221" s="23">
        <f>N221+T221</f>
        <v>0</v>
      </c>
    </row>
    <row r="222" spans="6:21" s="45" customFormat="1" ht="24" outlineLevel="2" x14ac:dyDescent="0.2">
      <c r="F222" s="20">
        <v>4</v>
      </c>
      <c r="G222" s="46" t="s">
        <v>156</v>
      </c>
      <c r="H222" s="47" t="s">
        <v>632</v>
      </c>
      <c r="I222" s="21" t="s">
        <v>3</v>
      </c>
      <c r="J222" s="48">
        <v>121.233</v>
      </c>
      <c r="K222" s="22">
        <v>0</v>
      </c>
      <c r="L222" s="48">
        <f>J222*(1+K222/100)</f>
        <v>121.233</v>
      </c>
      <c r="M222" s="22">
        <v>0</v>
      </c>
      <c r="N222" s="23">
        <f>L222*M222</f>
        <v>0</v>
      </c>
      <c r="O222" s="49"/>
      <c r="P222" s="50">
        <f>L222*O222</f>
        <v>0</v>
      </c>
      <c r="Q222" s="49"/>
      <c r="R222" s="50">
        <f>L222*Q222</f>
        <v>0</v>
      </c>
      <c r="S222" s="23">
        <v>21</v>
      </c>
      <c r="T222" s="23">
        <f>N222*(S222/100)</f>
        <v>0</v>
      </c>
      <c r="U222" s="23">
        <f>N222+T222</f>
        <v>0</v>
      </c>
    </row>
    <row r="223" spans="6:21" s="45" customFormat="1" ht="12" outlineLevel="2" x14ac:dyDescent="0.2">
      <c r="F223" s="20">
        <v>5</v>
      </c>
      <c r="G223" s="46" t="s">
        <v>162</v>
      </c>
      <c r="H223" s="47" t="s">
        <v>505</v>
      </c>
      <c r="I223" s="21" t="s">
        <v>3</v>
      </c>
      <c r="J223" s="48">
        <v>1215.2170000000001</v>
      </c>
      <c r="K223" s="22">
        <v>0</v>
      </c>
      <c r="L223" s="48">
        <f>J223*(1+K223/100)</f>
        <v>1215.2170000000001</v>
      </c>
      <c r="M223" s="22">
        <v>0</v>
      </c>
      <c r="N223" s="23">
        <f>L223*M223</f>
        <v>0</v>
      </c>
      <c r="O223" s="49"/>
      <c r="P223" s="50">
        <f>L223*O223</f>
        <v>0</v>
      </c>
      <c r="Q223" s="49"/>
      <c r="R223" s="50">
        <f>L223*Q223</f>
        <v>0</v>
      </c>
      <c r="S223" s="23">
        <v>21</v>
      </c>
      <c r="T223" s="23">
        <f>N223*(S223/100)</f>
        <v>0</v>
      </c>
      <c r="U223" s="23">
        <f>N223+T223</f>
        <v>0</v>
      </c>
    </row>
    <row r="224" spans="6:21" s="83" customFormat="1" ht="12.75" customHeight="1" outlineLevel="2" x14ac:dyDescent="0.2">
      <c r="F224" s="84"/>
      <c r="G224" s="85"/>
      <c r="H224" s="86"/>
      <c r="I224" s="85"/>
      <c r="J224" s="87"/>
      <c r="K224" s="88"/>
      <c r="L224" s="87"/>
      <c r="M224" s="88"/>
      <c r="N224" s="89"/>
      <c r="O224" s="90"/>
      <c r="P224" s="88"/>
      <c r="Q224" s="88"/>
      <c r="R224" s="88"/>
      <c r="S224" s="82" t="s">
        <v>1</v>
      </c>
      <c r="T224" s="88"/>
      <c r="U224" s="88"/>
    </row>
    <row r="225" spans="6:21" s="37" customFormat="1" ht="16.5" customHeight="1" outlineLevel="1" x14ac:dyDescent="0.2">
      <c r="F225" s="38"/>
      <c r="G225" s="39"/>
      <c r="H225" s="39" t="s">
        <v>375</v>
      </c>
      <c r="I225" s="6"/>
      <c r="J225" s="40"/>
      <c r="K225" s="41"/>
      <c r="L225" s="40"/>
      <c r="M225" s="41"/>
      <c r="N225" s="42">
        <f>SUBTOTAL(9,N226:N227)</f>
        <v>0</v>
      </c>
      <c r="O225" s="43"/>
      <c r="P225" s="44">
        <f>SUBTOTAL(9,P226:P227)</f>
        <v>0</v>
      </c>
      <c r="Q225" s="41"/>
      <c r="R225" s="44">
        <f>SUBTOTAL(9,R226:R227)</f>
        <v>0</v>
      </c>
      <c r="S225" s="80" t="s">
        <v>1</v>
      </c>
      <c r="T225" s="42">
        <f>SUBTOTAL(9,T226:T227)</f>
        <v>0</v>
      </c>
      <c r="U225" s="42">
        <f>SUBTOTAL(9,U226:U227)</f>
        <v>0</v>
      </c>
    </row>
    <row r="226" spans="6:21" s="45" customFormat="1" ht="12" outlineLevel="2" x14ac:dyDescent="0.2">
      <c r="F226" s="20">
        <v>1</v>
      </c>
      <c r="G226" s="46" t="s">
        <v>4</v>
      </c>
      <c r="H226" s="47" t="s">
        <v>295</v>
      </c>
      <c r="I226" s="21" t="s">
        <v>0</v>
      </c>
      <c r="J226" s="48">
        <v>3</v>
      </c>
      <c r="K226" s="22">
        <v>0</v>
      </c>
      <c r="L226" s="48">
        <f>J226*(1+K226/100)</f>
        <v>3</v>
      </c>
      <c r="M226" s="22">
        <v>0</v>
      </c>
      <c r="N226" s="23">
        <f>L226*M226</f>
        <v>0</v>
      </c>
      <c r="O226" s="49"/>
      <c r="P226" s="50">
        <f>L226*O226</f>
        <v>0</v>
      </c>
      <c r="Q226" s="49"/>
      <c r="R226" s="50">
        <f>L226*Q226</f>
        <v>0</v>
      </c>
      <c r="S226" s="23">
        <v>21</v>
      </c>
      <c r="T226" s="23">
        <f>N226*(S226/100)</f>
        <v>0</v>
      </c>
      <c r="U226" s="23">
        <f>N226+T226</f>
        <v>0</v>
      </c>
    </row>
    <row r="227" spans="6:21" s="45" customFormat="1" ht="12" outlineLevel="2" x14ac:dyDescent="0.2">
      <c r="F227" s="20">
        <v>2</v>
      </c>
      <c r="G227" s="46" t="s">
        <v>5</v>
      </c>
      <c r="H227" s="47" t="s">
        <v>278</v>
      </c>
      <c r="I227" s="21" t="s">
        <v>0</v>
      </c>
      <c r="J227" s="48">
        <v>1.5</v>
      </c>
      <c r="K227" s="22">
        <v>0</v>
      </c>
      <c r="L227" s="48">
        <f>J227*(1+K227/100)</f>
        <v>1.5</v>
      </c>
      <c r="M227" s="22">
        <v>0</v>
      </c>
      <c r="N227" s="23">
        <f>L227*M227</f>
        <v>0</v>
      </c>
      <c r="O227" s="49"/>
      <c r="P227" s="50">
        <f>L227*O227</f>
        <v>0</v>
      </c>
      <c r="Q227" s="49"/>
      <c r="R227" s="50">
        <f>L227*Q227</f>
        <v>0</v>
      </c>
      <c r="S227" s="23">
        <v>21</v>
      </c>
      <c r="T227" s="23">
        <f>N227*(S227/100)</f>
        <v>0</v>
      </c>
      <c r="U227" s="23">
        <f>N227+T227</f>
        <v>0</v>
      </c>
    </row>
  </sheetData>
  <sheetProtection algorithmName="SHA-512" hashValue="ZiLJ+TL65U2vkM97PCldTDFxRG7xAcFYjBNbypksIlM7iZd8GR4y1TnookscDS2bpR5EynsJvUkeEqJTPFzZbg==" saltValue="rZQElRSt9DmB/ibg/TglJA==" spinCount="100000" sheet="1" objects="1" scenarios="1"/>
  <protectedRanges>
    <protectedRange sqref="M170 M173 M175 M177 M179 M181 M183 M185 M187 M188 M190 M191 M192 M193 M194 M196 M198 M201 M207 M209 M211" name="Oblast3"/>
    <protectedRange sqref="M7 M9 M11 M13 M14 M16 M18 M20 M21 M23 M24 M26 M29 M32 M34 M47 M49 M51 M53 M55 M57 M59 M63 M65 M67 M69 M71 M73 M74 M75 M76 M77 M79 M81" name="Oblast1"/>
    <protectedRange sqref="M85 M88 M92 M99 M102 M105 M107 M109 M112 M115 M116 M118 M120 M123 M124 M127 M131 M133 M135 M139 M141 M143 M144 M145 M147 M149 M150 M151 M152 M153 M155 M156 M158 M159 M162 M165 M167" name="Oblast2"/>
    <protectedRange sqref="M215 M218 M221 M222 M223 M226 M227" name="Oblast4"/>
  </protectedRanges>
  <printOptions gridLines="1"/>
  <pageMargins left="0.70866141732283472" right="0.70866141732283472" top="0.78740157480314965" bottom="0.78740157480314965"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8"/>
  <sheetViews>
    <sheetView workbookViewId="0">
      <selection activeCell="E112" sqref="E112"/>
    </sheetView>
  </sheetViews>
  <sheetFormatPr defaultRowHeight="12.75" x14ac:dyDescent="0.2"/>
  <cols>
    <col min="1" max="1" width="16.7109375" style="101" customWidth="1"/>
    <col min="2" max="2" width="47.140625" style="102" bestFit="1" customWidth="1"/>
    <col min="3" max="3" width="9.140625" style="102"/>
    <col min="4" max="4" width="9.85546875" style="102" customWidth="1"/>
    <col min="5" max="5" width="13.5703125" style="102" customWidth="1"/>
    <col min="6" max="6" width="15.5703125" style="102" customWidth="1"/>
    <col min="7" max="16384" width="9.140625" style="102"/>
  </cols>
  <sheetData>
    <row r="1" spans="1:13" ht="15.75" x14ac:dyDescent="0.25">
      <c r="B1" s="12" t="s">
        <v>345</v>
      </c>
      <c r="C1" s="12" t="s">
        <v>657</v>
      </c>
    </row>
    <row r="2" spans="1:13" ht="15.75" x14ac:dyDescent="0.25">
      <c r="B2" s="12"/>
    </row>
    <row r="3" spans="1:13" ht="15.75" x14ac:dyDescent="0.25">
      <c r="B3" s="12" t="s">
        <v>782</v>
      </c>
      <c r="F3" s="135">
        <f>F39+F81+F119+F121+F125+F127</f>
        <v>0</v>
      </c>
    </row>
    <row r="4" spans="1:13" ht="18" x14ac:dyDescent="0.25">
      <c r="A4" s="102"/>
      <c r="B4" s="110" t="s">
        <v>785</v>
      </c>
      <c r="C4" s="100" t="s">
        <v>671</v>
      </c>
      <c r="D4" s="100" t="s">
        <v>672</v>
      </c>
      <c r="E4" s="100" t="s">
        <v>17</v>
      </c>
      <c r="F4" s="100" t="s">
        <v>673</v>
      </c>
    </row>
    <row r="5" spans="1:13" ht="15" x14ac:dyDescent="0.2">
      <c r="A5" s="102"/>
      <c r="B5" s="104" t="s">
        <v>674</v>
      </c>
      <c r="C5" s="100"/>
      <c r="D5" s="100"/>
      <c r="E5" s="100"/>
      <c r="F5" s="100"/>
      <c r="G5" s="101"/>
      <c r="H5" s="101"/>
      <c r="I5" s="101"/>
      <c r="J5" s="101"/>
      <c r="K5" s="101"/>
      <c r="L5" s="101"/>
      <c r="M5" s="101"/>
    </row>
    <row r="6" spans="1:13" ht="15" x14ac:dyDescent="0.2">
      <c r="A6" s="102"/>
      <c r="B6" s="104"/>
      <c r="C6" s="100"/>
      <c r="D6" s="100"/>
      <c r="E6" s="100"/>
      <c r="F6" s="100"/>
      <c r="G6" s="101"/>
      <c r="H6" s="101"/>
      <c r="I6" s="101"/>
      <c r="J6" s="101"/>
      <c r="K6" s="101"/>
      <c r="L6" s="101"/>
      <c r="M6" s="101"/>
    </row>
    <row r="7" spans="1:13" ht="15" x14ac:dyDescent="0.2">
      <c r="A7" s="112" t="s">
        <v>786</v>
      </c>
      <c r="B7" s="111" t="s">
        <v>735</v>
      </c>
      <c r="C7" s="112" t="s">
        <v>10</v>
      </c>
      <c r="D7" s="113">
        <v>13</v>
      </c>
      <c r="E7" s="123">
        <v>0</v>
      </c>
      <c r="F7" s="114">
        <f>PRODUCT(D7,E7)</f>
        <v>0</v>
      </c>
      <c r="G7" s="101"/>
      <c r="H7" s="101"/>
      <c r="I7" s="101"/>
      <c r="J7" s="101"/>
      <c r="K7" s="101"/>
      <c r="L7" s="101"/>
      <c r="M7" s="101"/>
    </row>
    <row r="8" spans="1:13" ht="15" x14ac:dyDescent="0.2">
      <c r="A8" s="112" t="s">
        <v>787</v>
      </c>
      <c r="B8" s="111" t="s">
        <v>736</v>
      </c>
      <c r="C8" s="112" t="s">
        <v>10</v>
      </c>
      <c r="D8" s="113">
        <v>12</v>
      </c>
      <c r="E8" s="123">
        <v>0</v>
      </c>
      <c r="F8" s="114">
        <f>PRODUCT(D8,E8)</f>
        <v>0</v>
      </c>
      <c r="G8" s="101"/>
      <c r="H8" s="101"/>
      <c r="I8" s="101"/>
      <c r="J8" s="101"/>
      <c r="K8" s="101"/>
      <c r="L8" s="101"/>
      <c r="M8" s="101"/>
    </row>
    <row r="9" spans="1:13" ht="15" x14ac:dyDescent="0.2">
      <c r="A9" s="112" t="s">
        <v>788</v>
      </c>
      <c r="B9" s="111" t="s">
        <v>738</v>
      </c>
      <c r="C9" s="112" t="s">
        <v>10</v>
      </c>
      <c r="D9" s="113">
        <v>38</v>
      </c>
      <c r="E9" s="123">
        <v>0</v>
      </c>
      <c r="F9" s="114">
        <f>PRODUCT(D9,E9)</f>
        <v>0</v>
      </c>
      <c r="G9" s="101"/>
      <c r="H9" s="101"/>
      <c r="I9" s="101"/>
      <c r="J9" s="101"/>
      <c r="K9" s="101"/>
      <c r="L9" s="101"/>
      <c r="M9" s="101"/>
    </row>
    <row r="10" spans="1:13" ht="15" x14ac:dyDescent="0.2">
      <c r="A10" s="112" t="s">
        <v>789</v>
      </c>
      <c r="B10" s="111" t="s">
        <v>739</v>
      </c>
      <c r="C10" s="112" t="s">
        <v>10</v>
      </c>
      <c r="D10" s="113">
        <v>21</v>
      </c>
      <c r="E10" s="123">
        <v>0</v>
      </c>
      <c r="F10" s="114">
        <f>PRODUCT(D10,E10)</f>
        <v>0</v>
      </c>
      <c r="G10" s="101"/>
      <c r="H10" s="101"/>
      <c r="I10" s="101"/>
      <c r="J10" s="101"/>
      <c r="K10" s="101"/>
      <c r="L10" s="101"/>
      <c r="M10" s="101"/>
    </row>
    <row r="11" spans="1:13" ht="15" x14ac:dyDescent="0.2">
      <c r="A11" s="112" t="s">
        <v>790</v>
      </c>
      <c r="B11" s="111" t="s">
        <v>741</v>
      </c>
      <c r="C11" s="112" t="s">
        <v>10</v>
      </c>
      <c r="D11" s="115">
        <v>9</v>
      </c>
      <c r="E11" s="123">
        <v>0</v>
      </c>
      <c r="F11" s="114">
        <f>PRODUCT(D11,E11)</f>
        <v>0</v>
      </c>
      <c r="G11" s="101"/>
      <c r="H11" s="101"/>
      <c r="I11" s="101"/>
      <c r="J11" s="101"/>
      <c r="K11" s="101"/>
      <c r="L11" s="101"/>
      <c r="M11" s="101"/>
    </row>
    <row r="12" spans="1:13" ht="15" x14ac:dyDescent="0.2">
      <c r="A12" s="111"/>
      <c r="B12" s="111"/>
      <c r="C12" s="112"/>
      <c r="D12" s="113"/>
      <c r="E12" s="114"/>
      <c r="F12" s="114"/>
      <c r="G12" s="101"/>
      <c r="H12" s="101"/>
      <c r="I12" s="101"/>
      <c r="J12" s="101"/>
      <c r="K12" s="101"/>
      <c r="L12" s="101"/>
      <c r="M12" s="101"/>
    </row>
    <row r="13" spans="1:13" ht="15" x14ac:dyDescent="0.2">
      <c r="A13" s="112" t="s">
        <v>791</v>
      </c>
      <c r="B13" s="111" t="s">
        <v>792</v>
      </c>
      <c r="C13" s="112" t="s">
        <v>10</v>
      </c>
      <c r="D13" s="113">
        <v>1</v>
      </c>
      <c r="E13" s="123">
        <v>0</v>
      </c>
      <c r="F13" s="114">
        <f>PRODUCT(D13,E13)</f>
        <v>0</v>
      </c>
      <c r="G13" s="101"/>
      <c r="H13" s="101"/>
      <c r="I13" s="101"/>
      <c r="J13" s="101"/>
      <c r="K13" s="101"/>
      <c r="L13" s="101"/>
      <c r="M13" s="101"/>
    </row>
    <row r="14" spans="1:13" ht="15" x14ac:dyDescent="0.2">
      <c r="A14" s="120" t="s">
        <v>793</v>
      </c>
      <c r="B14" s="116" t="s">
        <v>794</v>
      </c>
      <c r="C14" s="120" t="s">
        <v>10</v>
      </c>
      <c r="D14" s="115">
        <v>1</v>
      </c>
      <c r="E14" s="123">
        <v>0</v>
      </c>
      <c r="F14" s="121">
        <f>PRODUCT(D14,E14)</f>
        <v>0</v>
      </c>
      <c r="G14" s="101"/>
      <c r="H14" s="101"/>
      <c r="I14" s="101"/>
      <c r="J14" s="101"/>
      <c r="K14" s="101"/>
      <c r="L14" s="101"/>
      <c r="M14" s="101"/>
    </row>
    <row r="15" spans="1:13" ht="15" x14ac:dyDescent="0.2">
      <c r="A15" s="112" t="s">
        <v>795</v>
      </c>
      <c r="B15" s="111" t="s">
        <v>743</v>
      </c>
      <c r="C15" s="112" t="s">
        <v>10</v>
      </c>
      <c r="D15" s="113">
        <v>10</v>
      </c>
      <c r="E15" s="123">
        <v>0</v>
      </c>
      <c r="F15" s="114">
        <f>PRODUCT(D15,E15)</f>
        <v>0</v>
      </c>
      <c r="G15" s="101"/>
      <c r="H15" s="101"/>
      <c r="I15" s="101"/>
      <c r="J15" s="101"/>
      <c r="K15" s="101"/>
      <c r="L15" s="101"/>
      <c r="M15" s="101"/>
    </row>
    <row r="16" spans="1:13" ht="15" x14ac:dyDescent="0.2">
      <c r="A16" s="112" t="s">
        <v>796</v>
      </c>
      <c r="B16" s="111" t="s">
        <v>744</v>
      </c>
      <c r="C16" s="112" t="s">
        <v>10</v>
      </c>
      <c r="D16" s="113">
        <v>12</v>
      </c>
      <c r="E16" s="123">
        <v>0</v>
      </c>
      <c r="F16" s="114">
        <f>PRODUCT(D16,E16)</f>
        <v>0</v>
      </c>
      <c r="G16" s="101"/>
      <c r="H16" s="101"/>
      <c r="I16" s="101"/>
      <c r="J16" s="101"/>
      <c r="K16" s="101"/>
      <c r="L16" s="101"/>
      <c r="M16" s="101"/>
    </row>
    <row r="17" spans="1:13" ht="15" x14ac:dyDescent="0.2">
      <c r="A17" s="112" t="s">
        <v>797</v>
      </c>
      <c r="B17" s="111" t="s">
        <v>745</v>
      </c>
      <c r="C17" s="112" t="s">
        <v>10</v>
      </c>
      <c r="D17" s="113">
        <v>1</v>
      </c>
      <c r="E17" s="123">
        <v>0</v>
      </c>
      <c r="F17" s="114">
        <f>PRODUCT(D17,E17)</f>
        <v>0</v>
      </c>
      <c r="G17" s="101"/>
      <c r="H17" s="101"/>
      <c r="I17" s="101"/>
      <c r="J17" s="101"/>
      <c r="K17" s="101"/>
      <c r="L17" s="101"/>
      <c r="M17" s="101"/>
    </row>
    <row r="18" spans="1:13" ht="15" x14ac:dyDescent="0.2">
      <c r="A18" s="111"/>
      <c r="B18" s="111"/>
      <c r="C18" s="112"/>
      <c r="D18" s="113"/>
      <c r="E18" s="114"/>
      <c r="F18" s="114"/>
      <c r="G18" s="101"/>
      <c r="H18" s="101"/>
      <c r="I18" s="101"/>
      <c r="J18" s="101"/>
      <c r="K18" s="101"/>
      <c r="L18" s="101"/>
      <c r="M18" s="101"/>
    </row>
    <row r="19" spans="1:13" ht="15" x14ac:dyDescent="0.2">
      <c r="A19" s="112" t="s">
        <v>798</v>
      </c>
      <c r="B19" s="111" t="s">
        <v>747</v>
      </c>
      <c r="C19" s="112" t="s">
        <v>10</v>
      </c>
      <c r="D19" s="113">
        <v>30</v>
      </c>
      <c r="E19" s="123">
        <v>0</v>
      </c>
      <c r="F19" s="114">
        <f t="shared" ref="F19:F35" si="0">PRODUCT(D19,E19)</f>
        <v>0</v>
      </c>
      <c r="G19" s="101"/>
      <c r="H19" s="101"/>
      <c r="I19" s="101"/>
      <c r="J19" s="101"/>
      <c r="K19" s="101"/>
      <c r="L19" s="101"/>
      <c r="M19" s="101"/>
    </row>
    <row r="20" spans="1:13" ht="15" x14ac:dyDescent="0.2">
      <c r="A20" s="112" t="s">
        <v>799</v>
      </c>
      <c r="B20" s="111" t="s">
        <v>749</v>
      </c>
      <c r="C20" s="112" t="s">
        <v>10</v>
      </c>
      <c r="D20" s="113">
        <v>8</v>
      </c>
      <c r="E20" s="123">
        <v>0</v>
      </c>
      <c r="F20" s="114">
        <f t="shared" si="0"/>
        <v>0</v>
      </c>
      <c r="G20" s="101"/>
      <c r="H20" s="101"/>
      <c r="I20" s="101"/>
      <c r="J20" s="101"/>
      <c r="K20" s="101"/>
      <c r="L20" s="101"/>
      <c r="M20" s="101"/>
    </row>
    <row r="21" spans="1:13" ht="15" x14ac:dyDescent="0.2">
      <c r="A21" s="112" t="s">
        <v>800</v>
      </c>
      <c r="B21" s="111" t="s">
        <v>751</v>
      </c>
      <c r="C21" s="112" t="s">
        <v>10</v>
      </c>
      <c r="D21" s="113">
        <v>47</v>
      </c>
      <c r="E21" s="123">
        <v>0</v>
      </c>
      <c r="F21" s="114">
        <f t="shared" si="0"/>
        <v>0</v>
      </c>
      <c r="G21" s="101"/>
      <c r="H21" s="101"/>
      <c r="I21" s="101"/>
      <c r="J21" s="101"/>
      <c r="K21" s="101"/>
      <c r="L21" s="101"/>
      <c r="M21" s="101"/>
    </row>
    <row r="22" spans="1:13" ht="15" x14ac:dyDescent="0.2">
      <c r="A22" s="112" t="s">
        <v>801</v>
      </c>
      <c r="B22" s="111" t="s">
        <v>753</v>
      </c>
      <c r="C22" s="112" t="s">
        <v>2</v>
      </c>
      <c r="D22" s="113">
        <v>195</v>
      </c>
      <c r="E22" s="123">
        <v>0</v>
      </c>
      <c r="F22" s="114">
        <f t="shared" si="0"/>
        <v>0</v>
      </c>
      <c r="G22" s="101"/>
      <c r="H22" s="101"/>
      <c r="I22" s="101"/>
      <c r="J22" s="101"/>
      <c r="K22" s="101"/>
      <c r="L22" s="101"/>
      <c r="M22" s="101"/>
    </row>
    <row r="23" spans="1:13" ht="15" x14ac:dyDescent="0.2">
      <c r="A23" s="112" t="s">
        <v>802</v>
      </c>
      <c r="B23" s="111" t="s">
        <v>755</v>
      </c>
      <c r="C23" s="112" t="s">
        <v>2</v>
      </c>
      <c r="D23" s="113">
        <v>1100</v>
      </c>
      <c r="E23" s="123">
        <v>0</v>
      </c>
      <c r="F23" s="114">
        <f t="shared" si="0"/>
        <v>0</v>
      </c>
      <c r="G23" s="101"/>
      <c r="H23" s="101"/>
      <c r="I23" s="101"/>
      <c r="J23" s="101"/>
      <c r="K23" s="101"/>
      <c r="L23" s="101"/>
      <c r="M23" s="101"/>
    </row>
    <row r="24" spans="1:13" ht="15" x14ac:dyDescent="0.2">
      <c r="A24" s="112" t="s">
        <v>803</v>
      </c>
      <c r="B24" s="111" t="s">
        <v>757</v>
      </c>
      <c r="C24" s="112" t="s">
        <v>2</v>
      </c>
      <c r="D24" s="113">
        <v>1000</v>
      </c>
      <c r="E24" s="123">
        <v>0</v>
      </c>
      <c r="F24" s="114">
        <f t="shared" si="0"/>
        <v>0</v>
      </c>
      <c r="G24" s="101"/>
      <c r="H24" s="101"/>
      <c r="I24" s="101"/>
      <c r="J24" s="117"/>
      <c r="K24" s="101"/>
      <c r="L24" s="101"/>
      <c r="M24" s="101"/>
    </row>
    <row r="25" spans="1:13" ht="15" x14ac:dyDescent="0.2">
      <c r="A25" s="112" t="s">
        <v>804</v>
      </c>
      <c r="B25" s="111" t="s">
        <v>759</v>
      </c>
      <c r="C25" s="112" t="s">
        <v>2</v>
      </c>
      <c r="D25" s="113">
        <v>1050</v>
      </c>
      <c r="E25" s="123">
        <v>0</v>
      </c>
      <c r="F25" s="114">
        <f t="shared" si="0"/>
        <v>0</v>
      </c>
      <c r="G25" s="101"/>
      <c r="H25" s="101"/>
      <c r="I25" s="101"/>
      <c r="J25" s="101"/>
      <c r="K25" s="101"/>
      <c r="L25" s="101"/>
      <c r="M25" s="101"/>
    </row>
    <row r="26" spans="1:13" ht="15" x14ac:dyDescent="0.2">
      <c r="A26" s="112" t="s">
        <v>805</v>
      </c>
      <c r="B26" s="111" t="s">
        <v>760</v>
      </c>
      <c r="C26" s="112" t="s">
        <v>2</v>
      </c>
      <c r="D26" s="113">
        <v>80</v>
      </c>
      <c r="E26" s="123">
        <v>0</v>
      </c>
      <c r="F26" s="114">
        <f t="shared" si="0"/>
        <v>0</v>
      </c>
      <c r="G26" s="101"/>
      <c r="H26" s="101"/>
      <c r="I26" s="101"/>
      <c r="J26" s="101"/>
      <c r="K26" s="101"/>
      <c r="L26" s="101"/>
      <c r="M26" s="101"/>
    </row>
    <row r="27" spans="1:13" ht="15" x14ac:dyDescent="0.2">
      <c r="A27" s="112" t="s">
        <v>806</v>
      </c>
      <c r="B27" s="111" t="s">
        <v>761</v>
      </c>
      <c r="C27" s="112" t="s">
        <v>2</v>
      </c>
      <c r="D27" s="113">
        <v>45</v>
      </c>
      <c r="E27" s="123">
        <v>0</v>
      </c>
      <c r="F27" s="114">
        <f t="shared" si="0"/>
        <v>0</v>
      </c>
      <c r="G27" s="101"/>
      <c r="H27" s="101"/>
      <c r="I27" s="101"/>
      <c r="J27" s="101"/>
      <c r="K27" s="101"/>
      <c r="L27" s="101"/>
      <c r="M27" s="101"/>
    </row>
    <row r="28" spans="1:13" ht="15" x14ac:dyDescent="0.2">
      <c r="A28" s="112" t="s">
        <v>807</v>
      </c>
      <c r="B28" s="111" t="s">
        <v>762</v>
      </c>
      <c r="C28" s="112" t="s">
        <v>2</v>
      </c>
      <c r="D28" s="113">
        <v>40</v>
      </c>
      <c r="E28" s="123">
        <v>0</v>
      </c>
      <c r="F28" s="114">
        <f t="shared" si="0"/>
        <v>0</v>
      </c>
      <c r="G28" s="101"/>
      <c r="H28" s="101"/>
      <c r="I28" s="101"/>
      <c r="J28" s="101"/>
      <c r="K28" s="101"/>
      <c r="L28" s="101"/>
      <c r="M28" s="101"/>
    </row>
    <row r="29" spans="1:13" ht="15" x14ac:dyDescent="0.2">
      <c r="A29" s="112" t="s">
        <v>808</v>
      </c>
      <c r="B29" s="111" t="s">
        <v>764</v>
      </c>
      <c r="C29" s="112" t="s">
        <v>10</v>
      </c>
      <c r="D29" s="113">
        <v>74</v>
      </c>
      <c r="E29" s="123">
        <v>0</v>
      </c>
      <c r="F29" s="114">
        <f t="shared" si="0"/>
        <v>0</v>
      </c>
      <c r="G29" s="101"/>
      <c r="H29" s="101"/>
      <c r="I29" s="101"/>
      <c r="J29" s="101"/>
      <c r="K29" s="101"/>
      <c r="L29" s="101"/>
      <c r="M29" s="101"/>
    </row>
    <row r="30" spans="1:13" ht="15" x14ac:dyDescent="0.2">
      <c r="A30" s="112" t="s">
        <v>809</v>
      </c>
      <c r="B30" s="111" t="s">
        <v>765</v>
      </c>
      <c r="C30" s="112" t="s">
        <v>10</v>
      </c>
      <c r="D30" s="113">
        <v>37</v>
      </c>
      <c r="E30" s="123">
        <v>0</v>
      </c>
      <c r="F30" s="114">
        <f t="shared" si="0"/>
        <v>0</v>
      </c>
      <c r="G30" s="101"/>
      <c r="H30" s="101"/>
      <c r="I30" s="101"/>
      <c r="J30" s="101"/>
      <c r="K30" s="101"/>
      <c r="L30" s="101"/>
      <c r="M30" s="101"/>
    </row>
    <row r="31" spans="1:13" ht="15" x14ac:dyDescent="0.2">
      <c r="A31" s="112" t="s">
        <v>810</v>
      </c>
      <c r="B31" s="111" t="s">
        <v>767</v>
      </c>
      <c r="C31" s="112" t="s">
        <v>10</v>
      </c>
      <c r="D31" s="113">
        <v>3</v>
      </c>
      <c r="E31" s="123">
        <v>0</v>
      </c>
      <c r="F31" s="114">
        <f t="shared" si="0"/>
        <v>0</v>
      </c>
      <c r="G31" s="101"/>
      <c r="H31" s="101"/>
      <c r="I31" s="101"/>
      <c r="J31" s="101"/>
      <c r="K31" s="101"/>
      <c r="L31" s="101"/>
      <c r="M31" s="101"/>
    </row>
    <row r="32" spans="1:13" ht="15" x14ac:dyDescent="0.2">
      <c r="A32" s="112" t="s">
        <v>811</v>
      </c>
      <c r="B32" s="111" t="s">
        <v>769</v>
      </c>
      <c r="C32" s="112" t="s">
        <v>10</v>
      </c>
      <c r="D32" s="113">
        <v>37</v>
      </c>
      <c r="E32" s="123">
        <v>0</v>
      </c>
      <c r="F32" s="114">
        <f t="shared" si="0"/>
        <v>0</v>
      </c>
      <c r="G32" s="101"/>
      <c r="H32" s="101"/>
      <c r="I32" s="101"/>
      <c r="J32" s="101"/>
      <c r="K32" s="101"/>
      <c r="L32" s="101"/>
      <c r="M32" s="101"/>
    </row>
    <row r="33" spans="1:13" ht="15" x14ac:dyDescent="0.2">
      <c r="A33" s="112" t="s">
        <v>812</v>
      </c>
      <c r="B33" s="111" t="s">
        <v>771</v>
      </c>
      <c r="C33" s="112" t="s">
        <v>2</v>
      </c>
      <c r="D33" s="113">
        <v>1000</v>
      </c>
      <c r="E33" s="123">
        <v>0</v>
      </c>
      <c r="F33" s="114">
        <f t="shared" si="0"/>
        <v>0</v>
      </c>
      <c r="G33" s="101"/>
      <c r="H33" s="101"/>
      <c r="I33" s="101"/>
      <c r="J33" s="101"/>
      <c r="K33" s="101"/>
      <c r="L33" s="101"/>
      <c r="M33" s="101"/>
    </row>
    <row r="34" spans="1:13" ht="15" x14ac:dyDescent="0.2">
      <c r="A34" s="112" t="s">
        <v>813</v>
      </c>
      <c r="B34" s="111" t="s">
        <v>773</v>
      </c>
      <c r="C34" s="112" t="s">
        <v>10</v>
      </c>
      <c r="D34" s="113">
        <v>220</v>
      </c>
      <c r="E34" s="123">
        <v>0</v>
      </c>
      <c r="F34" s="114">
        <f t="shared" si="0"/>
        <v>0</v>
      </c>
      <c r="G34" s="101"/>
      <c r="H34" s="101"/>
      <c r="I34" s="101"/>
      <c r="J34" s="101"/>
      <c r="K34" s="101"/>
      <c r="L34" s="101"/>
      <c r="M34" s="101"/>
    </row>
    <row r="35" spans="1:13" ht="15" x14ac:dyDescent="0.2">
      <c r="A35" s="112" t="s">
        <v>814</v>
      </c>
      <c r="B35" s="111" t="s">
        <v>815</v>
      </c>
      <c r="C35" s="112" t="s">
        <v>10</v>
      </c>
      <c r="D35" s="113">
        <v>1</v>
      </c>
      <c r="E35" s="123">
        <v>0</v>
      </c>
      <c r="F35" s="114">
        <f t="shared" si="0"/>
        <v>0</v>
      </c>
      <c r="G35" s="101"/>
      <c r="H35" s="101"/>
      <c r="I35" s="101"/>
      <c r="J35" s="101"/>
      <c r="K35" s="101"/>
      <c r="L35" s="101"/>
      <c r="M35" s="101"/>
    </row>
    <row r="36" spans="1:13" ht="15" x14ac:dyDescent="0.2">
      <c r="A36" s="111"/>
      <c r="B36" s="111"/>
      <c r="C36" s="112"/>
      <c r="D36" s="113"/>
      <c r="E36" s="114"/>
      <c r="F36" s="114"/>
      <c r="G36" s="101"/>
      <c r="H36" s="101"/>
      <c r="I36" s="101"/>
      <c r="J36" s="101"/>
      <c r="K36" s="101"/>
      <c r="L36" s="101"/>
      <c r="M36" s="101"/>
    </row>
    <row r="37" spans="1:13" ht="15" x14ac:dyDescent="0.2">
      <c r="A37" s="111"/>
      <c r="B37" s="111" t="s">
        <v>730</v>
      </c>
      <c r="C37" s="112" t="s">
        <v>731</v>
      </c>
      <c r="D37" s="111"/>
      <c r="E37" s="111"/>
      <c r="F37" s="114">
        <f>SUM(F7:F35)</f>
        <v>0</v>
      </c>
      <c r="G37" s="101"/>
      <c r="H37" s="101"/>
      <c r="I37" s="101"/>
      <c r="J37" s="101"/>
      <c r="K37" s="101"/>
      <c r="L37" s="101"/>
      <c r="M37" s="101"/>
    </row>
    <row r="38" spans="1:13" ht="15" x14ac:dyDescent="0.2">
      <c r="A38" s="111"/>
      <c r="B38" s="111" t="s">
        <v>816</v>
      </c>
      <c r="C38" s="112" t="s">
        <v>731</v>
      </c>
      <c r="D38" s="111"/>
      <c r="E38" s="111"/>
      <c r="F38" s="114">
        <f>(F37/100*5)</f>
        <v>0</v>
      </c>
      <c r="G38" s="101"/>
      <c r="H38" s="101"/>
      <c r="I38" s="101"/>
      <c r="J38" s="101"/>
      <c r="K38" s="101"/>
      <c r="L38" s="101"/>
      <c r="M38" s="101"/>
    </row>
    <row r="39" spans="1:13" ht="15.75" x14ac:dyDescent="0.25">
      <c r="A39" s="102"/>
      <c r="B39" s="111" t="s">
        <v>817</v>
      </c>
      <c r="C39" s="112" t="s">
        <v>731</v>
      </c>
      <c r="F39" s="134">
        <f>SUM(F37:F38)</f>
        <v>0</v>
      </c>
      <c r="G39" s="101"/>
      <c r="H39" s="101"/>
      <c r="I39" s="101"/>
      <c r="J39" s="101"/>
      <c r="K39" s="101"/>
      <c r="L39" s="101"/>
      <c r="M39" s="101"/>
    </row>
    <row r="41" spans="1:13" ht="18" x14ac:dyDescent="0.25">
      <c r="A41" s="102"/>
      <c r="B41" s="110" t="s">
        <v>733</v>
      </c>
      <c r="C41" s="100" t="s">
        <v>671</v>
      </c>
      <c r="D41" s="100" t="s">
        <v>672</v>
      </c>
      <c r="E41" s="100" t="s">
        <v>17</v>
      </c>
      <c r="F41" s="100" t="s">
        <v>673</v>
      </c>
    </row>
    <row r="42" spans="1:13" ht="15" x14ac:dyDescent="0.2">
      <c r="A42" s="102"/>
      <c r="B42" s="104" t="s">
        <v>674</v>
      </c>
      <c r="C42" s="100"/>
      <c r="D42" s="100"/>
      <c r="E42" s="100"/>
      <c r="F42" s="100"/>
    </row>
    <row r="43" spans="1:13" ht="15" x14ac:dyDescent="0.2">
      <c r="A43" s="111" t="s">
        <v>734</v>
      </c>
      <c r="B43" s="111" t="s">
        <v>735</v>
      </c>
      <c r="C43" s="112" t="s">
        <v>10</v>
      </c>
      <c r="D43" s="113">
        <v>13</v>
      </c>
      <c r="E43" s="123">
        <v>0</v>
      </c>
      <c r="F43" s="114">
        <f>PRODUCT(D43,E43)</f>
        <v>0</v>
      </c>
    </row>
    <row r="44" spans="1:13" s="111" customFormat="1" ht="15" x14ac:dyDescent="0.2">
      <c r="A44" s="111" t="s">
        <v>734</v>
      </c>
      <c r="B44" s="111" t="s">
        <v>736</v>
      </c>
      <c r="C44" s="112" t="s">
        <v>10</v>
      </c>
      <c r="D44" s="113">
        <v>12</v>
      </c>
      <c r="E44" s="123">
        <v>0</v>
      </c>
      <c r="F44" s="114">
        <f>PRODUCT(D44,E44)</f>
        <v>0</v>
      </c>
    </row>
    <row r="45" spans="1:13" s="111" customFormat="1" ht="15" x14ac:dyDescent="0.2">
      <c r="A45" s="111" t="s">
        <v>737</v>
      </c>
      <c r="B45" s="111" t="s">
        <v>738</v>
      </c>
      <c r="C45" s="112" t="s">
        <v>10</v>
      </c>
      <c r="D45" s="113">
        <v>38</v>
      </c>
      <c r="E45" s="123">
        <v>0</v>
      </c>
      <c r="F45" s="114">
        <f>PRODUCT(D45,E45)</f>
        <v>0</v>
      </c>
    </row>
    <row r="46" spans="1:13" s="111" customFormat="1" ht="15" x14ac:dyDescent="0.2">
      <c r="A46" s="111" t="s">
        <v>737</v>
      </c>
      <c r="B46" s="111" t="s">
        <v>739</v>
      </c>
      <c r="C46" s="112" t="s">
        <v>10</v>
      </c>
      <c r="D46" s="113">
        <v>21</v>
      </c>
      <c r="E46" s="123">
        <v>0</v>
      </c>
      <c r="F46" s="114">
        <f>PRODUCT(D46,E46)</f>
        <v>0</v>
      </c>
    </row>
    <row r="47" spans="1:13" s="111" customFormat="1" ht="15" x14ac:dyDescent="0.2">
      <c r="A47" s="111" t="s">
        <v>740</v>
      </c>
      <c r="B47" s="111" t="s">
        <v>741</v>
      </c>
      <c r="C47" s="112" t="s">
        <v>10</v>
      </c>
      <c r="D47" s="115">
        <v>9</v>
      </c>
      <c r="E47" s="123">
        <v>0</v>
      </c>
      <c r="F47" s="114">
        <f>PRODUCT(D47,E47)</f>
        <v>0</v>
      </c>
    </row>
    <row r="48" spans="1:13" s="111" customFormat="1" ht="15" x14ac:dyDescent="0.2">
      <c r="C48" s="112"/>
      <c r="D48" s="113"/>
      <c r="E48" s="114"/>
      <c r="F48" s="114"/>
    </row>
    <row r="49" spans="1:6" s="111" customFormat="1" ht="15" x14ac:dyDescent="0.2">
      <c r="A49" s="111" t="s">
        <v>737</v>
      </c>
      <c r="B49" s="116" t="s">
        <v>742</v>
      </c>
      <c r="C49" s="112" t="s">
        <v>10</v>
      </c>
      <c r="D49" s="113">
        <v>2</v>
      </c>
      <c r="E49" s="123">
        <v>0</v>
      </c>
      <c r="F49" s="114">
        <f>PRODUCT(D49,E49)</f>
        <v>0</v>
      </c>
    </row>
    <row r="50" spans="1:6" s="111" customFormat="1" ht="15" x14ac:dyDescent="0.2">
      <c r="A50" s="111" t="s">
        <v>737</v>
      </c>
      <c r="B50" s="111" t="s">
        <v>743</v>
      </c>
      <c r="C50" s="112" t="s">
        <v>10</v>
      </c>
      <c r="D50" s="113">
        <v>10</v>
      </c>
      <c r="E50" s="123">
        <v>0</v>
      </c>
      <c r="F50" s="114">
        <f>PRODUCT(D50,E50)</f>
        <v>0</v>
      </c>
    </row>
    <row r="51" spans="1:6" s="111" customFormat="1" ht="15" x14ac:dyDescent="0.2">
      <c r="A51" s="111" t="s">
        <v>734</v>
      </c>
      <c r="B51" s="111" t="s">
        <v>744</v>
      </c>
      <c r="C51" s="112" t="s">
        <v>10</v>
      </c>
      <c r="D51" s="113">
        <v>12</v>
      </c>
      <c r="E51" s="123">
        <v>0</v>
      </c>
      <c r="F51" s="114">
        <f>PRODUCT(D51,E51)</f>
        <v>0</v>
      </c>
    </row>
    <row r="52" spans="1:6" s="111" customFormat="1" ht="15" x14ac:dyDescent="0.2">
      <c r="A52" s="111" t="s">
        <v>740</v>
      </c>
      <c r="B52" s="111" t="s">
        <v>745</v>
      </c>
      <c r="C52" s="112" t="s">
        <v>10</v>
      </c>
      <c r="D52" s="113">
        <v>1</v>
      </c>
      <c r="E52" s="123">
        <v>0</v>
      </c>
      <c r="F52" s="114">
        <f>PRODUCT(D52,E52)</f>
        <v>0</v>
      </c>
    </row>
    <row r="53" spans="1:6" s="111" customFormat="1" ht="15" x14ac:dyDescent="0.2">
      <c r="C53" s="112"/>
      <c r="D53" s="113"/>
      <c r="E53" s="114"/>
      <c r="F53" s="114"/>
    </row>
    <row r="54" spans="1:6" s="111" customFormat="1" ht="15" x14ac:dyDescent="0.2">
      <c r="A54" s="111" t="s">
        <v>746</v>
      </c>
      <c r="B54" s="111" t="s">
        <v>747</v>
      </c>
      <c r="C54" s="112" t="s">
        <v>10</v>
      </c>
      <c r="D54" s="113">
        <v>30</v>
      </c>
      <c r="E54" s="123">
        <v>0</v>
      </c>
      <c r="F54" s="114">
        <f t="shared" ref="F54:F70" si="1">PRODUCT(D54,E54)</f>
        <v>0</v>
      </c>
    </row>
    <row r="55" spans="1:6" s="111" customFormat="1" ht="15" x14ac:dyDescent="0.2">
      <c r="A55" s="111" t="s">
        <v>748</v>
      </c>
      <c r="B55" s="111" t="s">
        <v>749</v>
      </c>
      <c r="C55" s="112" t="s">
        <v>10</v>
      </c>
      <c r="D55" s="113">
        <v>8</v>
      </c>
      <c r="E55" s="123">
        <v>0</v>
      </c>
      <c r="F55" s="114">
        <f t="shared" si="1"/>
        <v>0</v>
      </c>
    </row>
    <row r="56" spans="1:6" s="111" customFormat="1" ht="15" x14ac:dyDescent="0.2">
      <c r="A56" s="111" t="s">
        <v>750</v>
      </c>
      <c r="B56" s="111" t="s">
        <v>751</v>
      </c>
      <c r="C56" s="112" t="s">
        <v>10</v>
      </c>
      <c r="D56" s="113">
        <v>47</v>
      </c>
      <c r="E56" s="123">
        <v>0</v>
      </c>
      <c r="F56" s="114">
        <f t="shared" si="1"/>
        <v>0</v>
      </c>
    </row>
    <row r="57" spans="1:6" s="111" customFormat="1" ht="15" x14ac:dyDescent="0.2">
      <c r="A57" s="111" t="s">
        <v>752</v>
      </c>
      <c r="B57" s="111" t="s">
        <v>753</v>
      </c>
      <c r="C57" s="112" t="s">
        <v>2</v>
      </c>
      <c r="D57" s="113">
        <v>195</v>
      </c>
      <c r="E57" s="123">
        <v>0</v>
      </c>
      <c r="F57" s="114">
        <f t="shared" si="1"/>
        <v>0</v>
      </c>
    </row>
    <row r="58" spans="1:6" s="111" customFormat="1" ht="15" x14ac:dyDescent="0.2">
      <c r="A58" s="111" t="s">
        <v>754</v>
      </c>
      <c r="B58" s="111" t="s">
        <v>755</v>
      </c>
      <c r="C58" s="112" t="s">
        <v>2</v>
      </c>
      <c r="D58" s="113">
        <v>1100</v>
      </c>
      <c r="E58" s="123">
        <v>0</v>
      </c>
      <c r="F58" s="114">
        <f t="shared" si="1"/>
        <v>0</v>
      </c>
    </row>
    <row r="59" spans="1:6" s="111" customFormat="1" ht="15" x14ac:dyDescent="0.2">
      <c r="A59" s="111" t="s">
        <v>756</v>
      </c>
      <c r="B59" s="111" t="s">
        <v>757</v>
      </c>
      <c r="C59" s="112" t="s">
        <v>2</v>
      </c>
      <c r="D59" s="113">
        <v>1000</v>
      </c>
      <c r="E59" s="123">
        <v>0</v>
      </c>
      <c r="F59" s="114">
        <f t="shared" si="1"/>
        <v>0</v>
      </c>
    </row>
    <row r="60" spans="1:6" s="111" customFormat="1" ht="15" x14ac:dyDescent="0.2">
      <c r="A60" s="111" t="s">
        <v>758</v>
      </c>
      <c r="B60" s="111" t="s">
        <v>759</v>
      </c>
      <c r="C60" s="112" t="s">
        <v>2</v>
      </c>
      <c r="D60" s="113">
        <v>1050</v>
      </c>
      <c r="E60" s="123">
        <v>0</v>
      </c>
      <c r="F60" s="114">
        <f t="shared" si="1"/>
        <v>0</v>
      </c>
    </row>
    <row r="61" spans="1:6" s="111" customFormat="1" ht="15" x14ac:dyDescent="0.2">
      <c r="A61" s="111" t="s">
        <v>758</v>
      </c>
      <c r="B61" s="111" t="s">
        <v>760</v>
      </c>
      <c r="C61" s="112" t="s">
        <v>2</v>
      </c>
      <c r="D61" s="113">
        <v>80</v>
      </c>
      <c r="E61" s="123">
        <v>0</v>
      </c>
      <c r="F61" s="114">
        <f t="shared" si="1"/>
        <v>0</v>
      </c>
    </row>
    <row r="62" spans="1:6" s="111" customFormat="1" ht="15" x14ac:dyDescent="0.2">
      <c r="A62" s="111" t="s">
        <v>758</v>
      </c>
      <c r="B62" s="111" t="s">
        <v>761</v>
      </c>
      <c r="C62" s="112" t="s">
        <v>2</v>
      </c>
      <c r="D62" s="113">
        <v>45</v>
      </c>
      <c r="E62" s="123">
        <v>0</v>
      </c>
      <c r="F62" s="114">
        <f t="shared" si="1"/>
        <v>0</v>
      </c>
    </row>
    <row r="63" spans="1:6" s="111" customFormat="1" ht="15" x14ac:dyDescent="0.2">
      <c r="A63" s="111" t="s">
        <v>758</v>
      </c>
      <c r="B63" s="111" t="s">
        <v>762</v>
      </c>
      <c r="C63" s="112" t="s">
        <v>2</v>
      </c>
      <c r="D63" s="113">
        <v>40</v>
      </c>
      <c r="E63" s="123">
        <v>0</v>
      </c>
      <c r="F63" s="114">
        <f t="shared" si="1"/>
        <v>0</v>
      </c>
    </row>
    <row r="64" spans="1:6" s="111" customFormat="1" ht="15" x14ac:dyDescent="0.2">
      <c r="A64" s="111" t="s">
        <v>763</v>
      </c>
      <c r="B64" s="111" t="s">
        <v>764</v>
      </c>
      <c r="C64" s="112" t="s">
        <v>10</v>
      </c>
      <c r="D64" s="113">
        <v>74</v>
      </c>
      <c r="E64" s="123">
        <v>0</v>
      </c>
      <c r="F64" s="114">
        <f t="shared" si="1"/>
        <v>0</v>
      </c>
    </row>
    <row r="65" spans="1:6" s="111" customFormat="1" ht="15" x14ac:dyDescent="0.2">
      <c r="A65" s="111" t="s">
        <v>763</v>
      </c>
      <c r="B65" s="111" t="s">
        <v>765</v>
      </c>
      <c r="C65" s="112" t="s">
        <v>10</v>
      </c>
      <c r="D65" s="113">
        <v>37</v>
      </c>
      <c r="E65" s="123">
        <v>0</v>
      </c>
      <c r="F65" s="114">
        <f t="shared" si="1"/>
        <v>0</v>
      </c>
    </row>
    <row r="66" spans="1:6" s="111" customFormat="1" ht="15" x14ac:dyDescent="0.2">
      <c r="A66" s="111" t="s">
        <v>766</v>
      </c>
      <c r="B66" s="111" t="s">
        <v>767</v>
      </c>
      <c r="C66" s="112" t="s">
        <v>10</v>
      </c>
      <c r="D66" s="113">
        <v>3</v>
      </c>
      <c r="E66" s="123">
        <v>0</v>
      </c>
      <c r="F66" s="114">
        <f t="shared" si="1"/>
        <v>0</v>
      </c>
    </row>
    <row r="67" spans="1:6" s="111" customFormat="1" ht="15" x14ac:dyDescent="0.2">
      <c r="A67" s="111" t="s">
        <v>768</v>
      </c>
      <c r="B67" s="111" t="s">
        <v>769</v>
      </c>
      <c r="C67" s="112" t="s">
        <v>10</v>
      </c>
      <c r="D67" s="113">
        <v>37</v>
      </c>
      <c r="E67" s="123">
        <v>0</v>
      </c>
      <c r="F67" s="114">
        <f t="shared" si="1"/>
        <v>0</v>
      </c>
    </row>
    <row r="68" spans="1:6" s="111" customFormat="1" ht="15" x14ac:dyDescent="0.2">
      <c r="A68" s="111" t="s">
        <v>770</v>
      </c>
      <c r="B68" s="111" t="s">
        <v>771</v>
      </c>
      <c r="C68" s="112" t="s">
        <v>2</v>
      </c>
      <c r="D68" s="113">
        <v>1000</v>
      </c>
      <c r="E68" s="123">
        <v>0</v>
      </c>
      <c r="F68" s="114">
        <f t="shared" si="1"/>
        <v>0</v>
      </c>
    </row>
    <row r="69" spans="1:6" s="111" customFormat="1" ht="15" x14ac:dyDescent="0.2">
      <c r="A69" s="111" t="s">
        <v>772</v>
      </c>
      <c r="B69" s="111" t="s">
        <v>773</v>
      </c>
      <c r="C69" s="112" t="s">
        <v>10</v>
      </c>
      <c r="D69" s="113">
        <v>220</v>
      </c>
      <c r="E69" s="123">
        <v>0</v>
      </c>
      <c r="F69" s="114">
        <f t="shared" si="1"/>
        <v>0</v>
      </c>
    </row>
    <row r="70" spans="1:6" ht="15" x14ac:dyDescent="0.2">
      <c r="A70" s="111" t="s">
        <v>774</v>
      </c>
      <c r="B70" s="111" t="s">
        <v>775</v>
      </c>
      <c r="C70" s="112" t="s">
        <v>10</v>
      </c>
      <c r="D70" s="113">
        <v>1</v>
      </c>
      <c r="E70" s="123">
        <v>0</v>
      </c>
      <c r="F70" s="114">
        <f t="shared" si="1"/>
        <v>0</v>
      </c>
    </row>
    <row r="71" spans="1:6" s="111" customFormat="1" ht="15" x14ac:dyDescent="0.2">
      <c r="C71" s="112"/>
      <c r="D71" s="113"/>
      <c r="E71" s="114"/>
      <c r="F71" s="114"/>
    </row>
    <row r="72" spans="1:6" s="111" customFormat="1" ht="15" x14ac:dyDescent="0.2">
      <c r="A72" s="111" t="s">
        <v>776</v>
      </c>
      <c r="B72" s="111" t="s">
        <v>777</v>
      </c>
      <c r="C72" s="112" t="s">
        <v>10</v>
      </c>
      <c r="D72" s="113">
        <v>14</v>
      </c>
      <c r="E72" s="123">
        <v>0</v>
      </c>
      <c r="F72" s="114">
        <f>PRODUCT(D72,E72)</f>
        <v>0</v>
      </c>
    </row>
    <row r="73" spans="1:6" s="111" customFormat="1" ht="15" x14ac:dyDescent="0.2">
      <c r="A73" s="111" t="s">
        <v>778</v>
      </c>
      <c r="B73" s="111" t="s">
        <v>779</v>
      </c>
      <c r="C73" s="112" t="s">
        <v>10</v>
      </c>
      <c r="D73" s="113">
        <v>460</v>
      </c>
      <c r="E73" s="123">
        <v>0</v>
      </c>
      <c r="F73" s="114">
        <f>PRODUCT(D73,E73)</f>
        <v>0</v>
      </c>
    </row>
    <row r="74" spans="1:6" s="111" customFormat="1" ht="15" x14ac:dyDescent="0.2">
      <c r="A74" s="111" t="s">
        <v>780</v>
      </c>
      <c r="B74" s="111" t="s">
        <v>781</v>
      </c>
      <c r="C74" s="112" t="s">
        <v>10</v>
      </c>
      <c r="D74" s="113">
        <v>26</v>
      </c>
      <c r="E74" s="123">
        <v>0</v>
      </c>
      <c r="F74" s="114">
        <f>PRODUCT(D74,E74)</f>
        <v>0</v>
      </c>
    </row>
    <row r="75" spans="1:6" s="111" customFormat="1" ht="15" x14ac:dyDescent="0.2">
      <c r="A75" s="111" t="s">
        <v>750</v>
      </c>
      <c r="B75" s="111" t="s">
        <v>751</v>
      </c>
      <c r="C75" s="112" t="s">
        <v>10</v>
      </c>
      <c r="D75" s="113">
        <v>26</v>
      </c>
      <c r="E75" s="123">
        <v>0</v>
      </c>
      <c r="F75" s="114">
        <f>PRODUCT(D75,E75)</f>
        <v>0</v>
      </c>
    </row>
    <row r="76" spans="1:6" s="111" customFormat="1" ht="15" x14ac:dyDescent="0.2">
      <c r="A76" s="111" t="s">
        <v>752</v>
      </c>
      <c r="B76" s="111" t="s">
        <v>753</v>
      </c>
      <c r="C76" s="112" t="s">
        <v>2</v>
      </c>
      <c r="D76" s="113">
        <v>220</v>
      </c>
      <c r="E76" s="123">
        <v>0</v>
      </c>
      <c r="F76" s="114">
        <f>PRODUCT(D76,E76)</f>
        <v>0</v>
      </c>
    </row>
    <row r="77" spans="1:6" s="111" customFormat="1" ht="15" hidden="1" customHeight="1" x14ac:dyDescent="0.2">
      <c r="C77" s="112"/>
      <c r="D77" s="113"/>
      <c r="E77" s="114"/>
      <c r="F77" s="114"/>
    </row>
    <row r="78" spans="1:6" s="111" customFormat="1" ht="15" x14ac:dyDescent="0.2">
      <c r="C78" s="112"/>
      <c r="D78" s="113"/>
      <c r="E78" s="114"/>
      <c r="F78" s="114"/>
    </row>
    <row r="79" spans="1:6" s="111" customFormat="1" ht="15" x14ac:dyDescent="0.2">
      <c r="B79" s="111" t="s">
        <v>730</v>
      </c>
      <c r="C79" s="112" t="s">
        <v>731</v>
      </c>
      <c r="F79" s="114">
        <f>SUM(F43:F78)</f>
        <v>0</v>
      </c>
    </row>
    <row r="80" spans="1:6" s="111" customFormat="1" ht="15" x14ac:dyDescent="0.2">
      <c r="B80" s="111" t="s">
        <v>732</v>
      </c>
      <c r="C80" s="112" t="s">
        <v>731</v>
      </c>
      <c r="F80" s="114">
        <f>F79/100</f>
        <v>0</v>
      </c>
    </row>
    <row r="81" spans="1:6" ht="15.75" x14ac:dyDescent="0.25">
      <c r="A81" s="102"/>
      <c r="B81" s="111" t="s">
        <v>673</v>
      </c>
      <c r="C81" s="112" t="s">
        <v>731</v>
      </c>
      <c r="F81" s="134">
        <f>SUM(F79:F80)</f>
        <v>0</v>
      </c>
    </row>
    <row r="82" spans="1:6" ht="15" x14ac:dyDescent="0.2">
      <c r="A82" s="102"/>
      <c r="B82" s="111"/>
      <c r="C82" s="112"/>
      <c r="F82" s="114"/>
    </row>
    <row r="83" spans="1:6" ht="15" x14ac:dyDescent="0.2">
      <c r="A83" s="102"/>
      <c r="B83" s="111"/>
      <c r="C83" s="112"/>
      <c r="F83" s="114"/>
    </row>
    <row r="84" spans="1:6" ht="18" x14ac:dyDescent="0.25">
      <c r="A84" s="98" t="s">
        <v>669</v>
      </c>
      <c r="B84" s="99" t="s">
        <v>670</v>
      </c>
      <c r="C84" s="100" t="s">
        <v>671</v>
      </c>
      <c r="D84" s="100" t="s">
        <v>672</v>
      </c>
      <c r="E84" s="100" t="s">
        <v>17</v>
      </c>
      <c r="F84" s="100" t="s">
        <v>673</v>
      </c>
    </row>
    <row r="85" spans="1:6" ht="15" x14ac:dyDescent="0.2">
      <c r="A85" s="103"/>
      <c r="B85" s="104" t="s">
        <v>674</v>
      </c>
      <c r="C85" s="103"/>
      <c r="D85" s="103"/>
      <c r="E85" s="105"/>
      <c r="F85" s="105"/>
    </row>
    <row r="86" spans="1:6" ht="15" x14ac:dyDescent="0.2">
      <c r="A86" s="103"/>
      <c r="B86" s="104"/>
      <c r="C86" s="103"/>
      <c r="D86" s="103"/>
      <c r="E86" s="105"/>
      <c r="F86" s="105"/>
    </row>
    <row r="87" spans="1:6" ht="15" x14ac:dyDescent="0.2">
      <c r="A87" s="98" t="s">
        <v>675</v>
      </c>
      <c r="B87" s="98" t="s">
        <v>676</v>
      </c>
      <c r="C87" s="106" t="s">
        <v>677</v>
      </c>
      <c r="D87" s="107">
        <v>1.1000000000000001</v>
      </c>
      <c r="E87" s="123">
        <v>0</v>
      </c>
      <c r="F87" s="105">
        <f t="shared" ref="F87:F115" si="2">PRODUCT(D87,E87)</f>
        <v>0</v>
      </c>
    </row>
    <row r="88" spans="1:6" ht="15" x14ac:dyDescent="0.2">
      <c r="A88" s="98" t="s">
        <v>678</v>
      </c>
      <c r="B88" s="98" t="s">
        <v>679</v>
      </c>
      <c r="C88" s="106" t="s">
        <v>12</v>
      </c>
      <c r="D88" s="98">
        <v>42</v>
      </c>
      <c r="E88" s="123">
        <v>0</v>
      </c>
      <c r="F88" s="105">
        <f t="shared" si="2"/>
        <v>0</v>
      </c>
    </row>
    <row r="89" spans="1:6" ht="15" x14ac:dyDescent="0.2">
      <c r="A89" s="98" t="s">
        <v>678</v>
      </c>
      <c r="B89" s="98" t="s">
        <v>680</v>
      </c>
      <c r="C89" s="106" t="s">
        <v>12</v>
      </c>
      <c r="D89" s="98">
        <v>5.6</v>
      </c>
      <c r="E89" s="123">
        <v>0</v>
      </c>
      <c r="F89" s="105">
        <f t="shared" si="2"/>
        <v>0</v>
      </c>
    </row>
    <row r="90" spans="1:6" ht="15" x14ac:dyDescent="0.2">
      <c r="A90" s="98" t="s">
        <v>681</v>
      </c>
      <c r="B90" s="98" t="s">
        <v>682</v>
      </c>
      <c r="C90" s="106" t="s">
        <v>12</v>
      </c>
      <c r="D90" s="98">
        <v>4.2</v>
      </c>
      <c r="E90" s="123">
        <v>0</v>
      </c>
      <c r="F90" s="105">
        <f t="shared" si="2"/>
        <v>0</v>
      </c>
    </row>
    <row r="91" spans="1:6" ht="15" x14ac:dyDescent="0.2">
      <c r="A91" s="98" t="s">
        <v>683</v>
      </c>
      <c r="B91" s="98" t="s">
        <v>684</v>
      </c>
      <c r="C91" s="106" t="s">
        <v>11</v>
      </c>
      <c r="D91" s="98">
        <v>40</v>
      </c>
      <c r="E91" s="123">
        <v>0</v>
      </c>
      <c r="F91" s="105">
        <f t="shared" si="2"/>
        <v>0</v>
      </c>
    </row>
    <row r="92" spans="1:6" ht="15" x14ac:dyDescent="0.2">
      <c r="A92" s="98" t="s">
        <v>685</v>
      </c>
      <c r="B92" s="98" t="s">
        <v>686</v>
      </c>
      <c r="C92" s="106" t="s">
        <v>2</v>
      </c>
      <c r="D92" s="98">
        <v>160</v>
      </c>
      <c r="E92" s="123">
        <v>0</v>
      </c>
      <c r="F92" s="105">
        <f t="shared" si="2"/>
        <v>0</v>
      </c>
    </row>
    <row r="93" spans="1:6" ht="15" x14ac:dyDescent="0.2">
      <c r="A93" s="98" t="s">
        <v>687</v>
      </c>
      <c r="B93" s="98" t="s">
        <v>688</v>
      </c>
      <c r="C93" s="106" t="s">
        <v>3</v>
      </c>
      <c r="D93" s="98">
        <v>4.5</v>
      </c>
      <c r="E93" s="123">
        <v>0</v>
      </c>
      <c r="F93" s="105">
        <f t="shared" si="2"/>
        <v>0</v>
      </c>
    </row>
    <row r="94" spans="1:6" ht="15" x14ac:dyDescent="0.2">
      <c r="A94" s="98" t="s">
        <v>689</v>
      </c>
      <c r="B94" s="98" t="s">
        <v>690</v>
      </c>
      <c r="C94" s="106" t="s">
        <v>3</v>
      </c>
      <c r="D94" s="98">
        <v>4.5</v>
      </c>
      <c r="E94" s="123">
        <v>0</v>
      </c>
      <c r="F94" s="105">
        <f t="shared" si="2"/>
        <v>0</v>
      </c>
    </row>
    <row r="95" spans="1:6" ht="15" x14ac:dyDescent="0.2">
      <c r="A95" s="98" t="s">
        <v>691</v>
      </c>
      <c r="B95" s="98" t="s">
        <v>692</v>
      </c>
      <c r="C95" s="106" t="s">
        <v>3</v>
      </c>
      <c r="D95" s="98">
        <v>4.5</v>
      </c>
      <c r="E95" s="123">
        <v>0</v>
      </c>
      <c r="F95" s="105">
        <f t="shared" si="2"/>
        <v>0</v>
      </c>
    </row>
    <row r="96" spans="1:6" ht="15" x14ac:dyDescent="0.2">
      <c r="A96" s="98" t="s">
        <v>691</v>
      </c>
      <c r="B96" s="98" t="s">
        <v>693</v>
      </c>
      <c r="C96" s="106" t="s">
        <v>3</v>
      </c>
      <c r="D96" s="98">
        <v>4.5</v>
      </c>
      <c r="E96" s="123">
        <v>0</v>
      </c>
      <c r="F96" s="105">
        <f t="shared" si="2"/>
        <v>0</v>
      </c>
    </row>
    <row r="97" spans="1:11" ht="15" x14ac:dyDescent="0.2">
      <c r="A97" s="108" t="s">
        <v>694</v>
      </c>
      <c r="B97" s="98" t="s">
        <v>695</v>
      </c>
      <c r="C97" s="106" t="s">
        <v>2</v>
      </c>
      <c r="D97" s="98">
        <v>80</v>
      </c>
      <c r="E97" s="123">
        <v>0</v>
      </c>
      <c r="F97" s="105">
        <f t="shared" si="2"/>
        <v>0</v>
      </c>
    </row>
    <row r="98" spans="1:11" ht="15" x14ac:dyDescent="0.2">
      <c r="A98" s="108" t="s">
        <v>696</v>
      </c>
      <c r="B98" s="98" t="s">
        <v>697</v>
      </c>
      <c r="C98" s="106" t="s">
        <v>2</v>
      </c>
      <c r="D98" s="98">
        <v>985</v>
      </c>
      <c r="E98" s="123">
        <v>0</v>
      </c>
      <c r="F98" s="105">
        <f t="shared" si="2"/>
        <v>0</v>
      </c>
    </row>
    <row r="99" spans="1:11" ht="15" x14ac:dyDescent="0.2">
      <c r="A99" s="98" t="s">
        <v>698</v>
      </c>
      <c r="B99" s="98" t="s">
        <v>699</v>
      </c>
      <c r="C99" s="106" t="s">
        <v>2</v>
      </c>
      <c r="D99" s="98">
        <v>35</v>
      </c>
      <c r="E99" s="123">
        <v>0</v>
      </c>
      <c r="F99" s="105">
        <f t="shared" si="2"/>
        <v>0</v>
      </c>
    </row>
    <row r="100" spans="1:11" ht="15" x14ac:dyDescent="0.2">
      <c r="A100" s="98" t="s">
        <v>700</v>
      </c>
      <c r="B100" s="98" t="s">
        <v>701</v>
      </c>
      <c r="C100" s="106" t="s">
        <v>10</v>
      </c>
      <c r="D100" s="98">
        <v>38</v>
      </c>
      <c r="E100" s="123">
        <v>0</v>
      </c>
      <c r="F100" s="105">
        <f t="shared" si="2"/>
        <v>0</v>
      </c>
    </row>
    <row r="101" spans="1:11" ht="15" x14ac:dyDescent="0.2">
      <c r="A101" s="98" t="s">
        <v>702</v>
      </c>
      <c r="B101" s="98" t="s">
        <v>703</v>
      </c>
      <c r="C101" s="106" t="s">
        <v>2</v>
      </c>
      <c r="D101" s="98">
        <v>1100</v>
      </c>
      <c r="E101" s="123">
        <v>0</v>
      </c>
      <c r="F101" s="105">
        <f t="shared" si="2"/>
        <v>0</v>
      </c>
    </row>
    <row r="102" spans="1:11" ht="15" x14ac:dyDescent="0.2">
      <c r="A102" s="98" t="s">
        <v>704</v>
      </c>
      <c r="B102" s="98" t="s">
        <v>705</v>
      </c>
      <c r="C102" s="106" t="s">
        <v>10</v>
      </c>
      <c r="D102" s="98">
        <v>20</v>
      </c>
      <c r="E102" s="123">
        <v>0</v>
      </c>
      <c r="F102" s="105">
        <f t="shared" si="2"/>
        <v>0</v>
      </c>
      <c r="K102" s="118"/>
    </row>
    <row r="103" spans="1:11" ht="15" x14ac:dyDescent="0.2">
      <c r="A103" s="98" t="s">
        <v>706</v>
      </c>
      <c r="B103" s="98" t="s">
        <v>707</v>
      </c>
      <c r="C103" s="106" t="s">
        <v>2</v>
      </c>
      <c r="D103" s="98">
        <v>80</v>
      </c>
      <c r="E103" s="123">
        <v>0</v>
      </c>
      <c r="F103" s="105">
        <f t="shared" si="2"/>
        <v>0</v>
      </c>
    </row>
    <row r="104" spans="1:11" ht="15" x14ac:dyDescent="0.2">
      <c r="A104" s="98" t="s">
        <v>708</v>
      </c>
      <c r="B104" s="98" t="s">
        <v>709</v>
      </c>
      <c r="C104" s="106" t="s">
        <v>2</v>
      </c>
      <c r="D104" s="98">
        <v>985</v>
      </c>
      <c r="E104" s="123">
        <v>0</v>
      </c>
      <c r="F104" s="105">
        <f t="shared" si="2"/>
        <v>0</v>
      </c>
    </row>
    <row r="105" spans="1:11" ht="15" x14ac:dyDescent="0.2">
      <c r="A105" s="98" t="s">
        <v>710</v>
      </c>
      <c r="B105" s="98" t="s">
        <v>711</v>
      </c>
      <c r="C105" s="106" t="s">
        <v>2</v>
      </c>
      <c r="D105" s="98">
        <v>35</v>
      </c>
      <c r="E105" s="123">
        <v>0</v>
      </c>
      <c r="F105" s="105">
        <f t="shared" si="2"/>
        <v>0</v>
      </c>
    </row>
    <row r="106" spans="1:11" ht="15" x14ac:dyDescent="0.2">
      <c r="A106" s="98" t="s">
        <v>712</v>
      </c>
      <c r="B106" s="98" t="s">
        <v>713</v>
      </c>
      <c r="C106" s="106" t="s">
        <v>2</v>
      </c>
      <c r="D106" s="98">
        <v>1100</v>
      </c>
      <c r="E106" s="123">
        <v>0</v>
      </c>
      <c r="F106" s="105">
        <f t="shared" si="2"/>
        <v>0</v>
      </c>
    </row>
    <row r="107" spans="1:11" ht="15" x14ac:dyDescent="0.2">
      <c r="A107" s="98" t="s">
        <v>714</v>
      </c>
      <c r="B107" s="98" t="s">
        <v>715</v>
      </c>
      <c r="C107" s="106" t="s">
        <v>12</v>
      </c>
      <c r="D107" s="98">
        <v>77</v>
      </c>
      <c r="E107" s="123">
        <v>0</v>
      </c>
      <c r="F107" s="105">
        <f t="shared" si="2"/>
        <v>0</v>
      </c>
    </row>
    <row r="108" spans="1:11" ht="15" x14ac:dyDescent="0.2">
      <c r="A108" s="98" t="s">
        <v>716</v>
      </c>
      <c r="B108" s="98" t="s">
        <v>717</v>
      </c>
      <c r="C108" s="106" t="s">
        <v>12</v>
      </c>
      <c r="D108" s="98">
        <v>77</v>
      </c>
      <c r="E108" s="123">
        <v>0</v>
      </c>
      <c r="F108" s="105">
        <f t="shared" si="2"/>
        <v>0</v>
      </c>
    </row>
    <row r="109" spans="1:11" ht="15" x14ac:dyDescent="0.2">
      <c r="A109" s="98" t="s">
        <v>718</v>
      </c>
      <c r="B109" s="98" t="s">
        <v>719</v>
      </c>
      <c r="C109" s="106" t="s">
        <v>11</v>
      </c>
      <c r="D109" s="98">
        <v>550</v>
      </c>
      <c r="E109" s="123">
        <v>0</v>
      </c>
      <c r="F109" s="105">
        <f t="shared" si="2"/>
        <v>0</v>
      </c>
    </row>
    <row r="110" spans="1:11" ht="15" x14ac:dyDescent="0.2">
      <c r="A110" s="98" t="s">
        <v>720</v>
      </c>
      <c r="B110" s="98" t="s">
        <v>721</v>
      </c>
      <c r="C110" s="106" t="s">
        <v>12</v>
      </c>
      <c r="D110" s="98">
        <v>77</v>
      </c>
      <c r="E110" s="123">
        <v>0</v>
      </c>
      <c r="F110" s="105">
        <f t="shared" si="2"/>
        <v>0</v>
      </c>
    </row>
    <row r="111" spans="1:11" ht="15" x14ac:dyDescent="0.2">
      <c r="A111" s="98" t="s">
        <v>722</v>
      </c>
      <c r="B111" s="98" t="s">
        <v>723</v>
      </c>
      <c r="C111" s="106" t="s">
        <v>11</v>
      </c>
      <c r="D111" s="98">
        <v>160</v>
      </c>
      <c r="E111" s="123">
        <v>0</v>
      </c>
      <c r="F111" s="105">
        <f t="shared" si="2"/>
        <v>0</v>
      </c>
    </row>
    <row r="112" spans="1:11" ht="15" x14ac:dyDescent="0.2">
      <c r="A112" s="98" t="s">
        <v>724</v>
      </c>
      <c r="B112" s="98" t="s">
        <v>725</v>
      </c>
      <c r="C112" s="106" t="s">
        <v>11</v>
      </c>
      <c r="D112" s="98">
        <v>16</v>
      </c>
      <c r="E112" s="123">
        <v>0</v>
      </c>
      <c r="F112" s="105">
        <f t="shared" si="2"/>
        <v>0</v>
      </c>
    </row>
    <row r="113" spans="1:6" ht="15" x14ac:dyDescent="0.2">
      <c r="A113" s="98" t="s">
        <v>726</v>
      </c>
      <c r="B113" s="98" t="s">
        <v>727</v>
      </c>
      <c r="C113" s="106" t="s">
        <v>11</v>
      </c>
      <c r="D113" s="98">
        <v>40</v>
      </c>
      <c r="E113" s="123">
        <v>0</v>
      </c>
      <c r="F113" s="105">
        <f t="shared" si="2"/>
        <v>0</v>
      </c>
    </row>
    <row r="114" spans="1:6" ht="15" x14ac:dyDescent="0.2">
      <c r="A114" s="98"/>
      <c r="B114" s="98" t="s">
        <v>728</v>
      </c>
      <c r="C114" s="106" t="s">
        <v>11</v>
      </c>
      <c r="D114" s="98">
        <v>165</v>
      </c>
      <c r="E114" s="123">
        <v>0</v>
      </c>
      <c r="F114" s="105">
        <f t="shared" si="2"/>
        <v>0</v>
      </c>
    </row>
    <row r="115" spans="1:6" ht="15" x14ac:dyDescent="0.2">
      <c r="A115" s="98"/>
      <c r="B115" s="98" t="s">
        <v>729</v>
      </c>
      <c r="C115" s="106" t="s">
        <v>10</v>
      </c>
      <c r="D115" s="98">
        <v>550</v>
      </c>
      <c r="E115" s="123">
        <v>0</v>
      </c>
      <c r="F115" s="105">
        <f t="shared" si="2"/>
        <v>0</v>
      </c>
    </row>
    <row r="116" spans="1:6" x14ac:dyDescent="0.2">
      <c r="A116" s="103"/>
      <c r="B116" s="103"/>
      <c r="C116" s="109"/>
      <c r="D116" s="103"/>
      <c r="E116" s="103"/>
      <c r="F116" s="103" t="s">
        <v>669</v>
      </c>
    </row>
    <row r="117" spans="1:6" ht="15" x14ac:dyDescent="0.2">
      <c r="A117" s="98"/>
      <c r="B117" s="98" t="s">
        <v>730</v>
      </c>
      <c r="C117" s="106" t="s">
        <v>731</v>
      </c>
      <c r="D117" s="98"/>
      <c r="E117" s="105"/>
      <c r="F117" s="105">
        <f>SUM(F87:F116)</f>
        <v>0</v>
      </c>
    </row>
    <row r="118" spans="1:6" ht="15" x14ac:dyDescent="0.2">
      <c r="A118" s="98"/>
      <c r="B118" s="98" t="s">
        <v>732</v>
      </c>
      <c r="C118" s="106" t="s">
        <v>731</v>
      </c>
      <c r="D118" s="98"/>
      <c r="E118" s="105"/>
      <c r="F118" s="105">
        <f>PRODUCT(F117*0.01)</f>
        <v>0</v>
      </c>
    </row>
    <row r="119" spans="1:6" ht="15.75" x14ac:dyDescent="0.25">
      <c r="A119" s="98"/>
      <c r="B119" s="98" t="s">
        <v>673</v>
      </c>
      <c r="C119" s="106" t="s">
        <v>731</v>
      </c>
      <c r="D119" s="98"/>
      <c r="E119" s="105"/>
      <c r="F119" s="134">
        <f>SUM(F117:F118)</f>
        <v>0</v>
      </c>
    </row>
    <row r="121" spans="1:6" s="111" customFormat="1" ht="18" x14ac:dyDescent="0.25">
      <c r="B121" s="99" t="s">
        <v>818</v>
      </c>
      <c r="C121" s="111" t="s">
        <v>731</v>
      </c>
      <c r="E121" s="123">
        <v>0</v>
      </c>
      <c r="F121" s="134">
        <f>E121</f>
        <v>0</v>
      </c>
    </row>
    <row r="123" spans="1:6" ht="18" x14ac:dyDescent="0.25">
      <c r="B123" s="99" t="s">
        <v>783</v>
      </c>
      <c r="C123" s="100" t="s">
        <v>671</v>
      </c>
      <c r="D123" s="100" t="s">
        <v>672</v>
      </c>
      <c r="E123" s="100" t="s">
        <v>17</v>
      </c>
      <c r="F123" s="100" t="s">
        <v>673</v>
      </c>
    </row>
    <row r="124" spans="1:6" ht="15" x14ac:dyDescent="0.2">
      <c r="B124" s="98" t="s">
        <v>295</v>
      </c>
      <c r="C124" s="106" t="s">
        <v>0</v>
      </c>
      <c r="D124" s="98">
        <v>3</v>
      </c>
      <c r="E124" s="123">
        <v>0</v>
      </c>
      <c r="F124" s="105">
        <f>E124*D124%</f>
        <v>0</v>
      </c>
    </row>
    <row r="125" spans="1:6" ht="15.75" x14ac:dyDescent="0.25">
      <c r="B125" s="98" t="s">
        <v>673</v>
      </c>
      <c r="C125" s="106" t="s">
        <v>731</v>
      </c>
      <c r="D125" s="98"/>
      <c r="E125" s="105"/>
      <c r="F125" s="134">
        <f>F124</f>
        <v>0</v>
      </c>
    </row>
    <row r="126" spans="1:6" s="111" customFormat="1" ht="15" x14ac:dyDescent="0.2">
      <c r="F126" s="114"/>
    </row>
    <row r="127" spans="1:6" ht="18" x14ac:dyDescent="0.25">
      <c r="B127" s="99" t="s">
        <v>784</v>
      </c>
      <c r="C127" s="112" t="s">
        <v>827</v>
      </c>
      <c r="D127" s="111">
        <v>33</v>
      </c>
      <c r="E127" s="123">
        <v>0</v>
      </c>
      <c r="F127" s="134">
        <f>D127*E127</f>
        <v>0</v>
      </c>
    </row>
    <row r="128" spans="1:6" ht="15" x14ac:dyDescent="0.2">
      <c r="B128" s="111"/>
    </row>
  </sheetData>
  <sheetProtection algorithmName="SHA-512" hashValue="oNHDprmebgeeWPu+RbCS4QKW6hGFDjvDpuW691h+UTQhot4hxoZlaiymetRwRjl411bbzhmJySS7/We8l0cdXQ==" saltValue="INc2H8PxeW9u9l319glLzA==" spinCount="100000" sheet="1" objects="1" scenarios="1"/>
  <protectedRanges>
    <protectedRange sqref="E49:E52 E54:E70 E72:E76 E43:E47" name="Oblast3"/>
    <protectedRange sqref="E7:E11 E13:E17 E19:E35" name="Oblast1"/>
    <protectedRange sqref="E87:E115 E121 E124 E127" name="Oblast4"/>
  </protectedRanges>
  <printOptions gridLines="1"/>
  <pageMargins left="0.70866141732283472" right="0.70866141732283472" top="0.78740157480314965" bottom="0.78740157480314965"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5"/>
  <sheetViews>
    <sheetView workbookViewId="0">
      <selection activeCell="F23" sqref="F23"/>
    </sheetView>
  </sheetViews>
  <sheetFormatPr defaultRowHeight="12.75" x14ac:dyDescent="0.2"/>
  <cols>
    <col min="1" max="1" width="17.140625" style="101" bestFit="1" customWidth="1"/>
    <col min="2" max="2" width="45.140625" style="102" customWidth="1"/>
    <col min="3" max="3" width="9.140625" style="102"/>
    <col min="4" max="4" width="9.85546875" style="102" customWidth="1"/>
    <col min="5" max="5" width="13.5703125" style="102" customWidth="1"/>
    <col min="6" max="6" width="15.5703125" style="102" customWidth="1"/>
    <col min="7" max="16384" width="9.140625" style="102"/>
  </cols>
  <sheetData>
    <row r="1" spans="1:13" ht="15.75" x14ac:dyDescent="0.25">
      <c r="B1" s="12" t="s">
        <v>345</v>
      </c>
      <c r="C1" s="12" t="s">
        <v>657</v>
      </c>
    </row>
    <row r="2" spans="1:13" ht="15.75" x14ac:dyDescent="0.25">
      <c r="B2" s="12"/>
    </row>
    <row r="3" spans="1:13" ht="15.75" x14ac:dyDescent="0.25">
      <c r="B3" s="12" t="s">
        <v>820</v>
      </c>
      <c r="F3" s="137">
        <f>F24+F48+F73+F76+F81+F84</f>
        <v>0</v>
      </c>
    </row>
    <row r="4" spans="1:13" ht="18" x14ac:dyDescent="0.25">
      <c r="A4" s="102"/>
      <c r="B4" s="110" t="s">
        <v>821</v>
      </c>
      <c r="C4" s="100" t="s">
        <v>671</v>
      </c>
      <c r="D4" s="100" t="s">
        <v>672</v>
      </c>
      <c r="E4" s="100" t="s">
        <v>17</v>
      </c>
      <c r="F4" s="100" t="s">
        <v>673</v>
      </c>
    </row>
    <row r="5" spans="1:13" ht="15" x14ac:dyDescent="0.2">
      <c r="A5" s="112" t="s">
        <v>786</v>
      </c>
      <c r="B5" s="111" t="s">
        <v>822</v>
      </c>
      <c r="C5" s="112" t="s">
        <v>10</v>
      </c>
      <c r="D5" s="113">
        <v>1</v>
      </c>
      <c r="E5" s="123">
        <v>0</v>
      </c>
      <c r="F5" s="114">
        <f>PRODUCT(D5,E5)</f>
        <v>0</v>
      </c>
      <c r="G5" s="101"/>
      <c r="H5" s="101"/>
      <c r="I5" s="101"/>
      <c r="J5" s="101"/>
      <c r="K5" s="101"/>
      <c r="L5" s="101"/>
      <c r="M5" s="101"/>
    </row>
    <row r="6" spans="1:13" ht="15" x14ac:dyDescent="0.2">
      <c r="A6" s="112" t="s">
        <v>787</v>
      </c>
      <c r="B6" s="111" t="s">
        <v>744</v>
      </c>
      <c r="C6" s="112" t="s">
        <v>10</v>
      </c>
      <c r="D6" s="113">
        <v>1</v>
      </c>
      <c r="E6" s="123">
        <v>0</v>
      </c>
      <c r="F6" s="114">
        <f>PRODUCT(D6,E6)</f>
        <v>0</v>
      </c>
      <c r="G6" s="101"/>
      <c r="H6" s="101"/>
      <c r="I6" s="101"/>
      <c r="J6" s="101"/>
      <c r="K6" s="101"/>
      <c r="L6" s="101"/>
      <c r="M6" s="101"/>
    </row>
    <row r="7" spans="1:13" ht="15" x14ac:dyDescent="0.2">
      <c r="A7" s="111"/>
      <c r="B7" s="111"/>
      <c r="C7" s="112"/>
      <c r="D7" s="113"/>
      <c r="E7" s="114"/>
      <c r="F7" s="114"/>
      <c r="G7" s="101"/>
      <c r="H7" s="101"/>
      <c r="I7" s="101"/>
      <c r="J7" s="101"/>
      <c r="K7" s="101"/>
      <c r="L7" s="101"/>
      <c r="M7" s="101"/>
    </row>
    <row r="8" spans="1:13" ht="15" x14ac:dyDescent="0.2">
      <c r="A8" s="112" t="s">
        <v>788</v>
      </c>
      <c r="B8" s="111" t="s">
        <v>747</v>
      </c>
      <c r="C8" s="112" t="s">
        <v>10</v>
      </c>
      <c r="D8" s="113">
        <v>1</v>
      </c>
      <c r="E8" s="123">
        <v>0</v>
      </c>
      <c r="F8" s="114">
        <f t="shared" ref="F8:F20" si="0">PRODUCT(D8,E8)</f>
        <v>0</v>
      </c>
      <c r="G8" s="101"/>
      <c r="H8" s="101"/>
      <c r="I8" s="101"/>
      <c r="J8" s="101"/>
      <c r="K8" s="101"/>
      <c r="L8" s="101"/>
      <c r="M8" s="101"/>
    </row>
    <row r="9" spans="1:13" ht="15" x14ac:dyDescent="0.2">
      <c r="A9" s="112" t="s">
        <v>789</v>
      </c>
      <c r="B9" s="111" t="s">
        <v>749</v>
      </c>
      <c r="C9" s="112" t="s">
        <v>10</v>
      </c>
      <c r="D9" s="113">
        <v>1</v>
      </c>
      <c r="E9" s="123">
        <v>0</v>
      </c>
      <c r="F9" s="114">
        <f t="shared" si="0"/>
        <v>0</v>
      </c>
      <c r="G9" s="101"/>
      <c r="H9" s="101"/>
      <c r="I9" s="101"/>
      <c r="J9" s="101"/>
      <c r="K9" s="101"/>
      <c r="L9" s="101"/>
      <c r="M9" s="101"/>
    </row>
    <row r="10" spans="1:13" ht="15" x14ac:dyDescent="0.2">
      <c r="A10" s="112" t="s">
        <v>790</v>
      </c>
      <c r="B10" s="111" t="s">
        <v>751</v>
      </c>
      <c r="C10" s="112" t="s">
        <v>10</v>
      </c>
      <c r="D10" s="113">
        <v>1</v>
      </c>
      <c r="E10" s="123">
        <v>0</v>
      </c>
      <c r="F10" s="114">
        <f t="shared" si="0"/>
        <v>0</v>
      </c>
      <c r="G10" s="101"/>
      <c r="H10" s="101"/>
      <c r="I10" s="101"/>
      <c r="J10" s="101"/>
      <c r="K10" s="101"/>
      <c r="L10" s="101"/>
      <c r="M10" s="101"/>
    </row>
    <row r="11" spans="1:13" ht="15" x14ac:dyDescent="0.2">
      <c r="A11" s="112" t="s">
        <v>791</v>
      </c>
      <c r="B11" s="111" t="s">
        <v>753</v>
      </c>
      <c r="C11" s="112" t="s">
        <v>2</v>
      </c>
      <c r="D11" s="113">
        <v>7.5</v>
      </c>
      <c r="E11" s="123">
        <v>0</v>
      </c>
      <c r="F11" s="114">
        <f t="shared" si="0"/>
        <v>0</v>
      </c>
      <c r="G11" s="101"/>
      <c r="H11" s="101"/>
      <c r="I11" s="101"/>
      <c r="J11" s="101"/>
      <c r="K11" s="101"/>
      <c r="L11" s="101"/>
      <c r="M11" s="101"/>
    </row>
    <row r="12" spans="1:13" ht="15" x14ac:dyDescent="0.2">
      <c r="A12" s="112" t="s">
        <v>793</v>
      </c>
      <c r="B12" s="111" t="s">
        <v>755</v>
      </c>
      <c r="C12" s="112" t="s">
        <v>2</v>
      </c>
      <c r="D12" s="113">
        <v>26</v>
      </c>
      <c r="E12" s="123">
        <v>0</v>
      </c>
      <c r="F12" s="114">
        <f t="shared" si="0"/>
        <v>0</v>
      </c>
      <c r="G12" s="101"/>
      <c r="H12" s="101"/>
      <c r="I12" s="101"/>
      <c r="J12" s="101"/>
      <c r="K12" s="101"/>
      <c r="L12" s="101"/>
      <c r="M12" s="101"/>
    </row>
    <row r="13" spans="1:13" ht="15" x14ac:dyDescent="0.2">
      <c r="A13" s="112" t="s">
        <v>795</v>
      </c>
      <c r="B13" s="111" t="s">
        <v>757</v>
      </c>
      <c r="C13" s="112" t="s">
        <v>2</v>
      </c>
      <c r="D13" s="113">
        <v>25</v>
      </c>
      <c r="E13" s="123">
        <v>0</v>
      </c>
      <c r="F13" s="114">
        <f t="shared" si="0"/>
        <v>0</v>
      </c>
      <c r="G13" s="101"/>
      <c r="H13" s="101"/>
      <c r="I13" s="101"/>
      <c r="J13" s="101"/>
      <c r="K13" s="101"/>
      <c r="L13" s="101"/>
      <c r="M13" s="101"/>
    </row>
    <row r="14" spans="1:13" ht="15" x14ac:dyDescent="0.2">
      <c r="A14" s="112" t="s">
        <v>796</v>
      </c>
      <c r="B14" s="111" t="s">
        <v>759</v>
      </c>
      <c r="C14" s="112" t="s">
        <v>2</v>
      </c>
      <c r="D14" s="113">
        <v>25</v>
      </c>
      <c r="E14" s="123">
        <v>0</v>
      </c>
      <c r="F14" s="114">
        <f t="shared" si="0"/>
        <v>0</v>
      </c>
      <c r="G14" s="101"/>
      <c r="H14" s="101"/>
      <c r="I14" s="101"/>
      <c r="J14" s="101"/>
      <c r="K14" s="101"/>
      <c r="L14" s="101"/>
      <c r="M14" s="101"/>
    </row>
    <row r="15" spans="1:13" ht="15" x14ac:dyDescent="0.2">
      <c r="A15" s="112" t="s">
        <v>797</v>
      </c>
      <c r="B15" s="111" t="s">
        <v>764</v>
      </c>
      <c r="C15" s="112" t="s">
        <v>10</v>
      </c>
      <c r="D15" s="113">
        <v>2</v>
      </c>
      <c r="E15" s="123">
        <v>0</v>
      </c>
      <c r="F15" s="114">
        <f t="shared" si="0"/>
        <v>0</v>
      </c>
      <c r="G15" s="101"/>
      <c r="H15" s="101"/>
      <c r="I15" s="101"/>
      <c r="J15" s="101"/>
      <c r="K15" s="101"/>
      <c r="L15" s="101"/>
      <c r="M15" s="101"/>
    </row>
    <row r="16" spans="1:13" ht="15" x14ac:dyDescent="0.2">
      <c r="A16" s="112" t="s">
        <v>798</v>
      </c>
      <c r="B16" s="111" t="s">
        <v>765</v>
      </c>
      <c r="C16" s="112" t="s">
        <v>10</v>
      </c>
      <c r="D16" s="113">
        <v>1</v>
      </c>
      <c r="E16" s="123">
        <v>0</v>
      </c>
      <c r="F16" s="114">
        <f t="shared" si="0"/>
        <v>0</v>
      </c>
      <c r="G16" s="101"/>
      <c r="H16" s="101"/>
      <c r="I16" s="101"/>
      <c r="J16" s="101"/>
      <c r="K16" s="101"/>
      <c r="L16" s="101"/>
      <c r="M16" s="101"/>
    </row>
    <row r="17" spans="1:13" ht="15" x14ac:dyDescent="0.2">
      <c r="A17" s="112" t="s">
        <v>799</v>
      </c>
      <c r="B17" s="111" t="s">
        <v>769</v>
      </c>
      <c r="C17" s="112" t="s">
        <v>10</v>
      </c>
      <c r="D17" s="113">
        <v>1</v>
      </c>
      <c r="E17" s="123">
        <v>0</v>
      </c>
      <c r="F17" s="114">
        <f t="shared" si="0"/>
        <v>0</v>
      </c>
      <c r="G17" s="101"/>
      <c r="H17" s="101"/>
      <c r="I17" s="101"/>
      <c r="J17" s="101"/>
      <c r="K17" s="101"/>
      <c r="L17" s="101"/>
      <c r="M17" s="101"/>
    </row>
    <row r="18" spans="1:13" ht="15" x14ac:dyDescent="0.2">
      <c r="A18" s="112" t="s">
        <v>800</v>
      </c>
      <c r="B18" s="111" t="s">
        <v>771</v>
      </c>
      <c r="C18" s="112" t="s">
        <v>2</v>
      </c>
      <c r="D18" s="113">
        <v>25</v>
      </c>
      <c r="E18" s="123">
        <v>0</v>
      </c>
      <c r="F18" s="114">
        <f t="shared" si="0"/>
        <v>0</v>
      </c>
      <c r="G18" s="101"/>
      <c r="H18" s="101"/>
      <c r="I18" s="101"/>
      <c r="J18" s="101"/>
      <c r="K18" s="101"/>
      <c r="L18" s="101"/>
      <c r="M18" s="101"/>
    </row>
    <row r="19" spans="1:13" ht="15" x14ac:dyDescent="0.2">
      <c r="A19" s="112" t="s">
        <v>801</v>
      </c>
      <c r="B19" s="111" t="s">
        <v>823</v>
      </c>
      <c r="C19" s="112" t="s">
        <v>10</v>
      </c>
      <c r="D19" s="113">
        <v>2</v>
      </c>
      <c r="E19" s="123">
        <v>0</v>
      </c>
      <c r="F19" s="114">
        <f t="shared" si="0"/>
        <v>0</v>
      </c>
      <c r="G19" s="101"/>
      <c r="H19" s="101"/>
      <c r="I19" s="101"/>
      <c r="J19" s="101"/>
      <c r="K19" s="101"/>
      <c r="L19" s="101"/>
      <c r="M19" s="101"/>
    </row>
    <row r="20" spans="1:13" ht="15" x14ac:dyDescent="0.2">
      <c r="A20" s="112" t="s">
        <v>802</v>
      </c>
      <c r="B20" s="111" t="s">
        <v>824</v>
      </c>
      <c r="C20" s="112" t="s">
        <v>10</v>
      </c>
      <c r="D20" s="113">
        <v>6</v>
      </c>
      <c r="E20" s="123">
        <v>0</v>
      </c>
      <c r="F20" s="114">
        <f t="shared" si="0"/>
        <v>0</v>
      </c>
      <c r="G20" s="101"/>
      <c r="H20" s="101"/>
      <c r="I20" s="101"/>
      <c r="J20" s="101"/>
      <c r="K20" s="101"/>
      <c r="L20" s="101"/>
      <c r="M20" s="101"/>
    </row>
    <row r="21" spans="1:13" ht="15" x14ac:dyDescent="0.2">
      <c r="A21" s="111"/>
      <c r="B21" s="111"/>
      <c r="C21" s="112"/>
      <c r="D21" s="113"/>
      <c r="E21" s="114"/>
      <c r="F21" s="114"/>
      <c r="G21" s="101"/>
      <c r="H21" s="101"/>
      <c r="I21" s="101"/>
      <c r="J21" s="101"/>
      <c r="K21" s="101"/>
      <c r="L21" s="101"/>
      <c r="M21" s="101"/>
    </row>
    <row r="22" spans="1:13" ht="15" x14ac:dyDescent="0.2">
      <c r="A22" s="111"/>
      <c r="B22" s="111" t="s">
        <v>730</v>
      </c>
      <c r="C22" s="112" t="s">
        <v>731</v>
      </c>
      <c r="D22" s="111"/>
      <c r="E22" s="111"/>
      <c r="F22" s="114">
        <f>SUM(F5:F20)</f>
        <v>0</v>
      </c>
      <c r="G22" s="101"/>
      <c r="H22" s="101"/>
      <c r="I22" s="101"/>
      <c r="J22" s="101"/>
      <c r="K22" s="101"/>
      <c r="L22" s="101"/>
      <c r="M22" s="101"/>
    </row>
    <row r="23" spans="1:13" ht="15" x14ac:dyDescent="0.2">
      <c r="A23" s="111"/>
      <c r="B23" s="111" t="s">
        <v>816</v>
      </c>
      <c r="C23" s="112" t="s">
        <v>731</v>
      </c>
      <c r="D23" s="111"/>
      <c r="E23" s="111"/>
      <c r="F23" s="114">
        <f>(F22/100*5)</f>
        <v>0</v>
      </c>
      <c r="G23" s="101"/>
      <c r="H23" s="101"/>
      <c r="I23" s="101"/>
      <c r="J23" s="101"/>
      <c r="K23" s="101"/>
      <c r="L23" s="101"/>
      <c r="M23" s="101"/>
    </row>
    <row r="24" spans="1:13" ht="15.75" x14ac:dyDescent="0.25">
      <c r="A24" s="102"/>
      <c r="B24" s="111" t="s">
        <v>817</v>
      </c>
      <c r="C24" s="112" t="s">
        <v>731</v>
      </c>
      <c r="F24" s="136">
        <f>SUM(F22:F23)</f>
        <v>0</v>
      </c>
      <c r="G24" s="101"/>
      <c r="H24" s="101"/>
      <c r="I24" s="101"/>
      <c r="J24" s="117"/>
      <c r="K24" s="101"/>
      <c r="L24" s="101"/>
      <c r="M24" s="101"/>
    </row>
    <row r="25" spans="1:13" ht="15" x14ac:dyDescent="0.2">
      <c r="A25" s="112"/>
      <c r="B25" s="111"/>
      <c r="C25" s="112"/>
      <c r="D25" s="113"/>
      <c r="E25" s="114"/>
      <c r="F25" s="114"/>
      <c r="G25" s="101"/>
      <c r="H25" s="101"/>
      <c r="I25" s="101"/>
      <c r="J25" s="101"/>
      <c r="K25" s="101"/>
      <c r="L25" s="101"/>
      <c r="M25" s="101"/>
    </row>
    <row r="27" spans="1:13" ht="18" x14ac:dyDescent="0.25">
      <c r="A27" s="102"/>
      <c r="B27" s="110" t="s">
        <v>825</v>
      </c>
      <c r="C27" s="100" t="s">
        <v>671</v>
      </c>
      <c r="D27" s="100" t="s">
        <v>672</v>
      </c>
      <c r="E27" s="100" t="s">
        <v>17</v>
      </c>
      <c r="F27" s="100" t="s">
        <v>673</v>
      </c>
    </row>
    <row r="28" spans="1:13" ht="15" x14ac:dyDescent="0.2">
      <c r="A28" s="102"/>
      <c r="B28" s="104" t="s">
        <v>674</v>
      </c>
      <c r="C28" s="100"/>
      <c r="D28" s="100"/>
      <c r="E28" s="100"/>
      <c r="F28" s="100"/>
    </row>
    <row r="29" spans="1:13" ht="15" x14ac:dyDescent="0.2">
      <c r="A29" s="111" t="s">
        <v>737</v>
      </c>
      <c r="B29" s="111" t="s">
        <v>822</v>
      </c>
      <c r="C29" s="112" t="s">
        <v>10</v>
      </c>
      <c r="D29" s="113">
        <v>1</v>
      </c>
      <c r="E29" s="123">
        <v>0</v>
      </c>
      <c r="F29" s="114">
        <f>PRODUCT(D29,E29)</f>
        <v>0</v>
      </c>
    </row>
    <row r="30" spans="1:13" ht="15" x14ac:dyDescent="0.2">
      <c r="A30" s="111" t="s">
        <v>734</v>
      </c>
      <c r="B30" s="111" t="s">
        <v>744</v>
      </c>
      <c r="C30" s="112" t="s">
        <v>10</v>
      </c>
      <c r="D30" s="113">
        <v>1</v>
      </c>
      <c r="E30" s="123">
        <v>0</v>
      </c>
      <c r="F30" s="114">
        <f>PRODUCT(D30,E30)</f>
        <v>0</v>
      </c>
    </row>
    <row r="31" spans="1:13" ht="15" x14ac:dyDescent="0.2">
      <c r="A31" s="111"/>
      <c r="B31" s="111"/>
      <c r="C31" s="112"/>
      <c r="D31" s="113"/>
      <c r="E31" s="114"/>
      <c r="F31" s="114"/>
    </row>
    <row r="32" spans="1:13" ht="15" x14ac:dyDescent="0.2">
      <c r="A32" s="111" t="s">
        <v>746</v>
      </c>
      <c r="B32" s="111" t="s">
        <v>747</v>
      </c>
      <c r="C32" s="112" t="s">
        <v>10</v>
      </c>
      <c r="D32" s="113">
        <v>1</v>
      </c>
      <c r="E32" s="123">
        <v>0</v>
      </c>
      <c r="F32" s="114">
        <f t="shared" ref="F32:F44" si="1">PRODUCT(D32,E32)</f>
        <v>0</v>
      </c>
    </row>
    <row r="33" spans="1:6" ht="15" x14ac:dyDescent="0.2">
      <c r="A33" s="111" t="s">
        <v>748</v>
      </c>
      <c r="B33" s="111" t="s">
        <v>749</v>
      </c>
      <c r="C33" s="112" t="s">
        <v>10</v>
      </c>
      <c r="D33" s="113">
        <v>1</v>
      </c>
      <c r="E33" s="123">
        <v>0</v>
      </c>
      <c r="F33" s="114">
        <f t="shared" si="1"/>
        <v>0</v>
      </c>
    </row>
    <row r="34" spans="1:6" ht="15" x14ac:dyDescent="0.2">
      <c r="A34" s="111" t="s">
        <v>750</v>
      </c>
      <c r="B34" s="111" t="s">
        <v>751</v>
      </c>
      <c r="C34" s="112" t="s">
        <v>10</v>
      </c>
      <c r="D34" s="113">
        <v>1</v>
      </c>
      <c r="E34" s="123">
        <v>0</v>
      </c>
      <c r="F34" s="114">
        <f t="shared" si="1"/>
        <v>0</v>
      </c>
    </row>
    <row r="35" spans="1:6" ht="15" x14ac:dyDescent="0.2">
      <c r="A35" s="111" t="s">
        <v>752</v>
      </c>
      <c r="B35" s="111" t="s">
        <v>753</v>
      </c>
      <c r="C35" s="112" t="s">
        <v>2</v>
      </c>
      <c r="D35" s="113">
        <v>7.5</v>
      </c>
      <c r="E35" s="123">
        <v>0</v>
      </c>
      <c r="F35" s="114">
        <f t="shared" si="1"/>
        <v>0</v>
      </c>
    </row>
    <row r="36" spans="1:6" ht="15" x14ac:dyDescent="0.2">
      <c r="A36" s="111" t="s">
        <v>754</v>
      </c>
      <c r="B36" s="111" t="s">
        <v>755</v>
      </c>
      <c r="C36" s="112" t="s">
        <v>2</v>
      </c>
      <c r="D36" s="113">
        <v>26</v>
      </c>
      <c r="E36" s="123">
        <v>0</v>
      </c>
      <c r="F36" s="114">
        <f t="shared" si="1"/>
        <v>0</v>
      </c>
    </row>
    <row r="37" spans="1:6" ht="15" x14ac:dyDescent="0.2">
      <c r="A37" s="111" t="s">
        <v>756</v>
      </c>
      <c r="B37" s="111" t="s">
        <v>757</v>
      </c>
      <c r="C37" s="112" t="s">
        <v>2</v>
      </c>
      <c r="D37" s="113">
        <v>25</v>
      </c>
      <c r="E37" s="123">
        <v>0</v>
      </c>
      <c r="F37" s="114">
        <f t="shared" si="1"/>
        <v>0</v>
      </c>
    </row>
    <row r="38" spans="1:6" ht="15" x14ac:dyDescent="0.2">
      <c r="A38" s="111" t="s">
        <v>758</v>
      </c>
      <c r="B38" s="111" t="s">
        <v>759</v>
      </c>
      <c r="C38" s="112" t="s">
        <v>2</v>
      </c>
      <c r="D38" s="113">
        <v>25</v>
      </c>
      <c r="E38" s="123">
        <v>0</v>
      </c>
      <c r="F38" s="114">
        <f t="shared" si="1"/>
        <v>0</v>
      </c>
    </row>
    <row r="39" spans="1:6" ht="15" x14ac:dyDescent="0.2">
      <c r="A39" s="111" t="s">
        <v>763</v>
      </c>
      <c r="B39" s="111" t="s">
        <v>764</v>
      </c>
      <c r="C39" s="112" t="s">
        <v>10</v>
      </c>
      <c r="D39" s="113">
        <v>2</v>
      </c>
      <c r="E39" s="123">
        <v>0</v>
      </c>
      <c r="F39" s="114">
        <f t="shared" si="1"/>
        <v>0</v>
      </c>
    </row>
    <row r="40" spans="1:6" ht="15" x14ac:dyDescent="0.2">
      <c r="A40" s="111" t="s">
        <v>763</v>
      </c>
      <c r="B40" s="111" t="s">
        <v>765</v>
      </c>
      <c r="C40" s="112" t="s">
        <v>10</v>
      </c>
      <c r="D40" s="113">
        <v>1</v>
      </c>
      <c r="E40" s="123">
        <v>0</v>
      </c>
      <c r="F40" s="114">
        <f t="shared" si="1"/>
        <v>0</v>
      </c>
    </row>
    <row r="41" spans="1:6" ht="15" x14ac:dyDescent="0.2">
      <c r="A41" s="111" t="s">
        <v>768</v>
      </c>
      <c r="B41" s="111" t="s">
        <v>769</v>
      </c>
      <c r="C41" s="112" t="s">
        <v>10</v>
      </c>
      <c r="D41" s="113">
        <v>1</v>
      </c>
      <c r="E41" s="123">
        <v>0</v>
      </c>
      <c r="F41" s="114">
        <f t="shared" si="1"/>
        <v>0</v>
      </c>
    </row>
    <row r="42" spans="1:6" ht="15" x14ac:dyDescent="0.2">
      <c r="A42" s="111" t="s">
        <v>770</v>
      </c>
      <c r="B42" s="111" t="s">
        <v>771</v>
      </c>
      <c r="C42" s="112" t="s">
        <v>2</v>
      </c>
      <c r="D42" s="113">
        <v>25</v>
      </c>
      <c r="E42" s="123">
        <v>0</v>
      </c>
      <c r="F42" s="114">
        <f t="shared" si="1"/>
        <v>0</v>
      </c>
    </row>
    <row r="43" spans="1:6" ht="15" x14ac:dyDescent="0.2">
      <c r="A43" s="111" t="s">
        <v>772</v>
      </c>
      <c r="B43" s="111" t="s">
        <v>773</v>
      </c>
      <c r="C43" s="112" t="s">
        <v>10</v>
      </c>
      <c r="D43" s="113">
        <v>2</v>
      </c>
      <c r="E43" s="123">
        <v>0</v>
      </c>
      <c r="F43" s="114">
        <f t="shared" si="1"/>
        <v>0</v>
      </c>
    </row>
    <row r="44" spans="1:6" ht="15" x14ac:dyDescent="0.2">
      <c r="A44" s="111" t="s">
        <v>774</v>
      </c>
      <c r="B44" s="111" t="s">
        <v>775</v>
      </c>
      <c r="C44" s="112" t="s">
        <v>10</v>
      </c>
      <c r="D44" s="113">
        <v>1</v>
      </c>
      <c r="E44" s="123">
        <v>0</v>
      </c>
      <c r="F44" s="114">
        <f t="shared" si="1"/>
        <v>0</v>
      </c>
    </row>
    <row r="45" spans="1:6" ht="15" x14ac:dyDescent="0.2">
      <c r="A45" s="111"/>
      <c r="B45" s="111"/>
      <c r="C45" s="112"/>
      <c r="D45" s="113"/>
      <c r="E45" s="114"/>
      <c r="F45" s="114"/>
    </row>
    <row r="46" spans="1:6" ht="15" x14ac:dyDescent="0.2">
      <c r="A46" s="111"/>
      <c r="B46" s="111" t="s">
        <v>730</v>
      </c>
      <c r="C46" s="112" t="s">
        <v>731</v>
      </c>
      <c r="D46" s="111"/>
      <c r="E46" s="111"/>
      <c r="F46" s="114">
        <f>SUM(F29:F45)</f>
        <v>0</v>
      </c>
    </row>
    <row r="47" spans="1:6" ht="15" x14ac:dyDescent="0.2">
      <c r="A47" s="111"/>
      <c r="B47" s="111" t="s">
        <v>732</v>
      </c>
      <c r="C47" s="112" t="s">
        <v>731</v>
      </c>
      <c r="D47" s="111"/>
      <c r="E47" s="111"/>
      <c r="F47" s="114">
        <f>F46/100</f>
        <v>0</v>
      </c>
    </row>
    <row r="48" spans="1:6" ht="15.75" x14ac:dyDescent="0.25">
      <c r="A48" s="102"/>
      <c r="B48" s="111" t="s">
        <v>673</v>
      </c>
      <c r="C48" s="112" t="s">
        <v>731</v>
      </c>
      <c r="F48" s="136">
        <f>SUM(F46:F47)</f>
        <v>0</v>
      </c>
    </row>
    <row r="49" spans="1:6" ht="15" x14ac:dyDescent="0.2">
      <c r="A49" s="111"/>
      <c r="B49" s="111"/>
      <c r="C49" s="112"/>
      <c r="D49" s="113"/>
      <c r="E49" s="114"/>
      <c r="F49" s="114"/>
    </row>
    <row r="50" spans="1:6" ht="15" x14ac:dyDescent="0.2">
      <c r="A50" s="111"/>
      <c r="B50" s="111"/>
      <c r="C50" s="112"/>
      <c r="D50" s="113"/>
      <c r="E50" s="114"/>
      <c r="F50" s="114"/>
    </row>
    <row r="51" spans="1:6" ht="18" x14ac:dyDescent="0.25">
      <c r="A51" s="98" t="s">
        <v>669</v>
      </c>
      <c r="B51" s="99" t="s">
        <v>826</v>
      </c>
      <c r="C51" s="100" t="s">
        <v>671</v>
      </c>
      <c r="D51" s="100" t="s">
        <v>672</v>
      </c>
      <c r="E51" s="100" t="s">
        <v>17</v>
      </c>
      <c r="F51" s="100" t="s">
        <v>673</v>
      </c>
    </row>
    <row r="52" spans="1:6" ht="15" x14ac:dyDescent="0.2">
      <c r="A52" s="103"/>
      <c r="B52" s="104" t="s">
        <v>674</v>
      </c>
      <c r="C52" s="103"/>
      <c r="D52" s="103"/>
      <c r="E52" s="105"/>
      <c r="F52" s="105"/>
    </row>
    <row r="53" spans="1:6" ht="15" x14ac:dyDescent="0.2">
      <c r="A53" s="103"/>
      <c r="B53" s="104"/>
      <c r="C53" s="103"/>
      <c r="D53" s="103"/>
      <c r="E53" s="105"/>
      <c r="F53" s="105"/>
    </row>
    <row r="54" spans="1:6" ht="15" x14ac:dyDescent="0.2">
      <c r="A54" s="98" t="s">
        <v>675</v>
      </c>
      <c r="B54" s="98" t="s">
        <v>676</v>
      </c>
      <c r="C54" s="106" t="s">
        <v>677</v>
      </c>
      <c r="D54" s="107">
        <v>0.1</v>
      </c>
      <c r="E54" s="123">
        <v>0</v>
      </c>
      <c r="F54" s="105">
        <f t="shared" ref="F54:F69" si="2">PRODUCT(D54,E54)</f>
        <v>0</v>
      </c>
    </row>
    <row r="55" spans="1:6" ht="15" x14ac:dyDescent="0.2">
      <c r="A55" s="98" t="s">
        <v>678</v>
      </c>
      <c r="B55" s="98" t="s">
        <v>679</v>
      </c>
      <c r="C55" s="106" t="s">
        <v>12</v>
      </c>
      <c r="D55" s="98">
        <v>1</v>
      </c>
      <c r="E55" s="123">
        <v>0</v>
      </c>
      <c r="F55" s="105">
        <f t="shared" si="2"/>
        <v>0</v>
      </c>
    </row>
    <row r="56" spans="1:6" ht="15" x14ac:dyDescent="0.2">
      <c r="A56" s="108" t="s">
        <v>694</v>
      </c>
      <c r="B56" s="98" t="s">
        <v>695</v>
      </c>
      <c r="C56" s="106" t="s">
        <v>2</v>
      </c>
      <c r="D56" s="98">
        <v>2.5</v>
      </c>
      <c r="E56" s="123">
        <v>0</v>
      </c>
      <c r="F56" s="105">
        <f t="shared" si="2"/>
        <v>0</v>
      </c>
    </row>
    <row r="57" spans="1:6" ht="15" x14ac:dyDescent="0.2">
      <c r="A57" s="108" t="s">
        <v>696</v>
      </c>
      <c r="B57" s="98" t="s">
        <v>697</v>
      </c>
      <c r="C57" s="106" t="s">
        <v>2</v>
      </c>
      <c r="D57" s="98">
        <v>22.5</v>
      </c>
      <c r="E57" s="123">
        <v>0</v>
      </c>
      <c r="F57" s="105">
        <f t="shared" si="2"/>
        <v>0</v>
      </c>
    </row>
    <row r="58" spans="1:6" ht="15" x14ac:dyDescent="0.2">
      <c r="A58" s="98" t="s">
        <v>700</v>
      </c>
      <c r="B58" s="98" t="s">
        <v>701</v>
      </c>
      <c r="C58" s="106" t="s">
        <v>10</v>
      </c>
      <c r="D58" s="98">
        <v>1</v>
      </c>
      <c r="E58" s="123">
        <v>0</v>
      </c>
      <c r="F58" s="105">
        <f t="shared" si="2"/>
        <v>0</v>
      </c>
    </row>
    <row r="59" spans="1:6" ht="15" x14ac:dyDescent="0.2">
      <c r="A59" s="98" t="s">
        <v>702</v>
      </c>
      <c r="B59" s="98" t="s">
        <v>703</v>
      </c>
      <c r="C59" s="106" t="s">
        <v>2</v>
      </c>
      <c r="D59" s="98">
        <v>25</v>
      </c>
      <c r="E59" s="123">
        <v>0</v>
      </c>
      <c r="F59" s="105">
        <f t="shared" si="2"/>
        <v>0</v>
      </c>
    </row>
    <row r="60" spans="1:6" ht="15" x14ac:dyDescent="0.2">
      <c r="A60" s="98" t="s">
        <v>704</v>
      </c>
      <c r="B60" s="98" t="s">
        <v>705</v>
      </c>
      <c r="C60" s="106" t="s">
        <v>10</v>
      </c>
      <c r="D60" s="98">
        <v>2</v>
      </c>
      <c r="E60" s="123">
        <v>0</v>
      </c>
      <c r="F60" s="105">
        <f t="shared" si="2"/>
        <v>0</v>
      </c>
    </row>
    <row r="61" spans="1:6" ht="15" x14ac:dyDescent="0.2">
      <c r="A61" s="98" t="s">
        <v>706</v>
      </c>
      <c r="B61" s="98" t="s">
        <v>707</v>
      </c>
      <c r="C61" s="106" t="s">
        <v>2</v>
      </c>
      <c r="D61" s="98">
        <v>2.5</v>
      </c>
      <c r="E61" s="123">
        <v>0</v>
      </c>
      <c r="F61" s="105">
        <f t="shared" si="2"/>
        <v>0</v>
      </c>
    </row>
    <row r="62" spans="1:6" ht="15" x14ac:dyDescent="0.2">
      <c r="A62" s="98" t="s">
        <v>708</v>
      </c>
      <c r="B62" s="98" t="s">
        <v>709</v>
      </c>
      <c r="C62" s="106" t="s">
        <v>2</v>
      </c>
      <c r="D62" s="98">
        <v>22.5</v>
      </c>
      <c r="E62" s="123">
        <v>0</v>
      </c>
      <c r="F62" s="105">
        <f t="shared" si="2"/>
        <v>0</v>
      </c>
    </row>
    <row r="63" spans="1:6" ht="15" x14ac:dyDescent="0.2">
      <c r="A63" s="98" t="s">
        <v>712</v>
      </c>
      <c r="B63" s="98" t="s">
        <v>713</v>
      </c>
      <c r="C63" s="106" t="s">
        <v>2</v>
      </c>
      <c r="D63" s="98">
        <v>25</v>
      </c>
      <c r="E63" s="123">
        <v>0</v>
      </c>
      <c r="F63" s="105">
        <f t="shared" si="2"/>
        <v>0</v>
      </c>
    </row>
    <row r="64" spans="1:6" ht="15" x14ac:dyDescent="0.2">
      <c r="A64" s="98" t="s">
        <v>714</v>
      </c>
      <c r="B64" s="98" t="s">
        <v>715</v>
      </c>
      <c r="C64" s="106" t="s">
        <v>12</v>
      </c>
      <c r="D64" s="98">
        <v>1.75</v>
      </c>
      <c r="E64" s="123">
        <v>0</v>
      </c>
      <c r="F64" s="105">
        <f t="shared" si="2"/>
        <v>0</v>
      </c>
    </row>
    <row r="65" spans="1:6" ht="15" x14ac:dyDescent="0.2">
      <c r="A65" s="98" t="s">
        <v>716</v>
      </c>
      <c r="B65" s="98" t="s">
        <v>717</v>
      </c>
      <c r="C65" s="106" t="s">
        <v>12</v>
      </c>
      <c r="D65" s="98">
        <v>1.75</v>
      </c>
      <c r="E65" s="123">
        <v>0</v>
      </c>
      <c r="F65" s="105">
        <f t="shared" si="2"/>
        <v>0</v>
      </c>
    </row>
    <row r="66" spans="1:6" ht="15" x14ac:dyDescent="0.2">
      <c r="A66" s="98" t="s">
        <v>718</v>
      </c>
      <c r="B66" s="98" t="s">
        <v>719</v>
      </c>
      <c r="C66" s="106" t="s">
        <v>11</v>
      </c>
      <c r="D66" s="98">
        <v>12.5</v>
      </c>
      <c r="E66" s="123">
        <v>0</v>
      </c>
      <c r="F66" s="105">
        <f t="shared" si="2"/>
        <v>0</v>
      </c>
    </row>
    <row r="67" spans="1:6" ht="15" x14ac:dyDescent="0.2">
      <c r="A67" s="98" t="s">
        <v>720</v>
      </c>
      <c r="B67" s="98" t="s">
        <v>721</v>
      </c>
      <c r="C67" s="106" t="s">
        <v>12</v>
      </c>
      <c r="D67" s="98">
        <v>0.2</v>
      </c>
      <c r="E67" s="123">
        <v>0</v>
      </c>
      <c r="F67" s="105">
        <f t="shared" si="2"/>
        <v>0</v>
      </c>
    </row>
    <row r="68" spans="1:6" ht="15" x14ac:dyDescent="0.2">
      <c r="A68" s="103"/>
      <c r="B68" s="98" t="s">
        <v>728</v>
      </c>
      <c r="C68" s="106" t="s">
        <v>11</v>
      </c>
      <c r="D68" s="98">
        <v>3.75</v>
      </c>
      <c r="E68" s="123">
        <v>0</v>
      </c>
      <c r="F68" s="105">
        <f t="shared" si="2"/>
        <v>0</v>
      </c>
    </row>
    <row r="69" spans="1:6" ht="15" x14ac:dyDescent="0.2">
      <c r="A69" s="103"/>
      <c r="B69" s="98" t="s">
        <v>729</v>
      </c>
      <c r="C69" s="106" t="s">
        <v>10</v>
      </c>
      <c r="D69" s="98">
        <v>184</v>
      </c>
      <c r="E69" s="123">
        <v>0</v>
      </c>
      <c r="F69" s="105">
        <f t="shared" si="2"/>
        <v>0</v>
      </c>
    </row>
    <row r="70" spans="1:6" ht="15" x14ac:dyDescent="0.2">
      <c r="A70" s="103"/>
      <c r="B70" s="98"/>
      <c r="C70" s="106"/>
      <c r="D70" s="98"/>
      <c r="E70" s="98"/>
      <c r="F70" s="105"/>
    </row>
    <row r="71" spans="1:6" ht="15" x14ac:dyDescent="0.2">
      <c r="A71" s="98"/>
      <c r="B71" s="98" t="s">
        <v>730</v>
      </c>
      <c r="C71" s="106" t="s">
        <v>731</v>
      </c>
      <c r="D71" s="98"/>
      <c r="E71" s="105"/>
      <c r="F71" s="105">
        <f>SUM(F54:F70)</f>
        <v>0</v>
      </c>
    </row>
    <row r="72" spans="1:6" s="111" customFormat="1" ht="15" x14ac:dyDescent="0.2">
      <c r="A72" s="98"/>
      <c r="B72" s="98" t="s">
        <v>732</v>
      </c>
      <c r="C72" s="106" t="s">
        <v>731</v>
      </c>
      <c r="D72" s="98"/>
      <c r="E72" s="105"/>
      <c r="F72" s="105">
        <f>PRODUCT(F71/100)</f>
        <v>0</v>
      </c>
    </row>
    <row r="73" spans="1:6" s="111" customFormat="1" ht="15.75" x14ac:dyDescent="0.25">
      <c r="A73" s="98"/>
      <c r="B73" s="98" t="s">
        <v>673</v>
      </c>
      <c r="C73" s="106" t="s">
        <v>731</v>
      </c>
      <c r="D73" s="98"/>
      <c r="E73" s="105"/>
      <c r="F73" s="136">
        <f>SUM(F71:F72)</f>
        <v>0</v>
      </c>
    </row>
    <row r="74" spans="1:6" s="111" customFormat="1" ht="15" x14ac:dyDescent="0.2">
      <c r="A74" s="98"/>
      <c r="B74" s="98"/>
      <c r="C74" s="106"/>
      <c r="D74" s="98"/>
      <c r="E74" s="105"/>
      <c r="F74" s="105"/>
    </row>
    <row r="75" spans="1:6" s="111" customFormat="1" ht="15" x14ac:dyDescent="0.2">
      <c r="C75" s="112"/>
      <c r="D75" s="113"/>
      <c r="E75" s="114"/>
      <c r="F75" s="114"/>
    </row>
    <row r="76" spans="1:6" s="111" customFormat="1" ht="18" x14ac:dyDescent="0.25">
      <c r="B76" s="99" t="s">
        <v>818</v>
      </c>
      <c r="C76" s="111" t="s">
        <v>731</v>
      </c>
      <c r="E76" s="123">
        <v>0</v>
      </c>
      <c r="F76" s="136">
        <f>E76</f>
        <v>0</v>
      </c>
    </row>
    <row r="77" spans="1:6" s="111" customFormat="1" ht="15.75" customHeight="1" x14ac:dyDescent="0.25">
      <c r="B77" s="99"/>
      <c r="F77" s="119"/>
    </row>
    <row r="79" spans="1:6" ht="18" x14ac:dyDescent="0.25">
      <c r="B79" s="99" t="s">
        <v>829</v>
      </c>
      <c r="C79" s="100" t="s">
        <v>671</v>
      </c>
      <c r="D79" s="100" t="s">
        <v>672</v>
      </c>
      <c r="E79" s="100" t="s">
        <v>17</v>
      </c>
      <c r="F79" s="100" t="s">
        <v>673</v>
      </c>
    </row>
    <row r="80" spans="1:6" ht="15" x14ac:dyDescent="0.2">
      <c r="B80" s="98" t="s">
        <v>295</v>
      </c>
      <c r="C80" s="106" t="s">
        <v>0</v>
      </c>
      <c r="D80" s="98">
        <v>3</v>
      </c>
      <c r="E80" s="123">
        <v>0</v>
      </c>
      <c r="F80" s="105">
        <f>E80*D80%</f>
        <v>0</v>
      </c>
    </row>
    <row r="81" spans="2:6" ht="15.75" x14ac:dyDescent="0.25">
      <c r="B81" s="98" t="s">
        <v>673</v>
      </c>
      <c r="C81" s="106" t="s">
        <v>731</v>
      </c>
      <c r="D81" s="98"/>
      <c r="E81" s="105"/>
      <c r="F81" s="136">
        <f>F80</f>
        <v>0</v>
      </c>
    </row>
    <row r="82" spans="2:6" ht="15.75" x14ac:dyDescent="0.25">
      <c r="B82" s="98"/>
      <c r="C82" s="106"/>
      <c r="D82" s="98"/>
      <c r="E82" s="105"/>
      <c r="F82" s="119"/>
    </row>
    <row r="83" spans="2:6" s="111" customFormat="1" ht="15" x14ac:dyDescent="0.2">
      <c r="F83" s="114"/>
    </row>
    <row r="84" spans="2:6" ht="18" x14ac:dyDescent="0.25">
      <c r="B84" s="99" t="s">
        <v>784</v>
      </c>
      <c r="C84" s="111" t="s">
        <v>827</v>
      </c>
      <c r="D84" s="111">
        <v>25</v>
      </c>
      <c r="E84" s="123">
        <v>0</v>
      </c>
      <c r="F84" s="136">
        <f>D84*E84</f>
        <v>0</v>
      </c>
    </row>
    <row r="85" spans="2:6" ht="15" x14ac:dyDescent="0.2">
      <c r="B85" s="111"/>
    </row>
  </sheetData>
  <sheetProtection algorithmName="SHA-512" hashValue="oi3NSoHUX4osQ+QKddiioNd0zKzgPfiyGumrGt4VpyumbdRKHntlI58ecuy2/3aNmU4dCsp3kgkTKvlAZazqPg==" saltValue="PhGou7FghIP8LaRqBppIsw==" spinCount="100000" sheet="1" objects="1" scenarios="1"/>
  <protectedRanges>
    <protectedRange sqref="E5 E6 E8 E9 E10 E11 E12 E13 E14 E15 E16 E17 E18 E19 E20 E29 E30 E32 E33 E34 E35 E36 E37 E38 E39 E40 E41 E42 E43 E44" name="Oblast1"/>
    <protectedRange sqref="E54 E55 E56 E57 E58 E59 E60 E61 E62 E63 E64 E65 E66 E67 E68 E69 E76 E80 E84" name="Oblast2"/>
  </protectedRanges>
  <printOptions gridLines="1"/>
  <pageMargins left="0.70866141732283472" right="0.70866141732283472" top="0.78740157480314965" bottom="0.78740157480314965"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4"/>
  <sheetViews>
    <sheetView workbookViewId="0">
      <selection activeCell="L90" sqref="L90"/>
    </sheetView>
  </sheetViews>
  <sheetFormatPr defaultRowHeight="12.75" x14ac:dyDescent="0.2"/>
  <cols>
    <col min="1" max="1" width="12.42578125" style="102" customWidth="1"/>
    <col min="2" max="2" width="53.28515625" style="102" customWidth="1"/>
    <col min="3" max="3" width="9.140625" style="102"/>
    <col min="4" max="4" width="10.28515625" style="102" customWidth="1"/>
    <col min="5" max="5" width="12.7109375" style="102" customWidth="1"/>
    <col min="6" max="6" width="13" style="102" customWidth="1"/>
    <col min="7" max="16384" width="9.140625" style="102"/>
  </cols>
  <sheetData>
    <row r="1" spans="1:6" ht="15.75" x14ac:dyDescent="0.25">
      <c r="A1" s="101"/>
      <c r="B1" s="12" t="s">
        <v>345</v>
      </c>
      <c r="C1" s="12" t="s">
        <v>657</v>
      </c>
    </row>
    <row r="2" spans="1:6" ht="15.75" x14ac:dyDescent="0.25">
      <c r="A2" s="101"/>
      <c r="B2" s="12"/>
    </row>
    <row r="3" spans="1:6" ht="15.75" x14ac:dyDescent="0.25">
      <c r="A3" s="101"/>
      <c r="B3" s="12" t="s">
        <v>832</v>
      </c>
      <c r="F3" s="137">
        <f>F23+F48+F82+F85+F90+F93</f>
        <v>0</v>
      </c>
    </row>
    <row r="4" spans="1:6" x14ac:dyDescent="0.2">
      <c r="A4" s="102" t="s">
        <v>669</v>
      </c>
    </row>
    <row r="5" spans="1:6" ht="18" x14ac:dyDescent="0.25">
      <c r="B5" s="110" t="s">
        <v>830</v>
      </c>
      <c r="C5" s="100" t="s">
        <v>671</v>
      </c>
      <c r="D5" s="100" t="s">
        <v>672</v>
      </c>
      <c r="E5" s="100" t="s">
        <v>17</v>
      </c>
      <c r="F5" s="100" t="s">
        <v>673</v>
      </c>
    </row>
    <row r="6" spans="1:6" ht="15" x14ac:dyDescent="0.2">
      <c r="B6" s="104" t="s">
        <v>831</v>
      </c>
      <c r="C6" s="100"/>
      <c r="D6" s="100"/>
      <c r="E6" s="100"/>
      <c r="F6" s="100"/>
    </row>
    <row r="7" spans="1:6" ht="15" x14ac:dyDescent="0.2">
      <c r="B7" s="104"/>
      <c r="C7" s="100"/>
      <c r="D7" s="100"/>
      <c r="E7" s="100"/>
      <c r="F7" s="100"/>
    </row>
    <row r="8" spans="1:6" s="111" customFormat="1" ht="15" x14ac:dyDescent="0.2">
      <c r="A8" s="112" t="s">
        <v>786</v>
      </c>
      <c r="B8" s="111" t="s">
        <v>747</v>
      </c>
      <c r="C8" s="112" t="s">
        <v>10</v>
      </c>
      <c r="D8" s="113">
        <v>7</v>
      </c>
      <c r="E8" s="123">
        <v>0</v>
      </c>
      <c r="F8" s="114">
        <f t="shared" ref="F8:F19" si="0">PRODUCT(D8,E8)</f>
        <v>0</v>
      </c>
    </row>
    <row r="9" spans="1:6" s="111" customFormat="1" ht="15" x14ac:dyDescent="0.2">
      <c r="A9" s="112" t="s">
        <v>787</v>
      </c>
      <c r="B9" s="111" t="s">
        <v>751</v>
      </c>
      <c r="C9" s="112" t="s">
        <v>10</v>
      </c>
      <c r="D9" s="113">
        <v>7</v>
      </c>
      <c r="E9" s="123">
        <v>0</v>
      </c>
      <c r="F9" s="114">
        <f t="shared" si="0"/>
        <v>0</v>
      </c>
    </row>
    <row r="10" spans="1:6" s="111" customFormat="1" ht="15" x14ac:dyDescent="0.2">
      <c r="A10" s="112" t="s">
        <v>788</v>
      </c>
      <c r="B10" s="111" t="s">
        <v>755</v>
      </c>
      <c r="C10" s="112" t="s">
        <v>2</v>
      </c>
      <c r="D10" s="113">
        <v>185</v>
      </c>
      <c r="E10" s="123">
        <v>0</v>
      </c>
      <c r="F10" s="114">
        <f t="shared" si="0"/>
        <v>0</v>
      </c>
    </row>
    <row r="11" spans="1:6" s="111" customFormat="1" ht="15" x14ac:dyDescent="0.2">
      <c r="A11" s="112" t="s">
        <v>789</v>
      </c>
      <c r="B11" s="111" t="s">
        <v>757</v>
      </c>
      <c r="C11" s="112" t="s">
        <v>2</v>
      </c>
      <c r="D11" s="113">
        <v>183</v>
      </c>
      <c r="E11" s="123">
        <v>0</v>
      </c>
      <c r="F11" s="114">
        <f t="shared" si="0"/>
        <v>0</v>
      </c>
    </row>
    <row r="12" spans="1:6" s="111" customFormat="1" ht="15" x14ac:dyDescent="0.2">
      <c r="A12" s="112" t="s">
        <v>790</v>
      </c>
      <c r="B12" s="111" t="s">
        <v>759</v>
      </c>
      <c r="C12" s="112" t="s">
        <v>2</v>
      </c>
      <c r="D12" s="113">
        <v>183</v>
      </c>
      <c r="E12" s="123">
        <v>0</v>
      </c>
      <c r="F12" s="114">
        <f t="shared" si="0"/>
        <v>0</v>
      </c>
    </row>
    <row r="13" spans="1:6" s="111" customFormat="1" ht="15" x14ac:dyDescent="0.2">
      <c r="A13" s="112" t="s">
        <v>791</v>
      </c>
      <c r="B13" s="111" t="s">
        <v>760</v>
      </c>
      <c r="C13" s="112" t="s">
        <v>2</v>
      </c>
      <c r="D13" s="113">
        <v>15</v>
      </c>
      <c r="E13" s="123">
        <v>0</v>
      </c>
      <c r="F13" s="114">
        <f t="shared" si="0"/>
        <v>0</v>
      </c>
    </row>
    <row r="14" spans="1:6" s="111" customFormat="1" ht="15" x14ac:dyDescent="0.2">
      <c r="A14" s="112" t="s">
        <v>793</v>
      </c>
      <c r="B14" s="111" t="s">
        <v>764</v>
      </c>
      <c r="C14" s="112" t="s">
        <v>10</v>
      </c>
      <c r="D14" s="113">
        <v>14</v>
      </c>
      <c r="E14" s="123">
        <v>0</v>
      </c>
      <c r="F14" s="114">
        <f t="shared" si="0"/>
        <v>0</v>
      </c>
    </row>
    <row r="15" spans="1:6" s="111" customFormat="1" ht="15" x14ac:dyDescent="0.2">
      <c r="A15" s="112" t="s">
        <v>795</v>
      </c>
      <c r="B15" s="111" t="s">
        <v>765</v>
      </c>
      <c r="C15" s="112" t="s">
        <v>10</v>
      </c>
      <c r="D15" s="113">
        <v>7</v>
      </c>
      <c r="E15" s="123">
        <v>0</v>
      </c>
      <c r="F15" s="114">
        <f t="shared" si="0"/>
        <v>0</v>
      </c>
    </row>
    <row r="16" spans="1:6" s="111" customFormat="1" ht="15" x14ac:dyDescent="0.2">
      <c r="A16" s="112" t="s">
        <v>796</v>
      </c>
      <c r="B16" s="111" t="s">
        <v>769</v>
      </c>
      <c r="C16" s="112" t="s">
        <v>10</v>
      </c>
      <c r="D16" s="113">
        <v>7</v>
      </c>
      <c r="E16" s="123">
        <v>0</v>
      </c>
      <c r="F16" s="114">
        <f t="shared" si="0"/>
        <v>0</v>
      </c>
    </row>
    <row r="17" spans="1:6" s="111" customFormat="1" ht="15" x14ac:dyDescent="0.2">
      <c r="A17" s="112" t="s">
        <v>797</v>
      </c>
      <c r="B17" s="111" t="s">
        <v>771</v>
      </c>
      <c r="C17" s="112" t="s">
        <v>2</v>
      </c>
      <c r="D17" s="113">
        <v>183</v>
      </c>
      <c r="E17" s="123">
        <v>0</v>
      </c>
      <c r="F17" s="114">
        <f t="shared" si="0"/>
        <v>0</v>
      </c>
    </row>
    <row r="18" spans="1:6" s="111" customFormat="1" ht="15" x14ac:dyDescent="0.2">
      <c r="A18" s="112" t="s">
        <v>798</v>
      </c>
      <c r="B18" s="111" t="s">
        <v>773</v>
      </c>
      <c r="C18" s="112" t="s">
        <v>10</v>
      </c>
      <c r="D18" s="113">
        <v>14</v>
      </c>
      <c r="E18" s="123">
        <v>0</v>
      </c>
      <c r="F18" s="114">
        <f t="shared" si="0"/>
        <v>0</v>
      </c>
    </row>
    <row r="19" spans="1:6" s="111" customFormat="1" ht="15" customHeight="1" x14ac:dyDescent="0.2">
      <c r="A19" s="112" t="s">
        <v>799</v>
      </c>
      <c r="B19" s="111" t="s">
        <v>824</v>
      </c>
      <c r="C19" s="112" t="s">
        <v>10</v>
      </c>
      <c r="D19" s="113">
        <v>14</v>
      </c>
      <c r="E19" s="123">
        <v>0</v>
      </c>
      <c r="F19" s="114">
        <f t="shared" si="0"/>
        <v>0</v>
      </c>
    </row>
    <row r="20" spans="1:6" s="111" customFormat="1" ht="15" customHeight="1" x14ac:dyDescent="0.2">
      <c r="C20" s="112"/>
      <c r="D20" s="113"/>
      <c r="E20" s="114"/>
      <c r="F20" s="114"/>
    </row>
    <row r="21" spans="1:6" s="111" customFormat="1" ht="15" x14ac:dyDescent="0.2">
      <c r="B21" s="111" t="s">
        <v>730</v>
      </c>
      <c r="C21" s="112" t="s">
        <v>731</v>
      </c>
      <c r="F21" s="114">
        <f>SUM(F8:F19)</f>
        <v>0</v>
      </c>
    </row>
    <row r="22" spans="1:6" s="111" customFormat="1" ht="15" x14ac:dyDescent="0.2">
      <c r="B22" s="111" t="s">
        <v>816</v>
      </c>
      <c r="C22" s="112" t="s">
        <v>731</v>
      </c>
      <c r="F22" s="114">
        <f>(F21/100*5)</f>
        <v>0</v>
      </c>
    </row>
    <row r="23" spans="1:6" ht="15.75" x14ac:dyDescent="0.25">
      <c r="B23" s="111" t="s">
        <v>817</v>
      </c>
      <c r="C23" s="112" t="s">
        <v>731</v>
      </c>
      <c r="F23" s="136">
        <f>SUM(F21:F22)</f>
        <v>0</v>
      </c>
    </row>
    <row r="26" spans="1:6" ht="18" x14ac:dyDescent="0.25">
      <c r="B26" s="110" t="s">
        <v>833</v>
      </c>
      <c r="C26" s="100" t="s">
        <v>671</v>
      </c>
      <c r="D26" s="100" t="s">
        <v>672</v>
      </c>
      <c r="E26" s="100" t="s">
        <v>17</v>
      </c>
      <c r="F26" s="100" t="s">
        <v>673</v>
      </c>
    </row>
    <row r="27" spans="1:6" ht="15" x14ac:dyDescent="0.2">
      <c r="B27" s="104" t="s">
        <v>831</v>
      </c>
      <c r="C27" s="100"/>
      <c r="D27" s="100"/>
      <c r="E27" s="100"/>
      <c r="F27" s="100"/>
    </row>
    <row r="28" spans="1:6" s="111" customFormat="1" ht="15" x14ac:dyDescent="0.2">
      <c r="C28" s="112"/>
      <c r="D28" s="113"/>
      <c r="E28" s="114"/>
      <c r="F28" s="114"/>
    </row>
    <row r="29" spans="1:6" s="111" customFormat="1" ht="15" x14ac:dyDescent="0.2">
      <c r="A29" s="111" t="s">
        <v>746</v>
      </c>
      <c r="B29" s="111" t="s">
        <v>747</v>
      </c>
      <c r="C29" s="112" t="s">
        <v>10</v>
      </c>
      <c r="D29" s="113">
        <v>7</v>
      </c>
      <c r="E29" s="123">
        <v>0</v>
      </c>
      <c r="F29" s="114">
        <f t="shared" ref="F29:F40" si="1">PRODUCT(D29,E29)</f>
        <v>0</v>
      </c>
    </row>
    <row r="30" spans="1:6" s="111" customFormat="1" ht="15" x14ac:dyDescent="0.2">
      <c r="A30" s="111" t="s">
        <v>750</v>
      </c>
      <c r="B30" s="111" t="s">
        <v>751</v>
      </c>
      <c r="C30" s="112" t="s">
        <v>10</v>
      </c>
      <c r="D30" s="113">
        <v>7</v>
      </c>
      <c r="E30" s="123">
        <v>0</v>
      </c>
      <c r="F30" s="114">
        <f t="shared" si="1"/>
        <v>0</v>
      </c>
    </row>
    <row r="31" spans="1:6" s="111" customFormat="1" ht="15" x14ac:dyDescent="0.2">
      <c r="A31" s="111" t="s">
        <v>754</v>
      </c>
      <c r="B31" s="111" t="s">
        <v>755</v>
      </c>
      <c r="C31" s="112" t="s">
        <v>2</v>
      </c>
      <c r="D31" s="113">
        <v>185</v>
      </c>
      <c r="E31" s="123">
        <v>0</v>
      </c>
      <c r="F31" s="114">
        <f t="shared" si="1"/>
        <v>0</v>
      </c>
    </row>
    <row r="32" spans="1:6" s="111" customFormat="1" ht="15" x14ac:dyDescent="0.2">
      <c r="A32" s="111" t="s">
        <v>756</v>
      </c>
      <c r="B32" s="111" t="s">
        <v>757</v>
      </c>
      <c r="C32" s="112" t="s">
        <v>2</v>
      </c>
      <c r="D32" s="113">
        <v>183</v>
      </c>
      <c r="E32" s="123">
        <v>0</v>
      </c>
      <c r="F32" s="114">
        <f t="shared" si="1"/>
        <v>0</v>
      </c>
    </row>
    <row r="33" spans="1:6" s="111" customFormat="1" ht="15" x14ac:dyDescent="0.2">
      <c r="A33" s="111" t="s">
        <v>758</v>
      </c>
      <c r="B33" s="111" t="s">
        <v>759</v>
      </c>
      <c r="C33" s="112" t="s">
        <v>2</v>
      </c>
      <c r="D33" s="113">
        <v>183</v>
      </c>
      <c r="E33" s="123">
        <v>0</v>
      </c>
      <c r="F33" s="114">
        <f t="shared" si="1"/>
        <v>0</v>
      </c>
    </row>
    <row r="34" spans="1:6" s="111" customFormat="1" ht="15" x14ac:dyDescent="0.2">
      <c r="A34" s="111" t="s">
        <v>758</v>
      </c>
      <c r="B34" s="111" t="s">
        <v>760</v>
      </c>
      <c r="C34" s="112" t="s">
        <v>2</v>
      </c>
      <c r="D34" s="113">
        <v>15</v>
      </c>
      <c r="E34" s="123">
        <v>0</v>
      </c>
      <c r="F34" s="114">
        <f t="shared" si="1"/>
        <v>0</v>
      </c>
    </row>
    <row r="35" spans="1:6" s="111" customFormat="1" ht="15" x14ac:dyDescent="0.2">
      <c r="A35" s="111" t="s">
        <v>763</v>
      </c>
      <c r="B35" s="111" t="s">
        <v>764</v>
      </c>
      <c r="C35" s="112" t="s">
        <v>10</v>
      </c>
      <c r="D35" s="113">
        <v>14</v>
      </c>
      <c r="E35" s="123">
        <v>0</v>
      </c>
      <c r="F35" s="114">
        <f t="shared" si="1"/>
        <v>0</v>
      </c>
    </row>
    <row r="36" spans="1:6" s="111" customFormat="1" ht="15" x14ac:dyDescent="0.2">
      <c r="A36" s="111" t="s">
        <v>763</v>
      </c>
      <c r="B36" s="111" t="s">
        <v>765</v>
      </c>
      <c r="C36" s="112" t="s">
        <v>10</v>
      </c>
      <c r="D36" s="113">
        <v>7</v>
      </c>
      <c r="E36" s="123">
        <v>0</v>
      </c>
      <c r="F36" s="114">
        <f t="shared" si="1"/>
        <v>0</v>
      </c>
    </row>
    <row r="37" spans="1:6" s="111" customFormat="1" ht="15" x14ac:dyDescent="0.2">
      <c r="A37" s="111" t="s">
        <v>768</v>
      </c>
      <c r="B37" s="111" t="s">
        <v>769</v>
      </c>
      <c r="C37" s="112" t="s">
        <v>10</v>
      </c>
      <c r="D37" s="113">
        <v>7</v>
      </c>
      <c r="E37" s="123">
        <v>0</v>
      </c>
      <c r="F37" s="114">
        <f t="shared" si="1"/>
        <v>0</v>
      </c>
    </row>
    <row r="38" spans="1:6" s="111" customFormat="1" ht="15" x14ac:dyDescent="0.2">
      <c r="A38" s="111" t="s">
        <v>770</v>
      </c>
      <c r="B38" s="111" t="s">
        <v>771</v>
      </c>
      <c r="C38" s="112" t="s">
        <v>2</v>
      </c>
      <c r="D38" s="113">
        <v>183</v>
      </c>
      <c r="E38" s="123">
        <v>0</v>
      </c>
      <c r="F38" s="114">
        <f t="shared" si="1"/>
        <v>0</v>
      </c>
    </row>
    <row r="39" spans="1:6" s="111" customFormat="1" ht="15" x14ac:dyDescent="0.2">
      <c r="A39" s="111" t="s">
        <v>772</v>
      </c>
      <c r="B39" s="111" t="s">
        <v>773</v>
      </c>
      <c r="C39" s="112" t="s">
        <v>10</v>
      </c>
      <c r="D39" s="113">
        <v>14</v>
      </c>
      <c r="E39" s="123">
        <v>0</v>
      </c>
      <c r="F39" s="114">
        <f t="shared" si="1"/>
        <v>0</v>
      </c>
    </row>
    <row r="40" spans="1:6" ht="15" x14ac:dyDescent="0.2">
      <c r="A40" s="111" t="s">
        <v>774</v>
      </c>
      <c r="B40" s="111" t="s">
        <v>775</v>
      </c>
      <c r="C40" s="112" t="s">
        <v>10</v>
      </c>
      <c r="D40" s="113">
        <v>14</v>
      </c>
      <c r="E40" s="123">
        <v>0</v>
      </c>
      <c r="F40" s="114">
        <f t="shared" si="1"/>
        <v>0</v>
      </c>
    </row>
    <row r="41" spans="1:6" s="111" customFormat="1" ht="15" x14ac:dyDescent="0.2">
      <c r="C41" s="112"/>
      <c r="D41" s="113"/>
      <c r="E41" s="114"/>
      <c r="F41" s="114"/>
    </row>
    <row r="42" spans="1:6" s="111" customFormat="1" ht="15" x14ac:dyDescent="0.2">
      <c r="A42" s="111" t="s">
        <v>778</v>
      </c>
      <c r="B42" s="111" t="s">
        <v>779</v>
      </c>
      <c r="C42" s="112" t="s">
        <v>10</v>
      </c>
      <c r="D42" s="113">
        <v>460</v>
      </c>
      <c r="E42" s="123">
        <v>0</v>
      </c>
      <c r="F42" s="114">
        <f>PRODUCT(D42,E42)</f>
        <v>0</v>
      </c>
    </row>
    <row r="43" spans="1:6" s="111" customFormat="1" ht="15" x14ac:dyDescent="0.2">
      <c r="A43" s="111" t="s">
        <v>750</v>
      </c>
      <c r="B43" s="111" t="s">
        <v>751</v>
      </c>
      <c r="C43" s="112" t="s">
        <v>10</v>
      </c>
      <c r="D43" s="113">
        <v>7</v>
      </c>
      <c r="E43" s="123">
        <v>0</v>
      </c>
      <c r="F43" s="114">
        <f>PRODUCT(D43,E43)</f>
        <v>0</v>
      </c>
    </row>
    <row r="44" spans="1:6" s="111" customFormat="1" ht="15" hidden="1" customHeight="1" x14ac:dyDescent="0.2">
      <c r="C44" s="112"/>
      <c r="D44" s="113"/>
      <c r="E44" s="114"/>
      <c r="F44" s="114"/>
    </row>
    <row r="45" spans="1:6" s="111" customFormat="1" ht="15" x14ac:dyDescent="0.2">
      <c r="C45" s="112"/>
      <c r="D45" s="113"/>
      <c r="E45" s="114"/>
      <c r="F45" s="114"/>
    </row>
    <row r="46" spans="1:6" s="111" customFormat="1" ht="15" x14ac:dyDescent="0.2">
      <c r="B46" s="111" t="s">
        <v>730</v>
      </c>
      <c r="C46" s="112" t="s">
        <v>731</v>
      </c>
      <c r="F46" s="114">
        <f>SUM(F28:F45)</f>
        <v>0</v>
      </c>
    </row>
    <row r="47" spans="1:6" s="111" customFormat="1" ht="15" x14ac:dyDescent="0.2">
      <c r="B47" s="111" t="s">
        <v>732</v>
      </c>
      <c r="C47" s="112" t="s">
        <v>731</v>
      </c>
      <c r="F47" s="114">
        <f>F46/100</f>
        <v>0</v>
      </c>
    </row>
    <row r="48" spans="1:6" ht="15.75" x14ac:dyDescent="0.25">
      <c r="B48" s="111" t="s">
        <v>673</v>
      </c>
      <c r="C48" s="112" t="s">
        <v>731</v>
      </c>
      <c r="F48" s="136">
        <f>SUM(F46:F47)</f>
        <v>0</v>
      </c>
    </row>
    <row r="50" spans="1:13" ht="18" x14ac:dyDescent="0.25">
      <c r="A50" s="98" t="s">
        <v>669</v>
      </c>
      <c r="B50" s="99" t="s">
        <v>834</v>
      </c>
      <c r="C50" s="100" t="s">
        <v>671</v>
      </c>
      <c r="D50" s="100" t="s">
        <v>672</v>
      </c>
      <c r="E50" s="100" t="s">
        <v>17</v>
      </c>
      <c r="F50" s="100" t="s">
        <v>673</v>
      </c>
      <c r="G50" s="101"/>
      <c r="H50" s="101"/>
      <c r="I50" s="101"/>
      <c r="J50" s="101"/>
      <c r="K50" s="101"/>
      <c r="L50" s="101"/>
      <c r="M50" s="101"/>
    </row>
    <row r="51" spans="1:13" ht="15" x14ac:dyDescent="0.2">
      <c r="A51" s="103"/>
      <c r="B51" s="104" t="s">
        <v>831</v>
      </c>
      <c r="C51" s="103"/>
      <c r="D51" s="103"/>
      <c r="E51" s="105"/>
      <c r="F51" s="105"/>
      <c r="G51" s="101"/>
      <c r="H51" s="101"/>
      <c r="I51" s="101"/>
      <c r="J51" s="101"/>
      <c r="K51" s="101"/>
      <c r="L51" s="101"/>
      <c r="M51" s="101"/>
    </row>
    <row r="52" spans="1:13" ht="15" x14ac:dyDescent="0.2">
      <c r="A52" s="103"/>
      <c r="B52" s="104"/>
      <c r="C52" s="103"/>
      <c r="D52" s="103"/>
      <c r="E52" s="105"/>
      <c r="F52" s="105"/>
      <c r="G52" s="101"/>
      <c r="H52" s="101"/>
      <c r="I52" s="101"/>
      <c r="J52" s="101"/>
      <c r="K52" s="101"/>
      <c r="L52" s="101"/>
      <c r="M52" s="101"/>
    </row>
    <row r="53" spans="1:13" ht="15" x14ac:dyDescent="0.2">
      <c r="A53" s="98" t="s">
        <v>675</v>
      </c>
      <c r="B53" s="98" t="s">
        <v>676</v>
      </c>
      <c r="C53" s="106" t="s">
        <v>677</v>
      </c>
      <c r="D53" s="107">
        <v>0.2</v>
      </c>
      <c r="E53" s="123">
        <v>0</v>
      </c>
      <c r="F53" s="105">
        <f t="shared" ref="F53:F78" si="2">PRODUCT(D53,E53)</f>
        <v>0</v>
      </c>
      <c r="G53" s="101"/>
      <c r="H53" s="101"/>
      <c r="I53" s="101"/>
      <c r="J53" s="101"/>
      <c r="K53" s="101"/>
      <c r="L53" s="101"/>
      <c r="M53" s="101"/>
    </row>
    <row r="54" spans="1:13" ht="15" x14ac:dyDescent="0.2">
      <c r="A54" s="98" t="s">
        <v>678</v>
      </c>
      <c r="B54" s="98" t="s">
        <v>680</v>
      </c>
      <c r="C54" s="106" t="s">
        <v>12</v>
      </c>
      <c r="D54" s="98">
        <v>1</v>
      </c>
      <c r="E54" s="123">
        <v>0</v>
      </c>
      <c r="F54" s="105">
        <f t="shared" si="2"/>
        <v>0</v>
      </c>
      <c r="G54" s="101"/>
      <c r="H54" s="101"/>
      <c r="I54" s="101"/>
      <c r="J54" s="101"/>
      <c r="K54" s="101"/>
      <c r="L54" s="101"/>
      <c r="M54" s="101"/>
    </row>
    <row r="55" spans="1:13" ht="15" x14ac:dyDescent="0.2">
      <c r="A55" s="98" t="s">
        <v>681</v>
      </c>
      <c r="B55" s="98" t="s">
        <v>682</v>
      </c>
      <c r="C55" s="106" t="s">
        <v>12</v>
      </c>
      <c r="D55" s="98">
        <v>0.8</v>
      </c>
      <c r="E55" s="123">
        <v>0</v>
      </c>
      <c r="F55" s="105">
        <f t="shared" si="2"/>
        <v>0</v>
      </c>
      <c r="G55" s="101"/>
      <c r="H55" s="101"/>
      <c r="I55" s="101"/>
      <c r="J55" s="101"/>
      <c r="K55" s="101"/>
      <c r="L55" s="101"/>
      <c r="M55" s="101"/>
    </row>
    <row r="56" spans="1:13" ht="15" x14ac:dyDescent="0.2">
      <c r="A56" s="98" t="s">
        <v>683</v>
      </c>
      <c r="B56" s="98" t="s">
        <v>684</v>
      </c>
      <c r="C56" s="106" t="s">
        <v>11</v>
      </c>
      <c r="D56" s="98">
        <v>0.3</v>
      </c>
      <c r="E56" s="123">
        <v>0</v>
      </c>
      <c r="F56" s="105">
        <f t="shared" si="2"/>
        <v>0</v>
      </c>
      <c r="G56" s="101"/>
      <c r="H56" s="101"/>
      <c r="I56" s="101"/>
      <c r="J56" s="101"/>
      <c r="K56" s="101"/>
      <c r="L56" s="101"/>
      <c r="M56" s="101"/>
    </row>
    <row r="57" spans="1:13" ht="15" x14ac:dyDescent="0.2">
      <c r="A57" s="98" t="s">
        <v>685</v>
      </c>
      <c r="B57" s="98" t="s">
        <v>686</v>
      </c>
      <c r="C57" s="106" t="s">
        <v>2</v>
      </c>
      <c r="D57" s="98">
        <v>30</v>
      </c>
      <c r="E57" s="123">
        <v>0</v>
      </c>
      <c r="F57" s="105">
        <f t="shared" si="2"/>
        <v>0</v>
      </c>
      <c r="G57" s="101"/>
      <c r="H57" s="101"/>
      <c r="I57" s="101"/>
      <c r="J57" s="101"/>
      <c r="K57" s="101"/>
      <c r="L57" s="101"/>
      <c r="M57" s="101"/>
    </row>
    <row r="58" spans="1:13" ht="15" x14ac:dyDescent="0.2">
      <c r="A58" s="98" t="s">
        <v>687</v>
      </c>
      <c r="B58" s="98" t="s">
        <v>688</v>
      </c>
      <c r="C58" s="106" t="s">
        <v>3</v>
      </c>
      <c r="D58" s="98">
        <v>0.2</v>
      </c>
      <c r="E58" s="123">
        <v>0</v>
      </c>
      <c r="F58" s="105">
        <f t="shared" si="2"/>
        <v>0</v>
      </c>
      <c r="G58" s="101"/>
      <c r="H58" s="101"/>
      <c r="I58" s="101"/>
      <c r="J58" s="101"/>
      <c r="K58" s="101"/>
      <c r="L58" s="101"/>
      <c r="M58" s="101"/>
    </row>
    <row r="59" spans="1:13" ht="15" x14ac:dyDescent="0.2">
      <c r="A59" s="98" t="s">
        <v>689</v>
      </c>
      <c r="B59" s="98" t="s">
        <v>690</v>
      </c>
      <c r="C59" s="106" t="s">
        <v>3</v>
      </c>
      <c r="D59" s="98">
        <v>0.2</v>
      </c>
      <c r="E59" s="123">
        <v>0</v>
      </c>
      <c r="F59" s="105">
        <f t="shared" si="2"/>
        <v>0</v>
      </c>
      <c r="G59" s="101"/>
      <c r="H59" s="101"/>
      <c r="I59" s="101"/>
      <c r="J59" s="101"/>
      <c r="K59" s="101"/>
      <c r="L59" s="101"/>
      <c r="M59" s="101"/>
    </row>
    <row r="60" spans="1:13" ht="15" x14ac:dyDescent="0.2">
      <c r="A60" s="98" t="s">
        <v>691</v>
      </c>
      <c r="B60" s="98" t="s">
        <v>692</v>
      </c>
      <c r="C60" s="106" t="s">
        <v>3</v>
      </c>
      <c r="D60" s="98">
        <v>0.2</v>
      </c>
      <c r="E60" s="123">
        <v>0</v>
      </c>
      <c r="F60" s="105">
        <f t="shared" si="2"/>
        <v>0</v>
      </c>
      <c r="G60" s="101"/>
      <c r="H60" s="101"/>
      <c r="I60" s="101"/>
      <c r="J60" s="101"/>
      <c r="K60" s="101"/>
      <c r="L60" s="101"/>
      <c r="M60" s="101"/>
    </row>
    <row r="61" spans="1:13" ht="15" x14ac:dyDescent="0.2">
      <c r="A61" s="98" t="s">
        <v>691</v>
      </c>
      <c r="B61" s="98" t="s">
        <v>693</v>
      </c>
      <c r="C61" s="106" t="s">
        <v>3</v>
      </c>
      <c r="D61" s="98">
        <v>0.2</v>
      </c>
      <c r="E61" s="123">
        <v>0</v>
      </c>
      <c r="F61" s="105">
        <f t="shared" si="2"/>
        <v>0</v>
      </c>
      <c r="G61" s="101"/>
      <c r="H61" s="101"/>
      <c r="I61" s="101"/>
      <c r="J61" s="101"/>
      <c r="K61" s="101"/>
      <c r="L61" s="101"/>
      <c r="M61" s="101"/>
    </row>
    <row r="62" spans="1:13" ht="15" x14ac:dyDescent="0.2">
      <c r="A62" s="108" t="s">
        <v>694</v>
      </c>
      <c r="B62" s="98" t="s">
        <v>695</v>
      </c>
      <c r="C62" s="106" t="s">
        <v>2</v>
      </c>
      <c r="D62" s="98">
        <v>15</v>
      </c>
      <c r="E62" s="123">
        <v>0</v>
      </c>
      <c r="F62" s="105">
        <f t="shared" si="2"/>
        <v>0</v>
      </c>
      <c r="G62" s="101"/>
      <c r="H62" s="101"/>
      <c r="I62" s="101"/>
      <c r="J62" s="101"/>
      <c r="K62" s="101"/>
      <c r="L62" s="101"/>
      <c r="M62" s="101"/>
    </row>
    <row r="63" spans="1:13" ht="15" x14ac:dyDescent="0.2">
      <c r="A63" s="108" t="s">
        <v>696</v>
      </c>
      <c r="B63" s="98" t="s">
        <v>697</v>
      </c>
      <c r="C63" s="106" t="s">
        <v>2</v>
      </c>
      <c r="D63" s="98">
        <v>136</v>
      </c>
      <c r="E63" s="123">
        <v>0</v>
      </c>
      <c r="F63" s="105">
        <f t="shared" si="2"/>
        <v>0</v>
      </c>
      <c r="G63" s="101"/>
      <c r="H63" s="101"/>
      <c r="I63" s="101"/>
      <c r="J63" s="101"/>
      <c r="K63" s="101"/>
      <c r="L63" s="101"/>
      <c r="M63" s="101"/>
    </row>
    <row r="64" spans="1:13" ht="15" x14ac:dyDescent="0.2">
      <c r="A64" s="98" t="s">
        <v>698</v>
      </c>
      <c r="B64" s="98" t="s">
        <v>699</v>
      </c>
      <c r="C64" s="106" t="s">
        <v>2</v>
      </c>
      <c r="D64" s="98">
        <v>15</v>
      </c>
      <c r="E64" s="123">
        <v>0</v>
      </c>
      <c r="F64" s="105">
        <f t="shared" si="2"/>
        <v>0</v>
      </c>
      <c r="G64" s="101"/>
      <c r="H64" s="101"/>
      <c r="I64" s="101"/>
      <c r="J64" s="101"/>
      <c r="K64" s="101"/>
      <c r="L64" s="101"/>
      <c r="M64" s="101"/>
    </row>
    <row r="65" spans="1:13" ht="15" x14ac:dyDescent="0.2">
      <c r="A65" s="98" t="s">
        <v>702</v>
      </c>
      <c r="B65" s="98" t="s">
        <v>703</v>
      </c>
      <c r="C65" s="106" t="s">
        <v>2</v>
      </c>
      <c r="D65" s="98">
        <v>166</v>
      </c>
      <c r="E65" s="123">
        <v>0</v>
      </c>
      <c r="F65" s="105">
        <f t="shared" si="2"/>
        <v>0</v>
      </c>
      <c r="G65" s="101"/>
      <c r="H65" s="101"/>
      <c r="I65" s="101"/>
      <c r="J65" s="101"/>
      <c r="K65" s="101"/>
      <c r="L65" s="101"/>
      <c r="M65" s="101"/>
    </row>
    <row r="66" spans="1:13" ht="15" x14ac:dyDescent="0.2">
      <c r="A66" s="98" t="s">
        <v>704</v>
      </c>
      <c r="B66" s="98" t="s">
        <v>705</v>
      </c>
      <c r="C66" s="106" t="s">
        <v>10</v>
      </c>
      <c r="D66" s="98">
        <v>10</v>
      </c>
      <c r="E66" s="123">
        <v>0</v>
      </c>
      <c r="F66" s="105">
        <f t="shared" si="2"/>
        <v>0</v>
      </c>
      <c r="G66" s="101"/>
      <c r="H66" s="101"/>
      <c r="I66" s="101"/>
      <c r="J66" s="101"/>
      <c r="K66" s="101"/>
      <c r="L66" s="101"/>
      <c r="M66" s="101"/>
    </row>
    <row r="67" spans="1:13" ht="15" x14ac:dyDescent="0.2">
      <c r="A67" s="98" t="s">
        <v>706</v>
      </c>
      <c r="B67" s="98" t="s">
        <v>707</v>
      </c>
      <c r="C67" s="106" t="s">
        <v>2</v>
      </c>
      <c r="D67" s="98">
        <v>15</v>
      </c>
      <c r="E67" s="123">
        <v>0</v>
      </c>
      <c r="F67" s="105">
        <f t="shared" si="2"/>
        <v>0</v>
      </c>
      <c r="G67" s="101"/>
      <c r="H67" s="101"/>
      <c r="I67" s="101"/>
      <c r="J67" s="101"/>
      <c r="K67" s="101"/>
      <c r="L67" s="101"/>
      <c r="M67" s="101"/>
    </row>
    <row r="68" spans="1:13" ht="15" x14ac:dyDescent="0.2">
      <c r="A68" s="98" t="s">
        <v>708</v>
      </c>
      <c r="B68" s="98" t="s">
        <v>709</v>
      </c>
      <c r="C68" s="106" t="s">
        <v>2</v>
      </c>
      <c r="D68" s="98">
        <v>136</v>
      </c>
      <c r="E68" s="123">
        <v>0</v>
      </c>
      <c r="F68" s="105">
        <f t="shared" si="2"/>
        <v>0</v>
      </c>
      <c r="G68" s="101"/>
      <c r="H68" s="101"/>
      <c r="I68" s="101"/>
      <c r="J68" s="101"/>
      <c r="K68" s="101"/>
      <c r="L68" s="101"/>
      <c r="M68" s="101"/>
    </row>
    <row r="69" spans="1:13" ht="15" x14ac:dyDescent="0.2">
      <c r="A69" s="98" t="s">
        <v>710</v>
      </c>
      <c r="B69" s="98" t="s">
        <v>711</v>
      </c>
      <c r="C69" s="106" t="s">
        <v>2</v>
      </c>
      <c r="D69" s="98">
        <v>15</v>
      </c>
      <c r="E69" s="123">
        <v>0</v>
      </c>
      <c r="F69" s="105">
        <f t="shared" si="2"/>
        <v>0</v>
      </c>
      <c r="G69" s="101"/>
      <c r="H69" s="101"/>
      <c r="I69" s="101"/>
      <c r="J69" s="101"/>
      <c r="K69" s="101"/>
      <c r="L69" s="101"/>
      <c r="M69" s="101"/>
    </row>
    <row r="70" spans="1:13" ht="15" x14ac:dyDescent="0.2">
      <c r="A70" s="98" t="s">
        <v>712</v>
      </c>
      <c r="B70" s="98" t="s">
        <v>713</v>
      </c>
      <c r="C70" s="106" t="s">
        <v>2</v>
      </c>
      <c r="D70" s="98">
        <v>183</v>
      </c>
      <c r="E70" s="123">
        <v>0</v>
      </c>
      <c r="F70" s="105">
        <f t="shared" si="2"/>
        <v>0</v>
      </c>
      <c r="G70" s="101"/>
      <c r="H70" s="101"/>
      <c r="I70" s="101"/>
      <c r="J70" s="101"/>
      <c r="K70" s="101"/>
      <c r="L70" s="101"/>
      <c r="M70" s="101"/>
    </row>
    <row r="71" spans="1:13" ht="15" x14ac:dyDescent="0.2">
      <c r="A71" s="98" t="s">
        <v>714</v>
      </c>
      <c r="B71" s="98" t="s">
        <v>715</v>
      </c>
      <c r="C71" s="106" t="s">
        <v>12</v>
      </c>
      <c r="D71" s="98">
        <v>11.6</v>
      </c>
      <c r="E71" s="123">
        <v>0</v>
      </c>
      <c r="F71" s="105">
        <f t="shared" si="2"/>
        <v>0</v>
      </c>
      <c r="G71" s="101"/>
      <c r="H71" s="101"/>
      <c r="I71" s="101"/>
      <c r="J71" s="101"/>
      <c r="K71" s="101"/>
      <c r="L71" s="101"/>
      <c r="M71" s="101"/>
    </row>
    <row r="72" spans="1:13" ht="15" x14ac:dyDescent="0.2">
      <c r="A72" s="98" t="s">
        <v>716</v>
      </c>
      <c r="B72" s="98" t="s">
        <v>717</v>
      </c>
      <c r="C72" s="106" t="s">
        <v>12</v>
      </c>
      <c r="D72" s="98">
        <v>11.6</v>
      </c>
      <c r="E72" s="123">
        <v>0</v>
      </c>
      <c r="F72" s="105">
        <f t="shared" si="2"/>
        <v>0</v>
      </c>
      <c r="G72" s="101"/>
      <c r="H72" s="101"/>
      <c r="I72" s="101"/>
      <c r="J72" s="101"/>
      <c r="K72" s="101"/>
      <c r="L72" s="101"/>
      <c r="M72" s="101"/>
    </row>
    <row r="73" spans="1:13" ht="15" x14ac:dyDescent="0.2">
      <c r="A73" s="98" t="s">
        <v>718</v>
      </c>
      <c r="B73" s="98" t="s">
        <v>719</v>
      </c>
      <c r="C73" s="106" t="s">
        <v>11</v>
      </c>
      <c r="D73" s="98">
        <v>84</v>
      </c>
      <c r="E73" s="123">
        <v>0</v>
      </c>
      <c r="F73" s="105">
        <f t="shared" si="2"/>
        <v>0</v>
      </c>
      <c r="G73" s="101"/>
      <c r="H73" s="101"/>
      <c r="I73" s="101"/>
      <c r="J73" s="101"/>
      <c r="K73" s="101"/>
      <c r="L73" s="101"/>
      <c r="M73" s="101"/>
    </row>
    <row r="74" spans="1:13" ht="15" x14ac:dyDescent="0.2">
      <c r="A74" s="98" t="s">
        <v>720</v>
      </c>
      <c r="B74" s="98" t="s">
        <v>721</v>
      </c>
      <c r="C74" s="106" t="s">
        <v>12</v>
      </c>
      <c r="D74" s="98">
        <v>1.8</v>
      </c>
      <c r="E74" s="123">
        <v>0</v>
      </c>
      <c r="F74" s="105">
        <f t="shared" si="2"/>
        <v>0</v>
      </c>
      <c r="G74" s="101"/>
      <c r="H74" s="101"/>
      <c r="I74" s="101"/>
      <c r="J74" s="101"/>
      <c r="K74" s="101"/>
      <c r="L74" s="101"/>
      <c r="M74" s="101"/>
    </row>
    <row r="75" spans="1:13" ht="15" x14ac:dyDescent="0.2">
      <c r="A75" s="98" t="s">
        <v>722</v>
      </c>
      <c r="B75" s="98" t="s">
        <v>723</v>
      </c>
      <c r="C75" s="106" t="s">
        <v>2</v>
      </c>
      <c r="D75" s="98">
        <v>30</v>
      </c>
      <c r="E75" s="123">
        <v>0</v>
      </c>
      <c r="F75" s="105">
        <f t="shared" si="2"/>
        <v>0</v>
      </c>
      <c r="G75" s="101"/>
      <c r="H75" s="101"/>
      <c r="I75" s="101"/>
      <c r="J75" s="101"/>
      <c r="K75" s="101"/>
      <c r="L75" s="101"/>
      <c r="M75" s="101"/>
    </row>
    <row r="76" spans="1:13" ht="15" x14ac:dyDescent="0.2">
      <c r="A76" s="98" t="s">
        <v>724</v>
      </c>
      <c r="B76" s="98" t="s">
        <v>725</v>
      </c>
      <c r="C76" s="106" t="s">
        <v>11</v>
      </c>
      <c r="D76" s="98">
        <v>1.5</v>
      </c>
      <c r="E76" s="123">
        <v>0</v>
      </c>
      <c r="F76" s="105">
        <f t="shared" si="2"/>
        <v>0</v>
      </c>
      <c r="G76" s="101"/>
      <c r="H76" s="101"/>
      <c r="I76" s="101"/>
      <c r="J76" s="101"/>
      <c r="K76" s="101"/>
      <c r="L76" s="101"/>
      <c r="M76" s="101"/>
    </row>
    <row r="77" spans="1:13" ht="15" x14ac:dyDescent="0.2">
      <c r="A77" s="98"/>
      <c r="B77" s="98" t="s">
        <v>728</v>
      </c>
      <c r="C77" s="106" t="s">
        <v>11</v>
      </c>
      <c r="D77" s="98">
        <v>58.8</v>
      </c>
      <c r="E77" s="123">
        <v>0</v>
      </c>
      <c r="F77" s="105">
        <f t="shared" si="2"/>
        <v>0</v>
      </c>
      <c r="G77" s="101"/>
      <c r="H77" s="101"/>
      <c r="I77" s="101"/>
      <c r="J77" s="101"/>
      <c r="K77" s="101"/>
      <c r="L77" s="101"/>
      <c r="M77" s="101"/>
    </row>
    <row r="78" spans="1:13" ht="15" x14ac:dyDescent="0.2">
      <c r="A78" s="98"/>
      <c r="B78" s="98" t="s">
        <v>729</v>
      </c>
      <c r="C78" s="106" t="s">
        <v>10</v>
      </c>
      <c r="D78" s="98">
        <v>1344</v>
      </c>
      <c r="E78" s="123">
        <v>0</v>
      </c>
      <c r="F78" s="105">
        <f t="shared" si="2"/>
        <v>0</v>
      </c>
      <c r="G78" s="101"/>
      <c r="H78" s="101"/>
      <c r="I78" s="101"/>
      <c r="J78" s="101"/>
      <c r="K78" s="101"/>
      <c r="L78" s="101"/>
      <c r="M78" s="101"/>
    </row>
    <row r="79" spans="1:13" x14ac:dyDescent="0.2">
      <c r="A79" s="103"/>
      <c r="B79" s="103"/>
      <c r="C79" s="109"/>
      <c r="D79" s="103"/>
      <c r="E79" s="103"/>
      <c r="F79" s="103" t="s">
        <v>669</v>
      </c>
      <c r="G79" s="101"/>
      <c r="H79" s="101"/>
      <c r="I79" s="101"/>
      <c r="J79" s="101"/>
      <c r="K79" s="101"/>
      <c r="L79" s="101"/>
      <c r="M79" s="101"/>
    </row>
    <row r="80" spans="1:13" ht="15" x14ac:dyDescent="0.2">
      <c r="A80" s="98"/>
      <c r="B80" s="98" t="s">
        <v>730</v>
      </c>
      <c r="C80" s="106" t="s">
        <v>731</v>
      </c>
      <c r="D80" s="98"/>
      <c r="E80" s="105"/>
      <c r="F80" s="105">
        <f>SUM(F53:F79)</f>
        <v>0</v>
      </c>
      <c r="G80" s="101"/>
      <c r="H80" s="101"/>
      <c r="I80" s="101"/>
      <c r="J80" s="101"/>
      <c r="K80" s="101"/>
      <c r="L80" s="101"/>
      <c r="M80" s="101"/>
    </row>
    <row r="81" spans="1:13" ht="15" x14ac:dyDescent="0.2">
      <c r="A81" s="98"/>
      <c r="B81" s="98" t="s">
        <v>732</v>
      </c>
      <c r="C81" s="106" t="s">
        <v>731</v>
      </c>
      <c r="D81" s="98"/>
      <c r="E81" s="105"/>
      <c r="F81" s="105">
        <f>PRODUCT(F80/100)</f>
        <v>0</v>
      </c>
      <c r="G81" s="101"/>
      <c r="H81" s="101"/>
      <c r="I81" s="101"/>
      <c r="J81" s="101"/>
      <c r="K81" s="101"/>
      <c r="L81" s="101"/>
      <c r="M81" s="101"/>
    </row>
    <row r="82" spans="1:13" ht="15.75" x14ac:dyDescent="0.25">
      <c r="A82" s="98"/>
      <c r="B82" s="98" t="s">
        <v>673</v>
      </c>
      <c r="C82" s="106" t="s">
        <v>731</v>
      </c>
      <c r="D82" s="98"/>
      <c r="E82" s="105"/>
      <c r="F82" s="136">
        <f>SUM(F80:F81)</f>
        <v>0</v>
      </c>
      <c r="G82" s="101"/>
      <c r="H82" s="101"/>
      <c r="I82" s="101"/>
      <c r="J82" s="101"/>
      <c r="K82" s="101"/>
      <c r="L82" s="101"/>
      <c r="M82" s="101"/>
    </row>
    <row r="85" spans="1:13" s="111" customFormat="1" ht="18" x14ac:dyDescent="0.25">
      <c r="B85" s="99" t="s">
        <v>818</v>
      </c>
      <c r="C85" s="111" t="s">
        <v>731</v>
      </c>
      <c r="E85" s="123">
        <v>0</v>
      </c>
      <c r="F85" s="136">
        <f>E85</f>
        <v>0</v>
      </c>
    </row>
    <row r="86" spans="1:13" s="111" customFormat="1" ht="18" x14ac:dyDescent="0.25">
      <c r="B86" s="99"/>
      <c r="F86" s="119"/>
    </row>
    <row r="87" spans="1:13" x14ac:dyDescent="0.2">
      <c r="A87" s="101"/>
    </row>
    <row r="88" spans="1:13" ht="18" x14ac:dyDescent="0.25">
      <c r="A88" s="101"/>
      <c r="B88" s="99" t="s">
        <v>829</v>
      </c>
      <c r="C88" s="100" t="s">
        <v>671</v>
      </c>
      <c r="D88" s="100" t="s">
        <v>672</v>
      </c>
      <c r="E88" s="100" t="s">
        <v>17</v>
      </c>
      <c r="F88" s="100" t="s">
        <v>673</v>
      </c>
    </row>
    <row r="89" spans="1:13" ht="15" x14ac:dyDescent="0.2">
      <c r="A89" s="101"/>
      <c r="B89" s="98" t="s">
        <v>295</v>
      </c>
      <c r="C89" s="106" t="s">
        <v>0</v>
      </c>
      <c r="D89" s="98">
        <v>3</v>
      </c>
      <c r="E89" s="123">
        <v>0</v>
      </c>
      <c r="F89" s="105">
        <f>E89*D89%</f>
        <v>0</v>
      </c>
    </row>
    <row r="90" spans="1:13" ht="15.75" x14ac:dyDescent="0.25">
      <c r="A90" s="101"/>
      <c r="B90" s="98" t="s">
        <v>673</v>
      </c>
      <c r="C90" s="106" t="s">
        <v>731</v>
      </c>
      <c r="D90" s="98"/>
      <c r="E90" s="105"/>
      <c r="F90" s="136">
        <f>F89</f>
        <v>0</v>
      </c>
    </row>
    <row r="91" spans="1:13" ht="15.75" x14ac:dyDescent="0.25">
      <c r="A91" s="101"/>
      <c r="B91" s="98"/>
      <c r="C91" s="106"/>
      <c r="D91" s="98"/>
      <c r="E91" s="105"/>
      <c r="F91" s="119"/>
    </row>
    <row r="92" spans="1:13" s="111" customFormat="1" ht="15" x14ac:dyDescent="0.2">
      <c r="F92" s="114"/>
    </row>
    <row r="93" spans="1:13" ht="18" x14ac:dyDescent="0.25">
      <c r="A93" s="101"/>
      <c r="B93" s="99" t="s">
        <v>784</v>
      </c>
      <c r="C93" s="111" t="s">
        <v>827</v>
      </c>
      <c r="D93" s="111">
        <v>25</v>
      </c>
      <c r="E93" s="123">
        <v>0</v>
      </c>
      <c r="F93" s="136">
        <f>D93*E93</f>
        <v>0</v>
      </c>
    </row>
    <row r="94" spans="1:13" ht="15" x14ac:dyDescent="0.2">
      <c r="A94" s="101"/>
      <c r="B94" s="111"/>
    </row>
  </sheetData>
  <sheetProtection algorithmName="SHA-512" hashValue="0A9Gxun21woyYKBqozzXgrhjuhgyt/7g1o9GgEK+J6vdGzLrZb60NGWBQvS/yze/Yhlnp0C8aSD6JmL90nCN0Q==" saltValue="+KY+jmWJLkV8rSVRTonIaw==" spinCount="100000" sheet="1" objects="1" scenarios="1"/>
  <protectedRanges>
    <protectedRange sqref="E8 E9 E10 E11 E12 E13 E14 E15 E16 E17 E18 E19 E29 E30 E31 E32 E33 E34 E35 E36 E37 E38 E39 E40 E42 E43" name="Oblast1"/>
    <protectedRange sqref="E53 E54 E55 E56 E57 E58 E59 E60 E61 E62 E63 E64 E65 E66 E67 E68 E69 E70 E71 E72 E73 E74 E75 E76 E77 E78 E85 E89 E93" name="Oblast2"/>
  </protectedRanges>
  <printOptions gridLines="1"/>
  <pageMargins left="0.70866141732283472" right="0.70866141732283472" top="0.78740157480314965" bottom="0.78740157480314965"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F1:U58"/>
  <sheetViews>
    <sheetView topLeftCell="F46" workbookViewId="0">
      <selection activeCell="M58" sqref="M58"/>
    </sheetView>
  </sheetViews>
  <sheetFormatPr defaultRowHeight="12.75" outlineLevelRow="3" x14ac:dyDescent="0.2"/>
  <cols>
    <col min="1" max="5" width="0" hidden="1" customWidth="1"/>
    <col min="6" max="6" width="4.28515625" style="1" customWidth="1"/>
    <col min="7" max="7" width="10" style="3" customWidth="1"/>
    <col min="8" max="8" width="57.140625" style="5" customWidth="1"/>
    <col min="9" max="9" width="4.28515625" style="4" customWidth="1"/>
    <col min="10" max="10" width="11" style="7" customWidth="1"/>
    <col min="11" max="11" width="6.85546875" style="8" customWidth="1"/>
    <col min="12" max="12" width="11.42578125" style="7" customWidth="1"/>
    <col min="13" max="13" width="11.140625" style="8" customWidth="1"/>
    <col min="14" max="14" width="11.42578125" style="9" customWidth="1"/>
    <col min="15" max="15" width="9.42578125" style="10" customWidth="1"/>
    <col min="16" max="16" width="9.7109375" style="8" customWidth="1"/>
    <col min="17" max="17" width="9" style="8" customWidth="1"/>
    <col min="18" max="18" width="11.140625" style="8" customWidth="1"/>
    <col min="19" max="19" width="9.7109375" style="8" customWidth="1"/>
    <col min="20" max="20" width="14.5703125" style="8" customWidth="1"/>
    <col min="21" max="21" width="15.7109375" style="8" customWidth="1"/>
    <col min="22" max="22" width="9.42578125" customWidth="1"/>
  </cols>
  <sheetData>
    <row r="1" spans="6:21" ht="21.6" customHeight="1" x14ac:dyDescent="0.25">
      <c r="F1" s="11"/>
      <c r="G1" s="12"/>
      <c r="H1" s="12" t="s">
        <v>345</v>
      </c>
      <c r="I1" s="12"/>
      <c r="J1" s="13"/>
      <c r="K1" s="14"/>
      <c r="L1" s="13"/>
      <c r="M1" s="14"/>
      <c r="N1" s="15"/>
      <c r="O1" s="16"/>
      <c r="P1" s="14"/>
      <c r="Q1" s="14"/>
      <c r="R1" s="14"/>
      <c r="S1" s="14"/>
      <c r="T1" s="14"/>
      <c r="U1" s="14"/>
    </row>
    <row r="2" spans="6:21" ht="21.6" customHeight="1" x14ac:dyDescent="0.25">
      <c r="F2" s="11"/>
      <c r="G2" s="12"/>
      <c r="H2" s="12" t="s">
        <v>657</v>
      </c>
      <c r="I2" s="12"/>
      <c r="J2" s="13"/>
      <c r="K2" s="14"/>
      <c r="L2" s="13"/>
      <c r="M2" s="14"/>
      <c r="N2" s="15"/>
      <c r="O2" s="16"/>
      <c r="P2" s="14"/>
      <c r="Q2" s="14"/>
      <c r="R2" s="14"/>
      <c r="S2" s="14"/>
      <c r="T2" s="14"/>
      <c r="U2" s="14"/>
    </row>
    <row r="3" spans="6:21" s="24" customFormat="1" ht="24.75" thickBot="1" x14ac:dyDescent="0.25">
      <c r="F3" s="25" t="s">
        <v>25</v>
      </c>
      <c r="G3" s="25" t="s">
        <v>14</v>
      </c>
      <c r="H3" s="91" t="s">
        <v>18</v>
      </c>
      <c r="I3" s="25" t="s">
        <v>6</v>
      </c>
      <c r="J3" s="96" t="s">
        <v>279</v>
      </c>
      <c r="K3" s="25" t="s">
        <v>24</v>
      </c>
      <c r="L3" s="25" t="s">
        <v>188</v>
      </c>
      <c r="M3" s="25" t="s">
        <v>181</v>
      </c>
      <c r="N3" s="25" t="s">
        <v>17</v>
      </c>
      <c r="O3" s="96" t="s">
        <v>210</v>
      </c>
      <c r="P3" s="25" t="s">
        <v>44</v>
      </c>
      <c r="Q3" s="25" t="s">
        <v>225</v>
      </c>
      <c r="R3" s="25" t="s">
        <v>19</v>
      </c>
      <c r="S3" s="25" t="s">
        <v>168</v>
      </c>
      <c r="T3" s="25" t="s">
        <v>13</v>
      </c>
      <c r="U3" s="25" t="s">
        <v>172</v>
      </c>
    </row>
    <row r="4" spans="6:21" ht="11.25" customHeight="1" x14ac:dyDescent="0.2">
      <c r="F4" s="2"/>
      <c r="G4" s="26"/>
      <c r="H4" s="27"/>
      <c r="I4" s="6"/>
      <c r="J4" s="2"/>
      <c r="K4" s="2"/>
      <c r="L4" s="2"/>
      <c r="M4" s="2"/>
      <c r="N4" s="2"/>
      <c r="O4" s="2"/>
      <c r="P4" s="2"/>
      <c r="Q4" s="2"/>
      <c r="R4" s="2"/>
      <c r="S4" s="2"/>
      <c r="T4" s="2"/>
      <c r="U4" s="2"/>
    </row>
    <row r="5" spans="6:21" s="28" customFormat="1" ht="18.75" customHeight="1" x14ac:dyDescent="0.2">
      <c r="F5" s="29"/>
      <c r="G5" s="31"/>
      <c r="H5" s="31" t="s">
        <v>661</v>
      </c>
      <c r="I5" s="30"/>
      <c r="J5" s="32"/>
      <c r="K5" s="33"/>
      <c r="L5" s="32"/>
      <c r="M5" s="33"/>
      <c r="N5" s="34">
        <f>SUBTOTAL(9,N6:N58)</f>
        <v>0</v>
      </c>
      <c r="O5" s="35"/>
      <c r="P5" s="36">
        <f>SUBTOTAL(9,P6:P58)</f>
        <v>52.206000000000003</v>
      </c>
      <c r="Q5" s="33"/>
      <c r="R5" s="36">
        <f>SUBTOTAL(9,R6:R58)</f>
        <v>0</v>
      </c>
      <c r="S5" s="79" t="s">
        <v>1</v>
      </c>
      <c r="T5" s="34">
        <f>SUBTOTAL(9,T6:T58)</f>
        <v>0</v>
      </c>
      <c r="U5" s="34">
        <f>SUBTOTAL(9,U6:U58)</f>
        <v>0</v>
      </c>
    </row>
    <row r="6" spans="6:21" s="37" customFormat="1" ht="16.5" customHeight="1" outlineLevel="1" x14ac:dyDescent="0.2">
      <c r="F6" s="38"/>
      <c r="G6" s="39"/>
      <c r="H6" s="39" t="s">
        <v>219</v>
      </c>
      <c r="I6" s="6"/>
      <c r="J6" s="40"/>
      <c r="K6" s="41"/>
      <c r="L6" s="40"/>
      <c r="M6" s="41"/>
      <c r="N6" s="42">
        <f>SUBTOTAL(9,N7:N25)</f>
        <v>0</v>
      </c>
      <c r="O6" s="43"/>
      <c r="P6" s="44">
        <f>SUBTOTAL(9,P7:P25)</f>
        <v>0</v>
      </c>
      <c r="Q6" s="41"/>
      <c r="R6" s="44">
        <f>SUBTOTAL(9,R7:R25)</f>
        <v>0</v>
      </c>
      <c r="S6" s="80" t="s">
        <v>1</v>
      </c>
      <c r="T6" s="42">
        <f>SUBTOTAL(9,T7:T25)</f>
        <v>0</v>
      </c>
      <c r="U6" s="42">
        <f>SUBTOTAL(9,U7:U25)</f>
        <v>0</v>
      </c>
    </row>
    <row r="7" spans="6:21" s="45" customFormat="1" ht="24" outlineLevel="2" x14ac:dyDescent="0.2">
      <c r="F7" s="20">
        <v>1</v>
      </c>
      <c r="G7" s="46" t="s">
        <v>50</v>
      </c>
      <c r="H7" s="47" t="s">
        <v>628</v>
      </c>
      <c r="I7" s="21" t="s">
        <v>16</v>
      </c>
      <c r="J7" s="48">
        <v>8</v>
      </c>
      <c r="K7" s="22">
        <v>0</v>
      </c>
      <c r="L7" s="48">
        <f>J7*(1+K7/100)</f>
        <v>8</v>
      </c>
      <c r="M7" s="22">
        <v>0</v>
      </c>
      <c r="N7" s="23">
        <f>L7*M7</f>
        <v>0</v>
      </c>
      <c r="O7" s="49"/>
      <c r="P7" s="50">
        <f>L7*O7</f>
        <v>0</v>
      </c>
      <c r="Q7" s="49"/>
      <c r="R7" s="50">
        <f>L7*Q7</f>
        <v>0</v>
      </c>
      <c r="S7" s="23">
        <v>21</v>
      </c>
      <c r="T7" s="23">
        <f>N7*(S7/100)</f>
        <v>0</v>
      </c>
      <c r="U7" s="23">
        <f>N7+T7</f>
        <v>0</v>
      </c>
    </row>
    <row r="8" spans="6:21" s="45" customFormat="1" ht="24" outlineLevel="2" x14ac:dyDescent="0.2">
      <c r="F8" s="20">
        <v>2</v>
      </c>
      <c r="G8" s="46" t="s">
        <v>51</v>
      </c>
      <c r="H8" s="47" t="s">
        <v>629</v>
      </c>
      <c r="I8" s="21" t="s">
        <v>16</v>
      </c>
      <c r="J8" s="48">
        <v>5</v>
      </c>
      <c r="K8" s="22">
        <v>0</v>
      </c>
      <c r="L8" s="48">
        <f>J8*(1+K8/100)</f>
        <v>5</v>
      </c>
      <c r="M8" s="22">
        <v>0</v>
      </c>
      <c r="N8" s="23">
        <f>L8*M8</f>
        <v>0</v>
      </c>
      <c r="O8" s="49"/>
      <c r="P8" s="50">
        <f>L8*O8</f>
        <v>0</v>
      </c>
      <c r="Q8" s="49"/>
      <c r="R8" s="50">
        <f>L8*Q8</f>
        <v>0</v>
      </c>
      <c r="S8" s="23">
        <v>21</v>
      </c>
      <c r="T8" s="23">
        <f>N8*(S8/100)</f>
        <v>0</v>
      </c>
      <c r="U8" s="23">
        <f>N8+T8</f>
        <v>0</v>
      </c>
    </row>
    <row r="9" spans="6:21" s="45" customFormat="1" ht="24" outlineLevel="2" x14ac:dyDescent="0.2">
      <c r="F9" s="20">
        <v>3</v>
      </c>
      <c r="G9" s="46" t="s">
        <v>52</v>
      </c>
      <c r="H9" s="47" t="s">
        <v>630</v>
      </c>
      <c r="I9" s="21" t="s">
        <v>16</v>
      </c>
      <c r="J9" s="48">
        <v>1</v>
      </c>
      <c r="K9" s="22">
        <v>0</v>
      </c>
      <c r="L9" s="48">
        <f>J9*(1+K9/100)</f>
        <v>1</v>
      </c>
      <c r="M9" s="22">
        <v>0</v>
      </c>
      <c r="N9" s="23">
        <f>L9*M9</f>
        <v>0</v>
      </c>
      <c r="O9" s="49"/>
      <c r="P9" s="50">
        <f>L9*O9</f>
        <v>0</v>
      </c>
      <c r="Q9" s="49"/>
      <c r="R9" s="50">
        <f>L9*Q9</f>
        <v>0</v>
      </c>
      <c r="S9" s="23">
        <v>21</v>
      </c>
      <c r="T9" s="23">
        <f>N9*(S9/100)</f>
        <v>0</v>
      </c>
      <c r="U9" s="23">
        <f>N9+T9</f>
        <v>0</v>
      </c>
    </row>
    <row r="10" spans="6:21" s="45" customFormat="1" ht="24" outlineLevel="2" x14ac:dyDescent="0.2">
      <c r="F10" s="20">
        <v>4</v>
      </c>
      <c r="G10" s="46" t="s">
        <v>53</v>
      </c>
      <c r="H10" s="47" t="s">
        <v>631</v>
      </c>
      <c r="I10" s="21" t="s">
        <v>16</v>
      </c>
      <c r="J10" s="48">
        <v>1</v>
      </c>
      <c r="K10" s="22">
        <v>0</v>
      </c>
      <c r="L10" s="48">
        <f>J10*(1+K10/100)</f>
        <v>1</v>
      </c>
      <c r="M10" s="22">
        <v>0</v>
      </c>
      <c r="N10" s="23">
        <f>L10*M10</f>
        <v>0</v>
      </c>
      <c r="O10" s="49"/>
      <c r="P10" s="50">
        <f>L10*O10</f>
        <v>0</v>
      </c>
      <c r="Q10" s="49"/>
      <c r="R10" s="50">
        <f>L10*Q10</f>
        <v>0</v>
      </c>
      <c r="S10" s="23">
        <v>21</v>
      </c>
      <c r="T10" s="23">
        <f>N10*(S10/100)</f>
        <v>0</v>
      </c>
      <c r="U10" s="23">
        <f>N10+T10</f>
        <v>0</v>
      </c>
    </row>
    <row r="11" spans="6:21" s="45" customFormat="1" ht="12" outlineLevel="2" x14ac:dyDescent="0.2">
      <c r="F11" s="20">
        <v>5</v>
      </c>
      <c r="G11" s="46" t="s">
        <v>54</v>
      </c>
      <c r="H11" s="47" t="s">
        <v>544</v>
      </c>
      <c r="I11" s="21" t="s">
        <v>11</v>
      </c>
      <c r="J11" s="48">
        <v>2.6559999999999997</v>
      </c>
      <c r="K11" s="22">
        <v>0</v>
      </c>
      <c r="L11" s="48">
        <f>J11*(1+K11/100)</f>
        <v>2.6559999999999997</v>
      </c>
      <c r="M11" s="22">
        <v>0</v>
      </c>
      <c r="N11" s="23">
        <f>L11*M11</f>
        <v>0</v>
      </c>
      <c r="O11" s="49"/>
      <c r="P11" s="50">
        <f>L11*O11</f>
        <v>0</v>
      </c>
      <c r="Q11" s="49"/>
      <c r="R11" s="50">
        <f>L11*Q11</f>
        <v>0</v>
      </c>
      <c r="S11" s="23">
        <v>21</v>
      </c>
      <c r="T11" s="23">
        <f>N11*(S11/100)</f>
        <v>0</v>
      </c>
      <c r="U11" s="23">
        <f>N11+T11</f>
        <v>0</v>
      </c>
    </row>
    <row r="12" spans="6:21" s="51" customFormat="1" ht="11.25" outlineLevel="3" x14ac:dyDescent="0.2">
      <c r="F12" s="52"/>
      <c r="G12" s="53"/>
      <c r="H12" s="54" t="s">
        <v>249</v>
      </c>
      <c r="I12" s="53"/>
      <c r="J12" s="55">
        <v>1.008</v>
      </c>
      <c r="K12" s="56"/>
      <c r="L12" s="57"/>
      <c r="M12" s="56"/>
      <c r="N12" s="58"/>
      <c r="O12" s="59"/>
      <c r="P12" s="56"/>
      <c r="Q12" s="56"/>
      <c r="R12" s="56"/>
      <c r="S12" s="81" t="s">
        <v>1</v>
      </c>
      <c r="T12" s="56"/>
      <c r="U12" s="56"/>
    </row>
    <row r="13" spans="6:21" s="51" customFormat="1" ht="11.25" outlineLevel="3" x14ac:dyDescent="0.2">
      <c r="F13" s="52"/>
      <c r="G13" s="53"/>
      <c r="H13" s="54" t="s">
        <v>250</v>
      </c>
      <c r="I13" s="53"/>
      <c r="J13" s="55">
        <v>0.98</v>
      </c>
      <c r="K13" s="56"/>
      <c r="L13" s="57"/>
      <c r="M13" s="56"/>
      <c r="N13" s="58"/>
      <c r="O13" s="59"/>
      <c r="P13" s="56"/>
      <c r="Q13" s="56"/>
      <c r="R13" s="56"/>
      <c r="S13" s="81" t="s">
        <v>1</v>
      </c>
      <c r="T13" s="56"/>
      <c r="U13" s="56"/>
    </row>
    <row r="14" spans="6:21" s="51" customFormat="1" ht="11.25" outlineLevel="3" x14ac:dyDescent="0.2">
      <c r="F14" s="52"/>
      <c r="G14" s="53"/>
      <c r="H14" s="54" t="s">
        <v>251</v>
      </c>
      <c r="I14" s="53"/>
      <c r="J14" s="55">
        <v>0.28299999999999997</v>
      </c>
      <c r="K14" s="56"/>
      <c r="L14" s="57"/>
      <c r="M14" s="56"/>
      <c r="N14" s="58"/>
      <c r="O14" s="59"/>
      <c r="P14" s="56"/>
      <c r="Q14" s="56"/>
      <c r="R14" s="56"/>
      <c r="S14" s="81" t="s">
        <v>1</v>
      </c>
      <c r="T14" s="56"/>
      <c r="U14" s="56"/>
    </row>
    <row r="15" spans="6:21" s="51" customFormat="1" ht="11.25" outlineLevel="3" x14ac:dyDescent="0.2">
      <c r="F15" s="52"/>
      <c r="G15" s="53"/>
      <c r="H15" s="54" t="s">
        <v>252</v>
      </c>
      <c r="I15" s="53"/>
      <c r="J15" s="55">
        <v>0.38500000000000001</v>
      </c>
      <c r="K15" s="56"/>
      <c r="L15" s="57"/>
      <c r="M15" s="56"/>
      <c r="N15" s="58"/>
      <c r="O15" s="59"/>
      <c r="P15" s="56"/>
      <c r="Q15" s="56"/>
      <c r="R15" s="56"/>
      <c r="S15" s="81" t="s">
        <v>1</v>
      </c>
      <c r="T15" s="56"/>
      <c r="U15" s="56"/>
    </row>
    <row r="16" spans="6:21" s="45" customFormat="1" ht="24" outlineLevel="2" x14ac:dyDescent="0.2">
      <c r="F16" s="20">
        <v>6</v>
      </c>
      <c r="G16" s="46" t="s">
        <v>73</v>
      </c>
      <c r="H16" s="47" t="s">
        <v>585</v>
      </c>
      <c r="I16" s="21" t="s">
        <v>16</v>
      </c>
      <c r="J16" s="48">
        <v>13</v>
      </c>
      <c r="K16" s="22">
        <v>0</v>
      </c>
      <c r="L16" s="48">
        <f>J16*(1+K16/100)</f>
        <v>13</v>
      </c>
      <c r="M16" s="22">
        <v>0</v>
      </c>
      <c r="N16" s="23">
        <f>L16*M16</f>
        <v>0</v>
      </c>
      <c r="O16" s="49"/>
      <c r="P16" s="50">
        <f>L16*O16</f>
        <v>0</v>
      </c>
      <c r="Q16" s="49"/>
      <c r="R16" s="50">
        <f>L16*Q16</f>
        <v>0</v>
      </c>
      <c r="S16" s="23">
        <v>21</v>
      </c>
      <c r="T16" s="23">
        <f>N16*(S16/100)</f>
        <v>0</v>
      </c>
      <c r="U16" s="23">
        <f>N16+T16</f>
        <v>0</v>
      </c>
    </row>
    <row r="17" spans="6:21" s="45" customFormat="1" ht="24" outlineLevel="2" x14ac:dyDescent="0.2">
      <c r="F17" s="20">
        <v>7</v>
      </c>
      <c r="G17" s="46" t="s">
        <v>74</v>
      </c>
      <c r="H17" s="47" t="s">
        <v>586</v>
      </c>
      <c r="I17" s="21" t="s">
        <v>16</v>
      </c>
      <c r="J17" s="48">
        <v>2</v>
      </c>
      <c r="K17" s="22">
        <v>0</v>
      </c>
      <c r="L17" s="48">
        <f>J17*(1+K17/100)</f>
        <v>2</v>
      </c>
      <c r="M17" s="22">
        <v>0</v>
      </c>
      <c r="N17" s="23">
        <f>L17*M17</f>
        <v>0</v>
      </c>
      <c r="O17" s="49"/>
      <c r="P17" s="50">
        <f>L17*O17</f>
        <v>0</v>
      </c>
      <c r="Q17" s="49"/>
      <c r="R17" s="50">
        <f>L17*Q17</f>
        <v>0</v>
      </c>
      <c r="S17" s="23">
        <v>21</v>
      </c>
      <c r="T17" s="23">
        <f>N17*(S17/100)</f>
        <v>0</v>
      </c>
      <c r="U17" s="23">
        <f>N17+T17</f>
        <v>0</v>
      </c>
    </row>
    <row r="18" spans="6:21" s="45" customFormat="1" ht="24" outlineLevel="2" x14ac:dyDescent="0.2">
      <c r="F18" s="20">
        <v>8</v>
      </c>
      <c r="G18" s="46" t="s">
        <v>75</v>
      </c>
      <c r="H18" s="47" t="s">
        <v>583</v>
      </c>
      <c r="I18" s="21" t="s">
        <v>16</v>
      </c>
      <c r="J18" s="48">
        <v>13</v>
      </c>
      <c r="K18" s="22">
        <v>0</v>
      </c>
      <c r="L18" s="48">
        <f>J18*(1+K18/100)</f>
        <v>13</v>
      </c>
      <c r="M18" s="22">
        <v>0</v>
      </c>
      <c r="N18" s="23">
        <f>L18*M18</f>
        <v>0</v>
      </c>
      <c r="O18" s="49"/>
      <c r="P18" s="50">
        <f>L18*O18</f>
        <v>0</v>
      </c>
      <c r="Q18" s="49"/>
      <c r="R18" s="50">
        <f>L18*Q18</f>
        <v>0</v>
      </c>
      <c r="S18" s="23">
        <v>21</v>
      </c>
      <c r="T18" s="23">
        <f>N18*(S18/100)</f>
        <v>0</v>
      </c>
      <c r="U18" s="23">
        <f>N18+T18</f>
        <v>0</v>
      </c>
    </row>
    <row r="19" spans="6:21" s="45" customFormat="1" ht="24" outlineLevel="2" x14ac:dyDescent="0.2">
      <c r="F19" s="20">
        <v>9</v>
      </c>
      <c r="G19" s="46" t="s">
        <v>76</v>
      </c>
      <c r="H19" s="47" t="s">
        <v>584</v>
      </c>
      <c r="I19" s="21" t="s">
        <v>16</v>
      </c>
      <c r="J19" s="48">
        <v>2</v>
      </c>
      <c r="K19" s="22">
        <v>0</v>
      </c>
      <c r="L19" s="48">
        <f>J19*(1+K19/100)</f>
        <v>2</v>
      </c>
      <c r="M19" s="22">
        <v>0</v>
      </c>
      <c r="N19" s="23">
        <f>L19*M19</f>
        <v>0</v>
      </c>
      <c r="O19" s="49"/>
      <c r="P19" s="50">
        <f>L19*O19</f>
        <v>0</v>
      </c>
      <c r="Q19" s="49"/>
      <c r="R19" s="50">
        <f>L19*Q19</f>
        <v>0</v>
      </c>
      <c r="S19" s="23">
        <v>21</v>
      </c>
      <c r="T19" s="23">
        <f>N19*(S19/100)</f>
        <v>0</v>
      </c>
      <c r="U19" s="23">
        <f>N19+T19</f>
        <v>0</v>
      </c>
    </row>
    <row r="20" spans="6:21" s="45" customFormat="1" ht="12" outlineLevel="2" x14ac:dyDescent="0.2">
      <c r="F20" s="20">
        <v>10</v>
      </c>
      <c r="G20" s="46" t="s">
        <v>67</v>
      </c>
      <c r="H20" s="47" t="s">
        <v>522</v>
      </c>
      <c r="I20" s="21" t="s">
        <v>12</v>
      </c>
      <c r="J20" s="48">
        <v>38.400000000000006</v>
      </c>
      <c r="K20" s="22">
        <v>0</v>
      </c>
      <c r="L20" s="48">
        <f>J20*(1+K20/100)</f>
        <v>38.400000000000006</v>
      </c>
      <c r="M20" s="22">
        <v>0</v>
      </c>
      <c r="N20" s="23">
        <f>L20*M20</f>
        <v>0</v>
      </c>
      <c r="O20" s="49"/>
      <c r="P20" s="50">
        <f>L20*O20</f>
        <v>0</v>
      </c>
      <c r="Q20" s="49"/>
      <c r="R20" s="50">
        <f>L20*Q20</f>
        <v>0</v>
      </c>
      <c r="S20" s="23">
        <v>21</v>
      </c>
      <c r="T20" s="23">
        <f>N20*(S20/100)</f>
        <v>0</v>
      </c>
      <c r="U20" s="23">
        <f>N20+T20</f>
        <v>0</v>
      </c>
    </row>
    <row r="21" spans="6:21" s="51" customFormat="1" ht="11.25" outlineLevel="3" x14ac:dyDescent="0.2">
      <c r="F21" s="52"/>
      <c r="G21" s="53"/>
      <c r="H21" s="54" t="s">
        <v>468</v>
      </c>
      <c r="I21" s="53"/>
      <c r="J21" s="55">
        <v>38.400000000000006</v>
      </c>
      <c r="K21" s="56"/>
      <c r="L21" s="57"/>
      <c r="M21" s="56"/>
      <c r="N21" s="58"/>
      <c r="O21" s="59"/>
      <c r="P21" s="56"/>
      <c r="Q21" s="56"/>
      <c r="R21" s="56"/>
      <c r="S21" s="81" t="s">
        <v>1</v>
      </c>
      <c r="T21" s="56"/>
      <c r="U21" s="56"/>
    </row>
    <row r="22" spans="6:21" s="45" customFormat="1" ht="12" outlineLevel="2" x14ac:dyDescent="0.2">
      <c r="F22" s="20">
        <v>11</v>
      </c>
      <c r="G22" s="46" t="s">
        <v>7</v>
      </c>
      <c r="H22" s="47" t="s">
        <v>509</v>
      </c>
      <c r="I22" s="21" t="s">
        <v>16</v>
      </c>
      <c r="J22" s="48">
        <v>3</v>
      </c>
      <c r="K22" s="22">
        <v>0</v>
      </c>
      <c r="L22" s="48">
        <f>J22*(1+K22/100)</f>
        <v>3</v>
      </c>
      <c r="M22" s="22">
        <v>0</v>
      </c>
      <c r="N22" s="23">
        <f>L22*M22</f>
        <v>0</v>
      </c>
      <c r="O22" s="49"/>
      <c r="P22" s="50">
        <f>L22*O22</f>
        <v>0</v>
      </c>
      <c r="Q22" s="49"/>
      <c r="R22" s="50">
        <f>L22*Q22</f>
        <v>0</v>
      </c>
      <c r="S22" s="23">
        <v>21</v>
      </c>
      <c r="T22" s="23">
        <f>N22*(S22/100)</f>
        <v>0</v>
      </c>
      <c r="U22" s="23">
        <f>N22+T22</f>
        <v>0</v>
      </c>
    </row>
    <row r="23" spans="6:21" s="51" customFormat="1" ht="11.25" outlineLevel="3" x14ac:dyDescent="0.2">
      <c r="F23" s="52"/>
      <c r="G23" s="53"/>
      <c r="H23" s="54" t="s">
        <v>275</v>
      </c>
      <c r="I23" s="53"/>
      <c r="J23" s="55">
        <v>3</v>
      </c>
      <c r="K23" s="56"/>
      <c r="L23" s="57"/>
      <c r="M23" s="56"/>
      <c r="N23" s="58"/>
      <c r="O23" s="59"/>
      <c r="P23" s="56"/>
      <c r="Q23" s="56"/>
      <c r="R23" s="56"/>
      <c r="S23" s="81" t="s">
        <v>1</v>
      </c>
      <c r="T23" s="56"/>
      <c r="U23" s="56"/>
    </row>
    <row r="24" spans="6:21" s="45" customFormat="1" ht="24" outlineLevel="2" x14ac:dyDescent="0.2">
      <c r="F24" s="20">
        <v>12</v>
      </c>
      <c r="G24" s="46" t="s">
        <v>87</v>
      </c>
      <c r="H24" s="47" t="s">
        <v>626</v>
      </c>
      <c r="I24" s="21" t="s">
        <v>12</v>
      </c>
      <c r="J24" s="48">
        <v>38.4</v>
      </c>
      <c r="K24" s="22">
        <v>0</v>
      </c>
      <c r="L24" s="48">
        <f>J24*(1+K24/100)</f>
        <v>38.4</v>
      </c>
      <c r="M24" s="22">
        <v>0</v>
      </c>
      <c r="N24" s="23">
        <f>L24*M24</f>
        <v>0</v>
      </c>
      <c r="O24" s="49"/>
      <c r="P24" s="50">
        <f>L24*O24</f>
        <v>0</v>
      </c>
      <c r="Q24" s="49"/>
      <c r="R24" s="50">
        <f>L24*Q24</f>
        <v>0</v>
      </c>
      <c r="S24" s="23">
        <v>21</v>
      </c>
      <c r="T24" s="23">
        <f>N24*(S24/100)</f>
        <v>0</v>
      </c>
      <c r="U24" s="23">
        <f>N24+T24</f>
        <v>0</v>
      </c>
    </row>
    <row r="25" spans="6:21" s="83" customFormat="1" ht="12.75" customHeight="1" outlineLevel="2" x14ac:dyDescent="0.2">
      <c r="F25" s="84"/>
      <c r="G25" s="85"/>
      <c r="H25" s="86"/>
      <c r="I25" s="85"/>
      <c r="J25" s="87"/>
      <c r="K25" s="88"/>
      <c r="L25" s="87"/>
      <c r="M25" s="88"/>
      <c r="N25" s="89"/>
      <c r="O25" s="90"/>
      <c r="P25" s="88"/>
      <c r="Q25" s="88"/>
      <c r="R25" s="88"/>
      <c r="S25" s="82" t="s">
        <v>1</v>
      </c>
      <c r="T25" s="88"/>
      <c r="U25" s="88"/>
    </row>
    <row r="26" spans="6:21" s="37" customFormat="1" ht="16.5" customHeight="1" outlineLevel="1" x14ac:dyDescent="0.2">
      <c r="F26" s="38"/>
      <c r="G26" s="39"/>
      <c r="H26" s="39" t="s">
        <v>274</v>
      </c>
      <c r="I26" s="6"/>
      <c r="J26" s="40"/>
      <c r="K26" s="41"/>
      <c r="L26" s="40"/>
      <c r="M26" s="41"/>
      <c r="N26" s="42">
        <f>SUBTOTAL(9,N27:N56)</f>
        <v>0</v>
      </c>
      <c r="O26" s="43"/>
      <c r="P26" s="44">
        <f>SUBTOTAL(9,P27:P56)</f>
        <v>52.206000000000003</v>
      </c>
      <c r="Q26" s="41"/>
      <c r="R26" s="44">
        <f>SUBTOTAL(9,R27:R56)</f>
        <v>0</v>
      </c>
      <c r="S26" s="80" t="s">
        <v>1</v>
      </c>
      <c r="T26" s="42">
        <f>SUBTOTAL(9,T27:T56)</f>
        <v>0</v>
      </c>
      <c r="U26" s="42">
        <f>SUBTOTAL(9,U27:U56)</f>
        <v>0</v>
      </c>
    </row>
    <row r="27" spans="6:21" s="45" customFormat="1" ht="24" outlineLevel="2" x14ac:dyDescent="0.2">
      <c r="F27" s="20">
        <v>1</v>
      </c>
      <c r="G27" s="46" t="s">
        <v>95</v>
      </c>
      <c r="H27" s="47" t="s">
        <v>627</v>
      </c>
      <c r="I27" s="21" t="s">
        <v>16</v>
      </c>
      <c r="J27" s="48">
        <v>60</v>
      </c>
      <c r="K27" s="22">
        <v>0</v>
      </c>
      <c r="L27" s="48">
        <f>J27*(1+K27/100)</f>
        <v>60</v>
      </c>
      <c r="M27" s="22">
        <v>0</v>
      </c>
      <c r="N27" s="23">
        <f>L27*M27</f>
        <v>0</v>
      </c>
      <c r="O27" s="49"/>
      <c r="P27" s="50">
        <f>L27*O27</f>
        <v>0</v>
      </c>
      <c r="Q27" s="49"/>
      <c r="R27" s="50">
        <f>L27*Q27</f>
        <v>0</v>
      </c>
      <c r="S27" s="23">
        <v>21</v>
      </c>
      <c r="T27" s="23">
        <f>N27*(S27/100)</f>
        <v>0</v>
      </c>
      <c r="U27" s="23">
        <f>N27+T27</f>
        <v>0</v>
      </c>
    </row>
    <row r="28" spans="6:21" s="45" customFormat="1" ht="12" outlineLevel="2" x14ac:dyDescent="0.2">
      <c r="F28" s="20">
        <v>2</v>
      </c>
      <c r="G28" s="46" t="s">
        <v>81</v>
      </c>
      <c r="H28" s="47" t="s">
        <v>568</v>
      </c>
      <c r="I28" s="21" t="s">
        <v>12</v>
      </c>
      <c r="J28" s="48">
        <v>30</v>
      </c>
      <c r="K28" s="22">
        <v>0</v>
      </c>
      <c r="L28" s="48">
        <f>J28*(1+K28/100)</f>
        <v>30</v>
      </c>
      <c r="M28" s="22">
        <v>0</v>
      </c>
      <c r="N28" s="23">
        <f>L28*M28</f>
        <v>0</v>
      </c>
      <c r="O28" s="49"/>
      <c r="P28" s="50">
        <f>L28*O28</f>
        <v>0</v>
      </c>
      <c r="Q28" s="49"/>
      <c r="R28" s="50">
        <f>L28*Q28</f>
        <v>0</v>
      </c>
      <c r="S28" s="23">
        <v>21</v>
      </c>
      <c r="T28" s="23">
        <f>N28*(S28/100)</f>
        <v>0</v>
      </c>
      <c r="U28" s="23">
        <f>N28+T28</f>
        <v>0</v>
      </c>
    </row>
    <row r="29" spans="6:21" s="51" customFormat="1" ht="11.25" outlineLevel="3" x14ac:dyDescent="0.2">
      <c r="F29" s="52"/>
      <c r="G29" s="53"/>
      <c r="H29" s="54" t="s">
        <v>386</v>
      </c>
      <c r="I29" s="53"/>
      <c r="J29" s="55">
        <v>30</v>
      </c>
      <c r="K29" s="56"/>
      <c r="L29" s="57"/>
      <c r="M29" s="56"/>
      <c r="N29" s="58"/>
      <c r="O29" s="59"/>
      <c r="P29" s="56"/>
      <c r="Q29" s="56"/>
      <c r="R29" s="56"/>
      <c r="S29" s="81" t="s">
        <v>1</v>
      </c>
      <c r="T29" s="56"/>
      <c r="U29" s="56"/>
    </row>
    <row r="30" spans="6:21" s="45" customFormat="1" ht="12" outlineLevel="2" x14ac:dyDescent="0.2">
      <c r="F30" s="20">
        <v>3</v>
      </c>
      <c r="G30" s="46" t="s">
        <v>84</v>
      </c>
      <c r="H30" s="47" t="s">
        <v>344</v>
      </c>
      <c r="I30" s="21" t="s">
        <v>12</v>
      </c>
      <c r="J30" s="48">
        <v>30</v>
      </c>
      <c r="K30" s="22">
        <v>0</v>
      </c>
      <c r="L30" s="48">
        <f>J30*(1+K30/100)</f>
        <v>30</v>
      </c>
      <c r="M30" s="22">
        <v>0</v>
      </c>
      <c r="N30" s="23">
        <f>L30*M30</f>
        <v>0</v>
      </c>
      <c r="O30" s="49"/>
      <c r="P30" s="50">
        <f>L30*O30</f>
        <v>0</v>
      </c>
      <c r="Q30" s="49"/>
      <c r="R30" s="50">
        <f>L30*Q30</f>
        <v>0</v>
      </c>
      <c r="S30" s="23">
        <v>21</v>
      </c>
      <c r="T30" s="23">
        <f>N30*(S30/100)</f>
        <v>0</v>
      </c>
      <c r="U30" s="23">
        <f>N30+T30</f>
        <v>0</v>
      </c>
    </row>
    <row r="31" spans="6:21" s="45" customFormat="1" ht="12" outlineLevel="2" x14ac:dyDescent="0.2">
      <c r="F31" s="20">
        <v>4</v>
      </c>
      <c r="G31" s="46" t="s">
        <v>85</v>
      </c>
      <c r="H31" s="47" t="s">
        <v>543</v>
      </c>
      <c r="I31" s="21" t="s">
        <v>3</v>
      </c>
      <c r="J31" s="48">
        <v>52.5</v>
      </c>
      <c r="K31" s="22">
        <v>0</v>
      </c>
      <c r="L31" s="48">
        <f>J31*(1+K31/100)</f>
        <v>52.5</v>
      </c>
      <c r="M31" s="22">
        <v>0</v>
      </c>
      <c r="N31" s="23">
        <f>L31*M31</f>
        <v>0</v>
      </c>
      <c r="O31" s="49"/>
      <c r="P31" s="50">
        <f>L31*O31</f>
        <v>0</v>
      </c>
      <c r="Q31" s="49"/>
      <c r="R31" s="50">
        <f>L31*Q31</f>
        <v>0</v>
      </c>
      <c r="S31" s="23">
        <v>21</v>
      </c>
      <c r="T31" s="23">
        <f>N31*(S31/100)</f>
        <v>0</v>
      </c>
      <c r="U31" s="23">
        <f>N31+T31</f>
        <v>0</v>
      </c>
    </row>
    <row r="32" spans="6:21" s="51" customFormat="1" ht="11.25" outlineLevel="3" x14ac:dyDescent="0.2">
      <c r="F32" s="52"/>
      <c r="G32" s="53"/>
      <c r="H32" s="54" t="s">
        <v>267</v>
      </c>
      <c r="I32" s="53"/>
      <c r="J32" s="55">
        <v>52.5</v>
      </c>
      <c r="K32" s="56"/>
      <c r="L32" s="57"/>
      <c r="M32" s="56"/>
      <c r="N32" s="58"/>
      <c r="O32" s="59"/>
      <c r="P32" s="56"/>
      <c r="Q32" s="56"/>
      <c r="R32" s="56"/>
      <c r="S32" s="81" t="s">
        <v>1</v>
      </c>
      <c r="T32" s="56"/>
      <c r="U32" s="56"/>
    </row>
    <row r="33" spans="6:21" s="45" customFormat="1" ht="12" outlineLevel="2" x14ac:dyDescent="0.2">
      <c r="F33" s="20">
        <v>5</v>
      </c>
      <c r="G33" s="46" t="s">
        <v>28</v>
      </c>
      <c r="H33" s="47" t="s">
        <v>390</v>
      </c>
      <c r="I33" s="21" t="s">
        <v>3</v>
      </c>
      <c r="J33" s="48">
        <v>49.5</v>
      </c>
      <c r="K33" s="22">
        <v>0</v>
      </c>
      <c r="L33" s="48">
        <f>J33*(1+K33/100)</f>
        <v>49.5</v>
      </c>
      <c r="M33" s="22">
        <v>0</v>
      </c>
      <c r="N33" s="23">
        <f>L33*M33</f>
        <v>0</v>
      </c>
      <c r="O33" s="49">
        <v>1</v>
      </c>
      <c r="P33" s="50">
        <f>L33*O33</f>
        <v>49.5</v>
      </c>
      <c r="Q33" s="49"/>
      <c r="R33" s="50">
        <f>L33*Q33</f>
        <v>0</v>
      </c>
      <c r="S33" s="23">
        <v>21</v>
      </c>
      <c r="T33" s="23">
        <f>N33*(S33/100)</f>
        <v>0</v>
      </c>
      <c r="U33" s="23">
        <f>N33+T33</f>
        <v>0</v>
      </c>
    </row>
    <row r="34" spans="6:21" s="51" customFormat="1" ht="22.5" outlineLevel="3" x14ac:dyDescent="0.2">
      <c r="F34" s="52"/>
      <c r="G34" s="53"/>
      <c r="H34" s="54" t="s">
        <v>528</v>
      </c>
      <c r="I34" s="53"/>
      <c r="J34" s="55">
        <v>49.5</v>
      </c>
      <c r="K34" s="56"/>
      <c r="L34" s="57"/>
      <c r="M34" s="56"/>
      <c r="N34" s="58"/>
      <c r="O34" s="59"/>
      <c r="P34" s="56"/>
      <c r="Q34" s="56"/>
      <c r="R34" s="56"/>
      <c r="S34" s="81" t="s">
        <v>1</v>
      </c>
      <c r="T34" s="56"/>
      <c r="U34" s="56"/>
    </row>
    <row r="35" spans="6:21" s="45" customFormat="1" ht="24" outlineLevel="2" x14ac:dyDescent="0.2">
      <c r="F35" s="20">
        <v>6</v>
      </c>
      <c r="G35" s="46" t="s">
        <v>96</v>
      </c>
      <c r="H35" s="47" t="s">
        <v>607</v>
      </c>
      <c r="I35" s="21" t="s">
        <v>16</v>
      </c>
      <c r="J35" s="48">
        <v>60</v>
      </c>
      <c r="K35" s="22">
        <v>0</v>
      </c>
      <c r="L35" s="48">
        <f>J35*(1+K35/100)</f>
        <v>60</v>
      </c>
      <c r="M35" s="22">
        <v>0</v>
      </c>
      <c r="N35" s="23">
        <f>L35*M35</f>
        <v>0</v>
      </c>
      <c r="O35" s="49"/>
      <c r="P35" s="50">
        <f>L35*O35</f>
        <v>0</v>
      </c>
      <c r="Q35" s="49"/>
      <c r="R35" s="50">
        <f>L35*Q35</f>
        <v>0</v>
      </c>
      <c r="S35" s="23">
        <v>21</v>
      </c>
      <c r="T35" s="23">
        <f>N35*(S35/100)</f>
        <v>0</v>
      </c>
      <c r="U35" s="23">
        <f>N35+T35</f>
        <v>0</v>
      </c>
    </row>
    <row r="36" spans="6:21" s="45" customFormat="1" ht="24" outlineLevel="2" x14ac:dyDescent="0.2">
      <c r="F36" s="20">
        <v>7</v>
      </c>
      <c r="G36" s="46" t="s">
        <v>8</v>
      </c>
      <c r="H36" s="47" t="s">
        <v>481</v>
      </c>
      <c r="I36" s="21" t="s">
        <v>16</v>
      </c>
      <c r="J36" s="48">
        <v>24</v>
      </c>
      <c r="K36" s="22">
        <v>21.428571428571427</v>
      </c>
      <c r="L36" s="48">
        <f>J36*(1+K36/100)</f>
        <v>29.142857142857139</v>
      </c>
      <c r="M36" s="22">
        <v>0</v>
      </c>
      <c r="N36" s="23">
        <f>L36*M36</f>
        <v>0</v>
      </c>
      <c r="O36" s="49"/>
      <c r="P36" s="50">
        <f>L36*O36</f>
        <v>0</v>
      </c>
      <c r="Q36" s="49"/>
      <c r="R36" s="50">
        <f>L36*Q36</f>
        <v>0</v>
      </c>
      <c r="S36" s="23">
        <v>21</v>
      </c>
      <c r="T36" s="23">
        <f>N36*(S36/100)</f>
        <v>0</v>
      </c>
      <c r="U36" s="23">
        <f>N36+T36</f>
        <v>0</v>
      </c>
    </row>
    <row r="37" spans="6:21" s="51" customFormat="1" ht="11.25" outlineLevel="3" x14ac:dyDescent="0.2">
      <c r="F37" s="52"/>
      <c r="G37" s="53"/>
      <c r="H37" s="54" t="s">
        <v>224</v>
      </c>
      <c r="I37" s="53"/>
      <c r="J37" s="55">
        <v>0</v>
      </c>
      <c r="K37" s="56"/>
      <c r="L37" s="57"/>
      <c r="M37" s="56"/>
      <c r="N37" s="58"/>
      <c r="O37" s="59"/>
      <c r="P37" s="56"/>
      <c r="Q37" s="56"/>
      <c r="R37" s="56"/>
      <c r="S37" s="81" t="s">
        <v>1</v>
      </c>
      <c r="T37" s="56"/>
      <c r="U37" s="56"/>
    </row>
    <row r="38" spans="6:21" s="51" customFormat="1" ht="11.25" outlineLevel="3" x14ac:dyDescent="0.2">
      <c r="F38" s="52"/>
      <c r="G38" s="53"/>
      <c r="H38" s="54" t="s">
        <v>320</v>
      </c>
      <c r="I38" s="53"/>
      <c r="J38" s="55">
        <v>24</v>
      </c>
      <c r="K38" s="56"/>
      <c r="L38" s="57"/>
      <c r="M38" s="56"/>
      <c r="N38" s="58"/>
      <c r="O38" s="59"/>
      <c r="P38" s="56"/>
      <c r="Q38" s="56"/>
      <c r="R38" s="56"/>
      <c r="S38" s="81" t="s">
        <v>1</v>
      </c>
      <c r="T38" s="56"/>
      <c r="U38" s="56"/>
    </row>
    <row r="39" spans="6:21" s="45" customFormat="1" ht="12" outlineLevel="2" x14ac:dyDescent="0.2">
      <c r="F39" s="20">
        <v>8</v>
      </c>
      <c r="G39" s="46" t="s">
        <v>97</v>
      </c>
      <c r="H39" s="47" t="s">
        <v>519</v>
      </c>
      <c r="I39" s="21" t="s">
        <v>16</v>
      </c>
      <c r="J39" s="48">
        <v>60</v>
      </c>
      <c r="K39" s="22">
        <v>0</v>
      </c>
      <c r="L39" s="48">
        <f>J39*(1+K39/100)</f>
        <v>60</v>
      </c>
      <c r="M39" s="22">
        <v>0</v>
      </c>
      <c r="N39" s="23">
        <f>L39*M39</f>
        <v>0</v>
      </c>
      <c r="O39" s="49">
        <v>6.0000000000000002E-5</v>
      </c>
      <c r="P39" s="50">
        <f>L39*O39</f>
        <v>3.5999999999999999E-3</v>
      </c>
      <c r="Q39" s="49"/>
      <c r="R39" s="50">
        <f>L39*Q39</f>
        <v>0</v>
      </c>
      <c r="S39" s="23">
        <v>21</v>
      </c>
      <c r="T39" s="23">
        <f>N39*(S39/100)</f>
        <v>0</v>
      </c>
      <c r="U39" s="23">
        <f>N39+T39</f>
        <v>0</v>
      </c>
    </row>
    <row r="40" spans="6:21" s="45" customFormat="1" ht="12" outlineLevel="2" x14ac:dyDescent="0.2">
      <c r="F40" s="20">
        <v>9</v>
      </c>
      <c r="G40" s="46" t="s">
        <v>27</v>
      </c>
      <c r="H40" s="47" t="s">
        <v>421</v>
      </c>
      <c r="I40" s="21" t="s">
        <v>16</v>
      </c>
      <c r="J40" s="48">
        <v>180</v>
      </c>
      <c r="K40" s="22">
        <v>0</v>
      </c>
      <c r="L40" s="48">
        <f>J40*(1+K40/100)</f>
        <v>180</v>
      </c>
      <c r="M40" s="22">
        <v>0</v>
      </c>
      <c r="N40" s="23">
        <f>L40*M40</f>
        <v>0</v>
      </c>
      <c r="O40" s="49">
        <v>3.0000000000000001E-3</v>
      </c>
      <c r="P40" s="50">
        <f>L40*O40</f>
        <v>0.54</v>
      </c>
      <c r="Q40" s="49"/>
      <c r="R40" s="50">
        <f>L40*Q40</f>
        <v>0</v>
      </c>
      <c r="S40" s="23">
        <v>21</v>
      </c>
      <c r="T40" s="23">
        <f>N40*(S40/100)</f>
        <v>0</v>
      </c>
      <c r="U40" s="23">
        <f>N40+T40</f>
        <v>0</v>
      </c>
    </row>
    <row r="41" spans="6:21" s="51" customFormat="1" ht="11.25" outlineLevel="3" x14ac:dyDescent="0.2">
      <c r="F41" s="52"/>
      <c r="G41" s="53"/>
      <c r="H41" s="54" t="s">
        <v>223</v>
      </c>
      <c r="I41" s="53"/>
      <c r="J41" s="55">
        <v>180</v>
      </c>
      <c r="K41" s="56"/>
      <c r="L41" s="57"/>
      <c r="M41" s="56"/>
      <c r="N41" s="58"/>
      <c r="O41" s="59"/>
      <c r="P41" s="56"/>
      <c r="Q41" s="56"/>
      <c r="R41" s="56"/>
      <c r="S41" s="81" t="s">
        <v>1</v>
      </c>
      <c r="T41" s="56"/>
      <c r="U41" s="56"/>
    </row>
    <row r="42" spans="6:21" s="45" customFormat="1" ht="12" outlineLevel="2" x14ac:dyDescent="0.2">
      <c r="F42" s="20">
        <v>10</v>
      </c>
      <c r="G42" s="46" t="s">
        <v>98</v>
      </c>
      <c r="H42" s="47" t="s">
        <v>536</v>
      </c>
      <c r="I42" s="21" t="s">
        <v>11</v>
      </c>
      <c r="J42" s="48">
        <v>120</v>
      </c>
      <c r="K42" s="22">
        <v>0</v>
      </c>
      <c r="L42" s="48">
        <f>J42*(1+K42/100)</f>
        <v>120</v>
      </c>
      <c r="M42" s="22">
        <v>0</v>
      </c>
      <c r="N42" s="23">
        <f>L42*M42</f>
        <v>0</v>
      </c>
      <c r="O42" s="49">
        <v>2.0000000000000002E-5</v>
      </c>
      <c r="P42" s="50">
        <f>L42*O42</f>
        <v>2.4000000000000002E-3</v>
      </c>
      <c r="Q42" s="49"/>
      <c r="R42" s="50">
        <f>L42*Q42</f>
        <v>0</v>
      </c>
      <c r="S42" s="23">
        <v>21</v>
      </c>
      <c r="T42" s="23">
        <f>N42*(S42/100)</f>
        <v>0</v>
      </c>
      <c r="U42" s="23">
        <f>N42+T42</f>
        <v>0</v>
      </c>
    </row>
    <row r="43" spans="6:21" s="51" customFormat="1" ht="11.25" outlineLevel="3" x14ac:dyDescent="0.2">
      <c r="F43" s="52"/>
      <c r="G43" s="53"/>
      <c r="H43" s="54" t="s">
        <v>228</v>
      </c>
      <c r="I43" s="53"/>
      <c r="J43" s="55">
        <v>120</v>
      </c>
      <c r="K43" s="56"/>
      <c r="L43" s="57"/>
      <c r="M43" s="56"/>
      <c r="N43" s="58"/>
      <c r="O43" s="59"/>
      <c r="P43" s="56"/>
      <c r="Q43" s="56"/>
      <c r="R43" s="56"/>
      <c r="S43" s="81" t="s">
        <v>1</v>
      </c>
      <c r="T43" s="56"/>
      <c r="U43" s="56"/>
    </row>
    <row r="44" spans="6:21" s="45" customFormat="1" ht="12" outlineLevel="2" x14ac:dyDescent="0.2">
      <c r="F44" s="20">
        <v>11</v>
      </c>
      <c r="G44" s="46" t="s">
        <v>102</v>
      </c>
      <c r="H44" s="47" t="s">
        <v>533</v>
      </c>
      <c r="I44" s="21" t="s">
        <v>11</v>
      </c>
      <c r="J44" s="48">
        <v>108</v>
      </c>
      <c r="K44" s="22">
        <v>0</v>
      </c>
      <c r="L44" s="48">
        <f>J44*(1+K44/100)</f>
        <v>108</v>
      </c>
      <c r="M44" s="22">
        <v>0</v>
      </c>
      <c r="N44" s="23">
        <f>L44*M44</f>
        <v>0</v>
      </c>
      <c r="O44" s="49"/>
      <c r="P44" s="50">
        <f>L44*O44</f>
        <v>0</v>
      </c>
      <c r="Q44" s="49"/>
      <c r="R44" s="50">
        <f>L44*Q44</f>
        <v>0</v>
      </c>
      <c r="S44" s="23">
        <v>21</v>
      </c>
      <c r="T44" s="23">
        <f>N44*(S44/100)</f>
        <v>0</v>
      </c>
      <c r="U44" s="23">
        <f>N44+T44</f>
        <v>0</v>
      </c>
    </row>
    <row r="45" spans="6:21" s="51" customFormat="1" ht="11.25" outlineLevel="3" x14ac:dyDescent="0.2">
      <c r="F45" s="52"/>
      <c r="G45" s="53"/>
      <c r="H45" s="54" t="s">
        <v>233</v>
      </c>
      <c r="I45" s="53"/>
      <c r="J45" s="55">
        <v>108</v>
      </c>
      <c r="K45" s="56"/>
      <c r="L45" s="57"/>
      <c r="M45" s="56"/>
      <c r="N45" s="58"/>
      <c r="O45" s="59"/>
      <c r="P45" s="56"/>
      <c r="Q45" s="56"/>
      <c r="R45" s="56"/>
      <c r="S45" s="81" t="s">
        <v>1</v>
      </c>
      <c r="T45" s="56"/>
      <c r="U45" s="56"/>
    </row>
    <row r="46" spans="6:21" s="45" customFormat="1" ht="12" outlineLevel="2" x14ac:dyDescent="0.2">
      <c r="F46" s="20">
        <v>12</v>
      </c>
      <c r="G46" s="46" t="s">
        <v>29</v>
      </c>
      <c r="H46" s="47" t="s">
        <v>287</v>
      </c>
      <c r="I46" s="21" t="s">
        <v>12</v>
      </c>
      <c r="J46" s="48">
        <v>10.8</v>
      </c>
      <c r="K46" s="22">
        <v>0</v>
      </c>
      <c r="L46" s="48">
        <f>J46*(1+K46/100)</f>
        <v>10.8</v>
      </c>
      <c r="M46" s="22">
        <v>0</v>
      </c>
      <c r="N46" s="23">
        <f>L46*M46</f>
        <v>0</v>
      </c>
      <c r="O46" s="49">
        <v>0.2</v>
      </c>
      <c r="P46" s="50">
        <f>L46*O46</f>
        <v>2.16</v>
      </c>
      <c r="Q46" s="49"/>
      <c r="R46" s="50">
        <f>L46*Q46</f>
        <v>0</v>
      </c>
      <c r="S46" s="23">
        <v>21</v>
      </c>
      <c r="T46" s="23">
        <f>N46*(S46/100)</f>
        <v>0</v>
      </c>
      <c r="U46" s="23">
        <f>N46+T46</f>
        <v>0</v>
      </c>
    </row>
    <row r="47" spans="6:21" s="51" customFormat="1" ht="11.25" outlineLevel="3" x14ac:dyDescent="0.2">
      <c r="F47" s="52"/>
      <c r="G47" s="53"/>
      <c r="H47" s="54" t="s">
        <v>291</v>
      </c>
      <c r="I47" s="53"/>
      <c r="J47" s="55">
        <v>10.8</v>
      </c>
      <c r="K47" s="56"/>
      <c r="L47" s="57"/>
      <c r="M47" s="56"/>
      <c r="N47" s="58"/>
      <c r="O47" s="59"/>
      <c r="P47" s="56"/>
      <c r="Q47" s="56"/>
      <c r="R47" s="56"/>
      <c r="S47" s="81" t="s">
        <v>1</v>
      </c>
      <c r="T47" s="56"/>
      <c r="U47" s="56"/>
    </row>
    <row r="48" spans="6:21" s="45" customFormat="1" ht="24" outlineLevel="2" x14ac:dyDescent="0.2">
      <c r="F48" s="20">
        <v>13</v>
      </c>
      <c r="G48" s="46" t="s">
        <v>103</v>
      </c>
      <c r="H48" s="47" t="s">
        <v>605</v>
      </c>
      <c r="I48" s="21" t="s">
        <v>3</v>
      </c>
      <c r="J48" s="48">
        <v>2.4000000000000002E-3</v>
      </c>
      <c r="K48" s="22">
        <v>0</v>
      </c>
      <c r="L48" s="48">
        <f>J48*(1+K48/100)</f>
        <v>2.4000000000000002E-3</v>
      </c>
      <c r="M48" s="22">
        <v>0</v>
      </c>
      <c r="N48" s="23">
        <f>L48*M48</f>
        <v>0</v>
      </c>
      <c r="O48" s="49"/>
      <c r="P48" s="50">
        <f>L48*O48</f>
        <v>0</v>
      </c>
      <c r="Q48" s="49"/>
      <c r="R48" s="50">
        <f>L48*Q48</f>
        <v>0</v>
      </c>
      <c r="S48" s="23">
        <v>21</v>
      </c>
      <c r="T48" s="23">
        <f>N48*(S48/100)</f>
        <v>0</v>
      </c>
      <c r="U48" s="23">
        <f>N48+T48</f>
        <v>0</v>
      </c>
    </row>
    <row r="49" spans="6:21" s="51" customFormat="1" ht="22.5" outlineLevel="3" x14ac:dyDescent="0.2">
      <c r="F49" s="52"/>
      <c r="G49" s="53"/>
      <c r="H49" s="54" t="s">
        <v>530</v>
      </c>
      <c r="I49" s="53"/>
      <c r="J49" s="55">
        <v>2.4000000000000002E-3</v>
      </c>
      <c r="K49" s="56"/>
      <c r="L49" s="57"/>
      <c r="M49" s="56"/>
      <c r="N49" s="58"/>
      <c r="O49" s="59"/>
      <c r="P49" s="56"/>
      <c r="Q49" s="56"/>
      <c r="R49" s="56"/>
      <c r="S49" s="81" t="s">
        <v>1</v>
      </c>
      <c r="T49" s="56"/>
      <c r="U49" s="56"/>
    </row>
    <row r="50" spans="6:21" s="45" customFormat="1" ht="12" outlineLevel="2" x14ac:dyDescent="0.2">
      <c r="F50" s="20">
        <v>14</v>
      </c>
      <c r="G50" s="46" t="s">
        <v>106</v>
      </c>
      <c r="H50" s="47" t="s">
        <v>293</v>
      </c>
      <c r="I50" s="21" t="s">
        <v>12</v>
      </c>
      <c r="J50" s="48">
        <v>150</v>
      </c>
      <c r="K50" s="22">
        <v>0</v>
      </c>
      <c r="L50" s="48">
        <f>J50*(1+K50/100)</f>
        <v>150</v>
      </c>
      <c r="M50" s="22">
        <v>0</v>
      </c>
      <c r="N50" s="23">
        <f>L50*M50</f>
        <v>0</v>
      </c>
      <c r="O50" s="49"/>
      <c r="P50" s="50">
        <f>L50*O50</f>
        <v>0</v>
      </c>
      <c r="Q50" s="49"/>
      <c r="R50" s="50">
        <f>L50*Q50</f>
        <v>0</v>
      </c>
      <c r="S50" s="23">
        <v>21</v>
      </c>
      <c r="T50" s="23">
        <f>N50*(S50/100)</f>
        <v>0</v>
      </c>
      <c r="U50" s="23">
        <f>N50+T50</f>
        <v>0</v>
      </c>
    </row>
    <row r="51" spans="6:21" s="51" customFormat="1" ht="11.25" outlineLevel="3" x14ac:dyDescent="0.2">
      <c r="F51" s="52"/>
      <c r="G51" s="53"/>
      <c r="H51" s="54" t="s">
        <v>503</v>
      </c>
      <c r="I51" s="53"/>
      <c r="J51" s="55">
        <v>150</v>
      </c>
      <c r="K51" s="56"/>
      <c r="L51" s="57"/>
      <c r="M51" s="56"/>
      <c r="N51" s="58"/>
      <c r="O51" s="59"/>
      <c r="P51" s="56"/>
      <c r="Q51" s="56"/>
      <c r="R51" s="56"/>
      <c r="S51" s="81" t="s">
        <v>1</v>
      </c>
      <c r="T51" s="56"/>
      <c r="U51" s="56"/>
    </row>
    <row r="52" spans="6:21" s="45" customFormat="1" ht="12" outlineLevel="2" x14ac:dyDescent="0.2">
      <c r="F52" s="20">
        <v>15</v>
      </c>
      <c r="G52" s="46" t="s">
        <v>107</v>
      </c>
      <c r="H52" s="47" t="s">
        <v>350</v>
      </c>
      <c r="I52" s="21" t="s">
        <v>12</v>
      </c>
      <c r="J52" s="48">
        <v>150</v>
      </c>
      <c r="K52" s="22">
        <v>0</v>
      </c>
      <c r="L52" s="48">
        <f>J52*(1+K52/100)</f>
        <v>150</v>
      </c>
      <c r="M52" s="22">
        <v>0</v>
      </c>
      <c r="N52" s="23">
        <f>L52*M52</f>
        <v>0</v>
      </c>
      <c r="O52" s="49"/>
      <c r="P52" s="50">
        <f>L52*O52</f>
        <v>0</v>
      </c>
      <c r="Q52" s="49"/>
      <c r="R52" s="50">
        <f>L52*Q52</f>
        <v>0</v>
      </c>
      <c r="S52" s="23">
        <v>21</v>
      </c>
      <c r="T52" s="23">
        <f>N52*(S52/100)</f>
        <v>0</v>
      </c>
      <c r="U52" s="23">
        <f>N52+T52</f>
        <v>0</v>
      </c>
    </row>
    <row r="53" spans="6:21" s="51" customFormat="1" ht="11.25" outlineLevel="3" x14ac:dyDescent="0.2">
      <c r="F53" s="52"/>
      <c r="G53" s="53"/>
      <c r="H53" s="54" t="s">
        <v>328</v>
      </c>
      <c r="I53" s="53"/>
      <c r="J53" s="55">
        <v>150</v>
      </c>
      <c r="K53" s="56"/>
      <c r="L53" s="57"/>
      <c r="M53" s="56"/>
      <c r="N53" s="58"/>
      <c r="O53" s="59"/>
      <c r="P53" s="56"/>
      <c r="Q53" s="56"/>
      <c r="R53" s="56"/>
      <c r="S53" s="81" t="s">
        <v>1</v>
      </c>
      <c r="T53" s="56"/>
      <c r="U53" s="56"/>
    </row>
    <row r="54" spans="6:21" s="45" customFormat="1" ht="12" outlineLevel="2" x14ac:dyDescent="0.2">
      <c r="F54" s="20">
        <v>16</v>
      </c>
      <c r="G54" s="46" t="s">
        <v>99</v>
      </c>
      <c r="H54" s="47" t="s">
        <v>549</v>
      </c>
      <c r="I54" s="21" t="s">
        <v>16</v>
      </c>
      <c r="J54" s="48">
        <v>610</v>
      </c>
      <c r="K54" s="22">
        <v>0</v>
      </c>
      <c r="L54" s="48">
        <f>J54*(1+K54/100)</f>
        <v>610</v>
      </c>
      <c r="M54" s="22">
        <v>0</v>
      </c>
      <c r="N54" s="23">
        <f>L54*M54</f>
        <v>0</v>
      </c>
      <c r="O54" s="49"/>
      <c r="P54" s="50">
        <f>L54*O54</f>
        <v>0</v>
      </c>
      <c r="Q54" s="49"/>
      <c r="R54" s="50">
        <f>L54*Q54</f>
        <v>0</v>
      </c>
      <c r="S54" s="23">
        <v>21</v>
      </c>
      <c r="T54" s="23">
        <f>N54*(S54/100)</f>
        <v>0</v>
      </c>
      <c r="U54" s="23">
        <f>N54+T54</f>
        <v>0</v>
      </c>
    </row>
    <row r="55" spans="6:21" s="51" customFormat="1" ht="11.25" outlineLevel="3" x14ac:dyDescent="0.2">
      <c r="F55" s="52"/>
      <c r="G55" s="53"/>
      <c r="H55" s="54" t="s">
        <v>838</v>
      </c>
      <c r="I55" s="53"/>
      <c r="J55" s="55">
        <v>610</v>
      </c>
      <c r="K55" s="56"/>
      <c r="L55" s="57"/>
      <c r="M55" s="56"/>
      <c r="N55" s="58"/>
      <c r="O55" s="59"/>
      <c r="P55" s="56"/>
      <c r="Q55" s="56"/>
      <c r="R55" s="56"/>
      <c r="S55" s="81" t="s">
        <v>1</v>
      </c>
      <c r="T55" s="56"/>
      <c r="U55" s="56"/>
    </row>
    <row r="56" spans="6:21" s="83" customFormat="1" ht="12.75" customHeight="1" outlineLevel="2" x14ac:dyDescent="0.2">
      <c r="F56" s="84"/>
      <c r="G56" s="85"/>
      <c r="H56" s="86"/>
      <c r="I56" s="85"/>
      <c r="J56" s="87"/>
      <c r="K56" s="88"/>
      <c r="L56" s="87"/>
      <c r="M56" s="88"/>
      <c r="N56" s="89"/>
      <c r="O56" s="90"/>
      <c r="P56" s="88"/>
      <c r="Q56" s="88"/>
      <c r="R56" s="88"/>
      <c r="S56" s="82" t="s">
        <v>1</v>
      </c>
      <c r="T56" s="88"/>
      <c r="U56" s="88"/>
    </row>
    <row r="57" spans="6:21" s="37" customFormat="1" ht="16.5" customHeight="1" outlineLevel="1" x14ac:dyDescent="0.2">
      <c r="F57" s="38"/>
      <c r="G57" s="39"/>
      <c r="H57" s="39" t="s">
        <v>302</v>
      </c>
      <c r="I57" s="6"/>
      <c r="J57" s="40"/>
      <c r="K57" s="41"/>
      <c r="L57" s="40"/>
      <c r="M57" s="41"/>
      <c r="N57" s="42">
        <f>SUBTOTAL(9,N58:N58)</f>
        <v>0</v>
      </c>
      <c r="O57" s="43"/>
      <c r="P57" s="44">
        <f>SUBTOTAL(9,P58:P58)</f>
        <v>0</v>
      </c>
      <c r="Q57" s="41"/>
      <c r="R57" s="44">
        <f>SUBTOTAL(9,R58:R58)</f>
        <v>0</v>
      </c>
      <c r="S57" s="80" t="s">
        <v>1</v>
      </c>
      <c r="T57" s="42">
        <f>SUBTOTAL(9,T58:T58)</f>
        <v>0</v>
      </c>
      <c r="U57" s="42">
        <f>SUBTOTAL(9,U58:U58)</f>
        <v>0</v>
      </c>
    </row>
    <row r="58" spans="6:21" s="45" customFormat="1" ht="24" outlineLevel="2" x14ac:dyDescent="0.2">
      <c r="F58" s="20">
        <v>1</v>
      </c>
      <c r="G58" s="46" t="s">
        <v>163</v>
      </c>
      <c r="H58" s="47" t="s">
        <v>563</v>
      </c>
      <c r="I58" s="21" t="s">
        <v>3</v>
      </c>
      <c r="J58" s="48">
        <v>52.206000000000003</v>
      </c>
      <c r="K58" s="22">
        <v>0</v>
      </c>
      <c r="L58" s="48">
        <f>J58*(1+K58/100)</f>
        <v>52.206000000000003</v>
      </c>
      <c r="M58" s="22">
        <v>0</v>
      </c>
      <c r="N58" s="23">
        <f>L58*M58</f>
        <v>0</v>
      </c>
      <c r="O58" s="49"/>
      <c r="P58" s="50">
        <f>L58*O58</f>
        <v>0</v>
      </c>
      <c r="Q58" s="49"/>
      <c r="R58" s="50">
        <f>L58*Q58</f>
        <v>0</v>
      </c>
      <c r="S58" s="23">
        <v>21</v>
      </c>
      <c r="T58" s="23">
        <f>N58*(S58/100)</f>
        <v>0</v>
      </c>
      <c r="U58" s="23">
        <f>N58+T58</f>
        <v>0</v>
      </c>
    </row>
  </sheetData>
  <sheetProtection algorithmName="SHA-512" hashValue="YL5Zl9qSiJOXSsuI9QSLOQY9aixgSePvfyPlPx/n1NC6M8JbEPqCMqIlT6oR6QALibyWGZj4K+chW3cSIln2Ww==" saltValue="C4jrqWEK6XaTulOPeRwRtA==" spinCount="100000" sheet="1" objects="1" scenarios="1"/>
  <protectedRanges>
    <protectedRange sqref="M7 M8 M9 M10 M11 M16 M17 M18 M19 M20 M22 M24 M27 M28 M30 M31 M33 M35 M36 M39 M40 M42 M44 M46 M48 M50 M52 M54" name="Oblast1"/>
    <protectedRange sqref="M58" name="Oblast2"/>
  </protectedRanges>
  <printOptions gridLines="1"/>
  <pageMargins left="0.70866141732283472" right="0.70866141732283472" top="0.78740157480314965" bottom="0.78740157480314965"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F1:U39"/>
  <sheetViews>
    <sheetView topLeftCell="F1" workbookViewId="0">
      <selection activeCell="M7" sqref="M7"/>
    </sheetView>
  </sheetViews>
  <sheetFormatPr defaultRowHeight="12.75" outlineLevelRow="3" x14ac:dyDescent="0.2"/>
  <cols>
    <col min="1" max="5" width="0" hidden="1" customWidth="1"/>
    <col min="6" max="6" width="4.28515625" style="1" customWidth="1"/>
    <col min="7" max="7" width="10" style="3" customWidth="1"/>
    <col min="8" max="8" width="57.140625" style="5" customWidth="1"/>
    <col min="9" max="9" width="4.28515625" style="4" customWidth="1"/>
    <col min="10" max="10" width="11" style="7" customWidth="1"/>
    <col min="11" max="11" width="6.85546875" style="8" customWidth="1"/>
    <col min="12" max="12" width="10.5703125" style="7" customWidth="1"/>
    <col min="13" max="13" width="9.85546875" style="8" customWidth="1"/>
    <col min="14" max="14" width="11.42578125" style="9" customWidth="1"/>
    <col min="15" max="15" width="9.42578125" style="10" customWidth="1"/>
    <col min="16" max="16" width="9.7109375" style="8" customWidth="1"/>
    <col min="17" max="17" width="9" style="8" customWidth="1"/>
    <col min="18" max="18" width="11.140625" style="8" customWidth="1"/>
    <col min="19" max="19" width="9.7109375" style="8" customWidth="1"/>
    <col min="20" max="20" width="14.5703125" style="8" customWidth="1"/>
    <col min="21" max="21" width="15.7109375" style="8" customWidth="1"/>
    <col min="22" max="22" width="9.42578125" customWidth="1"/>
  </cols>
  <sheetData>
    <row r="1" spans="6:21" ht="21.6" customHeight="1" x14ac:dyDescent="0.25">
      <c r="F1" s="11"/>
      <c r="G1" s="12"/>
      <c r="H1" s="12" t="s">
        <v>345</v>
      </c>
      <c r="I1" s="12"/>
      <c r="J1" s="13"/>
      <c r="K1" s="14"/>
      <c r="L1" s="13"/>
      <c r="M1" s="14"/>
      <c r="N1" s="15"/>
      <c r="O1" s="16"/>
      <c r="P1" s="14"/>
      <c r="Q1" s="14"/>
      <c r="R1" s="14"/>
      <c r="S1" s="14"/>
      <c r="T1" s="14"/>
      <c r="U1" s="14"/>
    </row>
    <row r="2" spans="6:21" ht="21.6" customHeight="1" x14ac:dyDescent="0.25">
      <c r="F2" s="11"/>
      <c r="G2" s="12"/>
      <c r="H2" s="12" t="s">
        <v>657</v>
      </c>
      <c r="I2" s="12"/>
      <c r="J2" s="13"/>
      <c r="K2" s="14"/>
      <c r="L2" s="13"/>
      <c r="M2" s="14"/>
      <c r="N2" s="15"/>
      <c r="O2" s="16"/>
      <c r="P2" s="14"/>
      <c r="Q2" s="14"/>
      <c r="R2" s="14"/>
      <c r="S2" s="14"/>
      <c r="T2" s="14"/>
      <c r="U2" s="14"/>
    </row>
    <row r="3" spans="6:21" s="24" customFormat="1" ht="24.75" thickBot="1" x14ac:dyDescent="0.25">
      <c r="F3" s="25" t="s">
        <v>25</v>
      </c>
      <c r="G3" s="25" t="s">
        <v>14</v>
      </c>
      <c r="H3" s="91" t="s">
        <v>18</v>
      </c>
      <c r="I3" s="25" t="s">
        <v>6</v>
      </c>
      <c r="J3" s="96" t="s">
        <v>279</v>
      </c>
      <c r="K3" s="25" t="s">
        <v>24</v>
      </c>
      <c r="L3" s="25" t="s">
        <v>188</v>
      </c>
      <c r="M3" s="25" t="s">
        <v>181</v>
      </c>
      <c r="N3" s="25" t="s">
        <v>17</v>
      </c>
      <c r="O3" s="96" t="s">
        <v>210</v>
      </c>
      <c r="P3" s="25" t="s">
        <v>44</v>
      </c>
      <c r="Q3" s="25" t="s">
        <v>225</v>
      </c>
      <c r="R3" s="25" t="s">
        <v>19</v>
      </c>
      <c r="S3" s="25" t="s">
        <v>168</v>
      </c>
      <c r="T3" s="25" t="s">
        <v>13</v>
      </c>
      <c r="U3" s="25" t="s">
        <v>172</v>
      </c>
    </row>
    <row r="4" spans="6:21" ht="11.25" customHeight="1" x14ac:dyDescent="0.2">
      <c r="F4" s="2"/>
      <c r="G4" s="26"/>
      <c r="H4" s="27"/>
      <c r="I4" s="6"/>
      <c r="J4" s="2"/>
      <c r="K4" s="2"/>
      <c r="L4" s="2"/>
      <c r="M4" s="2"/>
      <c r="N4" s="2"/>
      <c r="O4" s="2"/>
      <c r="P4" s="2"/>
      <c r="Q4" s="2"/>
      <c r="R4" s="2"/>
      <c r="S4" s="2"/>
      <c r="T4" s="2"/>
      <c r="U4" s="2"/>
    </row>
    <row r="5" spans="6:21" s="28" customFormat="1" ht="18.75" customHeight="1" x14ac:dyDescent="0.2">
      <c r="F5" s="29"/>
      <c r="G5" s="31"/>
      <c r="H5" s="31" t="s">
        <v>662</v>
      </c>
      <c r="I5" s="30"/>
      <c r="J5" s="32"/>
      <c r="K5" s="33"/>
      <c r="L5" s="32"/>
      <c r="M5" s="33"/>
      <c r="N5" s="34">
        <f>SUBTOTAL(9,N6:N39)</f>
        <v>0</v>
      </c>
      <c r="O5" s="35"/>
      <c r="P5" s="36">
        <f>SUBTOTAL(9,P6:P39)</f>
        <v>13.051500000000001</v>
      </c>
      <c r="Q5" s="33"/>
      <c r="R5" s="36">
        <f>SUBTOTAL(9,R6:R39)</f>
        <v>0</v>
      </c>
      <c r="S5" s="79" t="s">
        <v>1</v>
      </c>
      <c r="T5" s="34">
        <f>SUBTOTAL(9,T6:T39)</f>
        <v>0</v>
      </c>
      <c r="U5" s="34">
        <f>SUBTOTAL(9,U6:U39)</f>
        <v>0</v>
      </c>
    </row>
    <row r="6" spans="6:21" s="37" customFormat="1" ht="16.5" customHeight="1" outlineLevel="1" x14ac:dyDescent="0.2">
      <c r="F6" s="38"/>
      <c r="G6" s="39"/>
      <c r="H6" s="39" t="s">
        <v>274</v>
      </c>
      <c r="I6" s="6"/>
      <c r="J6" s="40"/>
      <c r="K6" s="41"/>
      <c r="L6" s="40"/>
      <c r="M6" s="41"/>
      <c r="N6" s="42">
        <f>SUBTOTAL(9,N7:N35)</f>
        <v>0</v>
      </c>
      <c r="O6" s="43"/>
      <c r="P6" s="44">
        <f>SUBTOTAL(9,P7:P35)</f>
        <v>13.051500000000001</v>
      </c>
      <c r="Q6" s="41"/>
      <c r="R6" s="44">
        <f>SUBTOTAL(9,R7:R35)</f>
        <v>0</v>
      </c>
      <c r="S6" s="80" t="s">
        <v>1</v>
      </c>
      <c r="T6" s="42">
        <f>SUBTOTAL(9,T7:T35)</f>
        <v>0</v>
      </c>
      <c r="U6" s="42">
        <f>SUBTOTAL(9,U7:U35)</f>
        <v>0</v>
      </c>
    </row>
    <row r="7" spans="6:21" s="45" customFormat="1" ht="24" outlineLevel="2" x14ac:dyDescent="0.2">
      <c r="F7" s="20">
        <v>1</v>
      </c>
      <c r="G7" s="46" t="s">
        <v>95</v>
      </c>
      <c r="H7" s="47" t="s">
        <v>627</v>
      </c>
      <c r="I7" s="21" t="s">
        <v>16</v>
      </c>
      <c r="J7" s="48">
        <v>15</v>
      </c>
      <c r="K7" s="22">
        <v>0</v>
      </c>
      <c r="L7" s="48">
        <f>J7*(1+K7/100)</f>
        <v>15</v>
      </c>
      <c r="M7" s="22">
        <v>0</v>
      </c>
      <c r="N7" s="23">
        <f>L7*M7</f>
        <v>0</v>
      </c>
      <c r="O7" s="49"/>
      <c r="P7" s="50">
        <f>L7*O7</f>
        <v>0</v>
      </c>
      <c r="Q7" s="49"/>
      <c r="R7" s="50">
        <f>L7*Q7</f>
        <v>0</v>
      </c>
      <c r="S7" s="23">
        <v>21</v>
      </c>
      <c r="T7" s="23">
        <f>N7*(S7/100)</f>
        <v>0</v>
      </c>
      <c r="U7" s="23">
        <f>N7+T7</f>
        <v>0</v>
      </c>
    </row>
    <row r="8" spans="6:21" s="45" customFormat="1" ht="12" outlineLevel="2" x14ac:dyDescent="0.2">
      <c r="F8" s="20">
        <v>2</v>
      </c>
      <c r="G8" s="46" t="s">
        <v>81</v>
      </c>
      <c r="H8" s="47" t="s">
        <v>568</v>
      </c>
      <c r="I8" s="21" t="s">
        <v>12</v>
      </c>
      <c r="J8" s="48">
        <v>7.5</v>
      </c>
      <c r="K8" s="22">
        <v>0</v>
      </c>
      <c r="L8" s="48">
        <f>J8*(1+K8/100)</f>
        <v>7.5</v>
      </c>
      <c r="M8" s="22">
        <v>0</v>
      </c>
      <c r="N8" s="23">
        <f>L8*M8</f>
        <v>0</v>
      </c>
      <c r="O8" s="49"/>
      <c r="P8" s="50">
        <f>L8*O8</f>
        <v>0</v>
      </c>
      <c r="Q8" s="49"/>
      <c r="R8" s="50">
        <f>L8*Q8</f>
        <v>0</v>
      </c>
      <c r="S8" s="23">
        <v>21</v>
      </c>
      <c r="T8" s="23">
        <f>N8*(S8/100)</f>
        <v>0</v>
      </c>
      <c r="U8" s="23">
        <f>N8+T8</f>
        <v>0</v>
      </c>
    </row>
    <row r="9" spans="6:21" s="51" customFormat="1" ht="11.25" outlineLevel="3" x14ac:dyDescent="0.2">
      <c r="F9" s="52"/>
      <c r="G9" s="53"/>
      <c r="H9" s="54" t="s">
        <v>385</v>
      </c>
      <c r="I9" s="53"/>
      <c r="J9" s="55">
        <v>7.5</v>
      </c>
      <c r="K9" s="56"/>
      <c r="L9" s="57"/>
      <c r="M9" s="56"/>
      <c r="N9" s="58"/>
      <c r="O9" s="59"/>
      <c r="P9" s="56"/>
      <c r="Q9" s="56"/>
      <c r="R9" s="56"/>
      <c r="S9" s="81" t="s">
        <v>1</v>
      </c>
      <c r="T9" s="56"/>
      <c r="U9" s="56"/>
    </row>
    <row r="10" spans="6:21" s="45" customFormat="1" ht="12" outlineLevel="2" x14ac:dyDescent="0.2">
      <c r="F10" s="20">
        <v>3</v>
      </c>
      <c r="G10" s="46" t="s">
        <v>84</v>
      </c>
      <c r="H10" s="47" t="s">
        <v>344</v>
      </c>
      <c r="I10" s="21" t="s">
        <v>12</v>
      </c>
      <c r="J10" s="48">
        <v>7.5</v>
      </c>
      <c r="K10" s="22">
        <v>0</v>
      </c>
      <c r="L10" s="48">
        <f>J10*(1+K10/100)</f>
        <v>7.5</v>
      </c>
      <c r="M10" s="22">
        <v>0</v>
      </c>
      <c r="N10" s="23">
        <f>L10*M10</f>
        <v>0</v>
      </c>
      <c r="O10" s="49"/>
      <c r="P10" s="50">
        <f>L10*O10</f>
        <v>0</v>
      </c>
      <c r="Q10" s="49"/>
      <c r="R10" s="50">
        <f>L10*Q10</f>
        <v>0</v>
      </c>
      <c r="S10" s="23">
        <v>21</v>
      </c>
      <c r="T10" s="23">
        <f>N10*(S10/100)</f>
        <v>0</v>
      </c>
      <c r="U10" s="23">
        <f>N10+T10</f>
        <v>0</v>
      </c>
    </row>
    <row r="11" spans="6:21" s="45" customFormat="1" ht="12" outlineLevel="2" x14ac:dyDescent="0.2">
      <c r="F11" s="20">
        <v>4</v>
      </c>
      <c r="G11" s="46" t="s">
        <v>85</v>
      </c>
      <c r="H11" s="47" t="s">
        <v>543</v>
      </c>
      <c r="I11" s="21" t="s">
        <v>3</v>
      </c>
      <c r="J11" s="48">
        <v>13.125</v>
      </c>
      <c r="K11" s="22">
        <v>0</v>
      </c>
      <c r="L11" s="48">
        <f>J11*(1+K11/100)</f>
        <v>13.125</v>
      </c>
      <c r="M11" s="22">
        <v>0</v>
      </c>
      <c r="N11" s="23">
        <f>L11*M11</f>
        <v>0</v>
      </c>
      <c r="O11" s="49"/>
      <c r="P11" s="50">
        <f>L11*O11</f>
        <v>0</v>
      </c>
      <c r="Q11" s="49"/>
      <c r="R11" s="50">
        <f>L11*Q11</f>
        <v>0</v>
      </c>
      <c r="S11" s="23">
        <v>21</v>
      </c>
      <c r="T11" s="23">
        <f>N11*(S11/100)</f>
        <v>0</v>
      </c>
      <c r="U11" s="23">
        <f>N11+T11</f>
        <v>0</v>
      </c>
    </row>
    <row r="12" spans="6:21" s="51" customFormat="1" ht="11.25" outlineLevel="3" x14ac:dyDescent="0.2">
      <c r="F12" s="52"/>
      <c r="G12" s="53"/>
      <c r="H12" s="54" t="s">
        <v>260</v>
      </c>
      <c r="I12" s="53"/>
      <c r="J12" s="55">
        <v>13.125</v>
      </c>
      <c r="K12" s="56"/>
      <c r="L12" s="57"/>
      <c r="M12" s="56"/>
      <c r="N12" s="58"/>
      <c r="O12" s="59"/>
      <c r="P12" s="56"/>
      <c r="Q12" s="56"/>
      <c r="R12" s="56"/>
      <c r="S12" s="81" t="s">
        <v>1</v>
      </c>
      <c r="T12" s="56"/>
      <c r="U12" s="56"/>
    </row>
    <row r="13" spans="6:21" s="45" customFormat="1" ht="12" outlineLevel="2" x14ac:dyDescent="0.2">
      <c r="F13" s="20">
        <v>5</v>
      </c>
      <c r="G13" s="46" t="s">
        <v>28</v>
      </c>
      <c r="H13" s="47" t="s">
        <v>390</v>
      </c>
      <c r="I13" s="21" t="s">
        <v>3</v>
      </c>
      <c r="J13" s="48">
        <v>12.375</v>
      </c>
      <c r="K13" s="22">
        <v>0</v>
      </c>
      <c r="L13" s="48">
        <f>J13*(1+K13/100)</f>
        <v>12.375</v>
      </c>
      <c r="M13" s="22">
        <v>0</v>
      </c>
      <c r="N13" s="23">
        <f>L13*M13</f>
        <v>0</v>
      </c>
      <c r="O13" s="49">
        <v>1</v>
      </c>
      <c r="P13" s="50">
        <f>L13*O13</f>
        <v>12.375</v>
      </c>
      <c r="Q13" s="49"/>
      <c r="R13" s="50">
        <f>L13*Q13</f>
        <v>0</v>
      </c>
      <c r="S13" s="23">
        <v>21</v>
      </c>
      <c r="T13" s="23">
        <f>N13*(S13/100)</f>
        <v>0</v>
      </c>
      <c r="U13" s="23">
        <f>N13+T13</f>
        <v>0</v>
      </c>
    </row>
    <row r="14" spans="6:21" s="51" customFormat="1" ht="22.5" outlineLevel="3" x14ac:dyDescent="0.2">
      <c r="F14" s="52"/>
      <c r="G14" s="53"/>
      <c r="H14" s="54" t="s">
        <v>527</v>
      </c>
      <c r="I14" s="53"/>
      <c r="J14" s="55">
        <v>12.375</v>
      </c>
      <c r="K14" s="56"/>
      <c r="L14" s="57"/>
      <c r="M14" s="56"/>
      <c r="N14" s="58"/>
      <c r="O14" s="59"/>
      <c r="P14" s="56"/>
      <c r="Q14" s="56"/>
      <c r="R14" s="56"/>
      <c r="S14" s="81" t="s">
        <v>1</v>
      </c>
      <c r="T14" s="56"/>
      <c r="U14" s="56"/>
    </row>
    <row r="15" spans="6:21" s="45" customFormat="1" ht="24" outlineLevel="2" x14ac:dyDescent="0.2">
      <c r="F15" s="20">
        <v>6</v>
      </c>
      <c r="G15" s="46" t="s">
        <v>96</v>
      </c>
      <c r="H15" s="47" t="s">
        <v>607</v>
      </c>
      <c r="I15" s="21" t="s">
        <v>16</v>
      </c>
      <c r="J15" s="48">
        <v>15</v>
      </c>
      <c r="K15" s="22">
        <v>0</v>
      </c>
      <c r="L15" s="48">
        <f>J15*(1+K15/100)</f>
        <v>15</v>
      </c>
      <c r="M15" s="22">
        <v>0</v>
      </c>
      <c r="N15" s="23">
        <f>L15*M15</f>
        <v>0</v>
      </c>
      <c r="O15" s="49"/>
      <c r="P15" s="50">
        <f>L15*O15</f>
        <v>0</v>
      </c>
      <c r="Q15" s="49"/>
      <c r="R15" s="50">
        <f>L15*Q15</f>
        <v>0</v>
      </c>
      <c r="S15" s="23">
        <v>21</v>
      </c>
      <c r="T15" s="23">
        <f>N15*(S15/100)</f>
        <v>0</v>
      </c>
      <c r="U15" s="23">
        <f>N15+T15</f>
        <v>0</v>
      </c>
    </row>
    <row r="16" spans="6:21" s="45" customFormat="1" ht="24" outlineLevel="2" x14ac:dyDescent="0.2">
      <c r="F16" s="20">
        <v>7</v>
      </c>
      <c r="G16" s="46" t="s">
        <v>8</v>
      </c>
      <c r="H16" s="47" t="s">
        <v>837</v>
      </c>
      <c r="I16" s="21" t="s">
        <v>16</v>
      </c>
      <c r="J16" s="48">
        <v>0</v>
      </c>
      <c r="K16" s="22">
        <v>0</v>
      </c>
      <c r="L16" s="48">
        <f>J16*(1+K16/100)</f>
        <v>0</v>
      </c>
      <c r="M16" s="22">
        <v>0</v>
      </c>
      <c r="N16" s="23">
        <f>L16*M16</f>
        <v>0</v>
      </c>
      <c r="O16" s="49"/>
      <c r="P16" s="50">
        <f>L16*O16</f>
        <v>0</v>
      </c>
      <c r="Q16" s="49"/>
      <c r="R16" s="50">
        <f>L16*Q16</f>
        <v>0</v>
      </c>
      <c r="S16" s="23">
        <v>21</v>
      </c>
      <c r="T16" s="23">
        <f>N16*(S16/100)</f>
        <v>0</v>
      </c>
      <c r="U16" s="23">
        <f>N16+T16</f>
        <v>0</v>
      </c>
    </row>
    <row r="17" spans="6:21" s="51" customFormat="1" ht="11.25" outlineLevel="3" x14ac:dyDescent="0.2">
      <c r="F17" s="52"/>
      <c r="G17" s="53"/>
      <c r="H17" s="54" t="s">
        <v>334</v>
      </c>
      <c r="I17" s="53"/>
      <c r="J17" s="55">
        <v>0</v>
      </c>
      <c r="K17" s="56"/>
      <c r="L17" s="57"/>
      <c r="M17" s="56"/>
      <c r="N17" s="58"/>
      <c r="O17" s="59"/>
      <c r="P17" s="56"/>
      <c r="Q17" s="56"/>
      <c r="R17" s="56"/>
      <c r="S17" s="81" t="s">
        <v>1</v>
      </c>
      <c r="T17" s="56"/>
      <c r="U17" s="56"/>
    </row>
    <row r="18" spans="6:21" s="45" customFormat="1" ht="12" outlineLevel="2" x14ac:dyDescent="0.2">
      <c r="F18" s="20">
        <v>8</v>
      </c>
      <c r="G18" s="46" t="s">
        <v>97</v>
      </c>
      <c r="H18" s="47" t="s">
        <v>519</v>
      </c>
      <c r="I18" s="21" t="s">
        <v>16</v>
      </c>
      <c r="J18" s="48">
        <v>15</v>
      </c>
      <c r="K18" s="22">
        <v>0</v>
      </c>
      <c r="L18" s="48">
        <f>J18*(1+K18/100)</f>
        <v>15</v>
      </c>
      <c r="M18" s="22">
        <v>0</v>
      </c>
      <c r="N18" s="23">
        <f>L18*M18</f>
        <v>0</v>
      </c>
      <c r="O18" s="49">
        <v>6.0000000000000002E-5</v>
      </c>
      <c r="P18" s="50">
        <f>L18*O18</f>
        <v>8.9999999999999998E-4</v>
      </c>
      <c r="Q18" s="49"/>
      <c r="R18" s="50">
        <f>L18*Q18</f>
        <v>0</v>
      </c>
      <c r="S18" s="23">
        <v>21</v>
      </c>
      <c r="T18" s="23">
        <f>N18*(S18/100)</f>
        <v>0</v>
      </c>
      <c r="U18" s="23">
        <f>N18+T18</f>
        <v>0</v>
      </c>
    </row>
    <row r="19" spans="6:21" s="45" customFormat="1" ht="12" outlineLevel="2" x14ac:dyDescent="0.2">
      <c r="F19" s="20">
        <v>9</v>
      </c>
      <c r="G19" s="46" t="s">
        <v>27</v>
      </c>
      <c r="H19" s="47" t="s">
        <v>421</v>
      </c>
      <c r="I19" s="21" t="s">
        <v>16</v>
      </c>
      <c r="J19" s="48">
        <v>45</v>
      </c>
      <c r="K19" s="22">
        <v>0</v>
      </c>
      <c r="L19" s="48">
        <f>J19*(1+K19/100)</f>
        <v>45</v>
      </c>
      <c r="M19" s="22">
        <v>0</v>
      </c>
      <c r="N19" s="23">
        <f>L19*M19</f>
        <v>0</v>
      </c>
      <c r="O19" s="49">
        <v>3.0000000000000001E-3</v>
      </c>
      <c r="P19" s="50">
        <f>L19*O19</f>
        <v>0.13500000000000001</v>
      </c>
      <c r="Q19" s="49"/>
      <c r="R19" s="50">
        <f>L19*Q19</f>
        <v>0</v>
      </c>
      <c r="S19" s="23">
        <v>21</v>
      </c>
      <c r="T19" s="23">
        <f>N19*(S19/100)</f>
        <v>0</v>
      </c>
      <c r="U19" s="23">
        <f>N19+T19</f>
        <v>0</v>
      </c>
    </row>
    <row r="20" spans="6:21" s="51" customFormat="1" ht="11.25" outlineLevel="3" x14ac:dyDescent="0.2">
      <c r="F20" s="52"/>
      <c r="G20" s="53"/>
      <c r="H20" s="54" t="s">
        <v>218</v>
      </c>
      <c r="I20" s="53"/>
      <c r="J20" s="55">
        <v>45</v>
      </c>
      <c r="K20" s="56"/>
      <c r="L20" s="57"/>
      <c r="M20" s="56"/>
      <c r="N20" s="58"/>
      <c r="O20" s="59"/>
      <c r="P20" s="56"/>
      <c r="Q20" s="56"/>
      <c r="R20" s="56"/>
      <c r="S20" s="81" t="s">
        <v>1</v>
      </c>
      <c r="T20" s="56"/>
      <c r="U20" s="56"/>
    </row>
    <row r="21" spans="6:21" s="45" customFormat="1" ht="12" outlineLevel="2" x14ac:dyDescent="0.2">
      <c r="F21" s="20">
        <v>10</v>
      </c>
      <c r="G21" s="46" t="s">
        <v>98</v>
      </c>
      <c r="H21" s="47" t="s">
        <v>536</v>
      </c>
      <c r="I21" s="21" t="s">
        <v>11</v>
      </c>
      <c r="J21" s="48">
        <v>30</v>
      </c>
      <c r="K21" s="22">
        <v>0</v>
      </c>
      <c r="L21" s="48">
        <f>J21*(1+K21/100)</f>
        <v>30</v>
      </c>
      <c r="M21" s="22">
        <v>0</v>
      </c>
      <c r="N21" s="23">
        <f>L21*M21</f>
        <v>0</v>
      </c>
      <c r="O21" s="49">
        <v>2.0000000000000002E-5</v>
      </c>
      <c r="P21" s="50">
        <f>L21*O21</f>
        <v>6.0000000000000006E-4</v>
      </c>
      <c r="Q21" s="49"/>
      <c r="R21" s="50">
        <f>L21*Q21</f>
        <v>0</v>
      </c>
      <c r="S21" s="23">
        <v>21</v>
      </c>
      <c r="T21" s="23">
        <f>N21*(S21/100)</f>
        <v>0</v>
      </c>
      <c r="U21" s="23">
        <f>N21+T21</f>
        <v>0</v>
      </c>
    </row>
    <row r="22" spans="6:21" s="51" customFormat="1" ht="11.25" outlineLevel="3" x14ac:dyDescent="0.2">
      <c r="F22" s="52"/>
      <c r="G22" s="53"/>
      <c r="H22" s="54" t="s">
        <v>227</v>
      </c>
      <c r="I22" s="53"/>
      <c r="J22" s="55">
        <v>30</v>
      </c>
      <c r="K22" s="56"/>
      <c r="L22" s="57"/>
      <c r="M22" s="56"/>
      <c r="N22" s="58"/>
      <c r="O22" s="59"/>
      <c r="P22" s="56"/>
      <c r="Q22" s="56"/>
      <c r="R22" s="56"/>
      <c r="S22" s="81" t="s">
        <v>1</v>
      </c>
      <c r="T22" s="56"/>
      <c r="U22" s="56"/>
    </row>
    <row r="23" spans="6:21" s="45" customFormat="1" ht="12" outlineLevel="2" x14ac:dyDescent="0.2">
      <c r="F23" s="20">
        <v>11</v>
      </c>
      <c r="G23" s="46" t="s">
        <v>102</v>
      </c>
      <c r="H23" s="47" t="s">
        <v>533</v>
      </c>
      <c r="I23" s="21" t="s">
        <v>11</v>
      </c>
      <c r="J23" s="48">
        <v>27</v>
      </c>
      <c r="K23" s="22">
        <v>0</v>
      </c>
      <c r="L23" s="48">
        <f>J23*(1+K23/100)</f>
        <v>27</v>
      </c>
      <c r="M23" s="22">
        <v>0</v>
      </c>
      <c r="N23" s="23">
        <f>L23*M23</f>
        <v>0</v>
      </c>
      <c r="O23" s="49"/>
      <c r="P23" s="50">
        <f>L23*O23</f>
        <v>0</v>
      </c>
      <c r="Q23" s="49"/>
      <c r="R23" s="50">
        <f>L23*Q23</f>
        <v>0</v>
      </c>
      <c r="S23" s="23">
        <v>21</v>
      </c>
      <c r="T23" s="23">
        <f>N23*(S23/100)</f>
        <v>0</v>
      </c>
      <c r="U23" s="23">
        <f>N23+T23</f>
        <v>0</v>
      </c>
    </row>
    <row r="24" spans="6:21" s="51" customFormat="1" ht="11.25" outlineLevel="3" x14ac:dyDescent="0.2">
      <c r="F24" s="52"/>
      <c r="G24" s="53"/>
      <c r="H24" s="54" t="s">
        <v>232</v>
      </c>
      <c r="I24" s="53"/>
      <c r="J24" s="55">
        <v>27</v>
      </c>
      <c r="K24" s="56"/>
      <c r="L24" s="57"/>
      <c r="M24" s="56"/>
      <c r="N24" s="58"/>
      <c r="O24" s="59"/>
      <c r="P24" s="56"/>
      <c r="Q24" s="56"/>
      <c r="R24" s="56"/>
      <c r="S24" s="81" t="s">
        <v>1</v>
      </c>
      <c r="T24" s="56"/>
      <c r="U24" s="56"/>
    </row>
    <row r="25" spans="6:21" s="45" customFormat="1" ht="12" outlineLevel="2" x14ac:dyDescent="0.2">
      <c r="F25" s="20">
        <v>12</v>
      </c>
      <c r="G25" s="46" t="s">
        <v>29</v>
      </c>
      <c r="H25" s="47" t="s">
        <v>287</v>
      </c>
      <c r="I25" s="21" t="s">
        <v>12</v>
      </c>
      <c r="J25" s="48">
        <v>2.7</v>
      </c>
      <c r="K25" s="22">
        <v>0</v>
      </c>
      <c r="L25" s="48">
        <f>J25*(1+K25/100)</f>
        <v>2.7</v>
      </c>
      <c r="M25" s="22">
        <v>0</v>
      </c>
      <c r="N25" s="23">
        <f>L25*M25</f>
        <v>0</v>
      </c>
      <c r="O25" s="49">
        <v>0.2</v>
      </c>
      <c r="P25" s="50">
        <f>L25*O25</f>
        <v>0.54</v>
      </c>
      <c r="Q25" s="49"/>
      <c r="R25" s="50">
        <f>L25*Q25</f>
        <v>0</v>
      </c>
      <c r="S25" s="23">
        <v>21</v>
      </c>
      <c r="T25" s="23">
        <f>N25*(S25/100)</f>
        <v>0</v>
      </c>
      <c r="U25" s="23">
        <f>N25+T25</f>
        <v>0</v>
      </c>
    </row>
    <row r="26" spans="6:21" s="51" customFormat="1" ht="11.25" outlineLevel="3" x14ac:dyDescent="0.2">
      <c r="F26" s="52"/>
      <c r="G26" s="53"/>
      <c r="H26" s="54" t="s">
        <v>290</v>
      </c>
      <c r="I26" s="53"/>
      <c r="J26" s="55">
        <v>2.7</v>
      </c>
      <c r="K26" s="56"/>
      <c r="L26" s="57"/>
      <c r="M26" s="56"/>
      <c r="N26" s="58"/>
      <c r="O26" s="59"/>
      <c r="P26" s="56"/>
      <c r="Q26" s="56"/>
      <c r="R26" s="56"/>
      <c r="S26" s="81" t="s">
        <v>1</v>
      </c>
      <c r="T26" s="56"/>
      <c r="U26" s="56"/>
    </row>
    <row r="27" spans="6:21" s="45" customFormat="1" ht="24" outlineLevel="2" x14ac:dyDescent="0.2">
      <c r="F27" s="20">
        <v>13</v>
      </c>
      <c r="G27" s="46" t="s">
        <v>103</v>
      </c>
      <c r="H27" s="47" t="s">
        <v>605</v>
      </c>
      <c r="I27" s="21" t="s">
        <v>3</v>
      </c>
      <c r="J27" s="48">
        <v>6.0000000000000006E-4</v>
      </c>
      <c r="K27" s="22">
        <v>0</v>
      </c>
      <c r="L27" s="48">
        <f>J27*(1+K27/100)</f>
        <v>6.0000000000000006E-4</v>
      </c>
      <c r="M27" s="22">
        <v>0</v>
      </c>
      <c r="N27" s="23">
        <f>L27*M27</f>
        <v>0</v>
      </c>
      <c r="O27" s="49"/>
      <c r="P27" s="50">
        <f>L27*O27</f>
        <v>0</v>
      </c>
      <c r="Q27" s="49"/>
      <c r="R27" s="50">
        <f>L27*Q27</f>
        <v>0</v>
      </c>
      <c r="S27" s="23">
        <v>21</v>
      </c>
      <c r="T27" s="23">
        <f>N27*(S27/100)</f>
        <v>0</v>
      </c>
      <c r="U27" s="23">
        <f>N27+T27</f>
        <v>0</v>
      </c>
    </row>
    <row r="28" spans="6:21" s="51" customFormat="1" ht="22.5" outlineLevel="3" x14ac:dyDescent="0.2">
      <c r="F28" s="52"/>
      <c r="G28" s="53"/>
      <c r="H28" s="54" t="s">
        <v>529</v>
      </c>
      <c r="I28" s="53"/>
      <c r="J28" s="55">
        <v>6.0000000000000006E-4</v>
      </c>
      <c r="K28" s="56"/>
      <c r="L28" s="57"/>
      <c r="M28" s="56"/>
      <c r="N28" s="58"/>
      <c r="O28" s="59"/>
      <c r="P28" s="56"/>
      <c r="Q28" s="56"/>
      <c r="R28" s="56"/>
      <c r="S28" s="81" t="s">
        <v>1</v>
      </c>
      <c r="T28" s="56"/>
      <c r="U28" s="56"/>
    </row>
    <row r="29" spans="6:21" s="45" customFormat="1" ht="12" outlineLevel="2" x14ac:dyDescent="0.2">
      <c r="F29" s="20">
        <v>14</v>
      </c>
      <c r="G29" s="46" t="s">
        <v>106</v>
      </c>
      <c r="H29" s="47" t="s">
        <v>293</v>
      </c>
      <c r="I29" s="21" t="s">
        <v>12</v>
      </c>
      <c r="J29" s="48">
        <v>37.5</v>
      </c>
      <c r="K29" s="22">
        <v>0</v>
      </c>
      <c r="L29" s="48">
        <f>J29*(1+K29/100)</f>
        <v>37.5</v>
      </c>
      <c r="M29" s="22">
        <v>0</v>
      </c>
      <c r="N29" s="23">
        <f>L29*M29</f>
        <v>0</v>
      </c>
      <c r="O29" s="49"/>
      <c r="P29" s="50">
        <f>L29*O29</f>
        <v>0</v>
      </c>
      <c r="Q29" s="49"/>
      <c r="R29" s="50">
        <f>L29*Q29</f>
        <v>0</v>
      </c>
      <c r="S29" s="23">
        <v>21</v>
      </c>
      <c r="T29" s="23">
        <f>N29*(S29/100)</f>
        <v>0</v>
      </c>
      <c r="U29" s="23">
        <f>N29+T29</f>
        <v>0</v>
      </c>
    </row>
    <row r="30" spans="6:21" s="51" customFormat="1" ht="11.25" outlineLevel="3" x14ac:dyDescent="0.2">
      <c r="F30" s="52"/>
      <c r="G30" s="53"/>
      <c r="H30" s="54" t="s">
        <v>502</v>
      </c>
      <c r="I30" s="53"/>
      <c r="J30" s="55">
        <v>37.5</v>
      </c>
      <c r="K30" s="56"/>
      <c r="L30" s="57"/>
      <c r="M30" s="56"/>
      <c r="N30" s="58"/>
      <c r="O30" s="59"/>
      <c r="P30" s="56"/>
      <c r="Q30" s="56"/>
      <c r="R30" s="56"/>
      <c r="S30" s="81" t="s">
        <v>1</v>
      </c>
      <c r="T30" s="56"/>
      <c r="U30" s="56"/>
    </row>
    <row r="31" spans="6:21" s="45" customFormat="1" ht="12" outlineLevel="2" x14ac:dyDescent="0.2">
      <c r="F31" s="20">
        <v>15</v>
      </c>
      <c r="G31" s="46" t="s">
        <v>107</v>
      </c>
      <c r="H31" s="47" t="s">
        <v>350</v>
      </c>
      <c r="I31" s="21" t="s">
        <v>12</v>
      </c>
      <c r="J31" s="48">
        <v>37.5</v>
      </c>
      <c r="K31" s="22">
        <v>0</v>
      </c>
      <c r="L31" s="48">
        <f>J31*(1+K31/100)</f>
        <v>37.5</v>
      </c>
      <c r="M31" s="22">
        <v>0</v>
      </c>
      <c r="N31" s="23">
        <f>L31*M31</f>
        <v>0</v>
      </c>
      <c r="O31" s="49"/>
      <c r="P31" s="50">
        <f>L31*O31</f>
        <v>0</v>
      </c>
      <c r="Q31" s="49"/>
      <c r="R31" s="50">
        <f>L31*Q31</f>
        <v>0</v>
      </c>
      <c r="S31" s="23">
        <v>21</v>
      </c>
      <c r="T31" s="23">
        <f>N31*(S31/100)</f>
        <v>0</v>
      </c>
      <c r="U31" s="23">
        <f>N31+T31</f>
        <v>0</v>
      </c>
    </row>
    <row r="32" spans="6:21" s="51" customFormat="1" ht="11.25" outlineLevel="3" x14ac:dyDescent="0.2">
      <c r="F32" s="52"/>
      <c r="G32" s="53"/>
      <c r="H32" s="54" t="s">
        <v>319</v>
      </c>
      <c r="I32" s="53"/>
      <c r="J32" s="55">
        <v>37.5</v>
      </c>
      <c r="K32" s="56"/>
      <c r="L32" s="57"/>
      <c r="M32" s="56"/>
      <c r="N32" s="58"/>
      <c r="O32" s="59"/>
      <c r="P32" s="56"/>
      <c r="Q32" s="56"/>
      <c r="R32" s="56"/>
      <c r="S32" s="81" t="s">
        <v>1</v>
      </c>
      <c r="T32" s="56"/>
      <c r="U32" s="56"/>
    </row>
    <row r="33" spans="6:21" s="45" customFormat="1" ht="12" outlineLevel="2" x14ac:dyDescent="0.2">
      <c r="F33" s="20">
        <v>16</v>
      </c>
      <c r="G33" s="46" t="s">
        <v>99</v>
      </c>
      <c r="H33" s="47" t="s">
        <v>549</v>
      </c>
      <c r="I33" s="21" t="s">
        <v>16</v>
      </c>
      <c r="J33" s="48">
        <v>150</v>
      </c>
      <c r="K33" s="22">
        <v>0</v>
      </c>
      <c r="L33" s="48">
        <f>J33*(1+K33/100)</f>
        <v>150</v>
      </c>
      <c r="M33" s="22">
        <v>0</v>
      </c>
      <c r="N33" s="23">
        <f>L33*M33</f>
        <v>0</v>
      </c>
      <c r="O33" s="49"/>
      <c r="P33" s="50">
        <f>L33*O33</f>
        <v>0</v>
      </c>
      <c r="Q33" s="49"/>
      <c r="R33" s="50">
        <f>L33*Q33</f>
        <v>0</v>
      </c>
      <c r="S33" s="23">
        <v>21</v>
      </c>
      <c r="T33" s="23">
        <f>N33*(S33/100)</f>
        <v>0</v>
      </c>
      <c r="U33" s="23">
        <f>N33+T33</f>
        <v>0</v>
      </c>
    </row>
    <row r="34" spans="6:21" s="51" customFormat="1" ht="11.25" outlineLevel="3" x14ac:dyDescent="0.2">
      <c r="F34" s="52"/>
      <c r="G34" s="53"/>
      <c r="H34" s="54" t="s">
        <v>313</v>
      </c>
      <c r="I34" s="53"/>
      <c r="J34" s="55">
        <v>150</v>
      </c>
      <c r="K34" s="56"/>
      <c r="L34" s="57"/>
      <c r="M34" s="56"/>
      <c r="N34" s="58"/>
      <c r="O34" s="59"/>
      <c r="P34" s="56"/>
      <c r="Q34" s="56"/>
      <c r="R34" s="56"/>
      <c r="S34" s="81" t="s">
        <v>1</v>
      </c>
      <c r="T34" s="56"/>
      <c r="U34" s="56"/>
    </row>
    <row r="35" spans="6:21" s="83" customFormat="1" ht="12.75" customHeight="1" outlineLevel="2" x14ac:dyDescent="0.2">
      <c r="F35" s="84"/>
      <c r="G35" s="85"/>
      <c r="H35" s="86"/>
      <c r="I35" s="85"/>
      <c r="J35" s="87"/>
      <c r="K35" s="88"/>
      <c r="L35" s="87"/>
      <c r="M35" s="88"/>
      <c r="N35" s="89"/>
      <c r="O35" s="90"/>
      <c r="P35" s="88"/>
      <c r="Q35" s="88"/>
      <c r="R35" s="88"/>
      <c r="S35" s="82" t="s">
        <v>1</v>
      </c>
      <c r="T35" s="88"/>
      <c r="U35" s="88"/>
    </row>
    <row r="36" spans="6:21" s="83" customFormat="1" ht="12.75" customHeight="1" outlineLevel="2" x14ac:dyDescent="0.2">
      <c r="F36" s="84"/>
      <c r="G36" s="85"/>
      <c r="H36" s="86"/>
      <c r="I36" s="85"/>
      <c r="J36" s="87"/>
      <c r="K36" s="88"/>
      <c r="L36" s="87"/>
      <c r="M36" s="88"/>
      <c r="N36" s="89"/>
      <c r="O36" s="90"/>
      <c r="P36" s="88"/>
      <c r="Q36" s="88"/>
      <c r="R36" s="88"/>
      <c r="S36" s="82"/>
      <c r="T36" s="88"/>
      <c r="U36" s="88"/>
    </row>
    <row r="37" spans="6:21" s="83" customFormat="1" ht="12.75" customHeight="1" outlineLevel="2" x14ac:dyDescent="0.2">
      <c r="F37" s="84"/>
      <c r="G37" s="85"/>
      <c r="H37" s="86"/>
      <c r="I37" s="85"/>
      <c r="J37" s="87"/>
      <c r="K37" s="88"/>
      <c r="L37" s="87"/>
      <c r="M37" s="88"/>
      <c r="N37" s="89"/>
      <c r="O37" s="90"/>
      <c r="P37" s="88"/>
      <c r="Q37" s="88"/>
      <c r="R37" s="88"/>
      <c r="S37" s="82"/>
      <c r="T37" s="88"/>
      <c r="U37" s="88"/>
    </row>
    <row r="38" spans="6:21" s="37" customFormat="1" ht="16.5" customHeight="1" outlineLevel="1" x14ac:dyDescent="0.2">
      <c r="F38" s="38"/>
      <c r="G38" s="39"/>
      <c r="H38" s="39" t="s">
        <v>302</v>
      </c>
      <c r="I38" s="6"/>
      <c r="J38" s="40"/>
      <c r="K38" s="41"/>
      <c r="L38" s="40"/>
      <c r="M38" s="41"/>
      <c r="N38" s="42">
        <f>SUBTOTAL(9,N39:N39)</f>
        <v>0</v>
      </c>
      <c r="O38" s="43"/>
      <c r="P38" s="44">
        <f>SUBTOTAL(9,P39:P39)</f>
        <v>0</v>
      </c>
      <c r="Q38" s="41"/>
      <c r="R38" s="44">
        <f>SUBTOTAL(9,R39:R39)</f>
        <v>0</v>
      </c>
      <c r="S38" s="80" t="s">
        <v>1</v>
      </c>
      <c r="T38" s="42">
        <f>SUBTOTAL(9,T39:T39)</f>
        <v>0</v>
      </c>
      <c r="U38" s="42">
        <f>SUBTOTAL(9,U39:U39)</f>
        <v>0</v>
      </c>
    </row>
    <row r="39" spans="6:21" s="45" customFormat="1" ht="24" outlineLevel="2" x14ac:dyDescent="0.2">
      <c r="F39" s="20">
        <v>1</v>
      </c>
      <c r="G39" s="46" t="s">
        <v>163</v>
      </c>
      <c r="H39" s="47" t="s">
        <v>563</v>
      </c>
      <c r="I39" s="21" t="s">
        <v>3</v>
      </c>
      <c r="J39" s="48">
        <v>13.051500000000001</v>
      </c>
      <c r="K39" s="22">
        <v>0</v>
      </c>
      <c r="L39" s="48">
        <f>J39*(1+K39/100)</f>
        <v>13.051500000000001</v>
      </c>
      <c r="M39" s="22">
        <v>0</v>
      </c>
      <c r="N39" s="23">
        <f>L39*M39</f>
        <v>0</v>
      </c>
      <c r="O39" s="49"/>
      <c r="P39" s="50">
        <f>L39*O39</f>
        <v>0</v>
      </c>
      <c r="Q39" s="49"/>
      <c r="R39" s="50">
        <f>L39*Q39</f>
        <v>0</v>
      </c>
      <c r="S39" s="23">
        <v>21</v>
      </c>
      <c r="T39" s="23">
        <f>N39*(S39/100)</f>
        <v>0</v>
      </c>
      <c r="U39" s="23">
        <f>N39+T39</f>
        <v>0</v>
      </c>
    </row>
  </sheetData>
  <sheetProtection algorithmName="SHA-512" hashValue="NNt4td//Z4zgxM1P1pcy1hgCrJVwTXPKMj7SvH/KvDUElHH0zH5D3+szP/0NASKnvT21I0y8AnePSOLAd0f/vA==" saltValue="xMyHvsOO4EoGNgfsSht2Ww==" spinCount="100000" sheet="1" objects="1" scenarios="1"/>
  <protectedRanges>
    <protectedRange sqref="M7 M8 M10 M11 M13 M15 M16 M18 M19 M21 M23 M25 M27 M29 M31 M33 M39" name="Oblast1"/>
  </protectedRanges>
  <printOptions gridLines="1"/>
  <pageMargins left="0.70866141732283472" right="0.70866141732283472" top="0.78740157480314965" bottom="0.78740157480314965"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F1:U18"/>
  <sheetViews>
    <sheetView topLeftCell="F1" workbookViewId="0">
      <selection activeCell="M9" sqref="M9"/>
    </sheetView>
  </sheetViews>
  <sheetFormatPr defaultRowHeight="12.75" outlineLevelRow="3" x14ac:dyDescent="0.2"/>
  <cols>
    <col min="1" max="5" width="0" hidden="1" customWidth="1"/>
    <col min="6" max="6" width="4.28515625" style="1" customWidth="1"/>
    <col min="7" max="7" width="10" style="3" customWidth="1"/>
    <col min="8" max="8" width="57.140625" style="5" customWidth="1"/>
    <col min="9" max="9" width="4.28515625" style="4" customWidth="1"/>
    <col min="10" max="10" width="11.7109375" style="7" customWidth="1"/>
    <col min="11" max="11" width="6.85546875" style="8" customWidth="1"/>
    <col min="12" max="12" width="11.42578125" style="7" customWidth="1"/>
    <col min="13" max="13" width="9.28515625" style="8" customWidth="1"/>
    <col min="14" max="14" width="11.42578125" style="9" customWidth="1"/>
    <col min="15" max="15" width="9.42578125" style="10" customWidth="1"/>
    <col min="16" max="16" width="9.7109375" style="8" customWidth="1"/>
    <col min="17" max="17" width="9" style="8" customWidth="1"/>
    <col min="18" max="18" width="11.140625" style="8" customWidth="1"/>
    <col min="19" max="19" width="9.7109375" style="8" customWidth="1"/>
    <col min="20" max="20" width="14.5703125" style="8" customWidth="1"/>
    <col min="21" max="21" width="15.7109375" style="8" customWidth="1"/>
    <col min="22" max="22" width="9.42578125" customWidth="1"/>
  </cols>
  <sheetData>
    <row r="1" spans="6:21" ht="21.6" customHeight="1" x14ac:dyDescent="0.25">
      <c r="F1" s="11"/>
      <c r="G1" s="12"/>
      <c r="H1" s="12" t="s">
        <v>345</v>
      </c>
      <c r="I1" s="12"/>
      <c r="J1" s="13"/>
      <c r="K1" s="14"/>
      <c r="L1" s="13"/>
      <c r="M1" s="14"/>
      <c r="N1" s="15"/>
      <c r="O1" s="16"/>
      <c r="P1" s="14"/>
      <c r="Q1" s="14"/>
      <c r="R1" s="14"/>
      <c r="S1" s="14"/>
      <c r="T1" s="14"/>
      <c r="U1" s="14"/>
    </row>
    <row r="2" spans="6:21" ht="21.6" customHeight="1" x14ac:dyDescent="0.25">
      <c r="F2" s="11"/>
      <c r="G2" s="12"/>
      <c r="H2" s="12" t="s">
        <v>657</v>
      </c>
      <c r="I2" s="12"/>
      <c r="J2" s="13"/>
      <c r="K2" s="14"/>
      <c r="L2" s="13"/>
      <c r="M2" s="14"/>
      <c r="N2" s="15"/>
      <c r="O2" s="16"/>
      <c r="P2" s="14"/>
      <c r="Q2" s="14"/>
      <c r="R2" s="14"/>
      <c r="S2" s="14"/>
      <c r="T2" s="14"/>
      <c r="U2" s="14"/>
    </row>
    <row r="3" spans="6:21" s="24" customFormat="1" ht="24.75" thickBot="1" x14ac:dyDescent="0.25">
      <c r="F3" s="25" t="s">
        <v>25</v>
      </c>
      <c r="G3" s="25" t="s">
        <v>14</v>
      </c>
      <c r="H3" s="91" t="s">
        <v>18</v>
      </c>
      <c r="I3" s="25" t="s">
        <v>6</v>
      </c>
      <c r="J3" s="96" t="s">
        <v>279</v>
      </c>
      <c r="K3" s="25" t="s">
        <v>24</v>
      </c>
      <c r="L3" s="25" t="s">
        <v>188</v>
      </c>
      <c r="M3" s="25" t="s">
        <v>181</v>
      </c>
      <c r="N3" s="25" t="s">
        <v>17</v>
      </c>
      <c r="O3" s="96" t="s">
        <v>210</v>
      </c>
      <c r="P3" s="25" t="s">
        <v>44</v>
      </c>
      <c r="Q3" s="25" t="s">
        <v>225</v>
      </c>
      <c r="R3" s="25" t="s">
        <v>19</v>
      </c>
      <c r="S3" s="25" t="s">
        <v>168</v>
      </c>
      <c r="T3" s="25" t="s">
        <v>13</v>
      </c>
      <c r="U3" s="25" t="s">
        <v>172</v>
      </c>
    </row>
    <row r="4" spans="6:21" ht="11.25" customHeight="1" x14ac:dyDescent="0.2">
      <c r="F4" s="2"/>
      <c r="G4" s="26"/>
      <c r="H4" s="27"/>
      <c r="I4" s="6"/>
      <c r="J4" s="2"/>
      <c r="K4" s="2"/>
      <c r="L4" s="2"/>
      <c r="M4" s="2"/>
      <c r="N4" s="2"/>
      <c r="O4" s="2"/>
      <c r="P4" s="2"/>
      <c r="Q4" s="2"/>
      <c r="R4" s="2"/>
      <c r="S4" s="2"/>
      <c r="T4" s="2"/>
      <c r="U4" s="2"/>
    </row>
    <row r="5" spans="6:21" s="83" customFormat="1" ht="12.75" customHeight="1" outlineLevel="2" x14ac:dyDescent="0.2">
      <c r="F5" s="84"/>
      <c r="G5" s="85"/>
      <c r="H5" s="86"/>
      <c r="I5" s="85"/>
      <c r="J5" s="87"/>
      <c r="K5" s="88"/>
      <c r="L5" s="87"/>
      <c r="M5" s="88"/>
      <c r="N5" s="89"/>
      <c r="O5" s="90"/>
      <c r="P5" s="88"/>
      <c r="Q5" s="88"/>
      <c r="R5" s="88"/>
      <c r="S5" s="82" t="s">
        <v>1</v>
      </c>
      <c r="T5" s="88"/>
      <c r="U5" s="88"/>
    </row>
    <row r="6" spans="6:21" s="83" customFormat="1" ht="12.75" customHeight="1" outlineLevel="1" x14ac:dyDescent="0.2">
      <c r="F6" s="84"/>
      <c r="G6" s="85"/>
      <c r="H6" s="86"/>
      <c r="I6" s="85"/>
      <c r="J6" s="87"/>
      <c r="K6" s="88"/>
      <c r="L6" s="87"/>
      <c r="M6" s="88"/>
      <c r="N6" s="89"/>
      <c r="O6" s="90"/>
      <c r="P6" s="88"/>
      <c r="Q6" s="88"/>
      <c r="R6" s="88"/>
      <c r="S6" s="82" t="s">
        <v>1</v>
      </c>
      <c r="T6" s="88"/>
      <c r="U6" s="88"/>
    </row>
    <row r="7" spans="6:21" s="28" customFormat="1" ht="18.75" customHeight="1" x14ac:dyDescent="0.2">
      <c r="F7" s="29"/>
      <c r="G7" s="31"/>
      <c r="H7" s="31" t="s">
        <v>404</v>
      </c>
      <c r="I7" s="30"/>
      <c r="J7" s="32"/>
      <c r="K7" s="33"/>
      <c r="L7" s="32"/>
      <c r="M7" s="33"/>
      <c r="N7" s="34">
        <f>SUBTOTAL(9,N8:N17)</f>
        <v>0</v>
      </c>
      <c r="O7" s="35"/>
      <c r="P7" s="36">
        <f>SUBTOTAL(9,P8:P17)</f>
        <v>0</v>
      </c>
      <c r="Q7" s="33"/>
      <c r="R7" s="36">
        <f>SUBTOTAL(9,R8:R17)</f>
        <v>0</v>
      </c>
      <c r="S7" s="79" t="s">
        <v>1</v>
      </c>
      <c r="T7" s="34">
        <f>SUBTOTAL(9,T8:T17)</f>
        <v>0</v>
      </c>
      <c r="U7" s="34">
        <f>SUBTOTAL(9,U8:U17)</f>
        <v>0</v>
      </c>
    </row>
    <row r="8" spans="6:21" s="37" customFormat="1" ht="16.5" customHeight="1" outlineLevel="1" x14ac:dyDescent="0.2">
      <c r="F8" s="38"/>
      <c r="G8" s="39"/>
      <c r="H8" s="39" t="s">
        <v>321</v>
      </c>
      <c r="I8" s="6"/>
      <c r="J8" s="40"/>
      <c r="K8" s="41"/>
      <c r="L8" s="40"/>
      <c r="M8" s="41"/>
      <c r="N8" s="42">
        <f>SUBTOTAL(9,N9:N16)</f>
        <v>0</v>
      </c>
      <c r="O8" s="43"/>
      <c r="P8" s="44">
        <f>SUBTOTAL(9,P9:P16)</f>
        <v>0</v>
      </c>
      <c r="Q8" s="41"/>
      <c r="R8" s="44">
        <f>SUBTOTAL(9,R9:R16)</f>
        <v>0</v>
      </c>
      <c r="S8" s="80" t="s">
        <v>1</v>
      </c>
      <c r="T8" s="42">
        <f>SUBTOTAL(9,T9:T16)</f>
        <v>0</v>
      </c>
      <c r="U8" s="42">
        <f>SUBTOTAL(9,U9:U16)</f>
        <v>0</v>
      </c>
    </row>
    <row r="9" spans="6:21" s="45" customFormat="1" ht="12" outlineLevel="2" x14ac:dyDescent="0.2">
      <c r="F9" s="20">
        <v>1</v>
      </c>
      <c r="G9" s="46" t="s">
        <v>47</v>
      </c>
      <c r="H9" s="47" t="s">
        <v>492</v>
      </c>
      <c r="I9" s="21" t="s">
        <v>10</v>
      </c>
      <c r="J9" s="48">
        <v>4</v>
      </c>
      <c r="K9" s="22"/>
      <c r="L9" s="48">
        <f>J9*(1+K9/100)</f>
        <v>4</v>
      </c>
      <c r="M9" s="22">
        <v>0</v>
      </c>
      <c r="N9" s="23">
        <f>L9*M9</f>
        <v>0</v>
      </c>
      <c r="O9" s="49"/>
      <c r="P9" s="50">
        <f>L9*O9</f>
        <v>0</v>
      </c>
      <c r="Q9" s="49"/>
      <c r="R9" s="50">
        <f>L9*Q9</f>
        <v>0</v>
      </c>
      <c r="S9" s="23">
        <v>21</v>
      </c>
      <c r="T9" s="23">
        <f>N9*(S9/100)</f>
        <v>0</v>
      </c>
      <c r="U9" s="23">
        <f>N9+T9</f>
        <v>0</v>
      </c>
    </row>
    <row r="10" spans="6:21" s="51" customFormat="1" ht="11.25" outlineLevel="3" x14ac:dyDescent="0.2">
      <c r="F10" s="52"/>
      <c r="G10" s="53"/>
      <c r="H10" s="54" t="s">
        <v>450</v>
      </c>
      <c r="I10" s="53"/>
      <c r="J10" s="55">
        <v>0</v>
      </c>
      <c r="K10" s="56"/>
      <c r="L10" s="57"/>
      <c r="M10" s="56"/>
      <c r="N10" s="58"/>
      <c r="O10" s="59"/>
      <c r="P10" s="56"/>
      <c r="Q10" s="56"/>
      <c r="R10" s="56"/>
      <c r="S10" s="81" t="s">
        <v>1</v>
      </c>
      <c r="T10" s="56"/>
      <c r="U10" s="56"/>
    </row>
    <row r="11" spans="6:21" s="51" customFormat="1" ht="22.5" outlineLevel="3" x14ac:dyDescent="0.2">
      <c r="F11" s="52"/>
      <c r="G11" s="53"/>
      <c r="H11" s="54" t="s">
        <v>590</v>
      </c>
      <c r="I11" s="53"/>
      <c r="J11" s="55">
        <v>4</v>
      </c>
      <c r="K11" s="56"/>
      <c r="L11" s="57"/>
      <c r="M11" s="56"/>
      <c r="N11" s="58"/>
      <c r="O11" s="59"/>
      <c r="P11" s="56"/>
      <c r="Q11" s="56"/>
      <c r="R11" s="56"/>
      <c r="S11" s="81" t="s">
        <v>1</v>
      </c>
      <c r="T11" s="56"/>
      <c r="U11" s="56"/>
    </row>
    <row r="12" spans="6:21" s="45" customFormat="1" ht="12" outlineLevel="2" x14ac:dyDescent="0.2">
      <c r="F12" s="20">
        <v>2</v>
      </c>
      <c r="G12" s="46" t="s">
        <v>48</v>
      </c>
      <c r="H12" s="47" t="s">
        <v>363</v>
      </c>
      <c r="I12" s="21" t="s">
        <v>15</v>
      </c>
      <c r="J12" s="48">
        <v>1</v>
      </c>
      <c r="K12" s="22">
        <v>0</v>
      </c>
      <c r="L12" s="48">
        <f>J12*(1+K12/100)</f>
        <v>1</v>
      </c>
      <c r="M12" s="22">
        <v>0</v>
      </c>
      <c r="N12" s="23">
        <f>L12*M12</f>
        <v>0</v>
      </c>
      <c r="O12" s="49"/>
      <c r="P12" s="50">
        <f>L12*O12</f>
        <v>0</v>
      </c>
      <c r="Q12" s="49"/>
      <c r="R12" s="50">
        <f>L12*Q12</f>
        <v>0</v>
      </c>
      <c r="S12" s="23">
        <v>21</v>
      </c>
      <c r="T12" s="23">
        <f>N12*(S12/100)</f>
        <v>0</v>
      </c>
      <c r="U12" s="23">
        <f>N12+T12</f>
        <v>0</v>
      </c>
    </row>
    <row r="13" spans="6:21" s="51" customFormat="1" ht="11.25" outlineLevel="3" x14ac:dyDescent="0.2">
      <c r="F13" s="52"/>
      <c r="G13" s="53"/>
      <c r="H13" s="54" t="s">
        <v>497</v>
      </c>
      <c r="I13" s="53"/>
      <c r="J13" s="55">
        <v>1</v>
      </c>
      <c r="K13" s="56"/>
      <c r="L13" s="57"/>
      <c r="M13" s="56"/>
      <c r="N13" s="58"/>
      <c r="O13" s="59"/>
      <c r="P13" s="56"/>
      <c r="Q13" s="56"/>
      <c r="R13" s="56"/>
      <c r="S13" s="81" t="s">
        <v>1</v>
      </c>
      <c r="T13" s="56"/>
      <c r="U13" s="56"/>
    </row>
    <row r="14" spans="6:21" s="45" customFormat="1" ht="12" outlineLevel="2" x14ac:dyDescent="0.2">
      <c r="F14" s="20">
        <v>3</v>
      </c>
      <c r="G14" s="46" t="s">
        <v>49</v>
      </c>
      <c r="H14" s="47" t="s">
        <v>212</v>
      </c>
      <c r="I14" s="21" t="s">
        <v>11</v>
      </c>
      <c r="J14" s="48">
        <v>64800</v>
      </c>
      <c r="K14" s="22">
        <v>0</v>
      </c>
      <c r="L14" s="48">
        <f>J14*(1+K14/100)</f>
        <v>64800</v>
      </c>
      <c r="M14" s="22">
        <v>0</v>
      </c>
      <c r="N14" s="23">
        <f>L14*M14</f>
        <v>0</v>
      </c>
      <c r="O14" s="49"/>
      <c r="P14" s="50">
        <f>L14*O14</f>
        <v>0</v>
      </c>
      <c r="Q14" s="49"/>
      <c r="R14" s="50">
        <f>L14*Q14</f>
        <v>0</v>
      </c>
      <c r="S14" s="23">
        <v>21</v>
      </c>
      <c r="T14" s="23">
        <f>N14*(S14/100)</f>
        <v>0</v>
      </c>
      <c r="U14" s="23">
        <f>N14+T14</f>
        <v>0</v>
      </c>
    </row>
    <row r="15" spans="6:21" s="51" customFormat="1" ht="22.5" outlineLevel="3" x14ac:dyDescent="0.2">
      <c r="F15" s="52"/>
      <c r="G15" s="53"/>
      <c r="H15" s="54" t="s">
        <v>617</v>
      </c>
      <c r="I15" s="53"/>
      <c r="J15" s="55">
        <v>64800</v>
      </c>
      <c r="K15" s="56"/>
      <c r="L15" s="57"/>
      <c r="M15" s="56"/>
      <c r="N15" s="58"/>
      <c r="O15" s="59"/>
      <c r="P15" s="56"/>
      <c r="Q15" s="56"/>
      <c r="R15" s="56"/>
      <c r="S15" s="81" t="s">
        <v>1</v>
      </c>
      <c r="T15" s="56"/>
      <c r="U15" s="56"/>
    </row>
    <row r="16" spans="6:21" s="83" customFormat="1" ht="12.75" customHeight="1" outlineLevel="2" x14ac:dyDescent="0.2">
      <c r="F16" s="84"/>
      <c r="G16" s="85"/>
      <c r="H16" s="86"/>
      <c r="I16" s="85"/>
      <c r="J16" s="87"/>
      <c r="K16" s="88"/>
      <c r="L16" s="87"/>
      <c r="M16" s="88"/>
      <c r="N16" s="89"/>
      <c r="O16" s="90"/>
      <c r="P16" s="88"/>
      <c r="Q16" s="88"/>
      <c r="R16" s="88"/>
      <c r="S16" s="82" t="s">
        <v>1</v>
      </c>
      <c r="T16" s="88"/>
      <c r="U16" s="88"/>
    </row>
    <row r="17" spans="6:21" s="83" customFormat="1" ht="12.75" customHeight="1" outlineLevel="1" x14ac:dyDescent="0.2">
      <c r="F17" s="84"/>
      <c r="G17" s="85"/>
      <c r="H17" s="86"/>
      <c r="I17" s="85"/>
      <c r="J17" s="87"/>
      <c r="K17" s="88"/>
      <c r="L17" s="87"/>
      <c r="M17" s="88"/>
      <c r="N17" s="89"/>
      <c r="O17" s="90"/>
      <c r="P17" s="88"/>
      <c r="Q17" s="88"/>
      <c r="R17" s="88"/>
      <c r="S17" s="82" t="s">
        <v>1</v>
      </c>
      <c r="T17" s="88"/>
      <c r="U17" s="88"/>
    </row>
    <row r="18" spans="6:21" s="83" customFormat="1" ht="12.75" customHeight="1" x14ac:dyDescent="0.2">
      <c r="F18" s="84"/>
      <c r="G18" s="85"/>
      <c r="H18" s="86"/>
      <c r="I18" s="85"/>
      <c r="J18" s="87"/>
      <c r="K18" s="88"/>
      <c r="L18" s="87"/>
      <c r="M18" s="88"/>
      <c r="N18" s="89"/>
      <c r="O18" s="90"/>
      <c r="P18" s="88"/>
      <c r="Q18" s="88"/>
      <c r="R18" s="88"/>
      <c r="S18" s="82" t="s">
        <v>1</v>
      </c>
      <c r="T18" s="88"/>
      <c r="U18" s="88"/>
    </row>
  </sheetData>
  <sheetProtection algorithmName="SHA-512" hashValue="aBB4KK/NpHr2gyt9PoTOjdJSqo/9ck/bV3sjt1Ri3Tikl+cIP0ohdTq9wEU6IKdWzXfPgrDZvcJAcYta9tOjZQ==" saltValue="8pFkLpost2ZTlpYFvweaTw==" spinCount="100000" sheet="1" objects="1" scenarios="1"/>
  <protectedRanges>
    <protectedRange sqref="M9 M12 M14" name="Oblast1"/>
  </protectedRanges>
  <pageMargins left="0.70866141732283472" right="0.70866141732283472" top="0.78740157480314965" bottom="0.78740157480314965"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5"/>
  <sheetViews>
    <sheetView topLeftCell="F1" workbookViewId="0">
      <selection activeCell="M32" sqref="M32"/>
    </sheetView>
  </sheetViews>
  <sheetFormatPr defaultRowHeight="12.75" outlineLevelRow="2" x14ac:dyDescent="0.2"/>
  <cols>
    <col min="1" max="5" width="9.140625" hidden="1" customWidth="1"/>
    <col min="6" max="6" width="4.85546875" style="1" customWidth="1"/>
    <col min="7" max="7" width="10.140625" style="3" customWidth="1"/>
    <col min="8" max="8" width="57.140625" style="5" customWidth="1"/>
    <col min="9" max="9" width="4.28515625" style="4" customWidth="1"/>
    <col min="10" max="10" width="9.5703125" style="7" customWidth="1"/>
    <col min="11" max="11" width="6.85546875" style="8" customWidth="1"/>
    <col min="12" max="12" width="9.28515625" style="7" customWidth="1"/>
    <col min="13" max="13" width="10" style="8" customWidth="1"/>
    <col min="14" max="14" width="10" style="9" customWidth="1"/>
    <col min="15" max="15" width="9.28515625" style="10" customWidth="1"/>
    <col min="16" max="16" width="9.28515625" style="8" customWidth="1"/>
    <col min="17" max="17" width="11.42578125" style="8" customWidth="1"/>
    <col min="18" max="18" width="14.28515625" style="8" customWidth="1"/>
    <col min="19" max="19" width="9.7109375" style="8" customWidth="1"/>
    <col min="20" max="20" width="14.5703125" style="8" customWidth="1"/>
    <col min="21" max="21" width="15.7109375" style="8" customWidth="1"/>
    <col min="22" max="22" width="25.7109375" style="8" customWidth="1"/>
    <col min="23" max="24" width="10" style="3" hidden="1" customWidth="1"/>
    <col min="25" max="25" width="9.42578125" customWidth="1"/>
  </cols>
  <sheetData>
    <row r="1" spans="1:24" ht="21.6" customHeight="1" x14ac:dyDescent="0.25">
      <c r="F1" s="126"/>
      <c r="G1" s="12"/>
      <c r="H1" s="12" t="s">
        <v>839</v>
      </c>
      <c r="I1" s="12"/>
      <c r="J1" s="13"/>
      <c r="K1" s="14"/>
      <c r="L1" s="13"/>
      <c r="M1" s="14"/>
      <c r="N1" s="15"/>
      <c r="O1" s="16"/>
      <c r="P1" s="14"/>
      <c r="Q1" s="14"/>
      <c r="R1" s="14"/>
      <c r="S1" s="14"/>
      <c r="T1" s="14"/>
      <c r="U1" s="14"/>
      <c r="V1" s="14"/>
      <c r="W1" s="12"/>
      <c r="X1" s="12"/>
    </row>
    <row r="2" spans="1:24" ht="21.6" customHeight="1" x14ac:dyDescent="0.25">
      <c r="F2" s="11"/>
      <c r="G2" s="12"/>
      <c r="H2" s="12"/>
      <c r="I2" s="12"/>
      <c r="J2" s="13"/>
      <c r="K2" s="14"/>
      <c r="L2" s="13"/>
      <c r="M2" s="14"/>
      <c r="N2" s="15"/>
      <c r="O2" s="16"/>
      <c r="P2" s="14"/>
      <c r="Q2" s="14"/>
      <c r="R2" s="14"/>
      <c r="S2" s="14"/>
      <c r="T2" s="14"/>
      <c r="U2" s="14"/>
      <c r="V2" s="14"/>
      <c r="W2" s="12"/>
      <c r="X2" s="12"/>
    </row>
    <row r="3" spans="1:24" s="24" customFormat="1" ht="24.75" thickBot="1" x14ac:dyDescent="0.25">
      <c r="F3" s="95" t="s">
        <v>25</v>
      </c>
      <c r="G3" s="95" t="s">
        <v>14</v>
      </c>
      <c r="H3" s="127" t="s">
        <v>18</v>
      </c>
      <c r="I3" s="95" t="s">
        <v>6</v>
      </c>
      <c r="J3" s="128" t="s">
        <v>279</v>
      </c>
      <c r="K3" s="95" t="s">
        <v>24</v>
      </c>
      <c r="L3" s="95" t="s">
        <v>188</v>
      </c>
      <c r="M3" s="95" t="s">
        <v>181</v>
      </c>
      <c r="N3" s="95" t="s">
        <v>17</v>
      </c>
      <c r="O3" s="128" t="s">
        <v>210</v>
      </c>
      <c r="P3" s="95" t="s">
        <v>44</v>
      </c>
      <c r="Q3" s="95" t="s">
        <v>225</v>
      </c>
      <c r="R3" s="95" t="s">
        <v>19</v>
      </c>
      <c r="S3" s="95" t="s">
        <v>168</v>
      </c>
      <c r="T3" s="95" t="s">
        <v>13</v>
      </c>
      <c r="U3" s="95" t="s">
        <v>172</v>
      </c>
      <c r="V3" s="127" t="s">
        <v>840</v>
      </c>
      <c r="W3" s="95" t="s">
        <v>841</v>
      </c>
      <c r="X3" s="95" t="s">
        <v>842</v>
      </c>
    </row>
    <row r="4" spans="1:24" ht="11.25" customHeight="1" x14ac:dyDescent="0.2">
      <c r="F4" s="2"/>
      <c r="G4" s="26"/>
      <c r="H4" s="27"/>
      <c r="I4" s="6"/>
      <c r="J4" s="2"/>
      <c r="K4" s="2"/>
      <c r="L4" s="2"/>
      <c r="M4" s="2"/>
      <c r="N4" s="2"/>
      <c r="O4" s="2"/>
      <c r="P4" s="2"/>
      <c r="Q4" s="2"/>
      <c r="R4" s="2"/>
      <c r="S4" s="2"/>
      <c r="T4" s="2"/>
      <c r="U4" s="2"/>
      <c r="V4" s="129"/>
      <c r="W4" s="26"/>
      <c r="X4" s="26"/>
    </row>
    <row r="5" spans="1:24" s="28" customFormat="1" ht="17.25" customHeight="1" x14ac:dyDescent="0.2">
      <c r="F5" s="29"/>
      <c r="G5" s="31"/>
      <c r="H5" s="31" t="s">
        <v>843</v>
      </c>
      <c r="I5" s="30"/>
      <c r="J5" s="32"/>
      <c r="K5" s="33"/>
      <c r="L5" s="32"/>
      <c r="M5" s="33"/>
      <c r="N5" s="34">
        <f>SUBTOTAL(9,N6:N34)</f>
        <v>0</v>
      </c>
      <c r="O5" s="35"/>
      <c r="P5" s="36">
        <f>SUBTOTAL(9,P6:P34)</f>
        <v>12.1814</v>
      </c>
      <c r="Q5" s="33"/>
      <c r="R5" s="36">
        <f>SUBTOTAL(9,R6:R34)</f>
        <v>0</v>
      </c>
      <c r="S5" s="79" t="s">
        <v>1</v>
      </c>
      <c r="T5" s="34">
        <f>SUBTOTAL(9,T6:T34)</f>
        <v>0</v>
      </c>
      <c r="U5" s="34">
        <f>SUBTOTAL(9,U6:U34)</f>
        <v>0</v>
      </c>
      <c r="V5" s="130"/>
      <c r="W5" s="124"/>
      <c r="X5" s="124"/>
    </row>
    <row r="6" spans="1:24" s="37" customFormat="1" ht="16.5" customHeight="1" outlineLevel="1" x14ac:dyDescent="0.2">
      <c r="F6" s="38"/>
      <c r="G6" s="39"/>
      <c r="H6" s="39" t="s">
        <v>219</v>
      </c>
      <c r="I6" s="6"/>
      <c r="J6" s="40"/>
      <c r="K6" s="41"/>
      <c r="L6" s="40"/>
      <c r="M6" s="41"/>
      <c r="N6" s="42">
        <f>SUBTOTAL(9,N7:N12)</f>
        <v>0</v>
      </c>
      <c r="O6" s="43"/>
      <c r="P6" s="44">
        <f>SUBTOTAL(9,P7:P12)</f>
        <v>0</v>
      </c>
      <c r="Q6" s="41"/>
      <c r="R6" s="44">
        <f>SUBTOTAL(9,R7:R12)</f>
        <v>0</v>
      </c>
      <c r="S6" s="80" t="s">
        <v>1</v>
      </c>
      <c r="T6" s="42">
        <f>SUBTOTAL(9,T7:T12)</f>
        <v>0</v>
      </c>
      <c r="U6" s="42">
        <f>SUBTOTAL(9,U7:U12)</f>
        <v>0</v>
      </c>
      <c r="V6" s="131"/>
      <c r="W6" s="26"/>
      <c r="X6" s="26"/>
    </row>
    <row r="7" spans="1:24" s="132" customFormat="1" ht="24" outlineLevel="2" x14ac:dyDescent="0.2">
      <c r="A7" s="132" t="s">
        <v>253</v>
      </c>
      <c r="B7" s="132" t="s">
        <v>236</v>
      </c>
      <c r="C7" s="132" t="s">
        <v>244</v>
      </c>
      <c r="D7" s="132" t="s">
        <v>245</v>
      </c>
      <c r="E7" s="132" t="s">
        <v>246</v>
      </c>
      <c r="F7" s="20">
        <v>1</v>
      </c>
      <c r="G7" s="46" t="s">
        <v>50</v>
      </c>
      <c r="H7" s="47" t="s">
        <v>628</v>
      </c>
      <c r="I7" s="21" t="s">
        <v>16</v>
      </c>
      <c r="J7" s="48">
        <v>1</v>
      </c>
      <c r="K7" s="50">
        <v>0</v>
      </c>
      <c r="L7" s="48">
        <f>J7*(1+K7/100)</f>
        <v>1</v>
      </c>
      <c r="M7" s="22">
        <v>0</v>
      </c>
      <c r="N7" s="23">
        <f>L7*M7</f>
        <v>0</v>
      </c>
      <c r="O7" s="49"/>
      <c r="P7" s="50">
        <f>L7*O7</f>
        <v>0</v>
      </c>
      <c r="Q7" s="49"/>
      <c r="R7" s="50">
        <f>L7*Q7</f>
        <v>0</v>
      </c>
      <c r="S7" s="23">
        <v>21</v>
      </c>
      <c r="T7" s="23">
        <f>N7*(S7/100)</f>
        <v>0</v>
      </c>
      <c r="U7" s="23">
        <f>N7+T7</f>
        <v>0</v>
      </c>
      <c r="V7" s="47"/>
      <c r="W7" s="46" t="s">
        <v>844</v>
      </c>
      <c r="X7" s="46" t="s">
        <v>845</v>
      </c>
    </row>
    <row r="8" spans="1:24" s="132" customFormat="1" ht="24" outlineLevel="2" x14ac:dyDescent="0.2">
      <c r="F8" s="20">
        <v>2</v>
      </c>
      <c r="G8" s="46" t="s">
        <v>51</v>
      </c>
      <c r="H8" s="47" t="s">
        <v>629</v>
      </c>
      <c r="I8" s="21" t="s">
        <v>16</v>
      </c>
      <c r="J8" s="48">
        <v>13</v>
      </c>
      <c r="K8" s="50">
        <v>0</v>
      </c>
      <c r="L8" s="48">
        <f>J8*(1+K8/100)</f>
        <v>13</v>
      </c>
      <c r="M8" s="22">
        <v>0</v>
      </c>
      <c r="N8" s="23">
        <f>L8*M8</f>
        <v>0</v>
      </c>
      <c r="O8" s="49"/>
      <c r="P8" s="50">
        <f>L8*O8</f>
        <v>0</v>
      </c>
      <c r="Q8" s="49"/>
      <c r="R8" s="50">
        <f>L8*Q8</f>
        <v>0</v>
      </c>
      <c r="S8" s="23">
        <v>21</v>
      </c>
      <c r="T8" s="23">
        <f>N8*(S8/100)</f>
        <v>0</v>
      </c>
      <c r="U8" s="23">
        <f>N8+T8</f>
        <v>0</v>
      </c>
      <c r="V8" s="47"/>
      <c r="W8" s="46" t="s">
        <v>844</v>
      </c>
      <c r="X8" s="46" t="s">
        <v>845</v>
      </c>
    </row>
    <row r="9" spans="1:24" s="132" customFormat="1" ht="12" outlineLevel="2" x14ac:dyDescent="0.2">
      <c r="F9" s="20">
        <v>3</v>
      </c>
      <c r="G9" s="46" t="s">
        <v>54</v>
      </c>
      <c r="H9" s="47" t="s">
        <v>544</v>
      </c>
      <c r="I9" s="21" t="s">
        <v>11</v>
      </c>
      <c r="J9" s="48">
        <v>2.6739999999999999</v>
      </c>
      <c r="K9" s="50">
        <v>0</v>
      </c>
      <c r="L9" s="48">
        <f>J9*(1+K9/100)</f>
        <v>2.6739999999999999</v>
      </c>
      <c r="M9" s="22">
        <v>0</v>
      </c>
      <c r="N9" s="23">
        <f>L9*M9</f>
        <v>0</v>
      </c>
      <c r="O9" s="49"/>
      <c r="P9" s="50">
        <f>L9*O9</f>
        <v>0</v>
      </c>
      <c r="Q9" s="49"/>
      <c r="R9" s="50">
        <f>L9*Q9</f>
        <v>0</v>
      </c>
      <c r="S9" s="23">
        <v>21</v>
      </c>
      <c r="T9" s="23">
        <f>N9*(S9/100)</f>
        <v>0</v>
      </c>
      <c r="U9" s="23">
        <f>N9+T9</f>
        <v>0</v>
      </c>
      <c r="V9" s="47"/>
      <c r="W9" s="46" t="s">
        <v>844</v>
      </c>
      <c r="X9" s="46" t="s">
        <v>845</v>
      </c>
    </row>
    <row r="10" spans="1:24" s="132" customFormat="1" ht="24" outlineLevel="2" x14ac:dyDescent="0.2">
      <c r="F10" s="20">
        <v>4</v>
      </c>
      <c r="G10" s="46" t="s">
        <v>73</v>
      </c>
      <c r="H10" s="47" t="s">
        <v>585</v>
      </c>
      <c r="I10" s="21" t="s">
        <v>16</v>
      </c>
      <c r="J10" s="48">
        <v>14</v>
      </c>
      <c r="K10" s="50">
        <v>0</v>
      </c>
      <c r="L10" s="48">
        <f>J10*(1+K10/100)</f>
        <v>14</v>
      </c>
      <c r="M10" s="22">
        <v>0</v>
      </c>
      <c r="N10" s="23">
        <f>L10*M10</f>
        <v>0</v>
      </c>
      <c r="O10" s="49"/>
      <c r="P10" s="50">
        <f>L10*O10</f>
        <v>0</v>
      </c>
      <c r="Q10" s="49"/>
      <c r="R10" s="50">
        <f>L10*Q10</f>
        <v>0</v>
      </c>
      <c r="S10" s="23">
        <v>21</v>
      </c>
      <c r="T10" s="23">
        <f>N10*(S10/100)</f>
        <v>0</v>
      </c>
      <c r="U10" s="23">
        <f>N10+T10</f>
        <v>0</v>
      </c>
      <c r="V10" s="47"/>
      <c r="W10" s="46" t="s">
        <v>844</v>
      </c>
      <c r="X10" s="46" t="s">
        <v>845</v>
      </c>
    </row>
    <row r="11" spans="1:24" s="132" customFormat="1" ht="24" outlineLevel="2" x14ac:dyDescent="0.2">
      <c r="F11" s="20">
        <v>5</v>
      </c>
      <c r="G11" s="46" t="s">
        <v>75</v>
      </c>
      <c r="H11" s="47" t="s">
        <v>583</v>
      </c>
      <c r="I11" s="21" t="s">
        <v>16</v>
      </c>
      <c r="J11" s="48">
        <v>14</v>
      </c>
      <c r="K11" s="50">
        <v>0</v>
      </c>
      <c r="L11" s="48">
        <f>J11*(1+K11/100)</f>
        <v>14</v>
      </c>
      <c r="M11" s="22">
        <v>0</v>
      </c>
      <c r="N11" s="23">
        <f>L11*M11</f>
        <v>0</v>
      </c>
      <c r="O11" s="49"/>
      <c r="P11" s="50">
        <f>L11*O11</f>
        <v>0</v>
      </c>
      <c r="Q11" s="49"/>
      <c r="R11" s="50">
        <f>L11*Q11</f>
        <v>0</v>
      </c>
      <c r="S11" s="23">
        <v>21</v>
      </c>
      <c r="T11" s="23">
        <f>N11*(S11/100)</f>
        <v>0</v>
      </c>
      <c r="U11" s="23">
        <f>N11+T11</f>
        <v>0</v>
      </c>
      <c r="V11" s="47"/>
      <c r="W11" s="46" t="s">
        <v>844</v>
      </c>
      <c r="X11" s="46" t="s">
        <v>845</v>
      </c>
    </row>
    <row r="12" spans="1:24" s="83" customFormat="1" ht="12.75" customHeight="1" outlineLevel="2" x14ac:dyDescent="0.2">
      <c r="F12" s="84"/>
      <c r="G12" s="85"/>
      <c r="H12" s="86"/>
      <c r="I12" s="85"/>
      <c r="J12" s="87"/>
      <c r="K12" s="88"/>
      <c r="L12" s="87"/>
      <c r="M12" s="88"/>
      <c r="N12" s="89"/>
      <c r="O12" s="90"/>
      <c r="P12" s="88"/>
      <c r="Q12" s="88"/>
      <c r="R12" s="88"/>
      <c r="S12" s="82" t="s">
        <v>1</v>
      </c>
      <c r="T12" s="88"/>
      <c r="U12" s="88"/>
      <c r="V12" s="88"/>
      <c r="W12" s="85"/>
      <c r="X12" s="85"/>
    </row>
    <row r="13" spans="1:24" s="37" customFormat="1" ht="16.5" customHeight="1" outlineLevel="1" x14ac:dyDescent="0.2">
      <c r="F13" s="38"/>
      <c r="G13" s="39"/>
      <c r="H13" s="39" t="s">
        <v>274</v>
      </c>
      <c r="I13" s="6"/>
      <c r="J13" s="40"/>
      <c r="K13" s="41"/>
      <c r="L13" s="40"/>
      <c r="M13" s="41"/>
      <c r="N13" s="42">
        <f>SUBTOTAL(9,N14:N30)</f>
        <v>0</v>
      </c>
      <c r="O13" s="43"/>
      <c r="P13" s="44">
        <f>SUBTOTAL(9,P14:P30)</f>
        <v>12.1814</v>
      </c>
      <c r="Q13" s="41"/>
      <c r="R13" s="44">
        <f>SUBTOTAL(9,R14:R30)</f>
        <v>0</v>
      </c>
      <c r="S13" s="80" t="s">
        <v>1</v>
      </c>
      <c r="T13" s="42">
        <f>SUBTOTAL(9,T14:T30)</f>
        <v>0</v>
      </c>
      <c r="U13" s="42">
        <f>SUBTOTAL(9,U14:U30)</f>
        <v>0</v>
      </c>
      <c r="V13" s="131"/>
      <c r="W13" s="26"/>
      <c r="X13" s="26"/>
    </row>
    <row r="14" spans="1:24" s="132" customFormat="1" ht="24" outlineLevel="2" x14ac:dyDescent="0.2">
      <c r="F14" s="20">
        <v>1</v>
      </c>
      <c r="G14" s="46" t="s">
        <v>95</v>
      </c>
      <c r="H14" s="47" t="s">
        <v>627</v>
      </c>
      <c r="I14" s="21" t="s">
        <v>16</v>
      </c>
      <c r="J14" s="48">
        <v>14</v>
      </c>
      <c r="K14" s="50">
        <v>0</v>
      </c>
      <c r="L14" s="48">
        <f t="shared" ref="L14:L29" si="0">J14*(1+K14/100)</f>
        <v>14</v>
      </c>
      <c r="M14" s="22">
        <v>0</v>
      </c>
      <c r="N14" s="23">
        <f t="shared" ref="N14:N29" si="1">L14*M14</f>
        <v>0</v>
      </c>
      <c r="O14" s="49"/>
      <c r="P14" s="50">
        <f t="shared" ref="P14:P29" si="2">L14*O14</f>
        <v>0</v>
      </c>
      <c r="Q14" s="49"/>
      <c r="R14" s="50">
        <f t="shared" ref="R14:R29" si="3">L14*Q14</f>
        <v>0</v>
      </c>
      <c r="S14" s="23">
        <v>21</v>
      </c>
      <c r="T14" s="23">
        <f t="shared" ref="T14:T29" si="4">N14*(S14/100)</f>
        <v>0</v>
      </c>
      <c r="U14" s="23">
        <f t="shared" ref="U14:U29" si="5">N14+T14</f>
        <v>0</v>
      </c>
      <c r="V14" s="47"/>
      <c r="W14" s="46" t="s">
        <v>844</v>
      </c>
      <c r="X14" s="46" t="s">
        <v>846</v>
      </c>
    </row>
    <row r="15" spans="1:24" s="132" customFormat="1" ht="12" outlineLevel="2" x14ac:dyDescent="0.2">
      <c r="F15" s="20">
        <v>2</v>
      </c>
      <c r="G15" s="46" t="s">
        <v>81</v>
      </c>
      <c r="H15" s="47" t="s">
        <v>568</v>
      </c>
      <c r="I15" s="21" t="s">
        <v>12</v>
      </c>
      <c r="J15" s="48">
        <v>7</v>
      </c>
      <c r="K15" s="50">
        <v>0</v>
      </c>
      <c r="L15" s="48">
        <f t="shared" si="0"/>
        <v>7</v>
      </c>
      <c r="M15" s="22">
        <v>0</v>
      </c>
      <c r="N15" s="23">
        <f t="shared" si="1"/>
        <v>0</v>
      </c>
      <c r="O15" s="49"/>
      <c r="P15" s="50">
        <f t="shared" si="2"/>
        <v>0</v>
      </c>
      <c r="Q15" s="49"/>
      <c r="R15" s="50">
        <f t="shared" si="3"/>
        <v>0</v>
      </c>
      <c r="S15" s="23">
        <v>21</v>
      </c>
      <c r="T15" s="23">
        <f t="shared" si="4"/>
        <v>0</v>
      </c>
      <c r="U15" s="23">
        <f t="shared" si="5"/>
        <v>0</v>
      </c>
      <c r="V15" s="47"/>
      <c r="W15" s="46" t="s">
        <v>844</v>
      </c>
      <c r="X15" s="46" t="s">
        <v>846</v>
      </c>
    </row>
    <row r="16" spans="1:24" s="132" customFormat="1" ht="12" outlineLevel="2" x14ac:dyDescent="0.2">
      <c r="F16" s="20">
        <v>3</v>
      </c>
      <c r="G16" s="46" t="s">
        <v>84</v>
      </c>
      <c r="H16" s="47" t="s">
        <v>344</v>
      </c>
      <c r="I16" s="21" t="s">
        <v>12</v>
      </c>
      <c r="J16" s="48">
        <v>7</v>
      </c>
      <c r="K16" s="50">
        <v>0</v>
      </c>
      <c r="L16" s="48">
        <f t="shared" si="0"/>
        <v>7</v>
      </c>
      <c r="M16" s="22">
        <v>0</v>
      </c>
      <c r="N16" s="23">
        <f t="shared" si="1"/>
        <v>0</v>
      </c>
      <c r="O16" s="49"/>
      <c r="P16" s="50">
        <f t="shared" si="2"/>
        <v>0</v>
      </c>
      <c r="Q16" s="49"/>
      <c r="R16" s="50">
        <f t="shared" si="3"/>
        <v>0</v>
      </c>
      <c r="S16" s="23">
        <v>21</v>
      </c>
      <c r="T16" s="23">
        <f t="shared" si="4"/>
        <v>0</v>
      </c>
      <c r="U16" s="23">
        <f t="shared" si="5"/>
        <v>0</v>
      </c>
      <c r="V16" s="47"/>
      <c r="W16" s="46" t="s">
        <v>844</v>
      </c>
      <c r="X16" s="46" t="s">
        <v>846</v>
      </c>
    </row>
    <row r="17" spans="6:24" s="132" customFormat="1" ht="12" outlineLevel="2" x14ac:dyDescent="0.2">
      <c r="F17" s="20">
        <v>4</v>
      </c>
      <c r="G17" s="46" t="s">
        <v>85</v>
      </c>
      <c r="H17" s="47" t="s">
        <v>543</v>
      </c>
      <c r="I17" s="21" t="s">
        <v>3</v>
      </c>
      <c r="J17" s="48">
        <v>12.25</v>
      </c>
      <c r="K17" s="50">
        <v>0</v>
      </c>
      <c r="L17" s="48">
        <f t="shared" si="0"/>
        <v>12.25</v>
      </c>
      <c r="M17" s="22">
        <v>0</v>
      </c>
      <c r="N17" s="23">
        <f t="shared" si="1"/>
        <v>0</v>
      </c>
      <c r="O17" s="49"/>
      <c r="P17" s="50">
        <f t="shared" si="2"/>
        <v>0</v>
      </c>
      <c r="Q17" s="49"/>
      <c r="R17" s="50">
        <f t="shared" si="3"/>
        <v>0</v>
      </c>
      <c r="S17" s="23">
        <v>21</v>
      </c>
      <c r="T17" s="23">
        <f t="shared" si="4"/>
        <v>0</v>
      </c>
      <c r="U17" s="23">
        <f t="shared" si="5"/>
        <v>0</v>
      </c>
      <c r="V17" s="47"/>
      <c r="W17" s="46" t="s">
        <v>844</v>
      </c>
      <c r="X17" s="46" t="s">
        <v>846</v>
      </c>
    </row>
    <row r="18" spans="6:24" s="132" customFormat="1" ht="12" outlineLevel="2" x14ac:dyDescent="0.2">
      <c r="F18" s="20">
        <v>5</v>
      </c>
      <c r="G18" s="46" t="s">
        <v>28</v>
      </c>
      <c r="H18" s="47" t="s">
        <v>390</v>
      </c>
      <c r="I18" s="21" t="s">
        <v>3</v>
      </c>
      <c r="J18" s="48">
        <v>11.55</v>
      </c>
      <c r="K18" s="50">
        <v>0</v>
      </c>
      <c r="L18" s="48">
        <f t="shared" si="0"/>
        <v>11.55</v>
      </c>
      <c r="M18" s="22">
        <v>0</v>
      </c>
      <c r="N18" s="23">
        <f t="shared" si="1"/>
        <v>0</v>
      </c>
      <c r="O18" s="49">
        <v>1</v>
      </c>
      <c r="P18" s="50">
        <f t="shared" si="2"/>
        <v>11.55</v>
      </c>
      <c r="Q18" s="49"/>
      <c r="R18" s="50">
        <f t="shared" si="3"/>
        <v>0</v>
      </c>
      <c r="S18" s="23">
        <v>21</v>
      </c>
      <c r="T18" s="23">
        <f t="shared" si="4"/>
        <v>0</v>
      </c>
      <c r="U18" s="23">
        <f t="shared" si="5"/>
        <v>0</v>
      </c>
      <c r="V18" s="47"/>
      <c r="W18" s="46" t="s">
        <v>844</v>
      </c>
      <c r="X18" s="46" t="s">
        <v>846</v>
      </c>
    </row>
    <row r="19" spans="6:24" s="132" customFormat="1" ht="24" outlineLevel="2" x14ac:dyDescent="0.2">
      <c r="F19" s="20">
        <v>6</v>
      </c>
      <c r="G19" s="46" t="s">
        <v>96</v>
      </c>
      <c r="H19" s="47" t="s">
        <v>607</v>
      </c>
      <c r="I19" s="21" t="s">
        <v>16</v>
      </c>
      <c r="J19" s="48">
        <v>14</v>
      </c>
      <c r="K19" s="50">
        <v>0</v>
      </c>
      <c r="L19" s="48">
        <f t="shared" si="0"/>
        <v>14</v>
      </c>
      <c r="M19" s="22">
        <v>0</v>
      </c>
      <c r="N19" s="23">
        <f t="shared" si="1"/>
        <v>0</v>
      </c>
      <c r="O19" s="49"/>
      <c r="P19" s="50">
        <f t="shared" si="2"/>
        <v>0</v>
      </c>
      <c r="Q19" s="49"/>
      <c r="R19" s="50">
        <f t="shared" si="3"/>
        <v>0</v>
      </c>
      <c r="S19" s="23">
        <v>21</v>
      </c>
      <c r="T19" s="23">
        <f t="shared" si="4"/>
        <v>0</v>
      </c>
      <c r="U19" s="23">
        <f t="shared" si="5"/>
        <v>0</v>
      </c>
      <c r="V19" s="47"/>
      <c r="W19" s="46" t="s">
        <v>844</v>
      </c>
      <c r="X19" s="46" t="s">
        <v>846</v>
      </c>
    </row>
    <row r="20" spans="6:24" s="132" customFormat="1" ht="24" outlineLevel="2" x14ac:dyDescent="0.2">
      <c r="F20" s="20">
        <v>7</v>
      </c>
      <c r="G20" s="46" t="s">
        <v>847</v>
      </c>
      <c r="H20" s="47" t="s">
        <v>848</v>
      </c>
      <c r="I20" s="21" t="s">
        <v>16</v>
      </c>
      <c r="J20" s="48">
        <v>14</v>
      </c>
      <c r="K20" s="50">
        <v>21.428571428571427</v>
      </c>
      <c r="L20" s="48">
        <f t="shared" si="0"/>
        <v>17</v>
      </c>
      <c r="M20" s="22">
        <v>0</v>
      </c>
      <c r="N20" s="23">
        <f t="shared" si="1"/>
        <v>0</v>
      </c>
      <c r="O20" s="49"/>
      <c r="P20" s="50">
        <f t="shared" si="2"/>
        <v>0</v>
      </c>
      <c r="Q20" s="49"/>
      <c r="R20" s="50">
        <f t="shared" si="3"/>
        <v>0</v>
      </c>
      <c r="S20" s="23">
        <v>21</v>
      </c>
      <c r="T20" s="23">
        <f t="shared" si="4"/>
        <v>0</v>
      </c>
      <c r="U20" s="23">
        <f t="shared" si="5"/>
        <v>0</v>
      </c>
      <c r="V20" s="47"/>
      <c r="W20" s="46" t="s">
        <v>844</v>
      </c>
      <c r="X20" s="46" t="s">
        <v>846</v>
      </c>
    </row>
    <row r="21" spans="6:24" s="132" customFormat="1" ht="12" outlineLevel="2" x14ac:dyDescent="0.2">
      <c r="F21" s="20">
        <v>8</v>
      </c>
      <c r="G21" s="46" t="s">
        <v>97</v>
      </c>
      <c r="H21" s="47" t="s">
        <v>519</v>
      </c>
      <c r="I21" s="21" t="s">
        <v>16</v>
      </c>
      <c r="J21" s="48">
        <v>14</v>
      </c>
      <c r="K21" s="50">
        <v>0</v>
      </c>
      <c r="L21" s="48">
        <f t="shared" si="0"/>
        <v>14</v>
      </c>
      <c r="M21" s="22">
        <v>0</v>
      </c>
      <c r="N21" s="23">
        <f t="shared" si="1"/>
        <v>0</v>
      </c>
      <c r="O21" s="49">
        <v>6.0000000000000002E-5</v>
      </c>
      <c r="P21" s="50">
        <f t="shared" si="2"/>
        <v>8.4000000000000003E-4</v>
      </c>
      <c r="Q21" s="49"/>
      <c r="R21" s="50">
        <f t="shared" si="3"/>
        <v>0</v>
      </c>
      <c r="S21" s="23">
        <v>21</v>
      </c>
      <c r="T21" s="23">
        <f t="shared" si="4"/>
        <v>0</v>
      </c>
      <c r="U21" s="23">
        <f t="shared" si="5"/>
        <v>0</v>
      </c>
      <c r="V21" s="47"/>
      <c r="W21" s="46" t="s">
        <v>844</v>
      </c>
      <c r="X21" s="46" t="s">
        <v>846</v>
      </c>
    </row>
    <row r="22" spans="6:24" s="132" customFormat="1" ht="12" outlineLevel="2" x14ac:dyDescent="0.2">
      <c r="F22" s="20">
        <v>9</v>
      </c>
      <c r="G22" s="46" t="s">
        <v>27</v>
      </c>
      <c r="H22" s="47" t="s">
        <v>421</v>
      </c>
      <c r="I22" s="21" t="s">
        <v>16</v>
      </c>
      <c r="J22" s="48">
        <v>42</v>
      </c>
      <c r="K22" s="50">
        <v>0</v>
      </c>
      <c r="L22" s="48">
        <f t="shared" si="0"/>
        <v>42</v>
      </c>
      <c r="M22" s="22">
        <v>0</v>
      </c>
      <c r="N22" s="23">
        <f t="shared" si="1"/>
        <v>0</v>
      </c>
      <c r="O22" s="49">
        <v>3.0000000000000001E-3</v>
      </c>
      <c r="P22" s="50">
        <f t="shared" si="2"/>
        <v>0.126</v>
      </c>
      <c r="Q22" s="49"/>
      <c r="R22" s="50">
        <f t="shared" si="3"/>
        <v>0</v>
      </c>
      <c r="S22" s="23">
        <v>21</v>
      </c>
      <c r="T22" s="23">
        <f t="shared" si="4"/>
        <v>0</v>
      </c>
      <c r="U22" s="23">
        <f t="shared" si="5"/>
        <v>0</v>
      </c>
      <c r="V22" s="47"/>
      <c r="W22" s="46" t="s">
        <v>844</v>
      </c>
      <c r="X22" s="46" t="s">
        <v>846</v>
      </c>
    </row>
    <row r="23" spans="6:24" s="132" customFormat="1" ht="12" outlineLevel="2" x14ac:dyDescent="0.2">
      <c r="F23" s="20">
        <v>10</v>
      </c>
      <c r="G23" s="46" t="s">
        <v>98</v>
      </c>
      <c r="H23" s="47" t="s">
        <v>536</v>
      </c>
      <c r="I23" s="21" t="s">
        <v>11</v>
      </c>
      <c r="J23" s="48">
        <v>28</v>
      </c>
      <c r="K23" s="50">
        <v>0</v>
      </c>
      <c r="L23" s="48">
        <f t="shared" si="0"/>
        <v>28</v>
      </c>
      <c r="M23" s="22">
        <v>0</v>
      </c>
      <c r="N23" s="23">
        <f t="shared" si="1"/>
        <v>0</v>
      </c>
      <c r="O23" s="49">
        <v>2.0000000000000002E-5</v>
      </c>
      <c r="P23" s="50">
        <f t="shared" si="2"/>
        <v>5.6000000000000006E-4</v>
      </c>
      <c r="Q23" s="49"/>
      <c r="R23" s="50">
        <f t="shared" si="3"/>
        <v>0</v>
      </c>
      <c r="S23" s="23">
        <v>21</v>
      </c>
      <c r="T23" s="23">
        <f t="shared" si="4"/>
        <v>0</v>
      </c>
      <c r="U23" s="23">
        <f t="shared" si="5"/>
        <v>0</v>
      </c>
      <c r="V23" s="47"/>
      <c r="W23" s="46" t="s">
        <v>844</v>
      </c>
      <c r="X23" s="46" t="s">
        <v>846</v>
      </c>
    </row>
    <row r="24" spans="6:24" s="132" customFormat="1" ht="12" outlineLevel="2" x14ac:dyDescent="0.2">
      <c r="F24" s="20">
        <v>11</v>
      </c>
      <c r="G24" s="46" t="s">
        <v>102</v>
      </c>
      <c r="H24" s="47" t="s">
        <v>533</v>
      </c>
      <c r="I24" s="21" t="s">
        <v>11</v>
      </c>
      <c r="J24" s="48">
        <v>25.2</v>
      </c>
      <c r="K24" s="50">
        <v>0</v>
      </c>
      <c r="L24" s="48">
        <f t="shared" si="0"/>
        <v>25.2</v>
      </c>
      <c r="M24" s="22">
        <v>0</v>
      </c>
      <c r="N24" s="23">
        <f t="shared" si="1"/>
        <v>0</v>
      </c>
      <c r="O24" s="49"/>
      <c r="P24" s="50">
        <f t="shared" si="2"/>
        <v>0</v>
      </c>
      <c r="Q24" s="49"/>
      <c r="R24" s="50">
        <f t="shared" si="3"/>
        <v>0</v>
      </c>
      <c r="S24" s="23">
        <v>21</v>
      </c>
      <c r="T24" s="23">
        <f t="shared" si="4"/>
        <v>0</v>
      </c>
      <c r="U24" s="23">
        <f t="shared" si="5"/>
        <v>0</v>
      </c>
      <c r="V24" s="47"/>
      <c r="W24" s="46" t="s">
        <v>844</v>
      </c>
      <c r="X24" s="46" t="s">
        <v>846</v>
      </c>
    </row>
    <row r="25" spans="6:24" s="132" customFormat="1" ht="12" outlineLevel="2" x14ac:dyDescent="0.2">
      <c r="F25" s="20">
        <v>12</v>
      </c>
      <c r="G25" s="46" t="s">
        <v>29</v>
      </c>
      <c r="H25" s="47" t="s">
        <v>287</v>
      </c>
      <c r="I25" s="21" t="s">
        <v>12</v>
      </c>
      <c r="J25" s="48">
        <v>2.52</v>
      </c>
      <c r="K25" s="50">
        <v>0</v>
      </c>
      <c r="L25" s="48">
        <f t="shared" si="0"/>
        <v>2.52</v>
      </c>
      <c r="M25" s="22">
        <v>0</v>
      </c>
      <c r="N25" s="23">
        <f t="shared" si="1"/>
        <v>0</v>
      </c>
      <c r="O25" s="49">
        <v>0.2</v>
      </c>
      <c r="P25" s="50">
        <f t="shared" si="2"/>
        <v>0.504</v>
      </c>
      <c r="Q25" s="49"/>
      <c r="R25" s="50">
        <f t="shared" si="3"/>
        <v>0</v>
      </c>
      <c r="S25" s="23">
        <v>21</v>
      </c>
      <c r="T25" s="23">
        <f t="shared" si="4"/>
        <v>0</v>
      </c>
      <c r="U25" s="23">
        <f t="shared" si="5"/>
        <v>0</v>
      </c>
      <c r="V25" s="47"/>
      <c r="W25" s="46" t="s">
        <v>844</v>
      </c>
      <c r="X25" s="46" t="s">
        <v>846</v>
      </c>
    </row>
    <row r="26" spans="6:24" s="132" customFormat="1" ht="24" outlineLevel="2" x14ac:dyDescent="0.2">
      <c r="F26" s="20">
        <v>13</v>
      </c>
      <c r="G26" s="46" t="s">
        <v>103</v>
      </c>
      <c r="H26" s="47" t="s">
        <v>605</v>
      </c>
      <c r="I26" s="21" t="s">
        <v>3</v>
      </c>
      <c r="J26" s="48">
        <v>5.6000000000000006E-4</v>
      </c>
      <c r="K26" s="50">
        <v>0</v>
      </c>
      <c r="L26" s="48">
        <f t="shared" si="0"/>
        <v>5.6000000000000006E-4</v>
      </c>
      <c r="M26" s="22">
        <v>0</v>
      </c>
      <c r="N26" s="23">
        <f t="shared" si="1"/>
        <v>0</v>
      </c>
      <c r="O26" s="49"/>
      <c r="P26" s="50">
        <f t="shared" si="2"/>
        <v>0</v>
      </c>
      <c r="Q26" s="49"/>
      <c r="R26" s="50">
        <f t="shared" si="3"/>
        <v>0</v>
      </c>
      <c r="S26" s="23">
        <v>21</v>
      </c>
      <c r="T26" s="23">
        <f t="shared" si="4"/>
        <v>0</v>
      </c>
      <c r="U26" s="23">
        <f t="shared" si="5"/>
        <v>0</v>
      </c>
      <c r="V26" s="47"/>
      <c r="W26" s="46" t="s">
        <v>844</v>
      </c>
      <c r="X26" s="46" t="s">
        <v>846</v>
      </c>
    </row>
    <row r="27" spans="6:24" s="132" customFormat="1" ht="12" outlineLevel="2" x14ac:dyDescent="0.2">
      <c r="F27" s="20">
        <v>14</v>
      </c>
      <c r="G27" s="46" t="s">
        <v>106</v>
      </c>
      <c r="H27" s="47" t="s">
        <v>293</v>
      </c>
      <c r="I27" s="21" t="s">
        <v>12</v>
      </c>
      <c r="J27" s="48">
        <v>35</v>
      </c>
      <c r="K27" s="50">
        <v>0</v>
      </c>
      <c r="L27" s="48">
        <f t="shared" si="0"/>
        <v>35</v>
      </c>
      <c r="M27" s="22">
        <v>0</v>
      </c>
      <c r="N27" s="23">
        <f t="shared" si="1"/>
        <v>0</v>
      </c>
      <c r="O27" s="49"/>
      <c r="P27" s="50">
        <f t="shared" si="2"/>
        <v>0</v>
      </c>
      <c r="Q27" s="49"/>
      <c r="R27" s="50">
        <f t="shared" si="3"/>
        <v>0</v>
      </c>
      <c r="S27" s="23">
        <v>21</v>
      </c>
      <c r="T27" s="23">
        <f t="shared" si="4"/>
        <v>0</v>
      </c>
      <c r="U27" s="23">
        <f t="shared" si="5"/>
        <v>0</v>
      </c>
      <c r="V27" s="47"/>
      <c r="W27" s="46" t="s">
        <v>844</v>
      </c>
      <c r="X27" s="46" t="s">
        <v>846</v>
      </c>
    </row>
    <row r="28" spans="6:24" s="132" customFormat="1" ht="12" outlineLevel="2" x14ac:dyDescent="0.2">
      <c r="F28" s="20">
        <v>15</v>
      </c>
      <c r="G28" s="46" t="s">
        <v>107</v>
      </c>
      <c r="H28" s="47" t="s">
        <v>350</v>
      </c>
      <c r="I28" s="21" t="s">
        <v>12</v>
      </c>
      <c r="J28" s="48">
        <v>35</v>
      </c>
      <c r="K28" s="50">
        <v>0</v>
      </c>
      <c r="L28" s="48">
        <f t="shared" si="0"/>
        <v>35</v>
      </c>
      <c r="M28" s="22">
        <v>0</v>
      </c>
      <c r="N28" s="23">
        <f t="shared" si="1"/>
        <v>0</v>
      </c>
      <c r="O28" s="49"/>
      <c r="P28" s="50">
        <f t="shared" si="2"/>
        <v>0</v>
      </c>
      <c r="Q28" s="49"/>
      <c r="R28" s="50">
        <f t="shared" si="3"/>
        <v>0</v>
      </c>
      <c r="S28" s="23">
        <v>21</v>
      </c>
      <c r="T28" s="23">
        <f t="shared" si="4"/>
        <v>0</v>
      </c>
      <c r="U28" s="23">
        <f t="shared" si="5"/>
        <v>0</v>
      </c>
      <c r="V28" s="47"/>
      <c r="W28" s="46" t="s">
        <v>844</v>
      </c>
      <c r="X28" s="46" t="s">
        <v>846</v>
      </c>
    </row>
    <row r="29" spans="6:24" s="132" customFormat="1" ht="12" outlineLevel="2" x14ac:dyDescent="0.2">
      <c r="F29" s="20">
        <v>16</v>
      </c>
      <c r="G29" s="46" t="s">
        <v>99</v>
      </c>
      <c r="H29" s="47" t="s">
        <v>549</v>
      </c>
      <c r="I29" s="21" t="s">
        <v>16</v>
      </c>
      <c r="J29" s="48">
        <v>140</v>
      </c>
      <c r="K29" s="50">
        <v>0</v>
      </c>
      <c r="L29" s="48">
        <f t="shared" si="0"/>
        <v>140</v>
      </c>
      <c r="M29" s="22">
        <v>0</v>
      </c>
      <c r="N29" s="23">
        <f t="shared" si="1"/>
        <v>0</v>
      </c>
      <c r="O29" s="49"/>
      <c r="P29" s="50">
        <f t="shared" si="2"/>
        <v>0</v>
      </c>
      <c r="Q29" s="49"/>
      <c r="R29" s="50">
        <f t="shared" si="3"/>
        <v>0</v>
      </c>
      <c r="S29" s="23">
        <v>21</v>
      </c>
      <c r="T29" s="23">
        <f t="shared" si="4"/>
        <v>0</v>
      </c>
      <c r="U29" s="23">
        <f t="shared" si="5"/>
        <v>0</v>
      </c>
      <c r="V29" s="47"/>
      <c r="W29" s="46" t="s">
        <v>844</v>
      </c>
      <c r="X29" s="46" t="s">
        <v>846</v>
      </c>
    </row>
    <row r="30" spans="6:24" s="83" customFormat="1" ht="27" customHeight="1" outlineLevel="2" x14ac:dyDescent="0.2">
      <c r="F30" s="84"/>
      <c r="G30" s="85"/>
      <c r="H30" s="86"/>
      <c r="I30" s="85"/>
      <c r="J30" s="87"/>
      <c r="K30" s="88"/>
      <c r="L30" s="87"/>
      <c r="M30" s="88"/>
      <c r="N30" s="89"/>
      <c r="O30" s="90"/>
      <c r="P30" s="88"/>
      <c r="Q30" s="88"/>
      <c r="R30" s="88"/>
      <c r="S30" s="82" t="s">
        <v>1</v>
      </c>
      <c r="T30" s="88"/>
      <c r="U30" s="88"/>
      <c r="V30" s="88"/>
      <c r="W30" s="85"/>
      <c r="X30" s="85"/>
    </row>
    <row r="31" spans="6:24" s="37" customFormat="1" ht="16.5" customHeight="1" outlineLevel="1" x14ac:dyDescent="0.2">
      <c r="F31" s="38"/>
      <c r="G31" s="39"/>
      <c r="H31" s="39" t="s">
        <v>302</v>
      </c>
      <c r="I31" s="6"/>
      <c r="J31" s="40"/>
      <c r="K31" s="41"/>
      <c r="L31" s="40"/>
      <c r="M31" s="41"/>
      <c r="N31" s="42">
        <f>SUBTOTAL(9,N32:N33)</f>
        <v>0</v>
      </c>
      <c r="O31" s="43"/>
      <c r="P31" s="44">
        <f>SUBTOTAL(9,P32:P33)</f>
        <v>0</v>
      </c>
      <c r="Q31" s="41"/>
      <c r="R31" s="44">
        <f>SUBTOTAL(9,R32:R33)</f>
        <v>0</v>
      </c>
      <c r="S31" s="80" t="s">
        <v>1</v>
      </c>
      <c r="T31" s="42">
        <f>SUBTOTAL(9,T32:T33)</f>
        <v>0</v>
      </c>
      <c r="U31" s="42">
        <f>SUBTOTAL(9,U32:U33)</f>
        <v>0</v>
      </c>
      <c r="V31" s="131"/>
      <c r="W31" s="26"/>
      <c r="X31" s="26"/>
    </row>
    <row r="32" spans="6:24" s="132" customFormat="1" ht="24" outlineLevel="2" x14ac:dyDescent="0.2">
      <c r="F32" s="20">
        <v>1</v>
      </c>
      <c r="G32" s="46" t="s">
        <v>163</v>
      </c>
      <c r="H32" s="47" t="s">
        <v>563</v>
      </c>
      <c r="I32" s="21" t="s">
        <v>3</v>
      </c>
      <c r="J32" s="48">
        <v>12.181399999999998</v>
      </c>
      <c r="K32" s="50">
        <v>0</v>
      </c>
      <c r="L32" s="48">
        <f>J32*(1+K32/100)</f>
        <v>12.181399999999998</v>
      </c>
      <c r="M32" s="22">
        <v>0</v>
      </c>
      <c r="N32" s="23">
        <f>L32*M32</f>
        <v>0</v>
      </c>
      <c r="O32" s="49"/>
      <c r="P32" s="50">
        <f>L32*O32</f>
        <v>0</v>
      </c>
      <c r="Q32" s="49"/>
      <c r="R32" s="50">
        <f>L32*Q32</f>
        <v>0</v>
      </c>
      <c r="S32" s="23">
        <v>21</v>
      </c>
      <c r="T32" s="23">
        <f>N32*(S32/100)</f>
        <v>0</v>
      </c>
      <c r="U32" s="23">
        <f>N32+T32</f>
        <v>0</v>
      </c>
      <c r="V32" s="47"/>
      <c r="W32" s="46" t="s">
        <v>844</v>
      </c>
      <c r="X32" s="46" t="s">
        <v>849</v>
      </c>
    </row>
    <row r="33" spans="6:24" s="83" customFormat="1" ht="12.75" customHeight="1" outlineLevel="2" x14ac:dyDescent="0.2">
      <c r="F33" s="84"/>
      <c r="G33" s="85"/>
      <c r="H33" s="86"/>
      <c r="I33" s="85"/>
      <c r="J33" s="87"/>
      <c r="K33" s="88"/>
      <c r="L33" s="87"/>
      <c r="M33" s="88"/>
      <c r="N33" s="89"/>
      <c r="O33" s="90"/>
      <c r="P33" s="88"/>
      <c r="Q33" s="88"/>
      <c r="R33" s="88"/>
      <c r="S33" s="82" t="s">
        <v>1</v>
      </c>
      <c r="T33" s="88"/>
      <c r="U33" s="88"/>
      <c r="V33" s="88"/>
      <c r="W33" s="85"/>
      <c r="X33" s="85"/>
    </row>
    <row r="34" spans="6:24" s="83" customFormat="1" ht="12.75" customHeight="1" outlineLevel="1" x14ac:dyDescent="0.2">
      <c r="F34" s="84"/>
      <c r="G34" s="85"/>
      <c r="H34" s="86"/>
      <c r="I34" s="85"/>
      <c r="J34" s="87"/>
      <c r="K34" s="88"/>
      <c r="L34" s="87"/>
      <c r="M34" s="88"/>
      <c r="N34" s="89"/>
      <c r="O34" s="90"/>
      <c r="P34" s="88"/>
      <c r="Q34" s="88"/>
      <c r="R34" s="88"/>
      <c r="S34" s="82" t="s">
        <v>1</v>
      </c>
      <c r="T34" s="88"/>
      <c r="U34" s="88"/>
      <c r="V34" s="88"/>
      <c r="W34" s="85"/>
      <c r="X34" s="85"/>
    </row>
    <row r="35" spans="6:24" s="83" customFormat="1" ht="12.75" customHeight="1" x14ac:dyDescent="0.2">
      <c r="F35" s="84"/>
      <c r="G35" s="85"/>
      <c r="H35" s="86"/>
      <c r="I35" s="85"/>
      <c r="J35" s="87"/>
      <c r="K35" s="88"/>
      <c r="L35" s="87"/>
      <c r="M35" s="88"/>
      <c r="N35" s="89"/>
      <c r="O35" s="90"/>
      <c r="P35" s="88"/>
      <c r="Q35" s="88"/>
      <c r="R35" s="88"/>
      <c r="S35" s="82" t="s">
        <v>1</v>
      </c>
      <c r="T35" s="88"/>
      <c r="U35" s="88"/>
      <c r="V35" s="88"/>
      <c r="W35" s="85"/>
      <c r="X35" s="85"/>
    </row>
  </sheetData>
  <sheetProtection algorithmName="SHA-512" hashValue="s5U/K1+aT5hCI1BrMVL2E25u7b3kZlEhXSrMiElZ/Jm3/kCZwqWoDUM1mpUMfBqpSe307N6d/puuygSUjd/CEQ==" saltValue="R1B/XcfzDswirPzEwqlFRg==" spinCount="100000" sheet="1" objects="1" scenarios="1"/>
  <protectedRanges>
    <protectedRange sqref="M7 M8 M9 M10 M11 M14 M15 M16 M17 M18 M19 M20 M21 M22 M23 M24 M25 M26 M27 M28 M29 M32" name="Oblast1"/>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20</vt:i4>
      </vt:variant>
    </vt:vector>
  </HeadingPairs>
  <TitlesOfParts>
    <vt:vector size="31" baseType="lpstr">
      <vt:lpstr>Rekapitulace</vt:lpstr>
      <vt:lpstr>101</vt:lpstr>
      <vt:lpstr>102</vt:lpstr>
      <vt:lpstr>103</vt:lpstr>
      <vt:lpstr>401</vt:lpstr>
      <vt:lpstr>402</vt:lpstr>
      <vt:lpstr>403</vt:lpstr>
      <vt:lpstr>801</vt:lpstr>
      <vt:lpstr>802</vt:lpstr>
      <vt:lpstr>MGZS</vt:lpstr>
      <vt:lpstr>DODATEK</vt:lpstr>
      <vt:lpstr>__CENA__</vt:lpstr>
      <vt:lpstr>__MAIN__</vt:lpstr>
      <vt:lpstr>Rekapitulace!__MAIN2__</vt:lpstr>
      <vt:lpstr>__SAZBA__</vt:lpstr>
      <vt:lpstr>__T0__</vt:lpstr>
      <vt:lpstr>__T1__</vt:lpstr>
      <vt:lpstr>__T2__</vt:lpstr>
      <vt:lpstr>__T3__</vt:lpstr>
      <vt:lpstr>Rekapitulace!__TR0__</vt:lpstr>
      <vt:lpstr>Rekapitulace!__TR1__</vt:lpstr>
      <vt:lpstr>'101'!Názvy_tisku</vt:lpstr>
      <vt:lpstr>'101'!Oblast_tisku</vt:lpstr>
      <vt:lpstr>'102'!Oblast_tisku</vt:lpstr>
      <vt:lpstr>'103'!Oblast_tisku</vt:lpstr>
      <vt:lpstr>'401'!Oblast_tisku</vt:lpstr>
      <vt:lpstr>'402'!Oblast_tisku</vt:lpstr>
      <vt:lpstr>'801'!Oblast_tisku</vt:lpstr>
      <vt:lpstr>'802'!Oblast_tisku</vt:lpstr>
      <vt:lpstr>MGZS!Oblast_tisku</vt:lpstr>
      <vt:lpstr>Rekapitulace!Oblast_tisku</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Roman Vlček</cp:lastModifiedBy>
  <cp:lastPrinted>2018-01-05T10:22:59Z</cp:lastPrinted>
  <dcterms:created xsi:type="dcterms:W3CDTF">2007-10-16T11:08:58Z</dcterms:created>
  <dcterms:modified xsi:type="dcterms:W3CDTF">2021-12-01T07:35:48Z</dcterms:modified>
</cp:coreProperties>
</file>