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1570" windowHeight="7965" activeTab="1"/>
  </bookViews>
  <sheets>
    <sheet name="Rekapitulace stavby" sheetId="1" r:id="rId1"/>
    <sheet name="SO 201 - Revitalizace pod..." sheetId="2" r:id="rId2"/>
  </sheets>
  <definedNames>
    <definedName name="_xlnm._FilterDatabase" localSheetId="1" hidden="1">'SO 201 - Revitalizace pod...'!$C$129:$K$327</definedName>
    <definedName name="_xlnm.Print_Area" localSheetId="0">'Rekapitulace stavby'!$D$4:$AO$76,'Rekapitulace stavby'!$C$82:$AQ$96</definedName>
    <definedName name="_xlnm.Print_Area" localSheetId="1">'SO 201 - Revitalizace pod...'!$C$4:$J$76,'SO 201 - Revitalizace pod...'!$C$82:$J$111,'SO 201 - Revitalizace pod...'!$C$117:$K$327</definedName>
    <definedName name="_xlnm.Print_Titles" localSheetId="0">'Rekapitulace stavby'!$92:$92</definedName>
    <definedName name="_xlnm.Print_Titles" localSheetId="1">'SO 201 - Revitalizace pod...'!$129:$129</definedName>
  </definedNames>
  <calcPr calcId="152511"/>
</workbook>
</file>

<file path=xl/sharedStrings.xml><?xml version="1.0" encoding="utf-8"?>
<sst xmlns="http://schemas.openxmlformats.org/spreadsheetml/2006/main" count="2402" uniqueCount="439">
  <si>
    <t>Export Komplet</t>
  </si>
  <si>
    <t/>
  </si>
  <si>
    <t>2.0</t>
  </si>
  <si>
    <t>ZAMOK</t>
  </si>
  <si>
    <t>False</t>
  </si>
  <si>
    <t>{40f56add-8fe7-425d-a177-88377f8d29e0}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</si>
  <si>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</si>
  <si>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</si>
  <si>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</si>
  <si>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</si>
  <si>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</si>
  <si>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</si>
  <si>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</si>
  <si>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</si>
  <si>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Sa2021_03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</si>
  <si>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</si>
  <si>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</si>
  <si>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Podchod Střekov - odstranění vad</t>
  </si>
  <si>
    <t>0,1</t>
  </si>
  <si>
    <t>KSO:</t>
  </si>
  <si>
    <t>CC-CZ:</t>
  </si>
  <si>
    <t>1</t>
  </si>
  <si>
    <t>Místo:</t>
  </si>
  <si>
    <t>Ul. Nová, Ústí nad Labem</t>
  </si>
  <si>
    <t>Datum:</t>
  </si>
  <si>
    <t>24. 1. 2021</t>
  </si>
  <si>
    <t>10</t>
  </si>
  <si>
    <t>100</t>
  </si>
  <si>
    <t>Zadavatel:</t>
  </si>
  <si>
    <t>IČ:</t>
  </si>
  <si>
    <t>STATUTÁRNÍ MĚSTO ÚSTÍ NAD LABEM</t>
  </si>
  <si>
    <t>DIČ:</t>
  </si>
  <si>
    <t>Uchazeč:</t>
  </si>
  <si>
    <t>Vyplň údaj</t>
  </si>
  <si>
    <t>Projektant:</t>
  </si>
  <si>
    <t>VALBEK, SPOL. S R.O.</t>
  </si>
  <si>
    <t>True</t>
  </si>
  <si>
    <t>Zpracovatel:</t>
  </si>
  <si>
    <t xml:space="preserve"> 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</si>
  <si>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</si>
  <si>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</si>
  <si>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</si>
  <si>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</si>
  <si>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</si>
  <si>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</si>
  <si>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</si>
  <si>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</si>
  <si>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</si>
  <si>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</si>
  <si>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</si>
  <si>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</si>
  <si>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</si>
  <si>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</si>
  <si>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</si>
  <si>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</si>
  <si>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</si>
  <si>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</si>
  <si>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</si>
  <si>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</si>
  <si>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</si>
  <si>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</si>
  <si>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</si>
  <si>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</si>
  <si>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</si>
  <si>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</si>
  <si>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</si>
  <si>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</si>
  <si>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</si>
  <si>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</si>
  <si>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</si>
  <si>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</si>
  <si>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</si>
  <si>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</si>
  <si>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</si>
  <si>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</si>
  <si>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</si>
  <si>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</si>
  <si>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</si>
  <si>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</si>
  <si>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</si>
  <si>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</si>
  <si>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</si>
  <si>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</si>
  <si>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</si>
  <si>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</si>
  <si>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 201</t>
  </si>
  <si>
    <t>Revitalizace podchodu pro pěší</t>
  </si>
  <si>
    <t>STA</t>
  </si>
  <si>
    <t>{6b59e4b6-a49f-4887-821b-f5f9c80ba660}</t>
  </si>
  <si>
    <t>2</t>
  </si>
  <si>
    <t>KRYCÍ LIST SOUPISU PRACÍ</t>
  </si>
  <si>
    <t>Objekt:</t>
  </si>
  <si>
    <t>SO 201 - Revitalizace podchodu pro pěší</t>
  </si>
  <si>
    <t>REKAPITULACE ČLENĚNÍ SOUPISU PRACÍ</t>
  </si>
  <si>
    <t>Kód dílu - Popis</t>
  </si>
  <si>
    <t>Cena celkem [CZK]</t>
  </si>
  <si>
    <t>Náklady ze soupisu prací</t>
  </si>
  <si>
    <t>-1</t>
  </si>
  <si>
    <t>6 - Úpravy povrchů, podlahy a osazování výplní</t>
  </si>
  <si>
    <t>9 - Ostatní konstrukce a práce, bourání</t>
  </si>
  <si>
    <t>HSV - Práce a dodávky HSV</t>
  </si>
  <si>
    <t xml:space="preserve">    997 - Přesun sutě</t>
  </si>
  <si>
    <t xml:space="preserve">    998 - Přesun hmot</t>
  </si>
  <si>
    <t>PSV - Práce a dodávky PSV</t>
  </si>
  <si>
    <t xml:space="preserve">    767 - Konstrukce zámečnické</t>
  </si>
  <si>
    <t xml:space="preserve">    783 - Dokončovací práce - nátěry</t>
  </si>
  <si>
    <t xml:space="preserve">    789 - Povrchové úpravy ocelových konstrukcí a technologických zařízení</t>
  </si>
  <si>
    <t>HZS - Hodinové zúčtovací sazby</t>
  </si>
  <si>
    <t>VRN - Vedlejší rozpočtové náklady</t>
  </si>
  <si>
    <t xml:space="preserve">    VRN3 - Zařízení staveniště</t>
  </si>
  <si>
    <t>Ostatní - Ostatní</t>
  </si>
  <si>
    <t xml:space="preserve">    VŘ 01 - Dodatečné informace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</si>
  <si>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</si>
  <si>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</si>
  <si>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</si>
  <si>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</si>
  <si>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</si>
  <si>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</si>
  <si>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</si>
  <si>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</si>
  <si>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</si>
  <si>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</si>
  <si>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</si>
  <si>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</si>
  <si>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</si>
  <si>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6</t>
  </si>
  <si>
    <t>Úpravy povrchů, podlahy a osazování výplní</t>
  </si>
  <si>
    <t>ROZPOCET</t>
  </si>
  <si>
    <t>K</t>
  </si>
  <si>
    <t>621135002</t>
  </si>
  <si>
    <t>Vyrovnání podkladu vnějších podhledů maltou cementovou tl do 10 mm</t>
  </si>
  <si>
    <t>m2</t>
  </si>
  <si>
    <t>CS ÚRS 2016 02</t>
  </si>
  <si>
    <t>4</t>
  </si>
  <si>
    <t>998651338</t>
  </si>
  <si>
    <t>VV</t>
  </si>
  <si>
    <t>"podhled 100%</t>
  </si>
  <si>
    <t>68,45</t>
  </si>
  <si>
    <t>Součet</t>
  </si>
  <si>
    <t>621142001</t>
  </si>
  <si>
    <t>Potažení vnějších podhledů sklovláknitým pletivem vtlačeným do tenkovrstvé hmoty</t>
  </si>
  <si>
    <t>967529593</t>
  </si>
  <si>
    <t>3</t>
  </si>
  <si>
    <t>622135002</t>
  </si>
  <si>
    <t>Vyrovnání podkladu vnějších stěn maltou cementovou tl do 10 mm</t>
  </si>
  <si>
    <t>44124622</t>
  </si>
  <si>
    <t>"stěny a podhled 100%</t>
  </si>
  <si>
    <t>308,202</t>
  </si>
  <si>
    <t>"schodiště</t>
  </si>
  <si>
    <t>42,6+7,5+27,15+28,04</t>
  </si>
  <si>
    <t>622142001</t>
  </si>
  <si>
    <t>Potažení vnějších stěn sklovláknitým pletivem vtlačeným do tenkovrstvé hmoty</t>
  </si>
  <si>
    <t>-1348979755</t>
  </si>
  <si>
    <t>413,492</t>
  </si>
  <si>
    <t>5</t>
  </si>
  <si>
    <t>629995219</t>
  </si>
  <si>
    <t>Očištění vnějších ploch otryskáním nesušeným křemičitým pískem betonového povrchu</t>
  </si>
  <si>
    <t>CS ÚRS 2020 02</t>
  </si>
  <si>
    <t>-1882438990</t>
  </si>
  <si>
    <t>376,652</t>
  </si>
  <si>
    <t>"podlaha podchodu</t>
  </si>
  <si>
    <t>632451.R01</t>
  </si>
  <si>
    <t>Příplatek za přehlazení povrchu perlinky plstí stěn a podhledu</t>
  </si>
  <si>
    <t>-382515417</t>
  </si>
  <si>
    <t>413,492+68,45</t>
  </si>
  <si>
    <t>7</t>
  </si>
  <si>
    <t>633131112</t>
  </si>
  <si>
    <t>Povrchová úprava průmyslových podlah vsypovou směsí tl 3 mm s přísadou karbidu těžký provoz</t>
  </si>
  <si>
    <t>935715503</t>
  </si>
  <si>
    <t>8</t>
  </si>
  <si>
    <t>633811111</t>
  </si>
  <si>
    <t>Broušení nerovností betonových podlah do 2 mm - stržení šlemu</t>
  </si>
  <si>
    <t>90745771</t>
  </si>
  <si>
    <t>9</t>
  </si>
  <si>
    <t>634111113</t>
  </si>
  <si>
    <t>Obvodová dilatace pružnou těsnicí páskou v 80 mm mezi stěnou a mazaninou</t>
  </si>
  <si>
    <t>m</t>
  </si>
  <si>
    <t>1123765152</t>
  </si>
  <si>
    <t>"podchod</t>
  </si>
  <si>
    <t>16,14*2</t>
  </si>
  <si>
    <t>21,4*2+1,86*2+6,84*2+0,16*2*(38+7+19)</t>
  </si>
  <si>
    <t>634911143</t>
  </si>
  <si>
    <t>Řezání dilatačních spár š 30 mm hl do 50 mm v čerstvé betonové mazanině</t>
  </si>
  <si>
    <t>1525484228</t>
  </si>
  <si>
    <t>33,12+29,52+8+16</t>
  </si>
  <si>
    <t>Ostatní konstrukce a práce, bourání</t>
  </si>
  <si>
    <t>11</t>
  </si>
  <si>
    <t>931994103</t>
  </si>
  <si>
    <t>Těsnění dilatační spáry betonové konstrukce ukončujícím těsnicím pásem</t>
  </si>
  <si>
    <t>1232441436</t>
  </si>
  <si>
    <t>12</t>
  </si>
  <si>
    <t>931994142</t>
  </si>
  <si>
    <t>Těsnění dilatační spáry betonové konstrukce polyuretanovým tmelem do pl 4,0 cm2</t>
  </si>
  <si>
    <t>698665883</t>
  </si>
  <si>
    <t>13</t>
  </si>
  <si>
    <t>931994151</t>
  </si>
  <si>
    <t>Těsnění spáry betonové konstrukce spárovým profilem průřezu 20/20 mm</t>
  </si>
  <si>
    <t>1898175444</t>
  </si>
  <si>
    <t>14</t>
  </si>
  <si>
    <t>935113111</t>
  </si>
  <si>
    <t>Osazení odvodňovacího polymerbetonového žlabu s krycím roštem šířky do 200 mm</t>
  </si>
  <si>
    <t>-1164718361</t>
  </si>
  <si>
    <t>M</t>
  </si>
  <si>
    <t>592270050</t>
  </si>
  <si>
    <t>žlab odvodňovací ACO N100 typ 10,polymerbeton,100 x 13 x 18 x 18 cm</t>
  </si>
  <si>
    <t>kus</t>
  </si>
  <si>
    <t>-2075348706</t>
  </si>
  <si>
    <t>16</t>
  </si>
  <si>
    <t>592270210</t>
  </si>
  <si>
    <t>rošt mřížkový MW 30x20 ACO N100 - pozink.ocel 100cm x 12,7cm x 687cm2/m, tř.zatíž. B125</t>
  </si>
  <si>
    <t>128</t>
  </si>
  <si>
    <t>-1000058004</t>
  </si>
  <si>
    <t>17</t>
  </si>
  <si>
    <t>592270270</t>
  </si>
  <si>
    <t>čelo plné na začátek a konec žlabu ACO N100 typ 0-20, pro všechny stavební výšky</t>
  </si>
  <si>
    <t>-2007252921</t>
  </si>
  <si>
    <t>18</t>
  </si>
  <si>
    <t>592270250</t>
  </si>
  <si>
    <t>vpust žlabová krátký tvar ACO N100, H355, těsný odtok DN100  50 x 13 x 35,5 cm</t>
  </si>
  <si>
    <t>7567910</t>
  </si>
  <si>
    <t>19</t>
  </si>
  <si>
    <t>941111111</t>
  </si>
  <si>
    <t>Montáž lešení řadového trubkového lehkého s podlahami zatížení do 200 kg/m2 š do 0,9 m v do 10 m</t>
  </si>
  <si>
    <t>-735760580</t>
  </si>
  <si>
    <t>20</t>
  </si>
  <si>
    <t>941111211</t>
  </si>
  <si>
    <t>Příplatek k lešení řadovému trubkovému lehkému s podlahami š 0,9 m v 10 m za první a ZKD den použití</t>
  </si>
  <si>
    <t>527324266</t>
  </si>
  <si>
    <t>362,066*59</t>
  </si>
  <si>
    <t>941111811</t>
  </si>
  <si>
    <t>Demontáž lešení řadového trubkového lehkého s podlahami zatížení do 200 kg/m2 š do 0,9 m v do 10 m</t>
  </si>
  <si>
    <t>-1506903943</t>
  </si>
  <si>
    <t>22</t>
  </si>
  <si>
    <t>966008231</t>
  </si>
  <si>
    <t>Bourání plastového odvodňovacího žlabu š do 200 mm</t>
  </si>
  <si>
    <t>648230235</t>
  </si>
  <si>
    <t>23</t>
  </si>
  <si>
    <t>985111111</t>
  </si>
  <si>
    <t>Otlučení omítek stěn</t>
  </si>
  <si>
    <t>172106839</t>
  </si>
  <si>
    <t>"vstupní zídky sídliště"</t>
  </si>
  <si>
    <t>(8,59*2+5,04)*1,2+0,4*1,2*2</t>
  </si>
  <si>
    <t>"koruna zídek sídliště"</t>
  </si>
  <si>
    <t>(8,59*2+5,04)*0,5</t>
  </si>
  <si>
    <t>(8,59*2+5,04)*0,1*2</t>
  </si>
  <si>
    <t>"vstupní zídky škola"</t>
  </si>
  <si>
    <t>22,875*0,8+7,93*0,8+9,935*0,8+2,545*2*0,8+5,065*1,6+0,4*0,8*2+0,4*0,4*2+0,4*0,8*2</t>
  </si>
  <si>
    <t>"koruna zídek škola"</t>
  </si>
  <si>
    <t>22,875*0,68+7,93*0,63+9,935*0,63+2,545*0,55+5,065*0,55</t>
  </si>
  <si>
    <t>(22,875+7,93+9,935+2,545+5,065)*0,1*2</t>
  </si>
  <si>
    <t>24</t>
  </si>
  <si>
    <t>985112111</t>
  </si>
  <si>
    <t>Odsekání degradovaného betonu stěn tl do 10 mm</t>
  </si>
  <si>
    <t>1307684204</t>
  </si>
  <si>
    <t>"stěny podchodu 50%</t>
  </si>
  <si>
    <t>16,4*2,7*2*0,5</t>
  </si>
  <si>
    <t>25</t>
  </si>
  <si>
    <t>985112121</t>
  </si>
  <si>
    <t>Odsekání degradovaného betonu líce kleneb a podhledů tl do 10 mm</t>
  </si>
  <si>
    <t>106454908</t>
  </si>
  <si>
    <t>"podhled podchod 50%</t>
  </si>
  <si>
    <t>16,4*4,05*0,5</t>
  </si>
  <si>
    <t>26</t>
  </si>
  <si>
    <t>985112132</t>
  </si>
  <si>
    <t>Odsekání degradovaného betonu rubu kleneb a podlah tl do 30 mm</t>
  </si>
  <si>
    <t>1090980042</t>
  </si>
  <si>
    <t>"schodiště 30%</t>
  </si>
  <si>
    <t>"podlaha podchodu 30%</t>
  </si>
  <si>
    <t>27</t>
  </si>
  <si>
    <t>985113131</t>
  </si>
  <si>
    <t>Pemrlování povrchu betonu rubu kleneb a podlah</t>
  </si>
  <si>
    <t>-290296901</t>
  </si>
  <si>
    <t>"schodiště 70%</t>
  </si>
  <si>
    <t>(42,6+7,5+27,15+28,04)*0,7</t>
  </si>
  <si>
    <t>"podlaha podchodu 70%</t>
  </si>
  <si>
    <t>68,45*0,7</t>
  </si>
  <si>
    <t>28</t>
  </si>
  <si>
    <t>985131111</t>
  </si>
  <si>
    <t>Očištění ploch stěn, rubu kleneb a podlah tlakovou vodou</t>
  </si>
  <si>
    <t>-898928173</t>
  </si>
  <si>
    <t>"stěny a podhled</t>
  </si>
  <si>
    <t>29</t>
  </si>
  <si>
    <t>985311112</t>
  </si>
  <si>
    <t>Reprofilace stěn cementovými sanačními maltami tl 20 mm</t>
  </si>
  <si>
    <t>-1985621939</t>
  </si>
  <si>
    <t>30</t>
  </si>
  <si>
    <t>985311212</t>
  </si>
  <si>
    <t>Reprofilace líce kleneb a podhledů cementovými sanačními maltami tl 20 mm</t>
  </si>
  <si>
    <t>-1226735646</t>
  </si>
  <si>
    <t>31</t>
  </si>
  <si>
    <t>985311312</t>
  </si>
  <si>
    <t>Reprofilace rubu kleneb a podlah cementovými sanačními maltami tl 20 mm</t>
  </si>
  <si>
    <t>1681463375</t>
  </si>
  <si>
    <t>32</t>
  </si>
  <si>
    <t>985312114</t>
  </si>
  <si>
    <t>Stěrka k vyrovnání betonových ploch stěn tl 5 mm</t>
  </si>
  <si>
    <t>-105870969</t>
  </si>
  <si>
    <t>33</t>
  </si>
  <si>
    <t>985321111</t>
  </si>
  <si>
    <t>Ochranný nátěr výztuže na cementové bázi stěn, líce kleneb a podhledů 1 vrstva tl 1 mm</t>
  </si>
  <si>
    <t>-138812681</t>
  </si>
  <si>
    <t>"stěny 50%</t>
  </si>
  <si>
    <t>34</t>
  </si>
  <si>
    <t>985321912</t>
  </si>
  <si>
    <t>Příplatek k cenám ochranného nátěru výztuže za plochu do 10 m2 jednotlivě</t>
  </si>
  <si>
    <t>1901896071</t>
  </si>
  <si>
    <t>77,49</t>
  </si>
  <si>
    <t>35</t>
  </si>
  <si>
    <t>985324111</t>
  </si>
  <si>
    <t>Impregnační nátěr betonu dvojnásobný (OS-A)</t>
  </si>
  <si>
    <t>-1923936007</t>
  </si>
  <si>
    <t>HSV</t>
  </si>
  <si>
    <t>Práce a dodávky HSV</t>
  </si>
  <si>
    <t>997</t>
  </si>
  <si>
    <t>Přesun sutě</t>
  </si>
  <si>
    <t>36</t>
  </si>
  <si>
    <t>997013212</t>
  </si>
  <si>
    <t>Vnitrostaveništní doprava suti a vybouraných hmot pro budovy v do 9 m ručně</t>
  </si>
  <si>
    <t>t</t>
  </si>
  <si>
    <t>-995801403</t>
  </si>
  <si>
    <t>37</t>
  </si>
  <si>
    <t>997013219</t>
  </si>
  <si>
    <t>Příplatek k vnitrostaveništní dopravě suti a vybouraných hmot za zvětšenou dopravu suti ZKD 10 m</t>
  </si>
  <si>
    <t>-1432765187</t>
  </si>
  <si>
    <t>27,841*9</t>
  </si>
  <si>
    <t>38</t>
  </si>
  <si>
    <t>997013501</t>
  </si>
  <si>
    <t>Odvoz suti a vybouraných hmot na skládku nebo meziskládku do 1 km se složením</t>
  </si>
  <si>
    <t>1203945526</t>
  </si>
  <si>
    <t>39</t>
  </si>
  <si>
    <t>997013509</t>
  </si>
  <si>
    <t>Příplatek k odvozu suti a vybouraných hmot na skládku ZKD 1 km přes 1 km</t>
  </si>
  <si>
    <t>1860309629</t>
  </si>
  <si>
    <t>27,841*14</t>
  </si>
  <si>
    <t>40</t>
  </si>
  <si>
    <t>997013801</t>
  </si>
  <si>
    <t>Poplatek za uložení stavebního betonového odpadu na skládce (skládkovné)</t>
  </si>
  <si>
    <t>1082220913</t>
  </si>
  <si>
    <t>998</t>
  </si>
  <si>
    <t>Přesun hmot</t>
  </si>
  <si>
    <t>41</t>
  </si>
  <si>
    <t>998012022</t>
  </si>
  <si>
    <t>Přesun hmot pro budovy monolitické v do 12 m</t>
  </si>
  <si>
    <t>1230995492</t>
  </si>
  <si>
    <t>42</t>
  </si>
  <si>
    <t>998012038</t>
  </si>
  <si>
    <t>Příplatek k přesunu hmot pro budovy monolitické za zvětšený přesun do 5000 m</t>
  </si>
  <si>
    <t>725779666</t>
  </si>
  <si>
    <t>PSV</t>
  </si>
  <si>
    <t>Práce a dodávky PSV</t>
  </si>
  <si>
    <t>767</t>
  </si>
  <si>
    <t>Konstrukce zámečnické</t>
  </si>
  <si>
    <t>43</t>
  </si>
  <si>
    <t>767161111</t>
  </si>
  <si>
    <t>Montáž zábradlí rovného z trubek do zdi hmotnosti do 20 kg</t>
  </si>
  <si>
    <t>-497425239</t>
  </si>
  <si>
    <t>44</t>
  </si>
  <si>
    <t>767161811</t>
  </si>
  <si>
    <t>Demontáž zábradlí rovného rozebíratelného hmotnosti 1m zábradlí do 20 kg</t>
  </si>
  <si>
    <t>-1368122854</t>
  </si>
  <si>
    <t>45</t>
  </si>
  <si>
    <t>767161851</t>
  </si>
  <si>
    <t>Demontáž madel schodišťových</t>
  </si>
  <si>
    <t>1195634873</t>
  </si>
  <si>
    <t>46</t>
  </si>
  <si>
    <t>767165111</t>
  </si>
  <si>
    <t>Montáž zábradlí rovného madla z trubek nebo tenkostěnných profilů šroubovaného</t>
  </si>
  <si>
    <t>-122358387</t>
  </si>
  <si>
    <t>47</t>
  </si>
  <si>
    <t>998767202</t>
  </si>
  <si>
    <t>Přesun hmot procentní pro zámečnické konstrukce v objektech v do 12 m</t>
  </si>
  <si>
    <t>%</t>
  </si>
  <si>
    <t>210476725</t>
  </si>
  <si>
    <t>48</t>
  </si>
  <si>
    <t>998767299</t>
  </si>
  <si>
    <t>Příplatek k přesunu hmot procentní 767 za zvětšený přesun ZKD 1000 m přes 1000 m</t>
  </si>
  <si>
    <t>-1974701205</t>
  </si>
  <si>
    <t>783</t>
  </si>
  <si>
    <t>Dokončovací práce - nátěry</t>
  </si>
  <si>
    <t>49</t>
  </si>
  <si>
    <t>783823101</t>
  </si>
  <si>
    <t>Penetrační akrylátový nátěr hladkých betonových povrchů</t>
  </si>
  <si>
    <t>330539132</t>
  </si>
  <si>
    <t>481,492</t>
  </si>
  <si>
    <t>50</t>
  </si>
  <si>
    <t>783846503</t>
  </si>
  <si>
    <t>Antigraffiti nátěr trvalý do 100 cyklů odstranění graffiti hladkých betonových povrchů</t>
  </si>
  <si>
    <t>-1433459676</t>
  </si>
  <si>
    <t>51</t>
  </si>
  <si>
    <t>783947161</t>
  </si>
  <si>
    <t>Krycí dvojnásobný polyuretanový vodou ředitelný nátěr betonové podlahy</t>
  </si>
  <si>
    <t>1891786215</t>
  </si>
  <si>
    <t>789</t>
  </si>
  <si>
    <t>Povrchové úpravy ocelových konstrukcí a technologických zařízení</t>
  </si>
  <si>
    <t>HZS</t>
  </si>
  <si>
    <t>Hodinové zúčtovací sazby</t>
  </si>
  <si>
    <t>VRN</t>
  </si>
  <si>
    <t>Vedlejší rozpočtové náklady</t>
  </si>
  <si>
    <t>VRN3</t>
  </si>
  <si>
    <t>Zařízení staveniště</t>
  </si>
  <si>
    <t>52</t>
  </si>
  <si>
    <t>032403000</t>
  </si>
  <si>
    <t>Provizorní komunikace</t>
  </si>
  <si>
    <t>1024</t>
  </si>
  <si>
    <t>-1773858002</t>
  </si>
  <si>
    <t>53</t>
  </si>
  <si>
    <t>034203000</t>
  </si>
  <si>
    <t>Oplocení staveniště</t>
  </si>
  <si>
    <t>-2019502470</t>
  </si>
  <si>
    <t>54</t>
  </si>
  <si>
    <t>034503000</t>
  </si>
  <si>
    <t>Informační tabule na staveništi</t>
  </si>
  <si>
    <t>1297881695</t>
  </si>
  <si>
    <t>55</t>
  </si>
  <si>
    <t>034703000</t>
  </si>
  <si>
    <t>Osvětlení staveniště</t>
  </si>
  <si>
    <t>706619113</t>
  </si>
  <si>
    <t>Ostatní</t>
  </si>
  <si>
    <t>VŘ 01</t>
  </si>
  <si>
    <t>Dodatečné informace</t>
  </si>
  <si>
    <t>56</t>
  </si>
  <si>
    <t>767991911</t>
  </si>
  <si>
    <t>Opravy zámečnických konstrukcí ostatní - samostatné svařování</t>
  </si>
  <si>
    <t>CS ÚRS 2021 02</t>
  </si>
  <si>
    <t>512</t>
  </si>
  <si>
    <t>920553956</t>
  </si>
  <si>
    <t>57</t>
  </si>
  <si>
    <t>767991912</t>
  </si>
  <si>
    <t>Opravy zámečnických konstrukcí ostatní - samostatné řezání plamenem</t>
  </si>
  <si>
    <t>-899153976</t>
  </si>
  <si>
    <t>58</t>
  </si>
  <si>
    <t>HZS2132</t>
  </si>
  <si>
    <t>Hodinová zúčtovací sazba zámečník odborný</t>
  </si>
  <si>
    <t>hod</t>
  </si>
  <si>
    <t>1387540315</t>
  </si>
  <si>
    <t>59</t>
  </si>
  <si>
    <t>789411123</t>
  </si>
  <si>
    <t>Provedení žárového stříkání zařízení nečlenitých Zn 100 μm</t>
  </si>
  <si>
    <t>-636426103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</si>
</sst>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9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3" xfId="0" applyFont="1" applyBorder="1" applyAlignment="1" applyProtection="1">
      <alignment horizontal="center" vertical="center" wrapText="1"/>
      <protection/>
    </xf>
    <xf numFmtId="0" fontId="24" fillId="0" borderId="14" xfId="0" applyFont="1" applyBorder="1" applyAlignment="1" applyProtection="1">
      <alignment horizontal="center" vertical="center" wrapText="1"/>
      <protection/>
    </xf>
    <xf numFmtId="0" fontId="24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7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8" xfId="0" applyNumberFormat="1" applyFont="1" applyBorder="1" applyAlignment="1" applyProtection="1">
      <alignment vertical="center"/>
      <protection/>
    </xf>
    <xf numFmtId="4" fontId="30" fillId="0" borderId="19" xfId="0" applyNumberFormat="1" applyFont="1" applyBorder="1" applyAlignment="1" applyProtection="1">
      <alignment vertical="center"/>
      <protection/>
    </xf>
    <xf numFmtId="166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3" xfId="0" applyFont="1" applyFill="1" applyBorder="1" applyAlignment="1" applyProtection="1">
      <alignment horizontal="center" vertical="center" wrapText="1"/>
      <protection/>
    </xf>
    <xf numFmtId="0" fontId="23" fillId="4" borderId="14" xfId="0" applyFont="1" applyFill="1" applyBorder="1" applyAlignment="1" applyProtection="1">
      <alignment horizontal="center" vertical="center" wrapText="1"/>
      <protection/>
    </xf>
    <xf numFmtId="0" fontId="23" fillId="4" borderId="15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3" fillId="0" borderId="10" xfId="0" applyNumberFormat="1" applyFont="1" applyBorder="1" applyAlignment="1" applyProtection="1">
      <alignment/>
      <protection/>
    </xf>
    <xf numFmtId="166" fontId="33" fillId="0" borderId="11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7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2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7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6" fillId="0" borderId="22" xfId="0" applyFont="1" applyBorder="1" applyAlignment="1" applyProtection="1">
      <alignment horizontal="center" vertical="center"/>
      <protection/>
    </xf>
    <xf numFmtId="49" fontId="36" fillId="0" borderId="22" xfId="0" applyNumberFormat="1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center" vertical="center" wrapText="1"/>
      <protection/>
    </xf>
    <xf numFmtId="167" fontId="36" fillId="0" borderId="22" xfId="0" applyNumberFormat="1" applyFont="1" applyBorder="1" applyAlignment="1" applyProtection="1">
      <alignment vertical="center"/>
      <protection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/>
    </xf>
    <xf numFmtId="0" fontId="37" fillId="0" borderId="3" xfId="0" applyFont="1" applyBorder="1" applyAlignment="1">
      <alignment vertical="center"/>
    </xf>
    <xf numFmtId="0" fontId="36" fillId="2" borderId="17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167" fontId="23" fillId="2" borderId="22" xfId="0" applyNumberFormat="1" applyFont="1" applyFill="1" applyBorder="1" applyAlignment="1" applyProtection="1">
      <alignment vertical="center"/>
      <protection locked="0"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1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166" fontId="24" fillId="0" borderId="19" xfId="0" applyNumberFormat="1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7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21" xfId="0" applyFont="1" applyFill="1" applyBorder="1" applyAlignment="1" applyProtection="1">
      <alignment horizontal="left"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7"/>
  <sheetViews>
    <sheetView showGridLines="0" workbookViewId="0" topLeftCell="A18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284"/>
      <c r="AS2" s="284"/>
      <c r="AT2" s="284"/>
      <c r="AU2" s="284"/>
      <c r="AV2" s="284"/>
      <c r="AW2" s="284"/>
      <c r="AX2" s="284"/>
      <c r="AY2" s="284"/>
      <c r="AZ2" s="284"/>
      <c r="BA2" s="284"/>
      <c r="BB2" s="284"/>
      <c r="BC2" s="284"/>
      <c r="BD2" s="284"/>
      <c r="BE2" s="284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47" t="s">
        <v>14</v>
      </c>
      <c r="L5" s="248"/>
      <c r="M5" s="248"/>
      <c r="N5" s="248"/>
      <c r="O5" s="248"/>
      <c r="P5" s="248"/>
      <c r="Q5" s="248"/>
      <c r="R5" s="248"/>
      <c r="S5" s="248"/>
      <c r="T5" s="248"/>
      <c r="U5" s="248"/>
      <c r="V5" s="248"/>
      <c r="W5" s="248"/>
      <c r="X5" s="248"/>
      <c r="Y5" s="248"/>
      <c r="Z5" s="248"/>
      <c r="AA5" s="248"/>
      <c r="AB5" s="248"/>
      <c r="AC5" s="248"/>
      <c r="AD5" s="248"/>
      <c r="AE5" s="248"/>
      <c r="AF5" s="248"/>
      <c r="AG5" s="248"/>
      <c r="AH5" s="248"/>
      <c r="AI5" s="248"/>
      <c r="AJ5" s="248"/>
      <c r="AK5" s="248"/>
      <c r="AL5" s="248"/>
      <c r="AM5" s="248"/>
      <c r="AN5" s="248"/>
      <c r="AO5" s="248"/>
      <c r="AP5" s="22"/>
      <c r="AQ5" s="22"/>
      <c r="AR5" s="20"/>
      <c r="BE5" s="244" t="s">
        <v>15</v>
      </c>
      <c r="BS5" s="17" t="s">
        <v>6</v>
      </c>
    </row>
    <row r="6" spans="2:71" s="1" customFormat="1" ht="36.95" customHeight="1">
      <c r="B6" s="21"/>
      <c r="C6" s="22"/>
      <c r="D6" s="28" t="s">
        <v>16</v>
      </c>
      <c r="E6" s="22"/>
      <c r="F6" s="22"/>
      <c r="G6" s="22"/>
      <c r="H6" s="22"/>
      <c r="I6" s="22"/>
      <c r="J6" s="22"/>
      <c r="K6" s="249" t="s">
        <v>17</v>
      </c>
      <c r="L6" s="248"/>
      <c r="M6" s="248"/>
      <c r="N6" s="248"/>
      <c r="O6" s="248"/>
      <c r="P6" s="248"/>
      <c r="Q6" s="248"/>
      <c r="R6" s="248"/>
      <c r="S6" s="248"/>
      <c r="T6" s="248"/>
      <c r="U6" s="248"/>
      <c r="V6" s="248"/>
      <c r="W6" s="248"/>
      <c r="X6" s="248"/>
      <c r="Y6" s="248"/>
      <c r="Z6" s="248"/>
      <c r="AA6" s="248"/>
      <c r="AB6" s="248"/>
      <c r="AC6" s="248"/>
      <c r="AD6" s="248"/>
      <c r="AE6" s="248"/>
      <c r="AF6" s="248"/>
      <c r="AG6" s="248"/>
      <c r="AH6" s="248"/>
      <c r="AI6" s="248"/>
      <c r="AJ6" s="248"/>
      <c r="AK6" s="248"/>
      <c r="AL6" s="248"/>
      <c r="AM6" s="248"/>
      <c r="AN6" s="248"/>
      <c r="AO6" s="248"/>
      <c r="AP6" s="22"/>
      <c r="AQ6" s="22"/>
      <c r="AR6" s="20"/>
      <c r="BE6" s="245"/>
      <c r="BS6" s="17" t="s">
        <v>18</v>
      </c>
    </row>
    <row r="7" spans="2:71" s="1" customFormat="1" ht="12" customHeight="1">
      <c r="B7" s="21"/>
      <c r="C7" s="22"/>
      <c r="D7" s="29" t="s">
        <v>19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9" t="s">
        <v>20</v>
      </c>
      <c r="AL7" s="22"/>
      <c r="AM7" s="22"/>
      <c r="AN7" s="27" t="s">
        <v>1</v>
      </c>
      <c r="AO7" s="22"/>
      <c r="AP7" s="22"/>
      <c r="AQ7" s="22"/>
      <c r="AR7" s="20"/>
      <c r="BE7" s="245"/>
      <c r="BS7" s="17" t="s">
        <v>21</v>
      </c>
    </row>
    <row r="8" spans="2:71" s="1" customFormat="1" ht="12" customHeight="1">
      <c r="B8" s="21"/>
      <c r="C8" s="22"/>
      <c r="D8" s="29" t="s">
        <v>22</v>
      </c>
      <c r="E8" s="22"/>
      <c r="F8" s="22"/>
      <c r="G8" s="22"/>
      <c r="H8" s="22"/>
      <c r="I8" s="22"/>
      <c r="J8" s="22"/>
      <c r="K8" s="27" t="s">
        <v>23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9" t="s">
        <v>24</v>
      </c>
      <c r="AL8" s="22"/>
      <c r="AM8" s="22"/>
      <c r="AN8" s="30" t="s">
        <v>25</v>
      </c>
      <c r="AO8" s="22"/>
      <c r="AP8" s="22"/>
      <c r="AQ8" s="22"/>
      <c r="AR8" s="20"/>
      <c r="BE8" s="245"/>
      <c r="BS8" s="17" t="s">
        <v>26</v>
      </c>
    </row>
    <row r="9" spans="2:71" s="1" customFormat="1" ht="14.45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245"/>
      <c r="BS9" s="17" t="s">
        <v>27</v>
      </c>
    </row>
    <row r="10" spans="2:71" s="1" customFormat="1" ht="12" customHeight="1">
      <c r="B10" s="21"/>
      <c r="C10" s="22"/>
      <c r="D10" s="29" t="s">
        <v>28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9" t="s">
        <v>29</v>
      </c>
      <c r="AL10" s="22"/>
      <c r="AM10" s="22"/>
      <c r="AN10" s="27" t="s">
        <v>1</v>
      </c>
      <c r="AO10" s="22"/>
      <c r="AP10" s="22"/>
      <c r="AQ10" s="22"/>
      <c r="AR10" s="20"/>
      <c r="BE10" s="245"/>
      <c r="BS10" s="17" t="s">
        <v>18</v>
      </c>
    </row>
    <row r="11" spans="2:71" s="1" customFormat="1" ht="18.4" customHeight="1">
      <c r="B11" s="21"/>
      <c r="C11" s="22"/>
      <c r="D11" s="22"/>
      <c r="E11" s="27" t="s">
        <v>30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9" t="s">
        <v>31</v>
      </c>
      <c r="AL11" s="22"/>
      <c r="AM11" s="22"/>
      <c r="AN11" s="27" t="s">
        <v>1</v>
      </c>
      <c r="AO11" s="22"/>
      <c r="AP11" s="22"/>
      <c r="AQ11" s="22"/>
      <c r="AR11" s="20"/>
      <c r="BE11" s="245"/>
      <c r="BS11" s="17" t="s">
        <v>18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245"/>
      <c r="BS12" s="17" t="s">
        <v>18</v>
      </c>
    </row>
    <row r="13" spans="2:71" s="1" customFormat="1" ht="12" customHeight="1">
      <c r="B13" s="21"/>
      <c r="C13" s="22"/>
      <c r="D13" s="29" t="s">
        <v>32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9" t="s">
        <v>29</v>
      </c>
      <c r="AL13" s="22"/>
      <c r="AM13" s="22"/>
      <c r="AN13" s="31" t="s">
        <v>33</v>
      </c>
      <c r="AO13" s="22"/>
      <c r="AP13" s="22"/>
      <c r="AQ13" s="22"/>
      <c r="AR13" s="20"/>
      <c r="BE13" s="245"/>
      <c r="BS13" s="17" t="s">
        <v>18</v>
      </c>
    </row>
    <row r="14" spans="2:71" ht="12.75">
      <c r="B14" s="21"/>
      <c r="C14" s="22"/>
      <c r="D14" s="22"/>
      <c r="E14" s="250" t="s">
        <v>33</v>
      </c>
      <c r="F14" s="251"/>
      <c r="G14" s="251"/>
      <c r="H14" s="251"/>
      <c r="I14" s="251"/>
      <c r="J14" s="251"/>
      <c r="K14" s="251"/>
      <c r="L14" s="251"/>
      <c r="M14" s="251"/>
      <c r="N14" s="251"/>
      <c r="O14" s="251"/>
      <c r="P14" s="251"/>
      <c r="Q14" s="251"/>
      <c r="R14" s="251"/>
      <c r="S14" s="251"/>
      <c r="T14" s="251"/>
      <c r="U14" s="251"/>
      <c r="V14" s="251"/>
      <c r="W14" s="251"/>
      <c r="X14" s="251"/>
      <c r="Y14" s="251"/>
      <c r="Z14" s="251"/>
      <c r="AA14" s="251"/>
      <c r="AB14" s="251"/>
      <c r="AC14" s="251"/>
      <c r="AD14" s="251"/>
      <c r="AE14" s="251"/>
      <c r="AF14" s="251"/>
      <c r="AG14" s="251"/>
      <c r="AH14" s="251"/>
      <c r="AI14" s="251"/>
      <c r="AJ14" s="251"/>
      <c r="AK14" s="29" t="s">
        <v>31</v>
      </c>
      <c r="AL14" s="22"/>
      <c r="AM14" s="22"/>
      <c r="AN14" s="31" t="s">
        <v>33</v>
      </c>
      <c r="AO14" s="22"/>
      <c r="AP14" s="22"/>
      <c r="AQ14" s="22"/>
      <c r="AR14" s="20"/>
      <c r="BE14" s="245"/>
      <c r="BS14" s="17" t="s">
        <v>18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245"/>
      <c r="BS15" s="17" t="s">
        <v>4</v>
      </c>
    </row>
    <row r="16" spans="2:71" s="1" customFormat="1" ht="12" customHeight="1">
      <c r="B16" s="21"/>
      <c r="C16" s="22"/>
      <c r="D16" s="29" t="s">
        <v>34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9" t="s">
        <v>29</v>
      </c>
      <c r="AL16" s="22"/>
      <c r="AM16" s="22"/>
      <c r="AN16" s="27" t="s">
        <v>1</v>
      </c>
      <c r="AO16" s="22"/>
      <c r="AP16" s="22"/>
      <c r="AQ16" s="22"/>
      <c r="AR16" s="20"/>
      <c r="BE16" s="245"/>
      <c r="BS16" s="17" t="s">
        <v>4</v>
      </c>
    </row>
    <row r="17" spans="2:71" s="1" customFormat="1" ht="18.4" customHeight="1">
      <c r="B17" s="21"/>
      <c r="C17" s="22"/>
      <c r="D17" s="22"/>
      <c r="E17" s="27" t="s">
        <v>35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9" t="s">
        <v>31</v>
      </c>
      <c r="AL17" s="22"/>
      <c r="AM17" s="22"/>
      <c r="AN17" s="27" t="s">
        <v>1</v>
      </c>
      <c r="AO17" s="22"/>
      <c r="AP17" s="22"/>
      <c r="AQ17" s="22"/>
      <c r="AR17" s="20"/>
      <c r="BE17" s="245"/>
      <c r="BS17" s="17" t="s">
        <v>36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245"/>
      <c r="BS18" s="17" t="s">
        <v>6</v>
      </c>
    </row>
    <row r="19" spans="2:71" s="1" customFormat="1" ht="12" customHeight="1">
      <c r="B19" s="21"/>
      <c r="C19" s="22"/>
      <c r="D19" s="29" t="s">
        <v>37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9" t="s">
        <v>29</v>
      </c>
      <c r="AL19" s="22"/>
      <c r="AM19" s="22"/>
      <c r="AN19" s="27" t="s">
        <v>1</v>
      </c>
      <c r="AO19" s="22"/>
      <c r="AP19" s="22"/>
      <c r="AQ19" s="22"/>
      <c r="AR19" s="20"/>
      <c r="BE19" s="245"/>
      <c r="BS19" s="17" t="s">
        <v>6</v>
      </c>
    </row>
    <row r="20" spans="2:71" s="1" customFormat="1" ht="18.4" customHeight="1">
      <c r="B20" s="21"/>
      <c r="C20" s="22"/>
      <c r="D20" s="22"/>
      <c r="E20" s="27" t="s">
        <v>38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9" t="s">
        <v>31</v>
      </c>
      <c r="AL20" s="22"/>
      <c r="AM20" s="22"/>
      <c r="AN20" s="27" t="s">
        <v>1</v>
      </c>
      <c r="AO20" s="22"/>
      <c r="AP20" s="22"/>
      <c r="AQ20" s="22"/>
      <c r="AR20" s="20"/>
      <c r="BE20" s="245"/>
      <c r="BS20" s="17" t="s">
        <v>36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245"/>
    </row>
    <row r="22" spans="2:57" s="1" customFormat="1" ht="12" customHeight="1">
      <c r="B22" s="21"/>
      <c r="C22" s="22"/>
      <c r="D22" s="29" t="s">
        <v>39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245"/>
    </row>
    <row r="23" spans="2:57" s="1" customFormat="1" ht="16.5" customHeight="1">
      <c r="B23" s="21"/>
      <c r="C23" s="22"/>
      <c r="D23" s="22"/>
      <c r="E23" s="252" t="s">
        <v>1</v>
      </c>
      <c r="F23" s="252"/>
      <c r="G23" s="252"/>
      <c r="H23" s="252"/>
      <c r="I23" s="252"/>
      <c r="J23" s="252"/>
      <c r="K23" s="252"/>
      <c r="L23" s="252"/>
      <c r="M23" s="252"/>
      <c r="N23" s="252"/>
      <c r="O23" s="252"/>
      <c r="P23" s="252"/>
      <c r="Q23" s="252"/>
      <c r="R23" s="252"/>
      <c r="S23" s="252"/>
      <c r="T23" s="252"/>
      <c r="U23" s="252"/>
      <c r="V23" s="252"/>
      <c r="W23" s="252"/>
      <c r="X23" s="252"/>
      <c r="Y23" s="252"/>
      <c r="Z23" s="252"/>
      <c r="AA23" s="252"/>
      <c r="AB23" s="252"/>
      <c r="AC23" s="252"/>
      <c r="AD23" s="252"/>
      <c r="AE23" s="252"/>
      <c r="AF23" s="252"/>
      <c r="AG23" s="252"/>
      <c r="AH23" s="252"/>
      <c r="AI23" s="252"/>
      <c r="AJ23" s="252"/>
      <c r="AK23" s="252"/>
      <c r="AL23" s="252"/>
      <c r="AM23" s="252"/>
      <c r="AN23" s="252"/>
      <c r="AO23" s="22"/>
      <c r="AP23" s="22"/>
      <c r="AQ23" s="22"/>
      <c r="AR23" s="20"/>
      <c r="BE23" s="245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245"/>
    </row>
    <row r="25" spans="2:57" s="1" customFormat="1" ht="6.95" customHeight="1">
      <c r="B25" s="21"/>
      <c r="C25" s="2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22"/>
      <c r="AQ25" s="22"/>
      <c r="AR25" s="20"/>
      <c r="BE25" s="245"/>
    </row>
    <row r="26" spans="1:57" s="2" customFormat="1" ht="25.9" customHeight="1">
      <c r="A26" s="34"/>
      <c r="B26" s="35"/>
      <c r="C26" s="36"/>
      <c r="D26" s="37" t="s">
        <v>40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253">
        <f>ROUND(AG94,2)</f>
        <v>0</v>
      </c>
      <c r="AL26" s="254"/>
      <c r="AM26" s="254"/>
      <c r="AN26" s="254"/>
      <c r="AO26" s="254"/>
      <c r="AP26" s="36"/>
      <c r="AQ26" s="36"/>
      <c r="AR26" s="39"/>
      <c r="BE26" s="245"/>
    </row>
    <row r="27" spans="1:57" s="2" customFormat="1" ht="6.95" customHeight="1">
      <c r="A27" s="34"/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9"/>
      <c r="BE27" s="245"/>
    </row>
    <row r="28" spans="1:57" s="2" customFormat="1" ht="12.75">
      <c r="A28" s="34"/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255" t="s">
        <v>41</v>
      </c>
      <c r="M28" s="255"/>
      <c r="N28" s="255"/>
      <c r="O28" s="255"/>
      <c r="P28" s="255"/>
      <c r="Q28" s="36"/>
      <c r="R28" s="36"/>
      <c r="S28" s="36"/>
      <c r="T28" s="36"/>
      <c r="U28" s="36"/>
      <c r="V28" s="36"/>
      <c r="W28" s="255" t="s">
        <v>42</v>
      </c>
      <c r="X28" s="255"/>
      <c r="Y28" s="255"/>
      <c r="Z28" s="255"/>
      <c r="AA28" s="255"/>
      <c r="AB28" s="255"/>
      <c r="AC28" s="255"/>
      <c r="AD28" s="255"/>
      <c r="AE28" s="255"/>
      <c r="AF28" s="36"/>
      <c r="AG28" s="36"/>
      <c r="AH28" s="36"/>
      <c r="AI28" s="36"/>
      <c r="AJ28" s="36"/>
      <c r="AK28" s="255" t="s">
        <v>43</v>
      </c>
      <c r="AL28" s="255"/>
      <c r="AM28" s="255"/>
      <c r="AN28" s="255"/>
      <c r="AO28" s="255"/>
      <c r="AP28" s="36"/>
      <c r="AQ28" s="36"/>
      <c r="AR28" s="39"/>
      <c r="BE28" s="245"/>
    </row>
    <row r="29" spans="2:57" s="3" customFormat="1" ht="14.45" customHeight="1">
      <c r="B29" s="40"/>
      <c r="C29" s="41"/>
      <c r="D29" s="29" t="s">
        <v>44</v>
      </c>
      <c r="E29" s="41"/>
      <c r="F29" s="29" t="s">
        <v>45</v>
      </c>
      <c r="G29" s="41"/>
      <c r="H29" s="41"/>
      <c r="I29" s="41"/>
      <c r="J29" s="41"/>
      <c r="K29" s="41"/>
      <c r="L29" s="258">
        <v>0.21</v>
      </c>
      <c r="M29" s="257"/>
      <c r="N29" s="257"/>
      <c r="O29" s="257"/>
      <c r="P29" s="257"/>
      <c r="Q29" s="41"/>
      <c r="R29" s="41"/>
      <c r="S29" s="41"/>
      <c r="T29" s="41"/>
      <c r="U29" s="41"/>
      <c r="V29" s="41"/>
      <c r="W29" s="256">
        <f>ROUND(AZ94,2)</f>
        <v>0</v>
      </c>
      <c r="X29" s="257"/>
      <c r="Y29" s="257"/>
      <c r="Z29" s="257"/>
      <c r="AA29" s="257"/>
      <c r="AB29" s="257"/>
      <c r="AC29" s="257"/>
      <c r="AD29" s="257"/>
      <c r="AE29" s="257"/>
      <c r="AF29" s="41"/>
      <c r="AG29" s="41"/>
      <c r="AH29" s="41"/>
      <c r="AI29" s="41"/>
      <c r="AJ29" s="41"/>
      <c r="AK29" s="256">
        <f>ROUND(AV94,2)</f>
        <v>0</v>
      </c>
      <c r="AL29" s="257"/>
      <c r="AM29" s="257"/>
      <c r="AN29" s="257"/>
      <c r="AO29" s="257"/>
      <c r="AP29" s="41"/>
      <c r="AQ29" s="41"/>
      <c r="AR29" s="42"/>
      <c r="BE29" s="246"/>
    </row>
    <row r="30" spans="2:57" s="3" customFormat="1" ht="14.45" customHeight="1">
      <c r="B30" s="40"/>
      <c r="C30" s="41"/>
      <c r="D30" s="41"/>
      <c r="E30" s="41"/>
      <c r="F30" s="29" t="s">
        <v>46</v>
      </c>
      <c r="G30" s="41"/>
      <c r="H30" s="41"/>
      <c r="I30" s="41"/>
      <c r="J30" s="41"/>
      <c r="K30" s="41"/>
      <c r="L30" s="258">
        <v>0.15</v>
      </c>
      <c r="M30" s="257"/>
      <c r="N30" s="257"/>
      <c r="O30" s="257"/>
      <c r="P30" s="257"/>
      <c r="Q30" s="41"/>
      <c r="R30" s="41"/>
      <c r="S30" s="41"/>
      <c r="T30" s="41"/>
      <c r="U30" s="41"/>
      <c r="V30" s="41"/>
      <c r="W30" s="256">
        <f>ROUND(BA94,2)</f>
        <v>0</v>
      </c>
      <c r="X30" s="257"/>
      <c r="Y30" s="257"/>
      <c r="Z30" s="257"/>
      <c r="AA30" s="257"/>
      <c r="AB30" s="257"/>
      <c r="AC30" s="257"/>
      <c r="AD30" s="257"/>
      <c r="AE30" s="257"/>
      <c r="AF30" s="41"/>
      <c r="AG30" s="41"/>
      <c r="AH30" s="41"/>
      <c r="AI30" s="41"/>
      <c r="AJ30" s="41"/>
      <c r="AK30" s="256">
        <f>ROUND(AW94,2)</f>
        <v>0</v>
      </c>
      <c r="AL30" s="257"/>
      <c r="AM30" s="257"/>
      <c r="AN30" s="257"/>
      <c r="AO30" s="257"/>
      <c r="AP30" s="41"/>
      <c r="AQ30" s="41"/>
      <c r="AR30" s="42"/>
      <c r="BE30" s="246"/>
    </row>
    <row r="31" spans="2:57" s="3" customFormat="1" ht="14.45" customHeight="1" hidden="1">
      <c r="B31" s="40"/>
      <c r="C31" s="41"/>
      <c r="D31" s="41"/>
      <c r="E31" s="41"/>
      <c r="F31" s="29" t="s">
        <v>47</v>
      </c>
      <c r="G31" s="41"/>
      <c r="H31" s="41"/>
      <c r="I31" s="41"/>
      <c r="J31" s="41"/>
      <c r="K31" s="41"/>
      <c r="L31" s="258">
        <v>0.21</v>
      </c>
      <c r="M31" s="257"/>
      <c r="N31" s="257"/>
      <c r="O31" s="257"/>
      <c r="P31" s="257"/>
      <c r="Q31" s="41"/>
      <c r="R31" s="41"/>
      <c r="S31" s="41"/>
      <c r="T31" s="41"/>
      <c r="U31" s="41"/>
      <c r="V31" s="41"/>
      <c r="W31" s="256">
        <f>ROUND(BB94,2)</f>
        <v>0</v>
      </c>
      <c r="X31" s="257"/>
      <c r="Y31" s="257"/>
      <c r="Z31" s="257"/>
      <c r="AA31" s="257"/>
      <c r="AB31" s="257"/>
      <c r="AC31" s="257"/>
      <c r="AD31" s="257"/>
      <c r="AE31" s="257"/>
      <c r="AF31" s="41"/>
      <c r="AG31" s="41"/>
      <c r="AH31" s="41"/>
      <c r="AI31" s="41"/>
      <c r="AJ31" s="41"/>
      <c r="AK31" s="256">
        <v>0</v>
      </c>
      <c r="AL31" s="257"/>
      <c r="AM31" s="257"/>
      <c r="AN31" s="257"/>
      <c r="AO31" s="257"/>
      <c r="AP31" s="41"/>
      <c r="AQ31" s="41"/>
      <c r="AR31" s="42"/>
      <c r="BE31" s="246"/>
    </row>
    <row r="32" spans="2:57" s="3" customFormat="1" ht="14.45" customHeight="1" hidden="1">
      <c r="B32" s="40"/>
      <c r="C32" s="41"/>
      <c r="D32" s="41"/>
      <c r="E32" s="41"/>
      <c r="F32" s="29" t="s">
        <v>48</v>
      </c>
      <c r="G32" s="41"/>
      <c r="H32" s="41"/>
      <c r="I32" s="41"/>
      <c r="J32" s="41"/>
      <c r="K32" s="41"/>
      <c r="L32" s="258">
        <v>0.15</v>
      </c>
      <c r="M32" s="257"/>
      <c r="N32" s="257"/>
      <c r="O32" s="257"/>
      <c r="P32" s="257"/>
      <c r="Q32" s="41"/>
      <c r="R32" s="41"/>
      <c r="S32" s="41"/>
      <c r="T32" s="41"/>
      <c r="U32" s="41"/>
      <c r="V32" s="41"/>
      <c r="W32" s="256">
        <f>ROUND(BC94,2)</f>
        <v>0</v>
      </c>
      <c r="X32" s="257"/>
      <c r="Y32" s="257"/>
      <c r="Z32" s="257"/>
      <c r="AA32" s="257"/>
      <c r="AB32" s="257"/>
      <c r="AC32" s="257"/>
      <c r="AD32" s="257"/>
      <c r="AE32" s="257"/>
      <c r="AF32" s="41"/>
      <c r="AG32" s="41"/>
      <c r="AH32" s="41"/>
      <c r="AI32" s="41"/>
      <c r="AJ32" s="41"/>
      <c r="AK32" s="256">
        <v>0</v>
      </c>
      <c r="AL32" s="257"/>
      <c r="AM32" s="257"/>
      <c r="AN32" s="257"/>
      <c r="AO32" s="257"/>
      <c r="AP32" s="41"/>
      <c r="AQ32" s="41"/>
      <c r="AR32" s="42"/>
      <c r="BE32" s="246"/>
    </row>
    <row r="33" spans="2:57" s="3" customFormat="1" ht="14.45" customHeight="1" hidden="1">
      <c r="B33" s="40"/>
      <c r="C33" s="41"/>
      <c r="D33" s="41"/>
      <c r="E33" s="41"/>
      <c r="F33" s="29" t="s">
        <v>49</v>
      </c>
      <c r="G33" s="41"/>
      <c r="H33" s="41"/>
      <c r="I33" s="41"/>
      <c r="J33" s="41"/>
      <c r="K33" s="41"/>
      <c r="L33" s="258">
        <v>0</v>
      </c>
      <c r="M33" s="257"/>
      <c r="N33" s="257"/>
      <c r="O33" s="257"/>
      <c r="P33" s="257"/>
      <c r="Q33" s="41"/>
      <c r="R33" s="41"/>
      <c r="S33" s="41"/>
      <c r="T33" s="41"/>
      <c r="U33" s="41"/>
      <c r="V33" s="41"/>
      <c r="W33" s="256">
        <f>ROUND(BD94,2)</f>
        <v>0</v>
      </c>
      <c r="X33" s="257"/>
      <c r="Y33" s="257"/>
      <c r="Z33" s="257"/>
      <c r="AA33" s="257"/>
      <c r="AB33" s="257"/>
      <c r="AC33" s="257"/>
      <c r="AD33" s="257"/>
      <c r="AE33" s="257"/>
      <c r="AF33" s="41"/>
      <c r="AG33" s="41"/>
      <c r="AH33" s="41"/>
      <c r="AI33" s="41"/>
      <c r="AJ33" s="41"/>
      <c r="AK33" s="256">
        <v>0</v>
      </c>
      <c r="AL33" s="257"/>
      <c r="AM33" s="257"/>
      <c r="AN33" s="257"/>
      <c r="AO33" s="257"/>
      <c r="AP33" s="41"/>
      <c r="AQ33" s="41"/>
      <c r="AR33" s="42"/>
      <c r="BE33" s="246"/>
    </row>
    <row r="34" spans="1:57" s="2" customFormat="1" ht="6.95" customHeight="1">
      <c r="A34" s="34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9"/>
      <c r="BE34" s="245"/>
    </row>
    <row r="35" spans="1:57" s="2" customFormat="1" ht="25.9" customHeight="1">
      <c r="A35" s="34"/>
      <c r="B35" s="35"/>
      <c r="C35" s="43"/>
      <c r="D35" s="44" t="s">
        <v>50</v>
      </c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6" t="s">
        <v>51</v>
      </c>
      <c r="U35" s="45"/>
      <c r="V35" s="45"/>
      <c r="W35" s="45"/>
      <c r="X35" s="259" t="s">
        <v>52</v>
      </c>
      <c r="Y35" s="260"/>
      <c r="Z35" s="260"/>
      <c r="AA35" s="260"/>
      <c r="AB35" s="260"/>
      <c r="AC35" s="45"/>
      <c r="AD35" s="45"/>
      <c r="AE35" s="45"/>
      <c r="AF35" s="45"/>
      <c r="AG35" s="45"/>
      <c r="AH35" s="45"/>
      <c r="AI35" s="45"/>
      <c r="AJ35" s="45"/>
      <c r="AK35" s="261">
        <f>SUM(AK26:AK33)</f>
        <v>0</v>
      </c>
      <c r="AL35" s="260"/>
      <c r="AM35" s="260"/>
      <c r="AN35" s="260"/>
      <c r="AO35" s="262"/>
      <c r="AP35" s="43"/>
      <c r="AQ35" s="43"/>
      <c r="AR35" s="39"/>
      <c r="BE35" s="34"/>
    </row>
    <row r="36" spans="1:57" s="2" customFormat="1" ht="6.95" customHeight="1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9"/>
      <c r="BE36" s="34"/>
    </row>
    <row r="37" spans="1:57" s="2" customFormat="1" ht="14.45" customHeight="1">
      <c r="A37" s="34"/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9"/>
      <c r="BE37" s="34"/>
    </row>
    <row r="38" spans="2:44" s="1" customFormat="1" ht="14.45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5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5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5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5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5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5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5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5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5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5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5" customHeight="1">
      <c r="B49" s="47"/>
      <c r="C49" s="48"/>
      <c r="D49" s="49" t="s">
        <v>53</v>
      </c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49" t="s">
        <v>54</v>
      </c>
      <c r="AI49" s="50"/>
      <c r="AJ49" s="50"/>
      <c r="AK49" s="50"/>
      <c r="AL49" s="50"/>
      <c r="AM49" s="50"/>
      <c r="AN49" s="50"/>
      <c r="AO49" s="50"/>
      <c r="AP49" s="48"/>
      <c r="AQ49" s="48"/>
      <c r="AR49" s="51"/>
    </row>
    <row r="50" spans="2:44" ht="11.25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1.25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1.25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1.25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1.25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1.25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1.25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1.25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1.25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1.25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.75">
      <c r="A60" s="34"/>
      <c r="B60" s="35"/>
      <c r="C60" s="36"/>
      <c r="D60" s="52" t="s">
        <v>55</v>
      </c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52" t="s">
        <v>56</v>
      </c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52" t="s">
        <v>55</v>
      </c>
      <c r="AI60" s="38"/>
      <c r="AJ60" s="38"/>
      <c r="AK60" s="38"/>
      <c r="AL60" s="38"/>
      <c r="AM60" s="52" t="s">
        <v>56</v>
      </c>
      <c r="AN60" s="38"/>
      <c r="AO60" s="38"/>
      <c r="AP60" s="36"/>
      <c r="AQ60" s="36"/>
      <c r="AR60" s="39"/>
      <c r="BE60" s="34"/>
    </row>
    <row r="61" spans="2:44" ht="11.25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1.25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1.25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.75">
      <c r="A64" s="34"/>
      <c r="B64" s="35"/>
      <c r="C64" s="36"/>
      <c r="D64" s="49" t="s">
        <v>57</v>
      </c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49" t="s">
        <v>58</v>
      </c>
      <c r="AI64" s="53"/>
      <c r="AJ64" s="53"/>
      <c r="AK64" s="53"/>
      <c r="AL64" s="53"/>
      <c r="AM64" s="53"/>
      <c r="AN64" s="53"/>
      <c r="AO64" s="53"/>
      <c r="AP64" s="36"/>
      <c r="AQ64" s="36"/>
      <c r="AR64" s="39"/>
      <c r="BE64" s="34"/>
    </row>
    <row r="65" spans="2:44" ht="11.25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1.25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1.25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1.25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1.25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1.25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1.25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1.25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1.25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1.25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.75">
      <c r="A75" s="34"/>
      <c r="B75" s="35"/>
      <c r="C75" s="36"/>
      <c r="D75" s="52" t="s">
        <v>55</v>
      </c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52" t="s">
        <v>56</v>
      </c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52" t="s">
        <v>55</v>
      </c>
      <c r="AI75" s="38"/>
      <c r="AJ75" s="38"/>
      <c r="AK75" s="38"/>
      <c r="AL75" s="38"/>
      <c r="AM75" s="52" t="s">
        <v>56</v>
      </c>
      <c r="AN75" s="38"/>
      <c r="AO75" s="38"/>
      <c r="AP75" s="36"/>
      <c r="AQ75" s="36"/>
      <c r="AR75" s="39"/>
      <c r="BE75" s="34"/>
    </row>
    <row r="76" spans="1:57" s="2" customFormat="1" ht="11.25">
      <c r="A76" s="34"/>
      <c r="B76" s="35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9"/>
      <c r="BE76" s="34"/>
    </row>
    <row r="77" spans="1:57" s="2" customFormat="1" ht="6.95" customHeight="1">
      <c r="A77" s="34"/>
      <c r="B77" s="54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39"/>
      <c r="BE77" s="34"/>
    </row>
    <row r="81" spans="1:57" s="2" customFormat="1" ht="6.95" customHeight="1">
      <c r="A81" s="34"/>
      <c r="B81" s="56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39"/>
      <c r="BE81" s="34"/>
    </row>
    <row r="82" spans="1:57" s="2" customFormat="1" ht="24.95" customHeight="1">
      <c r="A82" s="34"/>
      <c r="B82" s="35"/>
      <c r="C82" s="23" t="s">
        <v>59</v>
      </c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9"/>
      <c r="BE82" s="34"/>
    </row>
    <row r="83" spans="1:57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9"/>
      <c r="BE83" s="34"/>
    </row>
    <row r="84" spans="2:44" s="4" customFormat="1" ht="12" customHeight="1">
      <c r="B84" s="58"/>
      <c r="C84" s="29" t="s">
        <v>13</v>
      </c>
      <c r="D84" s="59"/>
      <c r="E84" s="59"/>
      <c r="F84" s="59"/>
      <c r="G84" s="59"/>
      <c r="H84" s="59"/>
      <c r="I84" s="59"/>
      <c r="J84" s="59"/>
      <c r="K84" s="59"/>
      <c r="L84" s="59" t="str">
        <f>K5</f>
        <v>Sa2021_03</v>
      </c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60"/>
    </row>
    <row r="85" spans="2:44" s="5" customFormat="1" ht="36.95" customHeight="1">
      <c r="B85" s="61"/>
      <c r="C85" s="62" t="s">
        <v>16</v>
      </c>
      <c r="D85" s="63"/>
      <c r="E85" s="63"/>
      <c r="F85" s="63"/>
      <c r="G85" s="63"/>
      <c r="H85" s="63"/>
      <c r="I85" s="63"/>
      <c r="J85" s="63"/>
      <c r="K85" s="63"/>
      <c r="L85" s="263" t="str">
        <f>K6</f>
        <v>Podchod Střekov - odstranění vad</v>
      </c>
      <c r="M85" s="264"/>
      <c r="N85" s="264"/>
      <c r="O85" s="264"/>
      <c r="P85" s="264"/>
      <c r="Q85" s="264"/>
      <c r="R85" s="264"/>
      <c r="S85" s="264"/>
      <c r="T85" s="264"/>
      <c r="U85" s="264"/>
      <c r="V85" s="264"/>
      <c r="W85" s="264"/>
      <c r="X85" s="264"/>
      <c r="Y85" s="264"/>
      <c r="Z85" s="264"/>
      <c r="AA85" s="264"/>
      <c r="AB85" s="264"/>
      <c r="AC85" s="264"/>
      <c r="AD85" s="264"/>
      <c r="AE85" s="264"/>
      <c r="AF85" s="264"/>
      <c r="AG85" s="264"/>
      <c r="AH85" s="264"/>
      <c r="AI85" s="264"/>
      <c r="AJ85" s="264"/>
      <c r="AK85" s="264"/>
      <c r="AL85" s="264"/>
      <c r="AM85" s="264"/>
      <c r="AN85" s="264"/>
      <c r="AO85" s="264"/>
      <c r="AP85" s="63"/>
      <c r="AQ85" s="63"/>
      <c r="AR85" s="64"/>
    </row>
    <row r="86" spans="1:57" s="2" customFormat="1" ht="6.95" customHeight="1">
      <c r="A86" s="34"/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9"/>
      <c r="BE86" s="34"/>
    </row>
    <row r="87" spans="1:57" s="2" customFormat="1" ht="12" customHeight="1">
      <c r="A87" s="34"/>
      <c r="B87" s="35"/>
      <c r="C87" s="29" t="s">
        <v>22</v>
      </c>
      <c r="D87" s="36"/>
      <c r="E87" s="36"/>
      <c r="F87" s="36"/>
      <c r="G87" s="36"/>
      <c r="H87" s="36"/>
      <c r="I87" s="36"/>
      <c r="J87" s="36"/>
      <c r="K87" s="36"/>
      <c r="L87" s="65" t="str">
        <f>IF(K8="","",K8)</f>
        <v>Ul. Nová, Ústí nad Labem</v>
      </c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29" t="s">
        <v>24</v>
      </c>
      <c r="AJ87" s="36"/>
      <c r="AK87" s="36"/>
      <c r="AL87" s="36"/>
      <c r="AM87" s="265" t="str">
        <f>IF(AN8="","",AN8)</f>
        <v>24. 1. 2021</v>
      </c>
      <c r="AN87" s="265"/>
      <c r="AO87" s="36"/>
      <c r="AP87" s="36"/>
      <c r="AQ87" s="36"/>
      <c r="AR87" s="39"/>
      <c r="BE87" s="34"/>
    </row>
    <row r="88" spans="1:57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9"/>
      <c r="BE88" s="34"/>
    </row>
    <row r="89" spans="1:57" s="2" customFormat="1" ht="15.2" customHeight="1">
      <c r="A89" s="34"/>
      <c r="B89" s="35"/>
      <c r="C89" s="29" t="s">
        <v>28</v>
      </c>
      <c r="D89" s="36"/>
      <c r="E89" s="36"/>
      <c r="F89" s="36"/>
      <c r="G89" s="36"/>
      <c r="H89" s="36"/>
      <c r="I89" s="36"/>
      <c r="J89" s="36"/>
      <c r="K89" s="36"/>
      <c r="L89" s="59" t="str">
        <f>IF(E11="","",E11)</f>
        <v>STATUTÁRNÍ MĚSTO ÚSTÍ NAD LABEM</v>
      </c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29" t="s">
        <v>34</v>
      </c>
      <c r="AJ89" s="36"/>
      <c r="AK89" s="36"/>
      <c r="AL89" s="36"/>
      <c r="AM89" s="266" t="str">
        <f>IF(E17="","",E17)</f>
        <v>VALBEK, SPOL. S R.O.</v>
      </c>
      <c r="AN89" s="267"/>
      <c r="AO89" s="267"/>
      <c r="AP89" s="267"/>
      <c r="AQ89" s="36"/>
      <c r="AR89" s="39"/>
      <c r="AS89" s="268" t="s">
        <v>60</v>
      </c>
      <c r="AT89" s="269"/>
      <c r="AU89" s="67"/>
      <c r="AV89" s="67"/>
      <c r="AW89" s="67"/>
      <c r="AX89" s="67"/>
      <c r="AY89" s="67"/>
      <c r="AZ89" s="67"/>
      <c r="BA89" s="67"/>
      <c r="BB89" s="67"/>
      <c r="BC89" s="67"/>
      <c r="BD89" s="68"/>
      <c r="BE89" s="34"/>
    </row>
    <row r="90" spans="1:57" s="2" customFormat="1" ht="15.2" customHeight="1">
      <c r="A90" s="34"/>
      <c r="B90" s="35"/>
      <c r="C90" s="29" t="s">
        <v>32</v>
      </c>
      <c r="D90" s="36"/>
      <c r="E90" s="36"/>
      <c r="F90" s="36"/>
      <c r="G90" s="36"/>
      <c r="H90" s="36"/>
      <c r="I90" s="36"/>
      <c r="J90" s="36"/>
      <c r="K90" s="36"/>
      <c r="L90" s="59" t="str">
        <f>IF(E14="Vyplň údaj","",E14)</f>
        <v/>
      </c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29" t="s">
        <v>37</v>
      </c>
      <c r="AJ90" s="36"/>
      <c r="AK90" s="36"/>
      <c r="AL90" s="36"/>
      <c r="AM90" s="266" t="str">
        <f>IF(E20="","",E20)</f>
        <v xml:space="preserve"> </v>
      </c>
      <c r="AN90" s="267"/>
      <c r="AO90" s="267"/>
      <c r="AP90" s="267"/>
      <c r="AQ90" s="36"/>
      <c r="AR90" s="39"/>
      <c r="AS90" s="270"/>
      <c r="AT90" s="271"/>
      <c r="AU90" s="69"/>
      <c r="AV90" s="69"/>
      <c r="AW90" s="69"/>
      <c r="AX90" s="69"/>
      <c r="AY90" s="69"/>
      <c r="AZ90" s="69"/>
      <c r="BA90" s="69"/>
      <c r="BB90" s="69"/>
      <c r="BC90" s="69"/>
      <c r="BD90" s="70"/>
      <c r="BE90" s="34"/>
    </row>
    <row r="91" spans="1:57" s="2" customFormat="1" ht="10.9" customHeight="1">
      <c r="A91" s="34"/>
      <c r="B91" s="35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9"/>
      <c r="AS91" s="272"/>
      <c r="AT91" s="273"/>
      <c r="AU91" s="71"/>
      <c r="AV91" s="71"/>
      <c r="AW91" s="71"/>
      <c r="AX91" s="71"/>
      <c r="AY91" s="71"/>
      <c r="AZ91" s="71"/>
      <c r="BA91" s="71"/>
      <c r="BB91" s="71"/>
      <c r="BC91" s="71"/>
      <c r="BD91" s="72"/>
      <c r="BE91" s="34"/>
    </row>
    <row r="92" spans="1:57" s="2" customFormat="1" ht="29.25" customHeight="1">
      <c r="A92" s="34"/>
      <c r="B92" s="35"/>
      <c r="C92" s="274" t="s">
        <v>61</v>
      </c>
      <c r="D92" s="275"/>
      <c r="E92" s="275"/>
      <c r="F92" s="275"/>
      <c r="G92" s="275"/>
      <c r="H92" s="73"/>
      <c r="I92" s="276" t="s">
        <v>62</v>
      </c>
      <c r="J92" s="275"/>
      <c r="K92" s="275"/>
      <c r="L92" s="275"/>
      <c r="M92" s="275"/>
      <c r="N92" s="275"/>
      <c r="O92" s="275"/>
      <c r="P92" s="275"/>
      <c r="Q92" s="275"/>
      <c r="R92" s="275"/>
      <c r="S92" s="275"/>
      <c r="T92" s="275"/>
      <c r="U92" s="275"/>
      <c r="V92" s="275"/>
      <c r="W92" s="275"/>
      <c r="X92" s="275"/>
      <c r="Y92" s="275"/>
      <c r="Z92" s="275"/>
      <c r="AA92" s="275"/>
      <c r="AB92" s="275"/>
      <c r="AC92" s="275"/>
      <c r="AD92" s="275"/>
      <c r="AE92" s="275"/>
      <c r="AF92" s="275"/>
      <c r="AG92" s="277" t="s">
        <v>63</v>
      </c>
      <c r="AH92" s="275"/>
      <c r="AI92" s="275"/>
      <c r="AJ92" s="275"/>
      <c r="AK92" s="275"/>
      <c r="AL92" s="275"/>
      <c r="AM92" s="275"/>
      <c r="AN92" s="276" t="s">
        <v>64</v>
      </c>
      <c r="AO92" s="275"/>
      <c r="AP92" s="278"/>
      <c r="AQ92" s="74" t="s">
        <v>65</v>
      </c>
      <c r="AR92" s="39"/>
      <c r="AS92" s="75" t="s">
        <v>66</v>
      </c>
      <c r="AT92" s="76" t="s">
        <v>67</v>
      </c>
      <c r="AU92" s="76" t="s">
        <v>68</v>
      </c>
      <c r="AV92" s="76" t="s">
        <v>69</v>
      </c>
      <c r="AW92" s="76" t="s">
        <v>70</v>
      </c>
      <c r="AX92" s="76" t="s">
        <v>71</v>
      </c>
      <c r="AY92" s="76" t="s">
        <v>72</v>
      </c>
      <c r="AZ92" s="76" t="s">
        <v>73</v>
      </c>
      <c r="BA92" s="76" t="s">
        <v>74</v>
      </c>
      <c r="BB92" s="76" t="s">
        <v>75</v>
      </c>
      <c r="BC92" s="76" t="s">
        <v>76</v>
      </c>
      <c r="BD92" s="77" t="s">
        <v>77</v>
      </c>
      <c r="BE92" s="34"/>
    </row>
    <row r="93" spans="1:57" s="2" customFormat="1" ht="10.9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9"/>
      <c r="AS93" s="78"/>
      <c r="AT93" s="79"/>
      <c r="AU93" s="79"/>
      <c r="AV93" s="79"/>
      <c r="AW93" s="79"/>
      <c r="AX93" s="79"/>
      <c r="AY93" s="79"/>
      <c r="AZ93" s="79"/>
      <c r="BA93" s="79"/>
      <c r="BB93" s="79"/>
      <c r="BC93" s="79"/>
      <c r="BD93" s="80"/>
      <c r="BE93" s="34"/>
    </row>
    <row r="94" spans="2:90" s="6" customFormat="1" ht="32.45" customHeight="1">
      <c r="B94" s="81"/>
      <c r="C94" s="82" t="s">
        <v>78</v>
      </c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282">
        <f>ROUND(AG95,2)</f>
        <v>0</v>
      </c>
      <c r="AH94" s="282"/>
      <c r="AI94" s="282"/>
      <c r="AJ94" s="282"/>
      <c r="AK94" s="282"/>
      <c r="AL94" s="282"/>
      <c r="AM94" s="282"/>
      <c r="AN94" s="283">
        <f>SUM(AG94,AT94)</f>
        <v>0</v>
      </c>
      <c r="AO94" s="283"/>
      <c r="AP94" s="283"/>
      <c r="AQ94" s="85" t="s">
        <v>1</v>
      </c>
      <c r="AR94" s="86"/>
      <c r="AS94" s="87">
        <f>ROUND(AS95,2)</f>
        <v>0</v>
      </c>
      <c r="AT94" s="88">
        <f>ROUND(SUM(AV94:AW94),2)</f>
        <v>0</v>
      </c>
      <c r="AU94" s="89">
        <f>ROUND(AU95,5)</f>
        <v>0</v>
      </c>
      <c r="AV94" s="88">
        <f>ROUND(AZ94*L29,2)</f>
        <v>0</v>
      </c>
      <c r="AW94" s="88">
        <f>ROUND(BA94*L30,2)</f>
        <v>0</v>
      </c>
      <c r="AX94" s="88">
        <f>ROUND(BB94*L29,2)</f>
        <v>0</v>
      </c>
      <c r="AY94" s="88">
        <f>ROUND(BC94*L30,2)</f>
        <v>0</v>
      </c>
      <c r="AZ94" s="88">
        <f>ROUND(AZ95,2)</f>
        <v>0</v>
      </c>
      <c r="BA94" s="88">
        <f>ROUND(BA95,2)</f>
        <v>0</v>
      </c>
      <c r="BB94" s="88">
        <f>ROUND(BB95,2)</f>
        <v>0</v>
      </c>
      <c r="BC94" s="88">
        <f>ROUND(BC95,2)</f>
        <v>0</v>
      </c>
      <c r="BD94" s="90">
        <f>ROUND(BD95,2)</f>
        <v>0</v>
      </c>
      <c r="BS94" s="91" t="s">
        <v>79</v>
      </c>
      <c r="BT94" s="91" t="s">
        <v>80</v>
      </c>
      <c r="BU94" s="92" t="s">
        <v>81</v>
      </c>
      <c r="BV94" s="91" t="s">
        <v>82</v>
      </c>
      <c r="BW94" s="91" t="s">
        <v>5</v>
      </c>
      <c r="BX94" s="91" t="s">
        <v>83</v>
      </c>
      <c r="CL94" s="91" t="s">
        <v>1</v>
      </c>
    </row>
    <row r="95" spans="1:91" s="7" customFormat="1" ht="16.5" customHeight="1">
      <c r="A95" s="93" t="s">
        <v>84</v>
      </c>
      <c r="B95" s="94"/>
      <c r="C95" s="95"/>
      <c r="D95" s="281" t="s">
        <v>85</v>
      </c>
      <c r="E95" s="281"/>
      <c r="F95" s="281"/>
      <c r="G95" s="281"/>
      <c r="H95" s="281"/>
      <c r="I95" s="96"/>
      <c r="J95" s="281" t="s">
        <v>86</v>
      </c>
      <c r="K95" s="281"/>
      <c r="L95" s="281"/>
      <c r="M95" s="281"/>
      <c r="N95" s="281"/>
      <c r="O95" s="281"/>
      <c r="P95" s="281"/>
      <c r="Q95" s="281"/>
      <c r="R95" s="281"/>
      <c r="S95" s="281"/>
      <c r="T95" s="281"/>
      <c r="U95" s="281"/>
      <c r="V95" s="281"/>
      <c r="W95" s="281"/>
      <c r="X95" s="281"/>
      <c r="Y95" s="281"/>
      <c r="Z95" s="281"/>
      <c r="AA95" s="281"/>
      <c r="AB95" s="281"/>
      <c r="AC95" s="281"/>
      <c r="AD95" s="281"/>
      <c r="AE95" s="281"/>
      <c r="AF95" s="281"/>
      <c r="AG95" s="279">
        <f>'SO 201 - Revitalizace pod...'!J30</f>
        <v>0</v>
      </c>
      <c r="AH95" s="280"/>
      <c r="AI95" s="280"/>
      <c r="AJ95" s="280"/>
      <c r="AK95" s="280"/>
      <c r="AL95" s="280"/>
      <c r="AM95" s="280"/>
      <c r="AN95" s="279">
        <f>SUM(AG95,AT95)</f>
        <v>0</v>
      </c>
      <c r="AO95" s="280"/>
      <c r="AP95" s="280"/>
      <c r="AQ95" s="97" t="s">
        <v>87</v>
      </c>
      <c r="AR95" s="98"/>
      <c r="AS95" s="99">
        <v>0</v>
      </c>
      <c r="AT95" s="100">
        <f>ROUND(SUM(AV95:AW95),2)</f>
        <v>0</v>
      </c>
      <c r="AU95" s="101">
        <f>'SO 201 - Revitalizace pod...'!P130</f>
        <v>0</v>
      </c>
      <c r="AV95" s="100">
        <f>'SO 201 - Revitalizace pod...'!J33</f>
        <v>0</v>
      </c>
      <c r="AW95" s="100">
        <f>'SO 201 - Revitalizace pod...'!J34</f>
        <v>0</v>
      </c>
      <c r="AX95" s="100">
        <f>'SO 201 - Revitalizace pod...'!J35</f>
        <v>0</v>
      </c>
      <c r="AY95" s="100">
        <f>'SO 201 - Revitalizace pod...'!J36</f>
        <v>0</v>
      </c>
      <c r="AZ95" s="100">
        <f>'SO 201 - Revitalizace pod...'!F33</f>
        <v>0</v>
      </c>
      <c r="BA95" s="100">
        <f>'SO 201 - Revitalizace pod...'!F34</f>
        <v>0</v>
      </c>
      <c r="BB95" s="100">
        <f>'SO 201 - Revitalizace pod...'!F35</f>
        <v>0</v>
      </c>
      <c r="BC95" s="100">
        <f>'SO 201 - Revitalizace pod...'!F36</f>
        <v>0</v>
      </c>
      <c r="BD95" s="102">
        <f>'SO 201 - Revitalizace pod...'!F37</f>
        <v>0</v>
      </c>
      <c r="BT95" s="103" t="s">
        <v>21</v>
      </c>
      <c r="BV95" s="103" t="s">
        <v>82</v>
      </c>
      <c r="BW95" s="103" t="s">
        <v>88</v>
      </c>
      <c r="BX95" s="103" t="s">
        <v>5</v>
      </c>
      <c r="CL95" s="103" t="s">
        <v>1</v>
      </c>
      <c r="CM95" s="103" t="s">
        <v>89</v>
      </c>
    </row>
    <row r="96" spans="1:57" s="2" customFormat="1" ht="30" customHeight="1">
      <c r="A96" s="34"/>
      <c r="B96" s="35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9"/>
      <c r="AS96" s="34"/>
      <c r="AT96" s="34"/>
      <c r="AU96" s="34"/>
      <c r="AV96" s="34"/>
      <c r="AW96" s="34"/>
      <c r="AX96" s="34"/>
      <c r="AY96" s="34"/>
      <c r="AZ96" s="34"/>
      <c r="BA96" s="34"/>
      <c r="BB96" s="34"/>
      <c r="BC96" s="34"/>
      <c r="BD96" s="34"/>
      <c r="BE96" s="34"/>
    </row>
    <row r="97" spans="1:57" s="2" customFormat="1" ht="6.95" customHeight="1">
      <c r="A97" s="34"/>
      <c r="B97" s="54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55"/>
      <c r="AF97" s="55"/>
      <c r="AG97" s="55"/>
      <c r="AH97" s="55"/>
      <c r="AI97" s="55"/>
      <c r="AJ97" s="55"/>
      <c r="AK97" s="55"/>
      <c r="AL97" s="55"/>
      <c r="AM97" s="55"/>
      <c r="AN97" s="55"/>
      <c r="AO97" s="55"/>
      <c r="AP97" s="55"/>
      <c r="AQ97" s="55"/>
      <c r="AR97" s="39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</row>
  </sheetData>
  <sheetProtection algorithmName="SHA-512" hashValue="+CcbiFoDQwFrAgTFrA7GG65BxOeC/PX0R/Ckz64TDGK8gxVWD7kbeEihrAikpylntrBSI21e9CnjRWlzFagCSw==" saltValue="l8cMpZywyWQnPt6iozppZNZwjCrfz3Ebxly9d8OIg4+8IztUfibjPZHpGs6AeX/EWzYWIoz24otCtASKkuoIUw==" spinCount="100000" sheet="1" objects="1" scenarios="1" formatColumns="0" formatRows="0"/>
  <mergeCells count="42">
    <mergeCell ref="AR2:BE2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SO 201 - Revitalizace pod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28"/>
  <sheetViews>
    <sheetView showGridLines="0" tabSelected="1" workbookViewId="0" topLeftCell="A59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284"/>
      <c r="AT2" s="17" t="s">
        <v>88</v>
      </c>
    </row>
    <row r="3" spans="2:46" s="1" customFormat="1" ht="6.95" customHeight="1">
      <c r="B3" s="104"/>
      <c r="C3" s="105"/>
      <c r="D3" s="105"/>
      <c r="E3" s="105"/>
      <c r="F3" s="105"/>
      <c r="G3" s="105"/>
      <c r="H3" s="105"/>
      <c r="I3" s="105"/>
      <c r="J3" s="105"/>
      <c r="K3" s="105"/>
      <c r="L3" s="20"/>
      <c r="AT3" s="17" t="s">
        <v>89</v>
      </c>
    </row>
    <row r="4" spans="2:46" s="1" customFormat="1" ht="24.95" customHeight="1">
      <c r="B4" s="20"/>
      <c r="D4" s="106" t="s">
        <v>90</v>
      </c>
      <c r="L4" s="20"/>
      <c r="M4" s="107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08" t="s">
        <v>16</v>
      </c>
      <c r="L6" s="20"/>
    </row>
    <row r="7" spans="2:12" s="1" customFormat="1" ht="16.5" customHeight="1">
      <c r="B7" s="20"/>
      <c r="E7" s="285" t="str">
        <f>'Rekapitulace stavby'!K6</f>
        <v>Podchod Střekov - odstranění vad</v>
      </c>
      <c r="F7" s="286"/>
      <c r="G7" s="286"/>
      <c r="H7" s="286"/>
      <c r="L7" s="20"/>
    </row>
    <row r="8" spans="1:31" s="2" customFormat="1" ht="12" customHeight="1">
      <c r="A8" s="34"/>
      <c r="B8" s="39"/>
      <c r="C8" s="34"/>
      <c r="D8" s="108" t="s">
        <v>91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287" t="s">
        <v>92</v>
      </c>
      <c r="F9" s="288"/>
      <c r="G9" s="288"/>
      <c r="H9" s="288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1.25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08" t="s">
        <v>19</v>
      </c>
      <c r="E11" s="34"/>
      <c r="F11" s="109" t="s">
        <v>1</v>
      </c>
      <c r="G11" s="34"/>
      <c r="H11" s="34"/>
      <c r="I11" s="108" t="s">
        <v>20</v>
      </c>
      <c r="J11" s="109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08" t="s">
        <v>22</v>
      </c>
      <c r="E12" s="34"/>
      <c r="F12" s="109" t="s">
        <v>23</v>
      </c>
      <c r="G12" s="34"/>
      <c r="H12" s="34"/>
      <c r="I12" s="108" t="s">
        <v>24</v>
      </c>
      <c r="J12" s="110" t="str">
        <f>'Rekapitulace stavby'!AN8</f>
        <v>24. 1. 2021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08" t="s">
        <v>28</v>
      </c>
      <c r="E14" s="34"/>
      <c r="F14" s="34"/>
      <c r="G14" s="34"/>
      <c r="H14" s="34"/>
      <c r="I14" s="108" t="s">
        <v>29</v>
      </c>
      <c r="J14" s="109" t="s">
        <v>1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09" t="s">
        <v>30</v>
      </c>
      <c r="F15" s="34"/>
      <c r="G15" s="34"/>
      <c r="H15" s="34"/>
      <c r="I15" s="108" t="s">
        <v>31</v>
      </c>
      <c r="J15" s="109" t="s">
        <v>1</v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08" t="s">
        <v>32</v>
      </c>
      <c r="E17" s="34"/>
      <c r="F17" s="34"/>
      <c r="G17" s="34"/>
      <c r="H17" s="34"/>
      <c r="I17" s="108" t="s">
        <v>29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289" t="str">
        <f>'Rekapitulace stavby'!E14</f>
        <v>Vyplň údaj</v>
      </c>
      <c r="F18" s="290"/>
      <c r="G18" s="290"/>
      <c r="H18" s="290"/>
      <c r="I18" s="108" t="s">
        <v>31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08" t="s">
        <v>34</v>
      </c>
      <c r="E20" s="34"/>
      <c r="F20" s="34"/>
      <c r="G20" s="34"/>
      <c r="H20" s="34"/>
      <c r="I20" s="108" t="s">
        <v>29</v>
      </c>
      <c r="J20" s="109" t="s">
        <v>1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09" t="s">
        <v>35</v>
      </c>
      <c r="F21" s="34"/>
      <c r="G21" s="34"/>
      <c r="H21" s="34"/>
      <c r="I21" s="108" t="s">
        <v>31</v>
      </c>
      <c r="J21" s="109" t="s">
        <v>1</v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08" t="s">
        <v>37</v>
      </c>
      <c r="E23" s="34"/>
      <c r="F23" s="34"/>
      <c r="G23" s="34"/>
      <c r="H23" s="34"/>
      <c r="I23" s="108" t="s">
        <v>29</v>
      </c>
      <c r="J23" s="109" t="str">
        <f>IF('Rekapitulace stavby'!AN19="","",'Rekapitulace stavby'!AN19)</f>
        <v/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09" t="str">
        <f>IF('Rekapitulace stavby'!E20="","",'Rekapitulace stavby'!E20)</f>
        <v xml:space="preserve"> </v>
      </c>
      <c r="F24" s="34"/>
      <c r="G24" s="34"/>
      <c r="H24" s="34"/>
      <c r="I24" s="108" t="s">
        <v>31</v>
      </c>
      <c r="J24" s="109" t="str">
        <f>IF('Rekapitulace stavby'!AN20="","",'Rekapitulace stavby'!AN20)</f>
        <v/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08" t="s">
        <v>39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11"/>
      <c r="B27" s="112"/>
      <c r="C27" s="111"/>
      <c r="D27" s="111"/>
      <c r="E27" s="291" t="s">
        <v>1</v>
      </c>
      <c r="F27" s="291"/>
      <c r="G27" s="291"/>
      <c r="H27" s="291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4"/>
      <c r="E29" s="114"/>
      <c r="F29" s="114"/>
      <c r="G29" s="114"/>
      <c r="H29" s="114"/>
      <c r="I29" s="114"/>
      <c r="J29" s="114"/>
      <c r="K29" s="114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5" t="s">
        <v>40</v>
      </c>
      <c r="E30" s="34"/>
      <c r="F30" s="34"/>
      <c r="G30" s="34"/>
      <c r="H30" s="34"/>
      <c r="I30" s="34"/>
      <c r="J30" s="116">
        <f>ROUND(J130,2)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14"/>
      <c r="E31" s="114"/>
      <c r="F31" s="114"/>
      <c r="G31" s="114"/>
      <c r="H31" s="114"/>
      <c r="I31" s="114"/>
      <c r="J31" s="114"/>
      <c r="K31" s="114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17" t="s">
        <v>42</v>
      </c>
      <c r="G32" s="34"/>
      <c r="H32" s="34"/>
      <c r="I32" s="117" t="s">
        <v>41</v>
      </c>
      <c r="J32" s="117" t="s">
        <v>43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18" t="s">
        <v>44</v>
      </c>
      <c r="E33" s="108" t="s">
        <v>45</v>
      </c>
      <c r="F33" s="119">
        <f>ROUND((SUM(BE130:BE327)),2)</f>
        <v>0</v>
      </c>
      <c r="G33" s="34"/>
      <c r="H33" s="34"/>
      <c r="I33" s="120">
        <v>0.21</v>
      </c>
      <c r="J33" s="119">
        <f>ROUND(((SUM(BE130:BE327))*I33),2)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08" t="s">
        <v>46</v>
      </c>
      <c r="F34" s="119">
        <f>ROUND((SUM(BF130:BF327)),2)</f>
        <v>0</v>
      </c>
      <c r="G34" s="34"/>
      <c r="H34" s="34"/>
      <c r="I34" s="120">
        <v>0.15</v>
      </c>
      <c r="J34" s="119">
        <f>ROUND(((SUM(BF130:BF327))*I34),2)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08" t="s">
        <v>47</v>
      </c>
      <c r="F35" s="119">
        <f>ROUND((SUM(BG130:BG327)),2)</f>
        <v>0</v>
      </c>
      <c r="G35" s="34"/>
      <c r="H35" s="34"/>
      <c r="I35" s="120">
        <v>0.21</v>
      </c>
      <c r="J35" s="119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08" t="s">
        <v>48</v>
      </c>
      <c r="F36" s="119">
        <f>ROUND((SUM(BH130:BH327)),2)</f>
        <v>0</v>
      </c>
      <c r="G36" s="34"/>
      <c r="H36" s="34"/>
      <c r="I36" s="120">
        <v>0.15</v>
      </c>
      <c r="J36" s="119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08" t="s">
        <v>49</v>
      </c>
      <c r="F37" s="119">
        <f>ROUND((SUM(BI130:BI327)),2)</f>
        <v>0</v>
      </c>
      <c r="G37" s="34"/>
      <c r="H37" s="34"/>
      <c r="I37" s="120">
        <v>0</v>
      </c>
      <c r="J37" s="119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21"/>
      <c r="D39" s="122" t="s">
        <v>50</v>
      </c>
      <c r="E39" s="123"/>
      <c r="F39" s="123"/>
      <c r="G39" s="124" t="s">
        <v>51</v>
      </c>
      <c r="H39" s="125" t="s">
        <v>52</v>
      </c>
      <c r="I39" s="123"/>
      <c r="J39" s="126">
        <f>SUM(J30:J37)</f>
        <v>0</v>
      </c>
      <c r="K39" s="127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5" customHeight="1">
      <c r="B41" s="20"/>
      <c r="L41" s="20"/>
    </row>
    <row r="42" spans="2:12" s="1" customFormat="1" ht="14.45" customHeight="1">
      <c r="B42" s="20"/>
      <c r="L42" s="20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51"/>
      <c r="D50" s="128" t="s">
        <v>53</v>
      </c>
      <c r="E50" s="129"/>
      <c r="F50" s="129"/>
      <c r="G50" s="128" t="s">
        <v>54</v>
      </c>
      <c r="H50" s="129"/>
      <c r="I50" s="129"/>
      <c r="J50" s="129"/>
      <c r="K50" s="129"/>
      <c r="L50" s="51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4"/>
      <c r="B61" s="39"/>
      <c r="C61" s="34"/>
      <c r="D61" s="130" t="s">
        <v>55</v>
      </c>
      <c r="E61" s="131"/>
      <c r="F61" s="132" t="s">
        <v>56</v>
      </c>
      <c r="G61" s="130" t="s">
        <v>55</v>
      </c>
      <c r="H61" s="131"/>
      <c r="I61" s="131"/>
      <c r="J61" s="133" t="s">
        <v>56</v>
      </c>
      <c r="K61" s="131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4"/>
      <c r="B65" s="39"/>
      <c r="C65" s="34"/>
      <c r="D65" s="128" t="s">
        <v>57</v>
      </c>
      <c r="E65" s="134"/>
      <c r="F65" s="134"/>
      <c r="G65" s="128" t="s">
        <v>58</v>
      </c>
      <c r="H65" s="134"/>
      <c r="I65" s="134"/>
      <c r="J65" s="134"/>
      <c r="K65" s="134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4"/>
      <c r="B76" s="39"/>
      <c r="C76" s="34"/>
      <c r="D76" s="130" t="s">
        <v>55</v>
      </c>
      <c r="E76" s="131"/>
      <c r="F76" s="132" t="s">
        <v>56</v>
      </c>
      <c r="G76" s="130" t="s">
        <v>55</v>
      </c>
      <c r="H76" s="131"/>
      <c r="I76" s="131"/>
      <c r="J76" s="133" t="s">
        <v>56</v>
      </c>
      <c r="K76" s="131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35"/>
      <c r="C77" s="136"/>
      <c r="D77" s="136"/>
      <c r="E77" s="136"/>
      <c r="F77" s="136"/>
      <c r="G77" s="136"/>
      <c r="H77" s="136"/>
      <c r="I77" s="136"/>
      <c r="J77" s="136"/>
      <c r="K77" s="136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37"/>
      <c r="C81" s="138"/>
      <c r="D81" s="138"/>
      <c r="E81" s="138"/>
      <c r="F81" s="138"/>
      <c r="G81" s="138"/>
      <c r="H81" s="138"/>
      <c r="I81" s="138"/>
      <c r="J81" s="138"/>
      <c r="K81" s="138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93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292" t="str">
        <f>E7</f>
        <v>Podchod Střekov - odstranění vad</v>
      </c>
      <c r="F85" s="293"/>
      <c r="G85" s="293"/>
      <c r="H85" s="293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91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6"/>
      <c r="D87" s="36"/>
      <c r="E87" s="263" t="str">
        <f>E9</f>
        <v>SO 201 - Revitalizace podchodu pro pěší</v>
      </c>
      <c r="F87" s="294"/>
      <c r="G87" s="294"/>
      <c r="H87" s="294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22</v>
      </c>
      <c r="D89" s="36"/>
      <c r="E89" s="36"/>
      <c r="F89" s="27" t="str">
        <f>F12</f>
        <v>Ul. Nová, Ústí nad Labem</v>
      </c>
      <c r="G89" s="36"/>
      <c r="H89" s="36"/>
      <c r="I89" s="29" t="s">
        <v>24</v>
      </c>
      <c r="J89" s="66" t="str">
        <f>IF(J12="","",J12)</f>
        <v>24. 1. 2021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25.7" customHeight="1">
      <c r="A91" s="34"/>
      <c r="B91" s="35"/>
      <c r="C91" s="29" t="s">
        <v>28</v>
      </c>
      <c r="D91" s="36"/>
      <c r="E91" s="36"/>
      <c r="F91" s="27" t="str">
        <f>E15</f>
        <v>STATUTÁRNÍ MĚSTO ÚSTÍ NAD LABEM</v>
      </c>
      <c r="G91" s="36"/>
      <c r="H91" s="36"/>
      <c r="I91" s="29" t="s">
        <v>34</v>
      </c>
      <c r="J91" s="32" t="str">
        <f>E21</f>
        <v>VALBEK, SPOL. S R.O.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2" customHeight="1">
      <c r="A92" s="34"/>
      <c r="B92" s="35"/>
      <c r="C92" s="29" t="s">
        <v>32</v>
      </c>
      <c r="D92" s="36"/>
      <c r="E92" s="36"/>
      <c r="F92" s="27" t="str">
        <f>IF(E18="","",E18)</f>
        <v>Vyplň údaj</v>
      </c>
      <c r="G92" s="36"/>
      <c r="H92" s="36"/>
      <c r="I92" s="29" t="s">
        <v>37</v>
      </c>
      <c r="J92" s="32" t="str">
        <f>E24</f>
        <v xml:space="preserve"> 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39" t="s">
        <v>94</v>
      </c>
      <c r="D94" s="140"/>
      <c r="E94" s="140"/>
      <c r="F94" s="140"/>
      <c r="G94" s="140"/>
      <c r="H94" s="140"/>
      <c r="I94" s="140"/>
      <c r="J94" s="141" t="s">
        <v>95</v>
      </c>
      <c r="K94" s="140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>
      <c r="A96" s="34"/>
      <c r="B96" s="35"/>
      <c r="C96" s="142" t="s">
        <v>96</v>
      </c>
      <c r="D96" s="36"/>
      <c r="E96" s="36"/>
      <c r="F96" s="36"/>
      <c r="G96" s="36"/>
      <c r="H96" s="36"/>
      <c r="I96" s="36"/>
      <c r="J96" s="84">
        <f>J130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97</v>
      </c>
    </row>
    <row r="97" spans="2:12" s="9" customFormat="1" ht="24.95" customHeight="1">
      <c r="B97" s="143"/>
      <c r="C97" s="144"/>
      <c r="D97" s="145" t="s">
        <v>98</v>
      </c>
      <c r="E97" s="146"/>
      <c r="F97" s="146"/>
      <c r="G97" s="146"/>
      <c r="H97" s="146"/>
      <c r="I97" s="146"/>
      <c r="J97" s="147">
        <f>J131</f>
        <v>0</v>
      </c>
      <c r="K97" s="144"/>
      <c r="L97" s="148"/>
    </row>
    <row r="98" spans="2:12" s="9" customFormat="1" ht="24.95" customHeight="1">
      <c r="B98" s="143"/>
      <c r="C98" s="144"/>
      <c r="D98" s="145" t="s">
        <v>99</v>
      </c>
      <c r="E98" s="146"/>
      <c r="F98" s="146"/>
      <c r="G98" s="146"/>
      <c r="H98" s="146"/>
      <c r="I98" s="146"/>
      <c r="J98" s="147">
        <f>J171</f>
        <v>0</v>
      </c>
      <c r="K98" s="144"/>
      <c r="L98" s="148"/>
    </row>
    <row r="99" spans="2:12" s="9" customFormat="1" ht="24.95" customHeight="1">
      <c r="B99" s="143"/>
      <c r="C99" s="144"/>
      <c r="D99" s="145" t="s">
        <v>100</v>
      </c>
      <c r="E99" s="146"/>
      <c r="F99" s="146"/>
      <c r="G99" s="146"/>
      <c r="H99" s="146"/>
      <c r="I99" s="146"/>
      <c r="J99" s="147">
        <f>J280</f>
        <v>0</v>
      </c>
      <c r="K99" s="144"/>
      <c r="L99" s="148"/>
    </row>
    <row r="100" spans="2:12" s="10" customFormat="1" ht="19.9" customHeight="1">
      <c r="B100" s="149"/>
      <c r="C100" s="150"/>
      <c r="D100" s="151" t="s">
        <v>101</v>
      </c>
      <c r="E100" s="152"/>
      <c r="F100" s="152"/>
      <c r="G100" s="152"/>
      <c r="H100" s="152"/>
      <c r="I100" s="152"/>
      <c r="J100" s="153">
        <f>J281</f>
        <v>0</v>
      </c>
      <c r="K100" s="150"/>
      <c r="L100" s="154"/>
    </row>
    <row r="101" spans="2:12" s="10" customFormat="1" ht="19.9" customHeight="1">
      <c r="B101" s="149"/>
      <c r="C101" s="150"/>
      <c r="D101" s="151" t="s">
        <v>102</v>
      </c>
      <c r="E101" s="152"/>
      <c r="F101" s="152"/>
      <c r="G101" s="152"/>
      <c r="H101" s="152"/>
      <c r="I101" s="152"/>
      <c r="J101" s="153">
        <f>J289</f>
        <v>0</v>
      </c>
      <c r="K101" s="150"/>
      <c r="L101" s="154"/>
    </row>
    <row r="102" spans="2:12" s="9" customFormat="1" ht="24.95" customHeight="1">
      <c r="B102" s="143"/>
      <c r="C102" s="144"/>
      <c r="D102" s="145" t="s">
        <v>103</v>
      </c>
      <c r="E102" s="146"/>
      <c r="F102" s="146"/>
      <c r="G102" s="146"/>
      <c r="H102" s="146"/>
      <c r="I102" s="146"/>
      <c r="J102" s="147">
        <f>J292</f>
        <v>0</v>
      </c>
      <c r="K102" s="144"/>
      <c r="L102" s="148"/>
    </row>
    <row r="103" spans="2:12" s="10" customFormat="1" ht="19.9" customHeight="1">
      <c r="B103" s="149"/>
      <c r="C103" s="150"/>
      <c r="D103" s="151" t="s">
        <v>104</v>
      </c>
      <c r="E103" s="152"/>
      <c r="F103" s="152"/>
      <c r="G103" s="152"/>
      <c r="H103" s="152"/>
      <c r="I103" s="152"/>
      <c r="J103" s="153">
        <f>J293</f>
        <v>0</v>
      </c>
      <c r="K103" s="150"/>
      <c r="L103" s="154"/>
    </row>
    <row r="104" spans="2:12" s="10" customFormat="1" ht="19.9" customHeight="1">
      <c r="B104" s="149"/>
      <c r="C104" s="150"/>
      <c r="D104" s="151" t="s">
        <v>105</v>
      </c>
      <c r="E104" s="152"/>
      <c r="F104" s="152"/>
      <c r="G104" s="152"/>
      <c r="H104" s="152"/>
      <c r="I104" s="152"/>
      <c r="J104" s="153">
        <f>J300</f>
        <v>0</v>
      </c>
      <c r="K104" s="150"/>
      <c r="L104" s="154"/>
    </row>
    <row r="105" spans="2:12" s="10" customFormat="1" ht="19.9" customHeight="1">
      <c r="B105" s="149"/>
      <c r="C105" s="150"/>
      <c r="D105" s="151" t="s">
        <v>106</v>
      </c>
      <c r="E105" s="152"/>
      <c r="F105" s="152"/>
      <c r="G105" s="152"/>
      <c r="H105" s="152"/>
      <c r="I105" s="152"/>
      <c r="J105" s="153">
        <f>J314</f>
        <v>0</v>
      </c>
      <c r="K105" s="150"/>
      <c r="L105" s="154"/>
    </row>
    <row r="106" spans="2:12" s="9" customFormat="1" ht="24.95" customHeight="1">
      <c r="B106" s="143"/>
      <c r="C106" s="144"/>
      <c r="D106" s="145" t="s">
        <v>107</v>
      </c>
      <c r="E106" s="146"/>
      <c r="F106" s="146"/>
      <c r="G106" s="146"/>
      <c r="H106" s="146"/>
      <c r="I106" s="146"/>
      <c r="J106" s="147">
        <f>J315</f>
        <v>0</v>
      </c>
      <c r="K106" s="144"/>
      <c r="L106" s="148"/>
    </row>
    <row r="107" spans="2:12" s="9" customFormat="1" ht="24.95" customHeight="1">
      <c r="B107" s="143"/>
      <c r="C107" s="144"/>
      <c r="D107" s="145" t="s">
        <v>108</v>
      </c>
      <c r="E107" s="146"/>
      <c r="F107" s="146"/>
      <c r="G107" s="146"/>
      <c r="H107" s="146"/>
      <c r="I107" s="146"/>
      <c r="J107" s="147">
        <f>J316</f>
        <v>0</v>
      </c>
      <c r="K107" s="144"/>
      <c r="L107" s="148"/>
    </row>
    <row r="108" spans="2:12" s="10" customFormat="1" ht="19.9" customHeight="1">
      <c r="B108" s="149"/>
      <c r="C108" s="150"/>
      <c r="D108" s="151" t="s">
        <v>109</v>
      </c>
      <c r="E108" s="152"/>
      <c r="F108" s="152"/>
      <c r="G108" s="152"/>
      <c r="H108" s="152"/>
      <c r="I108" s="152"/>
      <c r="J108" s="153">
        <f>J317</f>
        <v>0</v>
      </c>
      <c r="K108" s="150"/>
      <c r="L108" s="154"/>
    </row>
    <row r="109" spans="2:12" s="9" customFormat="1" ht="24.95" customHeight="1">
      <c r="B109" s="143"/>
      <c r="C109" s="144"/>
      <c r="D109" s="145" t="s">
        <v>110</v>
      </c>
      <c r="E109" s="146"/>
      <c r="F109" s="146"/>
      <c r="G109" s="146"/>
      <c r="H109" s="146"/>
      <c r="I109" s="146"/>
      <c r="J109" s="147">
        <f>J322</f>
        <v>0</v>
      </c>
      <c r="K109" s="144"/>
      <c r="L109" s="148"/>
    </row>
    <row r="110" spans="2:12" s="10" customFormat="1" ht="19.9" customHeight="1">
      <c r="B110" s="149"/>
      <c r="C110" s="150"/>
      <c r="D110" s="151" t="s">
        <v>111</v>
      </c>
      <c r="E110" s="152"/>
      <c r="F110" s="152"/>
      <c r="G110" s="152"/>
      <c r="H110" s="152"/>
      <c r="I110" s="152"/>
      <c r="J110" s="153">
        <f>J323</f>
        <v>0</v>
      </c>
      <c r="K110" s="150"/>
      <c r="L110" s="154"/>
    </row>
    <row r="111" spans="1:31" s="2" customFormat="1" ht="21.75" customHeight="1">
      <c r="A111" s="34"/>
      <c r="B111" s="35"/>
      <c r="C111" s="36"/>
      <c r="D111" s="36"/>
      <c r="E111" s="36"/>
      <c r="F111" s="36"/>
      <c r="G111" s="36"/>
      <c r="H111" s="36"/>
      <c r="I111" s="36"/>
      <c r="J111" s="36"/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6.95" customHeight="1">
      <c r="A112" s="34"/>
      <c r="B112" s="54"/>
      <c r="C112" s="55"/>
      <c r="D112" s="55"/>
      <c r="E112" s="55"/>
      <c r="F112" s="55"/>
      <c r="G112" s="55"/>
      <c r="H112" s="55"/>
      <c r="I112" s="55"/>
      <c r="J112" s="55"/>
      <c r="K112" s="55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6" spans="1:31" s="2" customFormat="1" ht="6.95" customHeight="1">
      <c r="A116" s="34"/>
      <c r="B116" s="56"/>
      <c r="C116" s="57"/>
      <c r="D116" s="57"/>
      <c r="E116" s="57"/>
      <c r="F116" s="57"/>
      <c r="G116" s="57"/>
      <c r="H116" s="57"/>
      <c r="I116" s="57"/>
      <c r="J116" s="57"/>
      <c r="K116" s="57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24.95" customHeight="1">
      <c r="A117" s="34"/>
      <c r="B117" s="35"/>
      <c r="C117" s="23" t="s">
        <v>112</v>
      </c>
      <c r="D117" s="36"/>
      <c r="E117" s="36"/>
      <c r="F117" s="36"/>
      <c r="G117" s="36"/>
      <c r="H117" s="36"/>
      <c r="I117" s="36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6.95" customHeight="1">
      <c r="A118" s="34"/>
      <c r="B118" s="35"/>
      <c r="C118" s="36"/>
      <c r="D118" s="36"/>
      <c r="E118" s="36"/>
      <c r="F118" s="36"/>
      <c r="G118" s="36"/>
      <c r="H118" s="36"/>
      <c r="I118" s="36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12" customHeight="1">
      <c r="A119" s="34"/>
      <c r="B119" s="35"/>
      <c r="C119" s="29" t="s">
        <v>16</v>
      </c>
      <c r="D119" s="36"/>
      <c r="E119" s="36"/>
      <c r="F119" s="36"/>
      <c r="G119" s="36"/>
      <c r="H119" s="36"/>
      <c r="I119" s="36"/>
      <c r="J119" s="36"/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16.5" customHeight="1">
      <c r="A120" s="34"/>
      <c r="B120" s="35"/>
      <c r="C120" s="36"/>
      <c r="D120" s="36"/>
      <c r="E120" s="292" t="str">
        <f>E7</f>
        <v>Podchod Střekov - odstranění vad</v>
      </c>
      <c r="F120" s="293"/>
      <c r="G120" s="293"/>
      <c r="H120" s="293"/>
      <c r="I120" s="36"/>
      <c r="J120" s="36"/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12" customHeight="1">
      <c r="A121" s="34"/>
      <c r="B121" s="35"/>
      <c r="C121" s="29" t="s">
        <v>91</v>
      </c>
      <c r="D121" s="36"/>
      <c r="E121" s="36"/>
      <c r="F121" s="36"/>
      <c r="G121" s="36"/>
      <c r="H121" s="36"/>
      <c r="I121" s="36"/>
      <c r="J121" s="36"/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2" customFormat="1" ht="16.5" customHeight="1">
      <c r="A122" s="34"/>
      <c r="B122" s="35"/>
      <c r="C122" s="36"/>
      <c r="D122" s="36"/>
      <c r="E122" s="263" t="str">
        <f>E9</f>
        <v>SO 201 - Revitalizace podchodu pro pěší</v>
      </c>
      <c r="F122" s="294"/>
      <c r="G122" s="294"/>
      <c r="H122" s="294"/>
      <c r="I122" s="36"/>
      <c r="J122" s="36"/>
      <c r="K122" s="36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2" customFormat="1" ht="6.95" customHeight="1">
      <c r="A123" s="34"/>
      <c r="B123" s="35"/>
      <c r="C123" s="36"/>
      <c r="D123" s="36"/>
      <c r="E123" s="36"/>
      <c r="F123" s="36"/>
      <c r="G123" s="36"/>
      <c r="H123" s="36"/>
      <c r="I123" s="36"/>
      <c r="J123" s="36"/>
      <c r="K123" s="36"/>
      <c r="L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31" s="2" customFormat="1" ht="12" customHeight="1">
      <c r="A124" s="34"/>
      <c r="B124" s="35"/>
      <c r="C124" s="29" t="s">
        <v>22</v>
      </c>
      <c r="D124" s="36"/>
      <c r="E124" s="36"/>
      <c r="F124" s="27" t="str">
        <f>F12</f>
        <v>Ul. Nová, Ústí nad Labem</v>
      </c>
      <c r="G124" s="36"/>
      <c r="H124" s="36"/>
      <c r="I124" s="29" t="s">
        <v>24</v>
      </c>
      <c r="J124" s="66" t="str">
        <f>IF(J12="","",J12)</f>
        <v>24. 1. 2021</v>
      </c>
      <c r="K124" s="36"/>
      <c r="L124" s="51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pans="1:31" s="2" customFormat="1" ht="6.95" customHeight="1">
      <c r="A125" s="34"/>
      <c r="B125" s="35"/>
      <c r="C125" s="36"/>
      <c r="D125" s="36"/>
      <c r="E125" s="36"/>
      <c r="F125" s="36"/>
      <c r="G125" s="36"/>
      <c r="H125" s="36"/>
      <c r="I125" s="36"/>
      <c r="J125" s="36"/>
      <c r="K125" s="36"/>
      <c r="L125" s="51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pans="1:31" s="2" customFormat="1" ht="25.7" customHeight="1">
      <c r="A126" s="34"/>
      <c r="B126" s="35"/>
      <c r="C126" s="29" t="s">
        <v>28</v>
      </c>
      <c r="D126" s="36"/>
      <c r="E126" s="36"/>
      <c r="F126" s="27" t="str">
        <f>E15</f>
        <v>STATUTÁRNÍ MĚSTO ÚSTÍ NAD LABEM</v>
      </c>
      <c r="G126" s="36"/>
      <c r="H126" s="36"/>
      <c r="I126" s="29" t="s">
        <v>34</v>
      </c>
      <c r="J126" s="32" t="str">
        <f>E21</f>
        <v>VALBEK, SPOL. S R.O.</v>
      </c>
      <c r="K126" s="36"/>
      <c r="L126" s="51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</row>
    <row r="127" spans="1:31" s="2" customFormat="1" ht="15.2" customHeight="1">
      <c r="A127" s="34"/>
      <c r="B127" s="35"/>
      <c r="C127" s="29" t="s">
        <v>32</v>
      </c>
      <c r="D127" s="36"/>
      <c r="E127" s="36"/>
      <c r="F127" s="27" t="str">
        <f>IF(E18="","",E18)</f>
        <v>Vyplň údaj</v>
      </c>
      <c r="G127" s="36"/>
      <c r="H127" s="36"/>
      <c r="I127" s="29" t="s">
        <v>37</v>
      </c>
      <c r="J127" s="32" t="str">
        <f>E24</f>
        <v xml:space="preserve"> </v>
      </c>
      <c r="K127" s="36"/>
      <c r="L127" s="51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</row>
    <row r="128" spans="1:31" s="2" customFormat="1" ht="10.35" customHeight="1">
      <c r="A128" s="34"/>
      <c r="B128" s="35"/>
      <c r="C128" s="36"/>
      <c r="D128" s="36"/>
      <c r="E128" s="36"/>
      <c r="F128" s="36"/>
      <c r="G128" s="36"/>
      <c r="H128" s="36"/>
      <c r="I128" s="36"/>
      <c r="J128" s="36"/>
      <c r="K128" s="36"/>
      <c r="L128" s="51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</row>
    <row r="129" spans="1:31" s="11" customFormat="1" ht="29.25" customHeight="1">
      <c r="A129" s="155"/>
      <c r="B129" s="156"/>
      <c r="C129" s="157" t="s">
        <v>113</v>
      </c>
      <c r="D129" s="158" t="s">
        <v>65</v>
      </c>
      <c r="E129" s="158" t="s">
        <v>61</v>
      </c>
      <c r="F129" s="158" t="s">
        <v>62</v>
      </c>
      <c r="G129" s="158" t="s">
        <v>114</v>
      </c>
      <c r="H129" s="158" t="s">
        <v>115</v>
      </c>
      <c r="I129" s="158" t="s">
        <v>116</v>
      </c>
      <c r="J129" s="158" t="s">
        <v>95</v>
      </c>
      <c r="K129" s="159" t="s">
        <v>117</v>
      </c>
      <c r="L129" s="160"/>
      <c r="M129" s="75" t="s">
        <v>1</v>
      </c>
      <c r="N129" s="76" t="s">
        <v>44</v>
      </c>
      <c r="O129" s="76" t="s">
        <v>118</v>
      </c>
      <c r="P129" s="76" t="s">
        <v>119</v>
      </c>
      <c r="Q129" s="76" t="s">
        <v>120</v>
      </c>
      <c r="R129" s="76" t="s">
        <v>121</v>
      </c>
      <c r="S129" s="76" t="s">
        <v>122</v>
      </c>
      <c r="T129" s="77" t="s">
        <v>123</v>
      </c>
      <c r="U129" s="155"/>
      <c r="V129" s="155"/>
      <c r="W129" s="155"/>
      <c r="X129" s="155"/>
      <c r="Y129" s="155"/>
      <c r="Z129" s="155"/>
      <c r="AA129" s="155"/>
      <c r="AB129" s="155"/>
      <c r="AC129" s="155"/>
      <c r="AD129" s="155"/>
      <c r="AE129" s="155"/>
    </row>
    <row r="130" spans="1:63" s="2" customFormat="1" ht="22.9" customHeight="1">
      <c r="A130" s="34"/>
      <c r="B130" s="35"/>
      <c r="C130" s="82" t="s">
        <v>124</v>
      </c>
      <c r="D130" s="36"/>
      <c r="E130" s="36"/>
      <c r="F130" s="36"/>
      <c r="G130" s="36"/>
      <c r="H130" s="36"/>
      <c r="I130" s="36"/>
      <c r="J130" s="161">
        <f>BK130</f>
        <v>0</v>
      </c>
      <c r="K130" s="36"/>
      <c r="L130" s="39"/>
      <c r="M130" s="78"/>
      <c r="N130" s="162"/>
      <c r="O130" s="79"/>
      <c r="P130" s="163">
        <f>P131+P171+P280+P292+P315+P316+P322</f>
        <v>0</v>
      </c>
      <c r="Q130" s="79"/>
      <c r="R130" s="163">
        <f>R131+R171+R280+R292+R315+R316+R322</f>
        <v>33.446600100000005</v>
      </c>
      <c r="S130" s="79"/>
      <c r="T130" s="164">
        <f>T131+T171+T280+T292+T315+T316+T322</f>
        <v>27.841012999999997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T130" s="17" t="s">
        <v>79</v>
      </c>
      <c r="AU130" s="17" t="s">
        <v>97</v>
      </c>
      <c r="BK130" s="165">
        <f>BK131+BK171+BK280+BK292+BK315+BK316+BK322</f>
        <v>0</v>
      </c>
    </row>
    <row r="131" spans="2:63" s="12" customFormat="1" ht="25.9" customHeight="1">
      <c r="B131" s="166"/>
      <c r="C131" s="167"/>
      <c r="D131" s="168" t="s">
        <v>79</v>
      </c>
      <c r="E131" s="169" t="s">
        <v>125</v>
      </c>
      <c r="F131" s="169" t="s">
        <v>126</v>
      </c>
      <c r="G131" s="167"/>
      <c r="H131" s="167"/>
      <c r="I131" s="170"/>
      <c r="J131" s="171">
        <f>BK131</f>
        <v>0</v>
      </c>
      <c r="K131" s="167"/>
      <c r="L131" s="172"/>
      <c r="M131" s="173"/>
      <c r="N131" s="174"/>
      <c r="O131" s="174"/>
      <c r="P131" s="175">
        <f>SUM(P132:P170)</f>
        <v>0</v>
      </c>
      <c r="Q131" s="174"/>
      <c r="R131" s="175">
        <f>SUM(R132:R170)</f>
        <v>19.1486933</v>
      </c>
      <c r="S131" s="174"/>
      <c r="T131" s="176">
        <f>SUM(T132:T170)</f>
        <v>2.7519600000000004</v>
      </c>
      <c r="AR131" s="177" t="s">
        <v>21</v>
      </c>
      <c r="AT131" s="178" t="s">
        <v>79</v>
      </c>
      <c r="AU131" s="178" t="s">
        <v>80</v>
      </c>
      <c r="AY131" s="177" t="s">
        <v>127</v>
      </c>
      <c r="BK131" s="179">
        <f>SUM(BK132:BK170)</f>
        <v>0</v>
      </c>
    </row>
    <row r="132" spans="1:65" s="2" customFormat="1" ht="24.2" customHeight="1">
      <c r="A132" s="34"/>
      <c r="B132" s="35"/>
      <c r="C132" s="180" t="s">
        <v>21</v>
      </c>
      <c r="D132" s="180" t="s">
        <v>128</v>
      </c>
      <c r="E132" s="181" t="s">
        <v>129</v>
      </c>
      <c r="F132" s="182" t="s">
        <v>130</v>
      </c>
      <c r="G132" s="183" t="s">
        <v>131</v>
      </c>
      <c r="H132" s="184">
        <v>68.45</v>
      </c>
      <c r="I132" s="185"/>
      <c r="J132" s="186">
        <f>ROUND(I132*H132,2)</f>
        <v>0</v>
      </c>
      <c r="K132" s="182" t="s">
        <v>132</v>
      </c>
      <c r="L132" s="39"/>
      <c r="M132" s="187" t="s">
        <v>1</v>
      </c>
      <c r="N132" s="188" t="s">
        <v>45</v>
      </c>
      <c r="O132" s="71"/>
      <c r="P132" s="189">
        <f>O132*H132</f>
        <v>0</v>
      </c>
      <c r="Q132" s="189">
        <v>0.0273</v>
      </c>
      <c r="R132" s="189">
        <f>Q132*H132</f>
        <v>1.8686850000000002</v>
      </c>
      <c r="S132" s="189">
        <v>0</v>
      </c>
      <c r="T132" s="190">
        <f>S132*H132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191" t="s">
        <v>133</v>
      </c>
      <c r="AT132" s="191" t="s">
        <v>128</v>
      </c>
      <c r="AU132" s="191" t="s">
        <v>21</v>
      </c>
      <c r="AY132" s="17" t="s">
        <v>127</v>
      </c>
      <c r="BE132" s="192">
        <f>IF(N132="základní",J132,0)</f>
        <v>0</v>
      </c>
      <c r="BF132" s="192">
        <f>IF(N132="snížená",J132,0)</f>
        <v>0</v>
      </c>
      <c r="BG132" s="192">
        <f>IF(N132="zákl. přenesená",J132,0)</f>
        <v>0</v>
      </c>
      <c r="BH132" s="192">
        <f>IF(N132="sníž. přenesená",J132,0)</f>
        <v>0</v>
      </c>
      <c r="BI132" s="192">
        <f>IF(N132="nulová",J132,0)</f>
        <v>0</v>
      </c>
      <c r="BJ132" s="17" t="s">
        <v>21</v>
      </c>
      <c r="BK132" s="192">
        <f>ROUND(I132*H132,2)</f>
        <v>0</v>
      </c>
      <c r="BL132" s="17" t="s">
        <v>133</v>
      </c>
      <c r="BM132" s="191" t="s">
        <v>134</v>
      </c>
    </row>
    <row r="133" spans="2:51" s="13" customFormat="1" ht="11.25">
      <c r="B133" s="193"/>
      <c r="C133" s="194"/>
      <c r="D133" s="195" t="s">
        <v>135</v>
      </c>
      <c r="E133" s="196" t="s">
        <v>1</v>
      </c>
      <c r="F133" s="197" t="s">
        <v>136</v>
      </c>
      <c r="G133" s="194"/>
      <c r="H133" s="196" t="s">
        <v>1</v>
      </c>
      <c r="I133" s="198"/>
      <c r="J133" s="194"/>
      <c r="K133" s="194"/>
      <c r="L133" s="199"/>
      <c r="M133" s="200"/>
      <c r="N133" s="201"/>
      <c r="O133" s="201"/>
      <c r="P133" s="201"/>
      <c r="Q133" s="201"/>
      <c r="R133" s="201"/>
      <c r="S133" s="201"/>
      <c r="T133" s="202"/>
      <c r="AT133" s="203" t="s">
        <v>135</v>
      </c>
      <c r="AU133" s="203" t="s">
        <v>21</v>
      </c>
      <c r="AV133" s="13" t="s">
        <v>21</v>
      </c>
      <c r="AW133" s="13" t="s">
        <v>36</v>
      </c>
      <c r="AX133" s="13" t="s">
        <v>80</v>
      </c>
      <c r="AY133" s="203" t="s">
        <v>127</v>
      </c>
    </row>
    <row r="134" spans="2:51" s="14" customFormat="1" ht="11.25">
      <c r="B134" s="204"/>
      <c r="C134" s="205"/>
      <c r="D134" s="195" t="s">
        <v>135</v>
      </c>
      <c r="E134" s="206" t="s">
        <v>1</v>
      </c>
      <c r="F134" s="207" t="s">
        <v>137</v>
      </c>
      <c r="G134" s="205"/>
      <c r="H134" s="208">
        <v>68.45</v>
      </c>
      <c r="I134" s="209"/>
      <c r="J134" s="205"/>
      <c r="K134" s="205"/>
      <c r="L134" s="210"/>
      <c r="M134" s="211"/>
      <c r="N134" s="212"/>
      <c r="O134" s="212"/>
      <c r="P134" s="212"/>
      <c r="Q134" s="212"/>
      <c r="R134" s="212"/>
      <c r="S134" s="212"/>
      <c r="T134" s="213"/>
      <c r="AT134" s="214" t="s">
        <v>135</v>
      </c>
      <c r="AU134" s="214" t="s">
        <v>21</v>
      </c>
      <c r="AV134" s="14" t="s">
        <v>89</v>
      </c>
      <c r="AW134" s="14" t="s">
        <v>36</v>
      </c>
      <c r="AX134" s="14" t="s">
        <v>80</v>
      </c>
      <c r="AY134" s="214" t="s">
        <v>127</v>
      </c>
    </row>
    <row r="135" spans="2:51" s="15" customFormat="1" ht="11.25">
      <c r="B135" s="215"/>
      <c r="C135" s="216"/>
      <c r="D135" s="195" t="s">
        <v>135</v>
      </c>
      <c r="E135" s="217" t="s">
        <v>1</v>
      </c>
      <c r="F135" s="218" t="s">
        <v>138</v>
      </c>
      <c r="G135" s="216"/>
      <c r="H135" s="219">
        <v>68.45</v>
      </c>
      <c r="I135" s="220"/>
      <c r="J135" s="216"/>
      <c r="K135" s="216"/>
      <c r="L135" s="221"/>
      <c r="M135" s="222"/>
      <c r="N135" s="223"/>
      <c r="O135" s="223"/>
      <c r="P135" s="223"/>
      <c r="Q135" s="223"/>
      <c r="R135" s="223"/>
      <c r="S135" s="223"/>
      <c r="T135" s="224"/>
      <c r="AT135" s="225" t="s">
        <v>135</v>
      </c>
      <c r="AU135" s="225" t="s">
        <v>21</v>
      </c>
      <c r="AV135" s="15" t="s">
        <v>133</v>
      </c>
      <c r="AW135" s="15" t="s">
        <v>36</v>
      </c>
      <c r="AX135" s="15" t="s">
        <v>21</v>
      </c>
      <c r="AY135" s="225" t="s">
        <v>127</v>
      </c>
    </row>
    <row r="136" spans="1:65" s="2" customFormat="1" ht="24.2" customHeight="1">
      <c r="A136" s="34"/>
      <c r="B136" s="35"/>
      <c r="C136" s="180" t="s">
        <v>89</v>
      </c>
      <c r="D136" s="180" t="s">
        <v>128</v>
      </c>
      <c r="E136" s="181" t="s">
        <v>139</v>
      </c>
      <c r="F136" s="182" t="s">
        <v>140</v>
      </c>
      <c r="G136" s="183" t="s">
        <v>131</v>
      </c>
      <c r="H136" s="184">
        <v>68.45</v>
      </c>
      <c r="I136" s="185"/>
      <c r="J136" s="186">
        <f>ROUND(I136*H136,2)</f>
        <v>0</v>
      </c>
      <c r="K136" s="182" t="s">
        <v>132</v>
      </c>
      <c r="L136" s="39"/>
      <c r="M136" s="187" t="s">
        <v>1</v>
      </c>
      <c r="N136" s="188" t="s">
        <v>45</v>
      </c>
      <c r="O136" s="71"/>
      <c r="P136" s="189">
        <f>O136*H136</f>
        <v>0</v>
      </c>
      <c r="Q136" s="189">
        <v>0.00489</v>
      </c>
      <c r="R136" s="189">
        <f>Q136*H136</f>
        <v>0.33472050000000003</v>
      </c>
      <c r="S136" s="189">
        <v>0</v>
      </c>
      <c r="T136" s="190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191" t="s">
        <v>133</v>
      </c>
      <c r="AT136" s="191" t="s">
        <v>128</v>
      </c>
      <c r="AU136" s="191" t="s">
        <v>21</v>
      </c>
      <c r="AY136" s="17" t="s">
        <v>127</v>
      </c>
      <c r="BE136" s="192">
        <f>IF(N136="základní",J136,0)</f>
        <v>0</v>
      </c>
      <c r="BF136" s="192">
        <f>IF(N136="snížená",J136,0)</f>
        <v>0</v>
      </c>
      <c r="BG136" s="192">
        <f>IF(N136="zákl. přenesená",J136,0)</f>
        <v>0</v>
      </c>
      <c r="BH136" s="192">
        <f>IF(N136="sníž. přenesená",J136,0)</f>
        <v>0</v>
      </c>
      <c r="BI136" s="192">
        <f>IF(N136="nulová",J136,0)</f>
        <v>0</v>
      </c>
      <c r="BJ136" s="17" t="s">
        <v>21</v>
      </c>
      <c r="BK136" s="192">
        <f>ROUND(I136*H136,2)</f>
        <v>0</v>
      </c>
      <c r="BL136" s="17" t="s">
        <v>133</v>
      </c>
      <c r="BM136" s="191" t="s">
        <v>141</v>
      </c>
    </row>
    <row r="137" spans="2:51" s="14" customFormat="1" ht="11.25">
      <c r="B137" s="204"/>
      <c r="C137" s="205"/>
      <c r="D137" s="195" t="s">
        <v>135</v>
      </c>
      <c r="E137" s="206" t="s">
        <v>1</v>
      </c>
      <c r="F137" s="207" t="s">
        <v>137</v>
      </c>
      <c r="G137" s="205"/>
      <c r="H137" s="208">
        <v>68.45</v>
      </c>
      <c r="I137" s="209"/>
      <c r="J137" s="205"/>
      <c r="K137" s="205"/>
      <c r="L137" s="210"/>
      <c r="M137" s="211"/>
      <c r="N137" s="212"/>
      <c r="O137" s="212"/>
      <c r="P137" s="212"/>
      <c r="Q137" s="212"/>
      <c r="R137" s="212"/>
      <c r="S137" s="212"/>
      <c r="T137" s="213"/>
      <c r="AT137" s="214" t="s">
        <v>135</v>
      </c>
      <c r="AU137" s="214" t="s">
        <v>21</v>
      </c>
      <c r="AV137" s="14" t="s">
        <v>89</v>
      </c>
      <c r="AW137" s="14" t="s">
        <v>36</v>
      </c>
      <c r="AX137" s="14" t="s">
        <v>21</v>
      </c>
      <c r="AY137" s="214" t="s">
        <v>127</v>
      </c>
    </row>
    <row r="138" spans="1:65" s="2" customFormat="1" ht="24.2" customHeight="1">
      <c r="A138" s="34"/>
      <c r="B138" s="35"/>
      <c r="C138" s="180" t="s">
        <v>142</v>
      </c>
      <c r="D138" s="180" t="s">
        <v>128</v>
      </c>
      <c r="E138" s="181" t="s">
        <v>143</v>
      </c>
      <c r="F138" s="182" t="s">
        <v>144</v>
      </c>
      <c r="G138" s="183" t="s">
        <v>131</v>
      </c>
      <c r="H138" s="184">
        <v>413.492</v>
      </c>
      <c r="I138" s="185"/>
      <c r="J138" s="186">
        <f>ROUND(I138*H138,2)</f>
        <v>0</v>
      </c>
      <c r="K138" s="182" t="s">
        <v>132</v>
      </c>
      <c r="L138" s="39"/>
      <c r="M138" s="187" t="s">
        <v>1</v>
      </c>
      <c r="N138" s="188" t="s">
        <v>45</v>
      </c>
      <c r="O138" s="71"/>
      <c r="P138" s="189">
        <f>O138*H138</f>
        <v>0</v>
      </c>
      <c r="Q138" s="189">
        <v>0.0273</v>
      </c>
      <c r="R138" s="189">
        <f>Q138*H138</f>
        <v>11.288331600000001</v>
      </c>
      <c r="S138" s="189">
        <v>0</v>
      </c>
      <c r="T138" s="190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191" t="s">
        <v>133</v>
      </c>
      <c r="AT138" s="191" t="s">
        <v>128</v>
      </c>
      <c r="AU138" s="191" t="s">
        <v>21</v>
      </c>
      <c r="AY138" s="17" t="s">
        <v>127</v>
      </c>
      <c r="BE138" s="192">
        <f>IF(N138="základní",J138,0)</f>
        <v>0</v>
      </c>
      <c r="BF138" s="192">
        <f>IF(N138="snížená",J138,0)</f>
        <v>0</v>
      </c>
      <c r="BG138" s="192">
        <f>IF(N138="zákl. přenesená",J138,0)</f>
        <v>0</v>
      </c>
      <c r="BH138" s="192">
        <f>IF(N138="sníž. přenesená",J138,0)</f>
        <v>0</v>
      </c>
      <c r="BI138" s="192">
        <f>IF(N138="nulová",J138,0)</f>
        <v>0</v>
      </c>
      <c r="BJ138" s="17" t="s">
        <v>21</v>
      </c>
      <c r="BK138" s="192">
        <f>ROUND(I138*H138,2)</f>
        <v>0</v>
      </c>
      <c r="BL138" s="17" t="s">
        <v>133</v>
      </c>
      <c r="BM138" s="191" t="s">
        <v>145</v>
      </c>
    </row>
    <row r="139" spans="2:51" s="13" customFormat="1" ht="11.25">
      <c r="B139" s="193"/>
      <c r="C139" s="194"/>
      <c r="D139" s="195" t="s">
        <v>135</v>
      </c>
      <c r="E139" s="196" t="s">
        <v>1</v>
      </c>
      <c r="F139" s="197" t="s">
        <v>146</v>
      </c>
      <c r="G139" s="194"/>
      <c r="H139" s="196" t="s">
        <v>1</v>
      </c>
      <c r="I139" s="198"/>
      <c r="J139" s="194"/>
      <c r="K139" s="194"/>
      <c r="L139" s="199"/>
      <c r="M139" s="200"/>
      <c r="N139" s="201"/>
      <c r="O139" s="201"/>
      <c r="P139" s="201"/>
      <c r="Q139" s="201"/>
      <c r="R139" s="201"/>
      <c r="S139" s="201"/>
      <c r="T139" s="202"/>
      <c r="AT139" s="203" t="s">
        <v>135</v>
      </c>
      <c r="AU139" s="203" t="s">
        <v>21</v>
      </c>
      <c r="AV139" s="13" t="s">
        <v>21</v>
      </c>
      <c r="AW139" s="13" t="s">
        <v>36</v>
      </c>
      <c r="AX139" s="13" t="s">
        <v>80</v>
      </c>
      <c r="AY139" s="203" t="s">
        <v>127</v>
      </c>
    </row>
    <row r="140" spans="2:51" s="14" customFormat="1" ht="11.25">
      <c r="B140" s="204"/>
      <c r="C140" s="205"/>
      <c r="D140" s="195" t="s">
        <v>135</v>
      </c>
      <c r="E140" s="206" t="s">
        <v>1</v>
      </c>
      <c r="F140" s="207" t="s">
        <v>147</v>
      </c>
      <c r="G140" s="205"/>
      <c r="H140" s="208">
        <v>308.202</v>
      </c>
      <c r="I140" s="209"/>
      <c r="J140" s="205"/>
      <c r="K140" s="205"/>
      <c r="L140" s="210"/>
      <c r="M140" s="211"/>
      <c r="N140" s="212"/>
      <c r="O140" s="212"/>
      <c r="P140" s="212"/>
      <c r="Q140" s="212"/>
      <c r="R140" s="212"/>
      <c r="S140" s="212"/>
      <c r="T140" s="213"/>
      <c r="AT140" s="214" t="s">
        <v>135</v>
      </c>
      <c r="AU140" s="214" t="s">
        <v>21</v>
      </c>
      <c r="AV140" s="14" t="s">
        <v>89</v>
      </c>
      <c r="AW140" s="14" t="s">
        <v>36</v>
      </c>
      <c r="AX140" s="14" t="s">
        <v>80</v>
      </c>
      <c r="AY140" s="214" t="s">
        <v>127</v>
      </c>
    </row>
    <row r="141" spans="2:51" s="13" customFormat="1" ht="11.25">
      <c r="B141" s="193"/>
      <c r="C141" s="194"/>
      <c r="D141" s="195" t="s">
        <v>135</v>
      </c>
      <c r="E141" s="196" t="s">
        <v>1</v>
      </c>
      <c r="F141" s="197" t="s">
        <v>148</v>
      </c>
      <c r="G141" s="194"/>
      <c r="H141" s="196" t="s">
        <v>1</v>
      </c>
      <c r="I141" s="198"/>
      <c r="J141" s="194"/>
      <c r="K141" s="194"/>
      <c r="L141" s="199"/>
      <c r="M141" s="200"/>
      <c r="N141" s="201"/>
      <c r="O141" s="201"/>
      <c r="P141" s="201"/>
      <c r="Q141" s="201"/>
      <c r="R141" s="201"/>
      <c r="S141" s="201"/>
      <c r="T141" s="202"/>
      <c r="AT141" s="203" t="s">
        <v>135</v>
      </c>
      <c r="AU141" s="203" t="s">
        <v>21</v>
      </c>
      <c r="AV141" s="13" t="s">
        <v>21</v>
      </c>
      <c r="AW141" s="13" t="s">
        <v>36</v>
      </c>
      <c r="AX141" s="13" t="s">
        <v>80</v>
      </c>
      <c r="AY141" s="203" t="s">
        <v>127</v>
      </c>
    </row>
    <row r="142" spans="2:51" s="14" customFormat="1" ht="11.25">
      <c r="B142" s="204"/>
      <c r="C142" s="205"/>
      <c r="D142" s="195" t="s">
        <v>135</v>
      </c>
      <c r="E142" s="206" t="s">
        <v>1</v>
      </c>
      <c r="F142" s="207" t="s">
        <v>149</v>
      </c>
      <c r="G142" s="205"/>
      <c r="H142" s="208">
        <v>105.29</v>
      </c>
      <c r="I142" s="209"/>
      <c r="J142" s="205"/>
      <c r="K142" s="205"/>
      <c r="L142" s="210"/>
      <c r="M142" s="211"/>
      <c r="N142" s="212"/>
      <c r="O142" s="212"/>
      <c r="P142" s="212"/>
      <c r="Q142" s="212"/>
      <c r="R142" s="212"/>
      <c r="S142" s="212"/>
      <c r="T142" s="213"/>
      <c r="AT142" s="214" t="s">
        <v>135</v>
      </c>
      <c r="AU142" s="214" t="s">
        <v>21</v>
      </c>
      <c r="AV142" s="14" t="s">
        <v>89</v>
      </c>
      <c r="AW142" s="14" t="s">
        <v>36</v>
      </c>
      <c r="AX142" s="14" t="s">
        <v>80</v>
      </c>
      <c r="AY142" s="214" t="s">
        <v>127</v>
      </c>
    </row>
    <row r="143" spans="2:51" s="15" customFormat="1" ht="11.25">
      <c r="B143" s="215"/>
      <c r="C143" s="216"/>
      <c r="D143" s="195" t="s">
        <v>135</v>
      </c>
      <c r="E143" s="217" t="s">
        <v>1</v>
      </c>
      <c r="F143" s="218" t="s">
        <v>138</v>
      </c>
      <c r="G143" s="216"/>
      <c r="H143" s="219">
        <v>413.492</v>
      </c>
      <c r="I143" s="220"/>
      <c r="J143" s="216"/>
      <c r="K143" s="216"/>
      <c r="L143" s="221"/>
      <c r="M143" s="222"/>
      <c r="N143" s="223"/>
      <c r="O143" s="223"/>
      <c r="P143" s="223"/>
      <c r="Q143" s="223"/>
      <c r="R143" s="223"/>
      <c r="S143" s="223"/>
      <c r="T143" s="224"/>
      <c r="AT143" s="225" t="s">
        <v>135</v>
      </c>
      <c r="AU143" s="225" t="s">
        <v>21</v>
      </c>
      <c r="AV143" s="15" t="s">
        <v>133</v>
      </c>
      <c r="AW143" s="15" t="s">
        <v>36</v>
      </c>
      <c r="AX143" s="15" t="s">
        <v>21</v>
      </c>
      <c r="AY143" s="225" t="s">
        <v>127</v>
      </c>
    </row>
    <row r="144" spans="1:65" s="2" customFormat="1" ht="24.2" customHeight="1">
      <c r="A144" s="34"/>
      <c r="B144" s="35"/>
      <c r="C144" s="180" t="s">
        <v>133</v>
      </c>
      <c r="D144" s="180" t="s">
        <v>128</v>
      </c>
      <c r="E144" s="181" t="s">
        <v>150</v>
      </c>
      <c r="F144" s="182" t="s">
        <v>151</v>
      </c>
      <c r="G144" s="183" t="s">
        <v>131</v>
      </c>
      <c r="H144" s="184">
        <v>413.492</v>
      </c>
      <c r="I144" s="185"/>
      <c r="J144" s="186">
        <f>ROUND(I144*H144,2)</f>
        <v>0</v>
      </c>
      <c r="K144" s="182" t="s">
        <v>132</v>
      </c>
      <c r="L144" s="39"/>
      <c r="M144" s="187" t="s">
        <v>1</v>
      </c>
      <c r="N144" s="188" t="s">
        <v>45</v>
      </c>
      <c r="O144" s="71"/>
      <c r="P144" s="189">
        <f>O144*H144</f>
        <v>0</v>
      </c>
      <c r="Q144" s="189">
        <v>0.00489</v>
      </c>
      <c r="R144" s="189">
        <f>Q144*H144</f>
        <v>2.0219758800000003</v>
      </c>
      <c r="S144" s="189">
        <v>0</v>
      </c>
      <c r="T144" s="190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191" t="s">
        <v>133</v>
      </c>
      <c r="AT144" s="191" t="s">
        <v>128</v>
      </c>
      <c r="AU144" s="191" t="s">
        <v>21</v>
      </c>
      <c r="AY144" s="17" t="s">
        <v>127</v>
      </c>
      <c r="BE144" s="192">
        <f>IF(N144="základní",J144,0)</f>
        <v>0</v>
      </c>
      <c r="BF144" s="192">
        <f>IF(N144="snížená",J144,0)</f>
        <v>0</v>
      </c>
      <c r="BG144" s="192">
        <f>IF(N144="zákl. přenesená",J144,0)</f>
        <v>0</v>
      </c>
      <c r="BH144" s="192">
        <f>IF(N144="sníž. přenesená",J144,0)</f>
        <v>0</v>
      </c>
      <c r="BI144" s="192">
        <f>IF(N144="nulová",J144,0)</f>
        <v>0</v>
      </c>
      <c r="BJ144" s="17" t="s">
        <v>21</v>
      </c>
      <c r="BK144" s="192">
        <f>ROUND(I144*H144,2)</f>
        <v>0</v>
      </c>
      <c r="BL144" s="17" t="s">
        <v>133</v>
      </c>
      <c r="BM144" s="191" t="s">
        <v>152</v>
      </c>
    </row>
    <row r="145" spans="2:51" s="14" customFormat="1" ht="11.25">
      <c r="B145" s="204"/>
      <c r="C145" s="205"/>
      <c r="D145" s="195" t="s">
        <v>135</v>
      </c>
      <c r="E145" s="206" t="s">
        <v>1</v>
      </c>
      <c r="F145" s="207" t="s">
        <v>153</v>
      </c>
      <c r="G145" s="205"/>
      <c r="H145" s="208">
        <v>413.492</v>
      </c>
      <c r="I145" s="209"/>
      <c r="J145" s="205"/>
      <c r="K145" s="205"/>
      <c r="L145" s="210"/>
      <c r="M145" s="211"/>
      <c r="N145" s="212"/>
      <c r="O145" s="212"/>
      <c r="P145" s="212"/>
      <c r="Q145" s="212"/>
      <c r="R145" s="212"/>
      <c r="S145" s="212"/>
      <c r="T145" s="213"/>
      <c r="AT145" s="214" t="s">
        <v>135</v>
      </c>
      <c r="AU145" s="214" t="s">
        <v>21</v>
      </c>
      <c r="AV145" s="14" t="s">
        <v>89</v>
      </c>
      <c r="AW145" s="14" t="s">
        <v>36</v>
      </c>
      <c r="AX145" s="14" t="s">
        <v>21</v>
      </c>
      <c r="AY145" s="214" t="s">
        <v>127</v>
      </c>
    </row>
    <row r="146" spans="1:65" s="2" customFormat="1" ht="24.2" customHeight="1">
      <c r="A146" s="34"/>
      <c r="B146" s="35"/>
      <c r="C146" s="180" t="s">
        <v>154</v>
      </c>
      <c r="D146" s="180" t="s">
        <v>128</v>
      </c>
      <c r="E146" s="181" t="s">
        <v>155</v>
      </c>
      <c r="F146" s="182" t="s">
        <v>156</v>
      </c>
      <c r="G146" s="183" t="s">
        <v>131</v>
      </c>
      <c r="H146" s="184">
        <v>550.392</v>
      </c>
      <c r="I146" s="185"/>
      <c r="J146" s="186">
        <f>ROUND(I146*H146,2)</f>
        <v>0</v>
      </c>
      <c r="K146" s="182" t="s">
        <v>157</v>
      </c>
      <c r="L146" s="39"/>
      <c r="M146" s="187" t="s">
        <v>1</v>
      </c>
      <c r="N146" s="188" t="s">
        <v>45</v>
      </c>
      <c r="O146" s="71"/>
      <c r="P146" s="189">
        <f>O146*H146</f>
        <v>0</v>
      </c>
      <c r="Q146" s="189">
        <v>0.00506</v>
      </c>
      <c r="R146" s="189">
        <f>Q146*H146</f>
        <v>2.7849835200000004</v>
      </c>
      <c r="S146" s="189">
        <v>0.005</v>
      </c>
      <c r="T146" s="190">
        <f>S146*H146</f>
        <v>2.7519600000000004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191" t="s">
        <v>133</v>
      </c>
      <c r="AT146" s="191" t="s">
        <v>128</v>
      </c>
      <c r="AU146" s="191" t="s">
        <v>21</v>
      </c>
      <c r="AY146" s="17" t="s">
        <v>127</v>
      </c>
      <c r="BE146" s="192">
        <f>IF(N146="základní",J146,0)</f>
        <v>0</v>
      </c>
      <c r="BF146" s="192">
        <f>IF(N146="snížená",J146,0)</f>
        <v>0</v>
      </c>
      <c r="BG146" s="192">
        <f>IF(N146="zákl. přenesená",J146,0)</f>
        <v>0</v>
      </c>
      <c r="BH146" s="192">
        <f>IF(N146="sníž. přenesená",J146,0)</f>
        <v>0</v>
      </c>
      <c r="BI146" s="192">
        <f>IF(N146="nulová",J146,0)</f>
        <v>0</v>
      </c>
      <c r="BJ146" s="17" t="s">
        <v>21</v>
      </c>
      <c r="BK146" s="192">
        <f>ROUND(I146*H146,2)</f>
        <v>0</v>
      </c>
      <c r="BL146" s="17" t="s">
        <v>133</v>
      </c>
      <c r="BM146" s="191" t="s">
        <v>158</v>
      </c>
    </row>
    <row r="147" spans="2:51" s="13" customFormat="1" ht="11.25">
      <c r="B147" s="193"/>
      <c r="C147" s="194"/>
      <c r="D147" s="195" t="s">
        <v>135</v>
      </c>
      <c r="E147" s="196" t="s">
        <v>1</v>
      </c>
      <c r="F147" s="197" t="s">
        <v>146</v>
      </c>
      <c r="G147" s="194"/>
      <c r="H147" s="196" t="s">
        <v>1</v>
      </c>
      <c r="I147" s="198"/>
      <c r="J147" s="194"/>
      <c r="K147" s="194"/>
      <c r="L147" s="199"/>
      <c r="M147" s="200"/>
      <c r="N147" s="201"/>
      <c r="O147" s="201"/>
      <c r="P147" s="201"/>
      <c r="Q147" s="201"/>
      <c r="R147" s="201"/>
      <c r="S147" s="201"/>
      <c r="T147" s="202"/>
      <c r="AT147" s="203" t="s">
        <v>135</v>
      </c>
      <c r="AU147" s="203" t="s">
        <v>21</v>
      </c>
      <c r="AV147" s="13" t="s">
        <v>21</v>
      </c>
      <c r="AW147" s="13" t="s">
        <v>36</v>
      </c>
      <c r="AX147" s="13" t="s">
        <v>80</v>
      </c>
      <c r="AY147" s="203" t="s">
        <v>127</v>
      </c>
    </row>
    <row r="148" spans="2:51" s="14" customFormat="1" ht="11.25">
      <c r="B148" s="204"/>
      <c r="C148" s="205"/>
      <c r="D148" s="195" t="s">
        <v>135</v>
      </c>
      <c r="E148" s="206" t="s">
        <v>1</v>
      </c>
      <c r="F148" s="207" t="s">
        <v>159</v>
      </c>
      <c r="G148" s="205"/>
      <c r="H148" s="208">
        <v>376.652</v>
      </c>
      <c r="I148" s="209"/>
      <c r="J148" s="205"/>
      <c r="K148" s="205"/>
      <c r="L148" s="210"/>
      <c r="M148" s="211"/>
      <c r="N148" s="212"/>
      <c r="O148" s="212"/>
      <c r="P148" s="212"/>
      <c r="Q148" s="212"/>
      <c r="R148" s="212"/>
      <c r="S148" s="212"/>
      <c r="T148" s="213"/>
      <c r="AT148" s="214" t="s">
        <v>135</v>
      </c>
      <c r="AU148" s="214" t="s">
        <v>21</v>
      </c>
      <c r="AV148" s="14" t="s">
        <v>89</v>
      </c>
      <c r="AW148" s="14" t="s">
        <v>36</v>
      </c>
      <c r="AX148" s="14" t="s">
        <v>80</v>
      </c>
      <c r="AY148" s="214" t="s">
        <v>127</v>
      </c>
    </row>
    <row r="149" spans="2:51" s="13" customFormat="1" ht="11.25">
      <c r="B149" s="193"/>
      <c r="C149" s="194"/>
      <c r="D149" s="195" t="s">
        <v>135</v>
      </c>
      <c r="E149" s="196" t="s">
        <v>1</v>
      </c>
      <c r="F149" s="197" t="s">
        <v>148</v>
      </c>
      <c r="G149" s="194"/>
      <c r="H149" s="196" t="s">
        <v>1</v>
      </c>
      <c r="I149" s="198"/>
      <c r="J149" s="194"/>
      <c r="K149" s="194"/>
      <c r="L149" s="199"/>
      <c r="M149" s="200"/>
      <c r="N149" s="201"/>
      <c r="O149" s="201"/>
      <c r="P149" s="201"/>
      <c r="Q149" s="201"/>
      <c r="R149" s="201"/>
      <c r="S149" s="201"/>
      <c r="T149" s="202"/>
      <c r="AT149" s="203" t="s">
        <v>135</v>
      </c>
      <c r="AU149" s="203" t="s">
        <v>21</v>
      </c>
      <c r="AV149" s="13" t="s">
        <v>21</v>
      </c>
      <c r="AW149" s="13" t="s">
        <v>36</v>
      </c>
      <c r="AX149" s="13" t="s">
        <v>80</v>
      </c>
      <c r="AY149" s="203" t="s">
        <v>127</v>
      </c>
    </row>
    <row r="150" spans="2:51" s="14" customFormat="1" ht="11.25">
      <c r="B150" s="204"/>
      <c r="C150" s="205"/>
      <c r="D150" s="195" t="s">
        <v>135</v>
      </c>
      <c r="E150" s="206" t="s">
        <v>1</v>
      </c>
      <c r="F150" s="207" t="s">
        <v>149</v>
      </c>
      <c r="G150" s="205"/>
      <c r="H150" s="208">
        <v>105.29</v>
      </c>
      <c r="I150" s="209"/>
      <c r="J150" s="205"/>
      <c r="K150" s="205"/>
      <c r="L150" s="210"/>
      <c r="M150" s="211"/>
      <c r="N150" s="212"/>
      <c r="O150" s="212"/>
      <c r="P150" s="212"/>
      <c r="Q150" s="212"/>
      <c r="R150" s="212"/>
      <c r="S150" s="212"/>
      <c r="T150" s="213"/>
      <c r="AT150" s="214" t="s">
        <v>135</v>
      </c>
      <c r="AU150" s="214" t="s">
        <v>21</v>
      </c>
      <c r="AV150" s="14" t="s">
        <v>89</v>
      </c>
      <c r="AW150" s="14" t="s">
        <v>36</v>
      </c>
      <c r="AX150" s="14" t="s">
        <v>80</v>
      </c>
      <c r="AY150" s="214" t="s">
        <v>127</v>
      </c>
    </row>
    <row r="151" spans="2:51" s="13" customFormat="1" ht="11.25">
      <c r="B151" s="193"/>
      <c r="C151" s="194"/>
      <c r="D151" s="195" t="s">
        <v>135</v>
      </c>
      <c r="E151" s="196" t="s">
        <v>1</v>
      </c>
      <c r="F151" s="197" t="s">
        <v>160</v>
      </c>
      <c r="G151" s="194"/>
      <c r="H151" s="196" t="s">
        <v>1</v>
      </c>
      <c r="I151" s="198"/>
      <c r="J151" s="194"/>
      <c r="K151" s="194"/>
      <c r="L151" s="199"/>
      <c r="M151" s="200"/>
      <c r="N151" s="201"/>
      <c r="O151" s="201"/>
      <c r="P151" s="201"/>
      <c r="Q151" s="201"/>
      <c r="R151" s="201"/>
      <c r="S151" s="201"/>
      <c r="T151" s="202"/>
      <c r="AT151" s="203" t="s">
        <v>135</v>
      </c>
      <c r="AU151" s="203" t="s">
        <v>21</v>
      </c>
      <c r="AV151" s="13" t="s">
        <v>21</v>
      </c>
      <c r="AW151" s="13" t="s">
        <v>36</v>
      </c>
      <c r="AX151" s="13" t="s">
        <v>80</v>
      </c>
      <c r="AY151" s="203" t="s">
        <v>127</v>
      </c>
    </row>
    <row r="152" spans="2:51" s="14" customFormat="1" ht="11.25">
      <c r="B152" s="204"/>
      <c r="C152" s="205"/>
      <c r="D152" s="195" t="s">
        <v>135</v>
      </c>
      <c r="E152" s="206" t="s">
        <v>1</v>
      </c>
      <c r="F152" s="207" t="s">
        <v>137</v>
      </c>
      <c r="G152" s="205"/>
      <c r="H152" s="208">
        <v>68.45</v>
      </c>
      <c r="I152" s="209"/>
      <c r="J152" s="205"/>
      <c r="K152" s="205"/>
      <c r="L152" s="210"/>
      <c r="M152" s="211"/>
      <c r="N152" s="212"/>
      <c r="O152" s="212"/>
      <c r="P152" s="212"/>
      <c r="Q152" s="212"/>
      <c r="R152" s="212"/>
      <c r="S152" s="212"/>
      <c r="T152" s="213"/>
      <c r="AT152" s="214" t="s">
        <v>135</v>
      </c>
      <c r="AU152" s="214" t="s">
        <v>21</v>
      </c>
      <c r="AV152" s="14" t="s">
        <v>89</v>
      </c>
      <c r="AW152" s="14" t="s">
        <v>36</v>
      </c>
      <c r="AX152" s="14" t="s">
        <v>80</v>
      </c>
      <c r="AY152" s="214" t="s">
        <v>127</v>
      </c>
    </row>
    <row r="153" spans="2:51" s="15" customFormat="1" ht="11.25">
      <c r="B153" s="215"/>
      <c r="C153" s="216"/>
      <c r="D153" s="195" t="s">
        <v>135</v>
      </c>
      <c r="E153" s="217" t="s">
        <v>1</v>
      </c>
      <c r="F153" s="218" t="s">
        <v>138</v>
      </c>
      <c r="G153" s="216"/>
      <c r="H153" s="219">
        <v>550.392</v>
      </c>
      <c r="I153" s="220"/>
      <c r="J153" s="216"/>
      <c r="K153" s="216"/>
      <c r="L153" s="221"/>
      <c r="M153" s="222"/>
      <c r="N153" s="223"/>
      <c r="O153" s="223"/>
      <c r="P153" s="223"/>
      <c r="Q153" s="223"/>
      <c r="R153" s="223"/>
      <c r="S153" s="223"/>
      <c r="T153" s="224"/>
      <c r="AT153" s="225" t="s">
        <v>135</v>
      </c>
      <c r="AU153" s="225" t="s">
        <v>21</v>
      </c>
      <c r="AV153" s="15" t="s">
        <v>133</v>
      </c>
      <c r="AW153" s="15" t="s">
        <v>36</v>
      </c>
      <c r="AX153" s="15" t="s">
        <v>21</v>
      </c>
      <c r="AY153" s="225" t="s">
        <v>127</v>
      </c>
    </row>
    <row r="154" spans="1:65" s="2" customFormat="1" ht="24.2" customHeight="1">
      <c r="A154" s="34"/>
      <c r="B154" s="35"/>
      <c r="C154" s="180" t="s">
        <v>125</v>
      </c>
      <c r="D154" s="180" t="s">
        <v>128</v>
      </c>
      <c r="E154" s="181" t="s">
        <v>161</v>
      </c>
      <c r="F154" s="182" t="s">
        <v>162</v>
      </c>
      <c r="G154" s="183" t="s">
        <v>131</v>
      </c>
      <c r="H154" s="184">
        <v>481.942</v>
      </c>
      <c r="I154" s="185"/>
      <c r="J154" s="186">
        <f>ROUND(I154*H154,2)</f>
        <v>0</v>
      </c>
      <c r="K154" s="182" t="s">
        <v>1</v>
      </c>
      <c r="L154" s="39"/>
      <c r="M154" s="187" t="s">
        <v>1</v>
      </c>
      <c r="N154" s="188" t="s">
        <v>45</v>
      </c>
      <c r="O154" s="71"/>
      <c r="P154" s="189">
        <f>O154*H154</f>
        <v>0</v>
      </c>
      <c r="Q154" s="189">
        <v>0.001</v>
      </c>
      <c r="R154" s="189">
        <f>Q154*H154</f>
        <v>0.48194200000000004</v>
      </c>
      <c r="S154" s="189">
        <v>0</v>
      </c>
      <c r="T154" s="190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191" t="s">
        <v>133</v>
      </c>
      <c r="AT154" s="191" t="s">
        <v>128</v>
      </c>
      <c r="AU154" s="191" t="s">
        <v>21</v>
      </c>
      <c r="AY154" s="17" t="s">
        <v>127</v>
      </c>
      <c r="BE154" s="192">
        <f>IF(N154="základní",J154,0)</f>
        <v>0</v>
      </c>
      <c r="BF154" s="192">
        <f>IF(N154="snížená",J154,0)</f>
        <v>0</v>
      </c>
      <c r="BG154" s="192">
        <f>IF(N154="zákl. přenesená",J154,0)</f>
        <v>0</v>
      </c>
      <c r="BH154" s="192">
        <f>IF(N154="sníž. přenesená",J154,0)</f>
        <v>0</v>
      </c>
      <c r="BI154" s="192">
        <f>IF(N154="nulová",J154,0)</f>
        <v>0</v>
      </c>
      <c r="BJ154" s="17" t="s">
        <v>21</v>
      </c>
      <c r="BK154" s="192">
        <f>ROUND(I154*H154,2)</f>
        <v>0</v>
      </c>
      <c r="BL154" s="17" t="s">
        <v>133</v>
      </c>
      <c r="BM154" s="191" t="s">
        <v>163</v>
      </c>
    </row>
    <row r="155" spans="2:51" s="14" customFormat="1" ht="11.25">
      <c r="B155" s="204"/>
      <c r="C155" s="205"/>
      <c r="D155" s="195" t="s">
        <v>135</v>
      </c>
      <c r="E155" s="206" t="s">
        <v>1</v>
      </c>
      <c r="F155" s="207" t="s">
        <v>164</v>
      </c>
      <c r="G155" s="205"/>
      <c r="H155" s="208">
        <v>481.942</v>
      </c>
      <c r="I155" s="209"/>
      <c r="J155" s="205"/>
      <c r="K155" s="205"/>
      <c r="L155" s="210"/>
      <c r="M155" s="211"/>
      <c r="N155" s="212"/>
      <c r="O155" s="212"/>
      <c r="P155" s="212"/>
      <c r="Q155" s="212"/>
      <c r="R155" s="212"/>
      <c r="S155" s="212"/>
      <c r="T155" s="213"/>
      <c r="AT155" s="214" t="s">
        <v>135</v>
      </c>
      <c r="AU155" s="214" t="s">
        <v>21</v>
      </c>
      <c r="AV155" s="14" t="s">
        <v>89</v>
      </c>
      <c r="AW155" s="14" t="s">
        <v>36</v>
      </c>
      <c r="AX155" s="14" t="s">
        <v>80</v>
      </c>
      <c r="AY155" s="214" t="s">
        <v>127</v>
      </c>
    </row>
    <row r="156" spans="2:51" s="15" customFormat="1" ht="11.25">
      <c r="B156" s="215"/>
      <c r="C156" s="216"/>
      <c r="D156" s="195" t="s">
        <v>135</v>
      </c>
      <c r="E156" s="217" t="s">
        <v>1</v>
      </c>
      <c r="F156" s="218" t="s">
        <v>138</v>
      </c>
      <c r="G156" s="216"/>
      <c r="H156" s="219">
        <v>481.942</v>
      </c>
      <c r="I156" s="220"/>
      <c r="J156" s="216"/>
      <c r="K156" s="216"/>
      <c r="L156" s="221"/>
      <c r="M156" s="222"/>
      <c r="N156" s="223"/>
      <c r="O156" s="223"/>
      <c r="P156" s="223"/>
      <c r="Q156" s="223"/>
      <c r="R156" s="223"/>
      <c r="S156" s="223"/>
      <c r="T156" s="224"/>
      <c r="AT156" s="225" t="s">
        <v>135</v>
      </c>
      <c r="AU156" s="225" t="s">
        <v>21</v>
      </c>
      <c r="AV156" s="15" t="s">
        <v>133</v>
      </c>
      <c r="AW156" s="15" t="s">
        <v>36</v>
      </c>
      <c r="AX156" s="15" t="s">
        <v>21</v>
      </c>
      <c r="AY156" s="225" t="s">
        <v>127</v>
      </c>
    </row>
    <row r="157" spans="1:65" s="2" customFormat="1" ht="24.2" customHeight="1">
      <c r="A157" s="34"/>
      <c r="B157" s="35"/>
      <c r="C157" s="180" t="s">
        <v>165</v>
      </c>
      <c r="D157" s="180" t="s">
        <v>128</v>
      </c>
      <c r="E157" s="181" t="s">
        <v>166</v>
      </c>
      <c r="F157" s="182" t="s">
        <v>167</v>
      </c>
      <c r="G157" s="183" t="s">
        <v>131</v>
      </c>
      <c r="H157" s="184">
        <v>68.45</v>
      </c>
      <c r="I157" s="185"/>
      <c r="J157" s="186">
        <f>ROUND(I157*H157,2)</f>
        <v>0</v>
      </c>
      <c r="K157" s="182" t="s">
        <v>157</v>
      </c>
      <c r="L157" s="39"/>
      <c r="M157" s="187" t="s">
        <v>1</v>
      </c>
      <c r="N157" s="188" t="s">
        <v>45</v>
      </c>
      <c r="O157" s="71"/>
      <c r="P157" s="189">
        <f>O157*H157</f>
        <v>0</v>
      </c>
      <c r="Q157" s="189">
        <v>0.00524</v>
      </c>
      <c r="R157" s="189">
        <f>Q157*H157</f>
        <v>0.358678</v>
      </c>
      <c r="S157" s="189">
        <v>0</v>
      </c>
      <c r="T157" s="190">
        <f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191" t="s">
        <v>133</v>
      </c>
      <c r="AT157" s="191" t="s">
        <v>128</v>
      </c>
      <c r="AU157" s="191" t="s">
        <v>21</v>
      </c>
      <c r="AY157" s="17" t="s">
        <v>127</v>
      </c>
      <c r="BE157" s="192">
        <f>IF(N157="základní",J157,0)</f>
        <v>0</v>
      </c>
      <c r="BF157" s="192">
        <f>IF(N157="snížená",J157,0)</f>
        <v>0</v>
      </c>
      <c r="BG157" s="192">
        <f>IF(N157="zákl. přenesená",J157,0)</f>
        <v>0</v>
      </c>
      <c r="BH157" s="192">
        <f>IF(N157="sníž. přenesená",J157,0)</f>
        <v>0</v>
      </c>
      <c r="BI157" s="192">
        <f>IF(N157="nulová",J157,0)</f>
        <v>0</v>
      </c>
      <c r="BJ157" s="17" t="s">
        <v>21</v>
      </c>
      <c r="BK157" s="192">
        <f>ROUND(I157*H157,2)</f>
        <v>0</v>
      </c>
      <c r="BL157" s="17" t="s">
        <v>133</v>
      </c>
      <c r="BM157" s="191" t="s">
        <v>168</v>
      </c>
    </row>
    <row r="158" spans="2:51" s="13" customFormat="1" ht="11.25">
      <c r="B158" s="193"/>
      <c r="C158" s="194"/>
      <c r="D158" s="195" t="s">
        <v>135</v>
      </c>
      <c r="E158" s="196" t="s">
        <v>1</v>
      </c>
      <c r="F158" s="197" t="s">
        <v>148</v>
      </c>
      <c r="G158" s="194"/>
      <c r="H158" s="196" t="s">
        <v>1</v>
      </c>
      <c r="I158" s="198"/>
      <c r="J158" s="194"/>
      <c r="K158" s="194"/>
      <c r="L158" s="199"/>
      <c r="M158" s="200"/>
      <c r="N158" s="201"/>
      <c r="O158" s="201"/>
      <c r="P158" s="201"/>
      <c r="Q158" s="201"/>
      <c r="R158" s="201"/>
      <c r="S158" s="201"/>
      <c r="T158" s="202"/>
      <c r="AT158" s="203" t="s">
        <v>135</v>
      </c>
      <c r="AU158" s="203" t="s">
        <v>21</v>
      </c>
      <c r="AV158" s="13" t="s">
        <v>21</v>
      </c>
      <c r="AW158" s="13" t="s">
        <v>36</v>
      </c>
      <c r="AX158" s="13" t="s">
        <v>80</v>
      </c>
      <c r="AY158" s="203" t="s">
        <v>127</v>
      </c>
    </row>
    <row r="159" spans="2:51" s="14" customFormat="1" ht="11.25">
      <c r="B159" s="204"/>
      <c r="C159" s="205"/>
      <c r="D159" s="195" t="s">
        <v>135</v>
      </c>
      <c r="E159" s="206" t="s">
        <v>1</v>
      </c>
      <c r="F159" s="207" t="s">
        <v>149</v>
      </c>
      <c r="G159" s="205"/>
      <c r="H159" s="208">
        <v>105.29</v>
      </c>
      <c r="I159" s="209"/>
      <c r="J159" s="205"/>
      <c r="K159" s="205"/>
      <c r="L159" s="210"/>
      <c r="M159" s="211"/>
      <c r="N159" s="212"/>
      <c r="O159" s="212"/>
      <c r="P159" s="212"/>
      <c r="Q159" s="212"/>
      <c r="R159" s="212"/>
      <c r="S159" s="212"/>
      <c r="T159" s="213"/>
      <c r="AT159" s="214" t="s">
        <v>135</v>
      </c>
      <c r="AU159" s="214" t="s">
        <v>21</v>
      </c>
      <c r="AV159" s="14" t="s">
        <v>89</v>
      </c>
      <c r="AW159" s="14" t="s">
        <v>36</v>
      </c>
      <c r="AX159" s="14" t="s">
        <v>80</v>
      </c>
      <c r="AY159" s="214" t="s">
        <v>127</v>
      </c>
    </row>
    <row r="160" spans="2:51" s="13" customFormat="1" ht="11.25">
      <c r="B160" s="193"/>
      <c r="C160" s="194"/>
      <c r="D160" s="195" t="s">
        <v>135</v>
      </c>
      <c r="E160" s="196" t="s">
        <v>1</v>
      </c>
      <c r="F160" s="197" t="s">
        <v>160</v>
      </c>
      <c r="G160" s="194"/>
      <c r="H160" s="196" t="s">
        <v>1</v>
      </c>
      <c r="I160" s="198"/>
      <c r="J160" s="194"/>
      <c r="K160" s="194"/>
      <c r="L160" s="199"/>
      <c r="M160" s="200"/>
      <c r="N160" s="201"/>
      <c r="O160" s="201"/>
      <c r="P160" s="201"/>
      <c r="Q160" s="201"/>
      <c r="R160" s="201"/>
      <c r="S160" s="201"/>
      <c r="T160" s="202"/>
      <c r="AT160" s="203" t="s">
        <v>135</v>
      </c>
      <c r="AU160" s="203" t="s">
        <v>21</v>
      </c>
      <c r="AV160" s="13" t="s">
        <v>21</v>
      </c>
      <c r="AW160" s="13" t="s">
        <v>36</v>
      </c>
      <c r="AX160" s="13" t="s">
        <v>80</v>
      </c>
      <c r="AY160" s="203" t="s">
        <v>127</v>
      </c>
    </row>
    <row r="161" spans="2:51" s="14" customFormat="1" ht="11.25">
      <c r="B161" s="204"/>
      <c r="C161" s="205"/>
      <c r="D161" s="195" t="s">
        <v>135</v>
      </c>
      <c r="E161" s="206" t="s">
        <v>1</v>
      </c>
      <c r="F161" s="207" t="s">
        <v>137</v>
      </c>
      <c r="G161" s="205"/>
      <c r="H161" s="208">
        <v>68.45</v>
      </c>
      <c r="I161" s="209"/>
      <c r="J161" s="205"/>
      <c r="K161" s="205"/>
      <c r="L161" s="210"/>
      <c r="M161" s="211"/>
      <c r="N161" s="212"/>
      <c r="O161" s="212"/>
      <c r="P161" s="212"/>
      <c r="Q161" s="212"/>
      <c r="R161" s="212"/>
      <c r="S161" s="212"/>
      <c r="T161" s="213"/>
      <c r="AT161" s="214" t="s">
        <v>135</v>
      </c>
      <c r="AU161" s="214" t="s">
        <v>21</v>
      </c>
      <c r="AV161" s="14" t="s">
        <v>89</v>
      </c>
      <c r="AW161" s="14" t="s">
        <v>36</v>
      </c>
      <c r="AX161" s="14" t="s">
        <v>21</v>
      </c>
      <c r="AY161" s="214" t="s">
        <v>127</v>
      </c>
    </row>
    <row r="162" spans="1:65" s="2" customFormat="1" ht="24.2" customHeight="1">
      <c r="A162" s="34"/>
      <c r="B162" s="35"/>
      <c r="C162" s="180" t="s">
        <v>169</v>
      </c>
      <c r="D162" s="180" t="s">
        <v>128</v>
      </c>
      <c r="E162" s="181" t="s">
        <v>170</v>
      </c>
      <c r="F162" s="182" t="s">
        <v>171</v>
      </c>
      <c r="G162" s="183" t="s">
        <v>131</v>
      </c>
      <c r="H162" s="184">
        <v>68.45</v>
      </c>
      <c r="I162" s="185"/>
      <c r="J162" s="186">
        <f>ROUND(I162*H162,2)</f>
        <v>0</v>
      </c>
      <c r="K162" s="182" t="s">
        <v>157</v>
      </c>
      <c r="L162" s="39"/>
      <c r="M162" s="187" t="s">
        <v>1</v>
      </c>
      <c r="N162" s="188" t="s">
        <v>45</v>
      </c>
      <c r="O162" s="71"/>
      <c r="P162" s="189">
        <f>O162*H162</f>
        <v>0</v>
      </c>
      <c r="Q162" s="189">
        <v>0</v>
      </c>
      <c r="R162" s="189">
        <f>Q162*H162</f>
        <v>0</v>
      </c>
      <c r="S162" s="189">
        <v>0</v>
      </c>
      <c r="T162" s="190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191" t="s">
        <v>133</v>
      </c>
      <c r="AT162" s="191" t="s">
        <v>128</v>
      </c>
      <c r="AU162" s="191" t="s">
        <v>21</v>
      </c>
      <c r="AY162" s="17" t="s">
        <v>127</v>
      </c>
      <c r="BE162" s="192">
        <f>IF(N162="základní",J162,0)</f>
        <v>0</v>
      </c>
      <c r="BF162" s="192">
        <f>IF(N162="snížená",J162,0)</f>
        <v>0</v>
      </c>
      <c r="BG162" s="192">
        <f>IF(N162="zákl. přenesená",J162,0)</f>
        <v>0</v>
      </c>
      <c r="BH162" s="192">
        <f>IF(N162="sníž. přenesená",J162,0)</f>
        <v>0</v>
      </c>
      <c r="BI162" s="192">
        <f>IF(N162="nulová",J162,0)</f>
        <v>0</v>
      </c>
      <c r="BJ162" s="17" t="s">
        <v>21</v>
      </c>
      <c r="BK162" s="192">
        <f>ROUND(I162*H162,2)</f>
        <v>0</v>
      </c>
      <c r="BL162" s="17" t="s">
        <v>133</v>
      </c>
      <c r="BM162" s="191" t="s">
        <v>172</v>
      </c>
    </row>
    <row r="163" spans="1:65" s="2" customFormat="1" ht="24.2" customHeight="1">
      <c r="A163" s="34"/>
      <c r="B163" s="35"/>
      <c r="C163" s="180" t="s">
        <v>173</v>
      </c>
      <c r="D163" s="180" t="s">
        <v>128</v>
      </c>
      <c r="E163" s="181" t="s">
        <v>174</v>
      </c>
      <c r="F163" s="182" t="s">
        <v>175</v>
      </c>
      <c r="G163" s="183" t="s">
        <v>176</v>
      </c>
      <c r="H163" s="184">
        <v>112.96</v>
      </c>
      <c r="I163" s="185"/>
      <c r="J163" s="186">
        <f>ROUND(I163*H163,2)</f>
        <v>0</v>
      </c>
      <c r="K163" s="182" t="s">
        <v>157</v>
      </c>
      <c r="L163" s="39"/>
      <c r="M163" s="187" t="s">
        <v>1</v>
      </c>
      <c r="N163" s="188" t="s">
        <v>45</v>
      </c>
      <c r="O163" s="71"/>
      <c r="P163" s="189">
        <f>O163*H163</f>
        <v>0</v>
      </c>
      <c r="Q163" s="189">
        <v>6E-05</v>
      </c>
      <c r="R163" s="189">
        <f>Q163*H163</f>
        <v>0.0067776</v>
      </c>
      <c r="S163" s="189">
        <v>0</v>
      </c>
      <c r="T163" s="190">
        <f>S163*H163</f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191" t="s">
        <v>133</v>
      </c>
      <c r="AT163" s="191" t="s">
        <v>128</v>
      </c>
      <c r="AU163" s="191" t="s">
        <v>21</v>
      </c>
      <c r="AY163" s="17" t="s">
        <v>127</v>
      </c>
      <c r="BE163" s="192">
        <f>IF(N163="základní",J163,0)</f>
        <v>0</v>
      </c>
      <c r="BF163" s="192">
        <f>IF(N163="snížená",J163,0)</f>
        <v>0</v>
      </c>
      <c r="BG163" s="192">
        <f>IF(N163="zákl. přenesená",J163,0)</f>
        <v>0</v>
      </c>
      <c r="BH163" s="192">
        <f>IF(N163="sníž. přenesená",J163,0)</f>
        <v>0</v>
      </c>
      <c r="BI163" s="192">
        <f>IF(N163="nulová",J163,0)</f>
        <v>0</v>
      </c>
      <c r="BJ163" s="17" t="s">
        <v>21</v>
      </c>
      <c r="BK163" s="192">
        <f>ROUND(I163*H163,2)</f>
        <v>0</v>
      </c>
      <c r="BL163" s="17" t="s">
        <v>133</v>
      </c>
      <c r="BM163" s="191" t="s">
        <v>177</v>
      </c>
    </row>
    <row r="164" spans="2:51" s="13" customFormat="1" ht="11.25">
      <c r="B164" s="193"/>
      <c r="C164" s="194"/>
      <c r="D164" s="195" t="s">
        <v>135</v>
      </c>
      <c r="E164" s="196" t="s">
        <v>1</v>
      </c>
      <c r="F164" s="197" t="s">
        <v>178</v>
      </c>
      <c r="G164" s="194"/>
      <c r="H164" s="196" t="s">
        <v>1</v>
      </c>
      <c r="I164" s="198"/>
      <c r="J164" s="194"/>
      <c r="K164" s="194"/>
      <c r="L164" s="199"/>
      <c r="M164" s="200"/>
      <c r="N164" s="201"/>
      <c r="O164" s="201"/>
      <c r="P164" s="201"/>
      <c r="Q164" s="201"/>
      <c r="R164" s="201"/>
      <c r="S164" s="201"/>
      <c r="T164" s="202"/>
      <c r="AT164" s="203" t="s">
        <v>135</v>
      </c>
      <c r="AU164" s="203" t="s">
        <v>21</v>
      </c>
      <c r="AV164" s="13" t="s">
        <v>21</v>
      </c>
      <c r="AW164" s="13" t="s">
        <v>36</v>
      </c>
      <c r="AX164" s="13" t="s">
        <v>80</v>
      </c>
      <c r="AY164" s="203" t="s">
        <v>127</v>
      </c>
    </row>
    <row r="165" spans="2:51" s="14" customFormat="1" ht="11.25">
      <c r="B165" s="204"/>
      <c r="C165" s="205"/>
      <c r="D165" s="195" t="s">
        <v>135</v>
      </c>
      <c r="E165" s="206" t="s">
        <v>1</v>
      </c>
      <c r="F165" s="207" t="s">
        <v>179</v>
      </c>
      <c r="G165" s="205"/>
      <c r="H165" s="208">
        <v>32.28</v>
      </c>
      <c r="I165" s="209"/>
      <c r="J165" s="205"/>
      <c r="K165" s="205"/>
      <c r="L165" s="210"/>
      <c r="M165" s="211"/>
      <c r="N165" s="212"/>
      <c r="O165" s="212"/>
      <c r="P165" s="212"/>
      <c r="Q165" s="212"/>
      <c r="R165" s="212"/>
      <c r="S165" s="212"/>
      <c r="T165" s="213"/>
      <c r="AT165" s="214" t="s">
        <v>135</v>
      </c>
      <c r="AU165" s="214" t="s">
        <v>21</v>
      </c>
      <c r="AV165" s="14" t="s">
        <v>89</v>
      </c>
      <c r="AW165" s="14" t="s">
        <v>36</v>
      </c>
      <c r="AX165" s="14" t="s">
        <v>80</v>
      </c>
      <c r="AY165" s="214" t="s">
        <v>127</v>
      </c>
    </row>
    <row r="166" spans="2:51" s="13" customFormat="1" ht="11.25">
      <c r="B166" s="193"/>
      <c r="C166" s="194"/>
      <c r="D166" s="195" t="s">
        <v>135</v>
      </c>
      <c r="E166" s="196" t="s">
        <v>1</v>
      </c>
      <c r="F166" s="197" t="s">
        <v>148</v>
      </c>
      <c r="G166" s="194"/>
      <c r="H166" s="196" t="s">
        <v>1</v>
      </c>
      <c r="I166" s="198"/>
      <c r="J166" s="194"/>
      <c r="K166" s="194"/>
      <c r="L166" s="199"/>
      <c r="M166" s="200"/>
      <c r="N166" s="201"/>
      <c r="O166" s="201"/>
      <c r="P166" s="201"/>
      <c r="Q166" s="201"/>
      <c r="R166" s="201"/>
      <c r="S166" s="201"/>
      <c r="T166" s="202"/>
      <c r="AT166" s="203" t="s">
        <v>135</v>
      </c>
      <c r="AU166" s="203" t="s">
        <v>21</v>
      </c>
      <c r="AV166" s="13" t="s">
        <v>21</v>
      </c>
      <c r="AW166" s="13" t="s">
        <v>36</v>
      </c>
      <c r="AX166" s="13" t="s">
        <v>80</v>
      </c>
      <c r="AY166" s="203" t="s">
        <v>127</v>
      </c>
    </row>
    <row r="167" spans="2:51" s="14" customFormat="1" ht="11.25">
      <c r="B167" s="204"/>
      <c r="C167" s="205"/>
      <c r="D167" s="195" t="s">
        <v>135</v>
      </c>
      <c r="E167" s="206" t="s">
        <v>1</v>
      </c>
      <c r="F167" s="207" t="s">
        <v>180</v>
      </c>
      <c r="G167" s="205"/>
      <c r="H167" s="208">
        <v>80.68</v>
      </c>
      <c r="I167" s="209"/>
      <c r="J167" s="205"/>
      <c r="K167" s="205"/>
      <c r="L167" s="210"/>
      <c r="M167" s="211"/>
      <c r="N167" s="212"/>
      <c r="O167" s="212"/>
      <c r="P167" s="212"/>
      <c r="Q167" s="212"/>
      <c r="R167" s="212"/>
      <c r="S167" s="212"/>
      <c r="T167" s="213"/>
      <c r="AT167" s="214" t="s">
        <v>135</v>
      </c>
      <c r="AU167" s="214" t="s">
        <v>21</v>
      </c>
      <c r="AV167" s="14" t="s">
        <v>89</v>
      </c>
      <c r="AW167" s="14" t="s">
        <v>36</v>
      </c>
      <c r="AX167" s="14" t="s">
        <v>80</v>
      </c>
      <c r="AY167" s="214" t="s">
        <v>127</v>
      </c>
    </row>
    <row r="168" spans="2:51" s="15" customFormat="1" ht="11.25">
      <c r="B168" s="215"/>
      <c r="C168" s="216"/>
      <c r="D168" s="195" t="s">
        <v>135</v>
      </c>
      <c r="E168" s="217" t="s">
        <v>1</v>
      </c>
      <c r="F168" s="218" t="s">
        <v>138</v>
      </c>
      <c r="G168" s="216"/>
      <c r="H168" s="219">
        <v>112.96</v>
      </c>
      <c r="I168" s="220"/>
      <c r="J168" s="216"/>
      <c r="K168" s="216"/>
      <c r="L168" s="221"/>
      <c r="M168" s="222"/>
      <c r="N168" s="223"/>
      <c r="O168" s="223"/>
      <c r="P168" s="223"/>
      <c r="Q168" s="223"/>
      <c r="R168" s="223"/>
      <c r="S168" s="223"/>
      <c r="T168" s="224"/>
      <c r="AT168" s="225" t="s">
        <v>135</v>
      </c>
      <c r="AU168" s="225" t="s">
        <v>21</v>
      </c>
      <c r="AV168" s="15" t="s">
        <v>133</v>
      </c>
      <c r="AW168" s="15" t="s">
        <v>36</v>
      </c>
      <c r="AX168" s="15" t="s">
        <v>21</v>
      </c>
      <c r="AY168" s="225" t="s">
        <v>127</v>
      </c>
    </row>
    <row r="169" spans="1:65" s="2" customFormat="1" ht="24.2" customHeight="1">
      <c r="A169" s="34"/>
      <c r="B169" s="35"/>
      <c r="C169" s="180" t="s">
        <v>26</v>
      </c>
      <c r="D169" s="180" t="s">
        <v>128</v>
      </c>
      <c r="E169" s="181" t="s">
        <v>181</v>
      </c>
      <c r="F169" s="182" t="s">
        <v>182</v>
      </c>
      <c r="G169" s="183" t="s">
        <v>176</v>
      </c>
      <c r="H169" s="184">
        <v>86.64</v>
      </c>
      <c r="I169" s="185"/>
      <c r="J169" s="186">
        <f>ROUND(I169*H169,2)</f>
        <v>0</v>
      </c>
      <c r="K169" s="182" t="s">
        <v>157</v>
      </c>
      <c r="L169" s="39"/>
      <c r="M169" s="187" t="s">
        <v>1</v>
      </c>
      <c r="N169" s="188" t="s">
        <v>45</v>
      </c>
      <c r="O169" s="71"/>
      <c r="P169" s="189">
        <f>O169*H169</f>
        <v>0</v>
      </c>
      <c r="Q169" s="189">
        <v>3E-05</v>
      </c>
      <c r="R169" s="189">
        <f>Q169*H169</f>
        <v>0.0025992000000000003</v>
      </c>
      <c r="S169" s="189">
        <v>0</v>
      </c>
      <c r="T169" s="190">
        <f>S169*H169</f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191" t="s">
        <v>133</v>
      </c>
      <c r="AT169" s="191" t="s">
        <v>128</v>
      </c>
      <c r="AU169" s="191" t="s">
        <v>21</v>
      </c>
      <c r="AY169" s="17" t="s">
        <v>127</v>
      </c>
      <c r="BE169" s="192">
        <f>IF(N169="základní",J169,0)</f>
        <v>0</v>
      </c>
      <c r="BF169" s="192">
        <f>IF(N169="snížená",J169,0)</f>
        <v>0</v>
      </c>
      <c r="BG169" s="192">
        <f>IF(N169="zákl. přenesená",J169,0)</f>
        <v>0</v>
      </c>
      <c r="BH169" s="192">
        <f>IF(N169="sníž. přenesená",J169,0)</f>
        <v>0</v>
      </c>
      <c r="BI169" s="192">
        <f>IF(N169="nulová",J169,0)</f>
        <v>0</v>
      </c>
      <c r="BJ169" s="17" t="s">
        <v>21</v>
      </c>
      <c r="BK169" s="192">
        <f>ROUND(I169*H169,2)</f>
        <v>0</v>
      </c>
      <c r="BL169" s="17" t="s">
        <v>133</v>
      </c>
      <c r="BM169" s="191" t="s">
        <v>183</v>
      </c>
    </row>
    <row r="170" spans="2:51" s="14" customFormat="1" ht="11.25">
      <c r="B170" s="204"/>
      <c r="C170" s="205"/>
      <c r="D170" s="195" t="s">
        <v>135</v>
      </c>
      <c r="E170" s="206" t="s">
        <v>1</v>
      </c>
      <c r="F170" s="207" t="s">
        <v>184</v>
      </c>
      <c r="G170" s="205"/>
      <c r="H170" s="208">
        <v>86.64</v>
      </c>
      <c r="I170" s="209"/>
      <c r="J170" s="205"/>
      <c r="K170" s="205"/>
      <c r="L170" s="210"/>
      <c r="M170" s="211"/>
      <c r="N170" s="212"/>
      <c r="O170" s="212"/>
      <c r="P170" s="212"/>
      <c r="Q170" s="212"/>
      <c r="R170" s="212"/>
      <c r="S170" s="212"/>
      <c r="T170" s="213"/>
      <c r="AT170" s="214" t="s">
        <v>135</v>
      </c>
      <c r="AU170" s="214" t="s">
        <v>21</v>
      </c>
      <c r="AV170" s="14" t="s">
        <v>89</v>
      </c>
      <c r="AW170" s="14" t="s">
        <v>36</v>
      </c>
      <c r="AX170" s="14" t="s">
        <v>21</v>
      </c>
      <c r="AY170" s="214" t="s">
        <v>127</v>
      </c>
    </row>
    <row r="171" spans="2:63" s="12" customFormat="1" ht="25.9" customHeight="1">
      <c r="B171" s="166"/>
      <c r="C171" s="167"/>
      <c r="D171" s="168" t="s">
        <v>79</v>
      </c>
      <c r="E171" s="169" t="s">
        <v>173</v>
      </c>
      <c r="F171" s="169" t="s">
        <v>185</v>
      </c>
      <c r="G171" s="167"/>
      <c r="H171" s="167"/>
      <c r="I171" s="170"/>
      <c r="J171" s="171">
        <f>BK171</f>
        <v>0</v>
      </c>
      <c r="K171" s="167"/>
      <c r="L171" s="172"/>
      <c r="M171" s="173"/>
      <c r="N171" s="174"/>
      <c r="O171" s="174"/>
      <c r="P171" s="175">
        <f>SUM(P172:P279)</f>
        <v>0</v>
      </c>
      <c r="Q171" s="174"/>
      <c r="R171" s="175">
        <f>SUM(R172:R279)</f>
        <v>14.1239678</v>
      </c>
      <c r="S171" s="174"/>
      <c r="T171" s="176">
        <f>SUM(T172:T279)</f>
        <v>24.522852999999998</v>
      </c>
      <c r="AR171" s="177" t="s">
        <v>21</v>
      </c>
      <c r="AT171" s="178" t="s">
        <v>79</v>
      </c>
      <c r="AU171" s="178" t="s">
        <v>80</v>
      </c>
      <c r="AY171" s="177" t="s">
        <v>127</v>
      </c>
      <c r="BK171" s="179">
        <f>SUM(BK172:BK279)</f>
        <v>0</v>
      </c>
    </row>
    <row r="172" spans="1:65" s="2" customFormat="1" ht="24.2" customHeight="1">
      <c r="A172" s="34"/>
      <c r="B172" s="35"/>
      <c r="C172" s="180" t="s">
        <v>186</v>
      </c>
      <c r="D172" s="180" t="s">
        <v>128</v>
      </c>
      <c r="E172" s="181" t="s">
        <v>187</v>
      </c>
      <c r="F172" s="182" t="s">
        <v>188</v>
      </c>
      <c r="G172" s="183" t="s">
        <v>176</v>
      </c>
      <c r="H172" s="184">
        <v>86.64</v>
      </c>
      <c r="I172" s="185"/>
      <c r="J172" s="186">
        <f aca="true" t="shared" si="0" ref="J172:J181">ROUND(I172*H172,2)</f>
        <v>0</v>
      </c>
      <c r="K172" s="182" t="s">
        <v>157</v>
      </c>
      <c r="L172" s="39"/>
      <c r="M172" s="187" t="s">
        <v>1</v>
      </c>
      <c r="N172" s="188" t="s">
        <v>45</v>
      </c>
      <c r="O172" s="71"/>
      <c r="P172" s="189">
        <f aca="true" t="shared" si="1" ref="P172:P181">O172*H172</f>
        <v>0</v>
      </c>
      <c r="Q172" s="189">
        <v>0.00054</v>
      </c>
      <c r="R172" s="189">
        <f aca="true" t="shared" si="2" ref="R172:R181">Q172*H172</f>
        <v>0.046785600000000004</v>
      </c>
      <c r="S172" s="189">
        <v>0</v>
      </c>
      <c r="T172" s="190">
        <f aca="true" t="shared" si="3" ref="T172:T181">S172*H172</f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191" t="s">
        <v>133</v>
      </c>
      <c r="AT172" s="191" t="s">
        <v>128</v>
      </c>
      <c r="AU172" s="191" t="s">
        <v>21</v>
      </c>
      <c r="AY172" s="17" t="s">
        <v>127</v>
      </c>
      <c r="BE172" s="192">
        <f aca="true" t="shared" si="4" ref="BE172:BE181">IF(N172="základní",J172,0)</f>
        <v>0</v>
      </c>
      <c r="BF172" s="192">
        <f aca="true" t="shared" si="5" ref="BF172:BF181">IF(N172="snížená",J172,0)</f>
        <v>0</v>
      </c>
      <c r="BG172" s="192">
        <f aca="true" t="shared" si="6" ref="BG172:BG181">IF(N172="zákl. přenesená",J172,0)</f>
        <v>0</v>
      </c>
      <c r="BH172" s="192">
        <f aca="true" t="shared" si="7" ref="BH172:BH181">IF(N172="sníž. přenesená",J172,0)</f>
        <v>0</v>
      </c>
      <c r="BI172" s="192">
        <f aca="true" t="shared" si="8" ref="BI172:BI181">IF(N172="nulová",J172,0)</f>
        <v>0</v>
      </c>
      <c r="BJ172" s="17" t="s">
        <v>21</v>
      </c>
      <c r="BK172" s="192">
        <f aca="true" t="shared" si="9" ref="BK172:BK181">ROUND(I172*H172,2)</f>
        <v>0</v>
      </c>
      <c r="BL172" s="17" t="s">
        <v>133</v>
      </c>
      <c r="BM172" s="191" t="s">
        <v>189</v>
      </c>
    </row>
    <row r="173" spans="1:65" s="2" customFormat="1" ht="24.2" customHeight="1">
      <c r="A173" s="34"/>
      <c r="B173" s="35"/>
      <c r="C173" s="180" t="s">
        <v>190</v>
      </c>
      <c r="D173" s="180" t="s">
        <v>128</v>
      </c>
      <c r="E173" s="181" t="s">
        <v>191</v>
      </c>
      <c r="F173" s="182" t="s">
        <v>192</v>
      </c>
      <c r="G173" s="183" t="s">
        <v>176</v>
      </c>
      <c r="H173" s="184">
        <v>86.64</v>
      </c>
      <c r="I173" s="185"/>
      <c r="J173" s="186">
        <f t="shared" si="0"/>
        <v>0</v>
      </c>
      <c r="K173" s="182" t="s">
        <v>157</v>
      </c>
      <c r="L173" s="39"/>
      <c r="M173" s="187" t="s">
        <v>1</v>
      </c>
      <c r="N173" s="188" t="s">
        <v>45</v>
      </c>
      <c r="O173" s="71"/>
      <c r="P173" s="189">
        <f t="shared" si="1"/>
        <v>0</v>
      </c>
      <c r="Q173" s="189">
        <v>0.00017</v>
      </c>
      <c r="R173" s="189">
        <f t="shared" si="2"/>
        <v>0.014728800000000002</v>
      </c>
      <c r="S173" s="189">
        <v>0</v>
      </c>
      <c r="T173" s="190">
        <f t="shared" si="3"/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191" t="s">
        <v>133</v>
      </c>
      <c r="AT173" s="191" t="s">
        <v>128</v>
      </c>
      <c r="AU173" s="191" t="s">
        <v>21</v>
      </c>
      <c r="AY173" s="17" t="s">
        <v>127</v>
      </c>
      <c r="BE173" s="192">
        <f t="shared" si="4"/>
        <v>0</v>
      </c>
      <c r="BF173" s="192">
        <f t="shared" si="5"/>
        <v>0</v>
      </c>
      <c r="BG173" s="192">
        <f t="shared" si="6"/>
        <v>0</v>
      </c>
      <c r="BH173" s="192">
        <f t="shared" si="7"/>
        <v>0</v>
      </c>
      <c r="BI173" s="192">
        <f t="shared" si="8"/>
        <v>0</v>
      </c>
      <c r="BJ173" s="17" t="s">
        <v>21</v>
      </c>
      <c r="BK173" s="192">
        <f t="shared" si="9"/>
        <v>0</v>
      </c>
      <c r="BL173" s="17" t="s">
        <v>133</v>
      </c>
      <c r="BM173" s="191" t="s">
        <v>193</v>
      </c>
    </row>
    <row r="174" spans="1:65" s="2" customFormat="1" ht="24.2" customHeight="1">
      <c r="A174" s="34"/>
      <c r="B174" s="35"/>
      <c r="C174" s="180" t="s">
        <v>194</v>
      </c>
      <c r="D174" s="180" t="s">
        <v>128</v>
      </c>
      <c r="E174" s="181" t="s">
        <v>195</v>
      </c>
      <c r="F174" s="182" t="s">
        <v>196</v>
      </c>
      <c r="G174" s="183" t="s">
        <v>176</v>
      </c>
      <c r="H174" s="184">
        <v>86.64</v>
      </c>
      <c r="I174" s="185"/>
      <c r="J174" s="186">
        <f t="shared" si="0"/>
        <v>0</v>
      </c>
      <c r="K174" s="182" t="s">
        <v>157</v>
      </c>
      <c r="L174" s="39"/>
      <c r="M174" s="187" t="s">
        <v>1</v>
      </c>
      <c r="N174" s="188" t="s">
        <v>45</v>
      </c>
      <c r="O174" s="71"/>
      <c r="P174" s="189">
        <f t="shared" si="1"/>
        <v>0</v>
      </c>
      <c r="Q174" s="189">
        <v>1E-05</v>
      </c>
      <c r="R174" s="189">
        <f t="shared" si="2"/>
        <v>0.0008664</v>
      </c>
      <c r="S174" s="189">
        <v>0</v>
      </c>
      <c r="T174" s="190">
        <f t="shared" si="3"/>
        <v>0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191" t="s">
        <v>133</v>
      </c>
      <c r="AT174" s="191" t="s">
        <v>128</v>
      </c>
      <c r="AU174" s="191" t="s">
        <v>21</v>
      </c>
      <c r="AY174" s="17" t="s">
        <v>127</v>
      </c>
      <c r="BE174" s="192">
        <f t="shared" si="4"/>
        <v>0</v>
      </c>
      <c r="BF174" s="192">
        <f t="shared" si="5"/>
        <v>0</v>
      </c>
      <c r="BG174" s="192">
        <f t="shared" si="6"/>
        <v>0</v>
      </c>
      <c r="BH174" s="192">
        <f t="shared" si="7"/>
        <v>0</v>
      </c>
      <c r="BI174" s="192">
        <f t="shared" si="8"/>
        <v>0</v>
      </c>
      <c r="BJ174" s="17" t="s">
        <v>21</v>
      </c>
      <c r="BK174" s="192">
        <f t="shared" si="9"/>
        <v>0</v>
      </c>
      <c r="BL174" s="17" t="s">
        <v>133</v>
      </c>
      <c r="BM174" s="191" t="s">
        <v>197</v>
      </c>
    </row>
    <row r="175" spans="1:65" s="2" customFormat="1" ht="24.2" customHeight="1">
      <c r="A175" s="34"/>
      <c r="B175" s="35"/>
      <c r="C175" s="180" t="s">
        <v>198</v>
      </c>
      <c r="D175" s="180" t="s">
        <v>128</v>
      </c>
      <c r="E175" s="181" t="s">
        <v>199</v>
      </c>
      <c r="F175" s="182" t="s">
        <v>200</v>
      </c>
      <c r="G175" s="183" t="s">
        <v>176</v>
      </c>
      <c r="H175" s="184">
        <v>8</v>
      </c>
      <c r="I175" s="185"/>
      <c r="J175" s="186">
        <f t="shared" si="0"/>
        <v>0</v>
      </c>
      <c r="K175" s="182" t="s">
        <v>157</v>
      </c>
      <c r="L175" s="39"/>
      <c r="M175" s="187" t="s">
        <v>1</v>
      </c>
      <c r="N175" s="188" t="s">
        <v>45</v>
      </c>
      <c r="O175" s="71"/>
      <c r="P175" s="189">
        <f t="shared" si="1"/>
        <v>0</v>
      </c>
      <c r="Q175" s="189">
        <v>0.29221</v>
      </c>
      <c r="R175" s="189">
        <f t="shared" si="2"/>
        <v>2.33768</v>
      </c>
      <c r="S175" s="189">
        <v>0</v>
      </c>
      <c r="T175" s="190">
        <f t="shared" si="3"/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191" t="s">
        <v>133</v>
      </c>
      <c r="AT175" s="191" t="s">
        <v>128</v>
      </c>
      <c r="AU175" s="191" t="s">
        <v>21</v>
      </c>
      <c r="AY175" s="17" t="s">
        <v>127</v>
      </c>
      <c r="BE175" s="192">
        <f t="shared" si="4"/>
        <v>0</v>
      </c>
      <c r="BF175" s="192">
        <f t="shared" si="5"/>
        <v>0</v>
      </c>
      <c r="BG175" s="192">
        <f t="shared" si="6"/>
        <v>0</v>
      </c>
      <c r="BH175" s="192">
        <f t="shared" si="7"/>
        <v>0</v>
      </c>
      <c r="BI175" s="192">
        <f t="shared" si="8"/>
        <v>0</v>
      </c>
      <c r="BJ175" s="17" t="s">
        <v>21</v>
      </c>
      <c r="BK175" s="192">
        <f t="shared" si="9"/>
        <v>0</v>
      </c>
      <c r="BL175" s="17" t="s">
        <v>133</v>
      </c>
      <c r="BM175" s="191" t="s">
        <v>201</v>
      </c>
    </row>
    <row r="176" spans="1:65" s="2" customFormat="1" ht="24.2" customHeight="1">
      <c r="A176" s="34"/>
      <c r="B176" s="35"/>
      <c r="C176" s="226" t="s">
        <v>8</v>
      </c>
      <c r="D176" s="226" t="s">
        <v>202</v>
      </c>
      <c r="E176" s="227" t="s">
        <v>203</v>
      </c>
      <c r="F176" s="228" t="s">
        <v>204</v>
      </c>
      <c r="G176" s="229" t="s">
        <v>205</v>
      </c>
      <c r="H176" s="230">
        <v>8</v>
      </c>
      <c r="I176" s="231"/>
      <c r="J176" s="232">
        <f t="shared" si="0"/>
        <v>0</v>
      </c>
      <c r="K176" s="228" t="s">
        <v>157</v>
      </c>
      <c r="L176" s="233"/>
      <c r="M176" s="234" t="s">
        <v>1</v>
      </c>
      <c r="N176" s="235" t="s">
        <v>45</v>
      </c>
      <c r="O176" s="71"/>
      <c r="P176" s="189">
        <f t="shared" si="1"/>
        <v>0</v>
      </c>
      <c r="Q176" s="189">
        <v>0.0166</v>
      </c>
      <c r="R176" s="189">
        <f t="shared" si="2"/>
        <v>0.1328</v>
      </c>
      <c r="S176" s="189">
        <v>0</v>
      </c>
      <c r="T176" s="190">
        <f t="shared" si="3"/>
        <v>0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R176" s="191" t="s">
        <v>169</v>
      </c>
      <c r="AT176" s="191" t="s">
        <v>202</v>
      </c>
      <c r="AU176" s="191" t="s">
        <v>21</v>
      </c>
      <c r="AY176" s="17" t="s">
        <v>127</v>
      </c>
      <c r="BE176" s="192">
        <f t="shared" si="4"/>
        <v>0</v>
      </c>
      <c r="BF176" s="192">
        <f t="shared" si="5"/>
        <v>0</v>
      </c>
      <c r="BG176" s="192">
        <f t="shared" si="6"/>
        <v>0</v>
      </c>
      <c r="BH176" s="192">
        <f t="shared" si="7"/>
        <v>0</v>
      </c>
      <c r="BI176" s="192">
        <f t="shared" si="8"/>
        <v>0</v>
      </c>
      <c r="BJ176" s="17" t="s">
        <v>21</v>
      </c>
      <c r="BK176" s="192">
        <f t="shared" si="9"/>
        <v>0</v>
      </c>
      <c r="BL176" s="17" t="s">
        <v>133</v>
      </c>
      <c r="BM176" s="191" t="s">
        <v>206</v>
      </c>
    </row>
    <row r="177" spans="1:65" s="2" customFormat="1" ht="33" customHeight="1">
      <c r="A177" s="34"/>
      <c r="B177" s="35"/>
      <c r="C177" s="226" t="s">
        <v>207</v>
      </c>
      <c r="D177" s="226" t="s">
        <v>202</v>
      </c>
      <c r="E177" s="227" t="s">
        <v>208</v>
      </c>
      <c r="F177" s="228" t="s">
        <v>209</v>
      </c>
      <c r="G177" s="229" t="s">
        <v>205</v>
      </c>
      <c r="H177" s="230">
        <v>8</v>
      </c>
      <c r="I177" s="231"/>
      <c r="J177" s="232">
        <f t="shared" si="0"/>
        <v>0</v>
      </c>
      <c r="K177" s="228" t="s">
        <v>157</v>
      </c>
      <c r="L177" s="233"/>
      <c r="M177" s="234" t="s">
        <v>1</v>
      </c>
      <c r="N177" s="235" t="s">
        <v>45</v>
      </c>
      <c r="O177" s="71"/>
      <c r="P177" s="189">
        <f t="shared" si="1"/>
        <v>0</v>
      </c>
      <c r="Q177" s="189">
        <v>0.00325</v>
      </c>
      <c r="R177" s="189">
        <f t="shared" si="2"/>
        <v>0.026</v>
      </c>
      <c r="S177" s="189">
        <v>0</v>
      </c>
      <c r="T177" s="190">
        <f t="shared" si="3"/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191" t="s">
        <v>210</v>
      </c>
      <c r="AT177" s="191" t="s">
        <v>202</v>
      </c>
      <c r="AU177" s="191" t="s">
        <v>21</v>
      </c>
      <c r="AY177" s="17" t="s">
        <v>127</v>
      </c>
      <c r="BE177" s="192">
        <f t="shared" si="4"/>
        <v>0</v>
      </c>
      <c r="BF177" s="192">
        <f t="shared" si="5"/>
        <v>0</v>
      </c>
      <c r="BG177" s="192">
        <f t="shared" si="6"/>
        <v>0</v>
      </c>
      <c r="BH177" s="192">
        <f t="shared" si="7"/>
        <v>0</v>
      </c>
      <c r="BI177" s="192">
        <f t="shared" si="8"/>
        <v>0</v>
      </c>
      <c r="BJ177" s="17" t="s">
        <v>21</v>
      </c>
      <c r="BK177" s="192">
        <f t="shared" si="9"/>
        <v>0</v>
      </c>
      <c r="BL177" s="17" t="s">
        <v>210</v>
      </c>
      <c r="BM177" s="191" t="s">
        <v>211</v>
      </c>
    </row>
    <row r="178" spans="1:65" s="2" customFormat="1" ht="24.2" customHeight="1">
      <c r="A178" s="34"/>
      <c r="B178" s="35"/>
      <c r="C178" s="226" t="s">
        <v>212</v>
      </c>
      <c r="D178" s="226" t="s">
        <v>202</v>
      </c>
      <c r="E178" s="227" t="s">
        <v>213</v>
      </c>
      <c r="F178" s="228" t="s">
        <v>214</v>
      </c>
      <c r="G178" s="229" t="s">
        <v>205</v>
      </c>
      <c r="H178" s="230">
        <v>2</v>
      </c>
      <c r="I178" s="231"/>
      <c r="J178" s="232">
        <f t="shared" si="0"/>
        <v>0</v>
      </c>
      <c r="K178" s="228" t="s">
        <v>157</v>
      </c>
      <c r="L178" s="233"/>
      <c r="M178" s="234" t="s">
        <v>1</v>
      </c>
      <c r="N178" s="235" t="s">
        <v>45</v>
      </c>
      <c r="O178" s="71"/>
      <c r="P178" s="189">
        <f t="shared" si="1"/>
        <v>0</v>
      </c>
      <c r="Q178" s="189">
        <v>0.00135</v>
      </c>
      <c r="R178" s="189">
        <f t="shared" si="2"/>
        <v>0.0027</v>
      </c>
      <c r="S178" s="189">
        <v>0</v>
      </c>
      <c r="T178" s="190">
        <f t="shared" si="3"/>
        <v>0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191" t="s">
        <v>210</v>
      </c>
      <c r="AT178" s="191" t="s">
        <v>202</v>
      </c>
      <c r="AU178" s="191" t="s">
        <v>21</v>
      </c>
      <c r="AY178" s="17" t="s">
        <v>127</v>
      </c>
      <c r="BE178" s="192">
        <f t="shared" si="4"/>
        <v>0</v>
      </c>
      <c r="BF178" s="192">
        <f t="shared" si="5"/>
        <v>0</v>
      </c>
      <c r="BG178" s="192">
        <f t="shared" si="6"/>
        <v>0</v>
      </c>
      <c r="BH178" s="192">
        <f t="shared" si="7"/>
        <v>0</v>
      </c>
      <c r="BI178" s="192">
        <f t="shared" si="8"/>
        <v>0</v>
      </c>
      <c r="BJ178" s="17" t="s">
        <v>21</v>
      </c>
      <c r="BK178" s="192">
        <f t="shared" si="9"/>
        <v>0</v>
      </c>
      <c r="BL178" s="17" t="s">
        <v>210</v>
      </c>
      <c r="BM178" s="191" t="s">
        <v>215</v>
      </c>
    </row>
    <row r="179" spans="1:65" s="2" customFormat="1" ht="24.2" customHeight="1">
      <c r="A179" s="34"/>
      <c r="B179" s="35"/>
      <c r="C179" s="226" t="s">
        <v>216</v>
      </c>
      <c r="D179" s="226" t="s">
        <v>202</v>
      </c>
      <c r="E179" s="227" t="s">
        <v>217</v>
      </c>
      <c r="F179" s="228" t="s">
        <v>218</v>
      </c>
      <c r="G179" s="229" t="s">
        <v>205</v>
      </c>
      <c r="H179" s="230">
        <v>2</v>
      </c>
      <c r="I179" s="231"/>
      <c r="J179" s="232">
        <f t="shared" si="0"/>
        <v>0</v>
      </c>
      <c r="K179" s="228" t="s">
        <v>157</v>
      </c>
      <c r="L179" s="233"/>
      <c r="M179" s="234" t="s">
        <v>1</v>
      </c>
      <c r="N179" s="235" t="s">
        <v>45</v>
      </c>
      <c r="O179" s="71"/>
      <c r="P179" s="189">
        <f t="shared" si="1"/>
        <v>0</v>
      </c>
      <c r="Q179" s="189">
        <v>0.0219</v>
      </c>
      <c r="R179" s="189">
        <f t="shared" si="2"/>
        <v>0.0438</v>
      </c>
      <c r="S179" s="189">
        <v>0</v>
      </c>
      <c r="T179" s="190">
        <f t="shared" si="3"/>
        <v>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191" t="s">
        <v>210</v>
      </c>
      <c r="AT179" s="191" t="s">
        <v>202</v>
      </c>
      <c r="AU179" s="191" t="s">
        <v>21</v>
      </c>
      <c r="AY179" s="17" t="s">
        <v>127</v>
      </c>
      <c r="BE179" s="192">
        <f t="shared" si="4"/>
        <v>0</v>
      </c>
      <c r="BF179" s="192">
        <f t="shared" si="5"/>
        <v>0</v>
      </c>
      <c r="BG179" s="192">
        <f t="shared" si="6"/>
        <v>0</v>
      </c>
      <c r="BH179" s="192">
        <f t="shared" si="7"/>
        <v>0</v>
      </c>
      <c r="BI179" s="192">
        <f t="shared" si="8"/>
        <v>0</v>
      </c>
      <c r="BJ179" s="17" t="s">
        <v>21</v>
      </c>
      <c r="BK179" s="192">
        <f t="shared" si="9"/>
        <v>0</v>
      </c>
      <c r="BL179" s="17" t="s">
        <v>210</v>
      </c>
      <c r="BM179" s="191" t="s">
        <v>219</v>
      </c>
    </row>
    <row r="180" spans="1:65" s="2" customFormat="1" ht="33" customHeight="1">
      <c r="A180" s="34"/>
      <c r="B180" s="35"/>
      <c r="C180" s="180" t="s">
        <v>220</v>
      </c>
      <c r="D180" s="180" t="s">
        <v>128</v>
      </c>
      <c r="E180" s="181" t="s">
        <v>221</v>
      </c>
      <c r="F180" s="182" t="s">
        <v>222</v>
      </c>
      <c r="G180" s="183" t="s">
        <v>131</v>
      </c>
      <c r="H180" s="184">
        <v>362.066</v>
      </c>
      <c r="I180" s="185"/>
      <c r="J180" s="186">
        <f t="shared" si="0"/>
        <v>0</v>
      </c>
      <c r="K180" s="182" t="s">
        <v>157</v>
      </c>
      <c r="L180" s="39"/>
      <c r="M180" s="187" t="s">
        <v>1</v>
      </c>
      <c r="N180" s="188" t="s">
        <v>45</v>
      </c>
      <c r="O180" s="71"/>
      <c r="P180" s="189">
        <f t="shared" si="1"/>
        <v>0</v>
      </c>
      <c r="Q180" s="189">
        <v>0</v>
      </c>
      <c r="R180" s="189">
        <f t="shared" si="2"/>
        <v>0</v>
      </c>
      <c r="S180" s="189">
        <v>0</v>
      </c>
      <c r="T180" s="190">
        <f t="shared" si="3"/>
        <v>0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R180" s="191" t="s">
        <v>133</v>
      </c>
      <c r="AT180" s="191" t="s">
        <v>128</v>
      </c>
      <c r="AU180" s="191" t="s">
        <v>21</v>
      </c>
      <c r="AY180" s="17" t="s">
        <v>127</v>
      </c>
      <c r="BE180" s="192">
        <f t="shared" si="4"/>
        <v>0</v>
      </c>
      <c r="BF180" s="192">
        <f t="shared" si="5"/>
        <v>0</v>
      </c>
      <c r="BG180" s="192">
        <f t="shared" si="6"/>
        <v>0</v>
      </c>
      <c r="BH180" s="192">
        <f t="shared" si="7"/>
        <v>0</v>
      </c>
      <c r="BI180" s="192">
        <f t="shared" si="8"/>
        <v>0</v>
      </c>
      <c r="BJ180" s="17" t="s">
        <v>21</v>
      </c>
      <c r="BK180" s="192">
        <f t="shared" si="9"/>
        <v>0</v>
      </c>
      <c r="BL180" s="17" t="s">
        <v>133</v>
      </c>
      <c r="BM180" s="191" t="s">
        <v>223</v>
      </c>
    </row>
    <row r="181" spans="1:65" s="2" customFormat="1" ht="33" customHeight="1">
      <c r="A181" s="34"/>
      <c r="B181" s="35"/>
      <c r="C181" s="180" t="s">
        <v>224</v>
      </c>
      <c r="D181" s="180" t="s">
        <v>128</v>
      </c>
      <c r="E181" s="181" t="s">
        <v>225</v>
      </c>
      <c r="F181" s="182" t="s">
        <v>226</v>
      </c>
      <c r="G181" s="183" t="s">
        <v>131</v>
      </c>
      <c r="H181" s="184">
        <v>21361.894</v>
      </c>
      <c r="I181" s="185"/>
      <c r="J181" s="186">
        <f t="shared" si="0"/>
        <v>0</v>
      </c>
      <c r="K181" s="182" t="s">
        <v>157</v>
      </c>
      <c r="L181" s="39"/>
      <c r="M181" s="187" t="s">
        <v>1</v>
      </c>
      <c r="N181" s="188" t="s">
        <v>45</v>
      </c>
      <c r="O181" s="71"/>
      <c r="P181" s="189">
        <f t="shared" si="1"/>
        <v>0</v>
      </c>
      <c r="Q181" s="189">
        <v>0</v>
      </c>
      <c r="R181" s="189">
        <f t="shared" si="2"/>
        <v>0</v>
      </c>
      <c r="S181" s="189">
        <v>0</v>
      </c>
      <c r="T181" s="190">
        <f t="shared" si="3"/>
        <v>0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R181" s="191" t="s">
        <v>133</v>
      </c>
      <c r="AT181" s="191" t="s">
        <v>128</v>
      </c>
      <c r="AU181" s="191" t="s">
        <v>21</v>
      </c>
      <c r="AY181" s="17" t="s">
        <v>127</v>
      </c>
      <c r="BE181" s="192">
        <f t="shared" si="4"/>
        <v>0</v>
      </c>
      <c r="BF181" s="192">
        <f t="shared" si="5"/>
        <v>0</v>
      </c>
      <c r="BG181" s="192">
        <f t="shared" si="6"/>
        <v>0</v>
      </c>
      <c r="BH181" s="192">
        <f t="shared" si="7"/>
        <v>0</v>
      </c>
      <c r="BI181" s="192">
        <f t="shared" si="8"/>
        <v>0</v>
      </c>
      <c r="BJ181" s="17" t="s">
        <v>21</v>
      </c>
      <c r="BK181" s="192">
        <f t="shared" si="9"/>
        <v>0</v>
      </c>
      <c r="BL181" s="17" t="s">
        <v>133</v>
      </c>
      <c r="BM181" s="191" t="s">
        <v>227</v>
      </c>
    </row>
    <row r="182" spans="2:51" s="14" customFormat="1" ht="11.25">
      <c r="B182" s="204"/>
      <c r="C182" s="205"/>
      <c r="D182" s="195" t="s">
        <v>135</v>
      </c>
      <c r="E182" s="206" t="s">
        <v>1</v>
      </c>
      <c r="F182" s="207" t="s">
        <v>228</v>
      </c>
      <c r="G182" s="205"/>
      <c r="H182" s="208">
        <v>21361.894</v>
      </c>
      <c r="I182" s="209"/>
      <c r="J182" s="205"/>
      <c r="K182" s="205"/>
      <c r="L182" s="210"/>
      <c r="M182" s="211"/>
      <c r="N182" s="212"/>
      <c r="O182" s="212"/>
      <c r="P182" s="212"/>
      <c r="Q182" s="212"/>
      <c r="R182" s="212"/>
      <c r="S182" s="212"/>
      <c r="T182" s="213"/>
      <c r="AT182" s="214" t="s">
        <v>135</v>
      </c>
      <c r="AU182" s="214" t="s">
        <v>21</v>
      </c>
      <c r="AV182" s="14" t="s">
        <v>89</v>
      </c>
      <c r="AW182" s="14" t="s">
        <v>36</v>
      </c>
      <c r="AX182" s="14" t="s">
        <v>21</v>
      </c>
      <c r="AY182" s="214" t="s">
        <v>127</v>
      </c>
    </row>
    <row r="183" spans="1:65" s="2" customFormat="1" ht="33" customHeight="1">
      <c r="A183" s="34"/>
      <c r="B183" s="35"/>
      <c r="C183" s="180" t="s">
        <v>7</v>
      </c>
      <c r="D183" s="180" t="s">
        <v>128</v>
      </c>
      <c r="E183" s="181" t="s">
        <v>229</v>
      </c>
      <c r="F183" s="182" t="s">
        <v>230</v>
      </c>
      <c r="G183" s="183" t="s">
        <v>131</v>
      </c>
      <c r="H183" s="184">
        <v>362.066</v>
      </c>
      <c r="I183" s="185"/>
      <c r="J183" s="186">
        <f>ROUND(I183*H183,2)</f>
        <v>0</v>
      </c>
      <c r="K183" s="182" t="s">
        <v>157</v>
      </c>
      <c r="L183" s="39"/>
      <c r="M183" s="187" t="s">
        <v>1</v>
      </c>
      <c r="N183" s="188" t="s">
        <v>45</v>
      </c>
      <c r="O183" s="71"/>
      <c r="P183" s="189">
        <f>O183*H183</f>
        <v>0</v>
      </c>
      <c r="Q183" s="189">
        <v>0</v>
      </c>
      <c r="R183" s="189">
        <f>Q183*H183</f>
        <v>0</v>
      </c>
      <c r="S183" s="189">
        <v>0</v>
      </c>
      <c r="T183" s="190">
        <f>S183*H183</f>
        <v>0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191" t="s">
        <v>133</v>
      </c>
      <c r="AT183" s="191" t="s">
        <v>128</v>
      </c>
      <c r="AU183" s="191" t="s">
        <v>21</v>
      </c>
      <c r="AY183" s="17" t="s">
        <v>127</v>
      </c>
      <c r="BE183" s="192">
        <f>IF(N183="základní",J183,0)</f>
        <v>0</v>
      </c>
      <c r="BF183" s="192">
        <f>IF(N183="snížená",J183,0)</f>
        <v>0</v>
      </c>
      <c r="BG183" s="192">
        <f>IF(N183="zákl. přenesená",J183,0)</f>
        <v>0</v>
      </c>
      <c r="BH183" s="192">
        <f>IF(N183="sníž. přenesená",J183,0)</f>
        <v>0</v>
      </c>
      <c r="BI183" s="192">
        <f>IF(N183="nulová",J183,0)</f>
        <v>0</v>
      </c>
      <c r="BJ183" s="17" t="s">
        <v>21</v>
      </c>
      <c r="BK183" s="192">
        <f>ROUND(I183*H183,2)</f>
        <v>0</v>
      </c>
      <c r="BL183" s="17" t="s">
        <v>133</v>
      </c>
      <c r="BM183" s="191" t="s">
        <v>231</v>
      </c>
    </row>
    <row r="184" spans="1:65" s="2" customFormat="1" ht="21.75" customHeight="1">
      <c r="A184" s="34"/>
      <c r="B184" s="35"/>
      <c r="C184" s="180" t="s">
        <v>232</v>
      </c>
      <c r="D184" s="180" t="s">
        <v>128</v>
      </c>
      <c r="E184" s="181" t="s">
        <v>233</v>
      </c>
      <c r="F184" s="182" t="s">
        <v>234</v>
      </c>
      <c r="G184" s="183" t="s">
        <v>176</v>
      </c>
      <c r="H184" s="184">
        <v>8</v>
      </c>
      <c r="I184" s="185"/>
      <c r="J184" s="186">
        <f>ROUND(I184*H184,2)</f>
        <v>0</v>
      </c>
      <c r="K184" s="182" t="s">
        <v>157</v>
      </c>
      <c r="L184" s="39"/>
      <c r="M184" s="187" t="s">
        <v>1</v>
      </c>
      <c r="N184" s="188" t="s">
        <v>45</v>
      </c>
      <c r="O184" s="71"/>
      <c r="P184" s="189">
        <f>O184*H184</f>
        <v>0</v>
      </c>
      <c r="Q184" s="189">
        <v>0</v>
      </c>
      <c r="R184" s="189">
        <f>Q184*H184</f>
        <v>0</v>
      </c>
      <c r="S184" s="189">
        <v>0.35</v>
      </c>
      <c r="T184" s="190">
        <f>S184*H184</f>
        <v>2.8</v>
      </c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R184" s="191" t="s">
        <v>133</v>
      </c>
      <c r="AT184" s="191" t="s">
        <v>128</v>
      </c>
      <c r="AU184" s="191" t="s">
        <v>21</v>
      </c>
      <c r="AY184" s="17" t="s">
        <v>127</v>
      </c>
      <c r="BE184" s="192">
        <f>IF(N184="základní",J184,0)</f>
        <v>0</v>
      </c>
      <c r="BF184" s="192">
        <f>IF(N184="snížená",J184,0)</f>
        <v>0</v>
      </c>
      <c r="BG184" s="192">
        <f>IF(N184="zákl. přenesená",J184,0)</f>
        <v>0</v>
      </c>
      <c r="BH184" s="192">
        <f>IF(N184="sníž. přenesená",J184,0)</f>
        <v>0</v>
      </c>
      <c r="BI184" s="192">
        <f>IF(N184="nulová",J184,0)</f>
        <v>0</v>
      </c>
      <c r="BJ184" s="17" t="s">
        <v>21</v>
      </c>
      <c r="BK184" s="192">
        <f>ROUND(I184*H184,2)</f>
        <v>0</v>
      </c>
      <c r="BL184" s="17" t="s">
        <v>133</v>
      </c>
      <c r="BM184" s="191" t="s">
        <v>235</v>
      </c>
    </row>
    <row r="185" spans="1:65" s="2" customFormat="1" ht="16.5" customHeight="1">
      <c r="A185" s="34"/>
      <c r="B185" s="35"/>
      <c r="C185" s="180" t="s">
        <v>236</v>
      </c>
      <c r="D185" s="180" t="s">
        <v>128</v>
      </c>
      <c r="E185" s="181" t="s">
        <v>237</v>
      </c>
      <c r="F185" s="182" t="s">
        <v>238</v>
      </c>
      <c r="G185" s="183" t="s">
        <v>131</v>
      </c>
      <c r="H185" s="184">
        <v>130.211</v>
      </c>
      <c r="I185" s="185"/>
      <c r="J185" s="186">
        <f>ROUND(I185*H185,2)</f>
        <v>0</v>
      </c>
      <c r="K185" s="182" t="s">
        <v>132</v>
      </c>
      <c r="L185" s="39"/>
      <c r="M185" s="187" t="s">
        <v>1</v>
      </c>
      <c r="N185" s="188" t="s">
        <v>45</v>
      </c>
      <c r="O185" s="71"/>
      <c r="P185" s="189">
        <f>O185*H185</f>
        <v>0</v>
      </c>
      <c r="Q185" s="189">
        <v>0</v>
      </c>
      <c r="R185" s="189">
        <f>Q185*H185</f>
        <v>0</v>
      </c>
      <c r="S185" s="189">
        <v>0.063</v>
      </c>
      <c r="T185" s="190">
        <f>S185*H185</f>
        <v>8.203293</v>
      </c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R185" s="191" t="s">
        <v>133</v>
      </c>
      <c r="AT185" s="191" t="s">
        <v>128</v>
      </c>
      <c r="AU185" s="191" t="s">
        <v>21</v>
      </c>
      <c r="AY185" s="17" t="s">
        <v>127</v>
      </c>
      <c r="BE185" s="192">
        <f>IF(N185="základní",J185,0)</f>
        <v>0</v>
      </c>
      <c r="BF185" s="192">
        <f>IF(N185="snížená",J185,0)</f>
        <v>0</v>
      </c>
      <c r="BG185" s="192">
        <f>IF(N185="zákl. přenesená",J185,0)</f>
        <v>0</v>
      </c>
      <c r="BH185" s="192">
        <f>IF(N185="sníž. přenesená",J185,0)</f>
        <v>0</v>
      </c>
      <c r="BI185" s="192">
        <f>IF(N185="nulová",J185,0)</f>
        <v>0</v>
      </c>
      <c r="BJ185" s="17" t="s">
        <v>21</v>
      </c>
      <c r="BK185" s="192">
        <f>ROUND(I185*H185,2)</f>
        <v>0</v>
      </c>
      <c r="BL185" s="17" t="s">
        <v>133</v>
      </c>
      <c r="BM185" s="191" t="s">
        <v>239</v>
      </c>
    </row>
    <row r="186" spans="2:51" s="13" customFormat="1" ht="11.25">
      <c r="B186" s="193"/>
      <c r="C186" s="194"/>
      <c r="D186" s="195" t="s">
        <v>135</v>
      </c>
      <c r="E186" s="196" t="s">
        <v>1</v>
      </c>
      <c r="F186" s="197" t="s">
        <v>240</v>
      </c>
      <c r="G186" s="194"/>
      <c r="H186" s="196" t="s">
        <v>1</v>
      </c>
      <c r="I186" s="198"/>
      <c r="J186" s="194"/>
      <c r="K186" s="194"/>
      <c r="L186" s="199"/>
      <c r="M186" s="200"/>
      <c r="N186" s="201"/>
      <c r="O186" s="201"/>
      <c r="P186" s="201"/>
      <c r="Q186" s="201"/>
      <c r="R186" s="201"/>
      <c r="S186" s="201"/>
      <c r="T186" s="202"/>
      <c r="AT186" s="203" t="s">
        <v>135</v>
      </c>
      <c r="AU186" s="203" t="s">
        <v>21</v>
      </c>
      <c r="AV186" s="13" t="s">
        <v>21</v>
      </c>
      <c r="AW186" s="13" t="s">
        <v>36</v>
      </c>
      <c r="AX186" s="13" t="s">
        <v>80</v>
      </c>
      <c r="AY186" s="203" t="s">
        <v>127</v>
      </c>
    </row>
    <row r="187" spans="2:51" s="14" customFormat="1" ht="11.25">
      <c r="B187" s="204"/>
      <c r="C187" s="205"/>
      <c r="D187" s="195" t="s">
        <v>135</v>
      </c>
      <c r="E187" s="206" t="s">
        <v>1</v>
      </c>
      <c r="F187" s="207" t="s">
        <v>241</v>
      </c>
      <c r="G187" s="205"/>
      <c r="H187" s="208">
        <v>27.624</v>
      </c>
      <c r="I187" s="209"/>
      <c r="J187" s="205"/>
      <c r="K187" s="205"/>
      <c r="L187" s="210"/>
      <c r="M187" s="211"/>
      <c r="N187" s="212"/>
      <c r="O187" s="212"/>
      <c r="P187" s="212"/>
      <c r="Q187" s="212"/>
      <c r="R187" s="212"/>
      <c r="S187" s="212"/>
      <c r="T187" s="213"/>
      <c r="AT187" s="214" t="s">
        <v>135</v>
      </c>
      <c r="AU187" s="214" t="s">
        <v>21</v>
      </c>
      <c r="AV187" s="14" t="s">
        <v>89</v>
      </c>
      <c r="AW187" s="14" t="s">
        <v>36</v>
      </c>
      <c r="AX187" s="14" t="s">
        <v>80</v>
      </c>
      <c r="AY187" s="214" t="s">
        <v>127</v>
      </c>
    </row>
    <row r="188" spans="2:51" s="13" customFormat="1" ht="11.25">
      <c r="B188" s="193"/>
      <c r="C188" s="194"/>
      <c r="D188" s="195" t="s">
        <v>135</v>
      </c>
      <c r="E188" s="196" t="s">
        <v>1</v>
      </c>
      <c r="F188" s="197" t="s">
        <v>242</v>
      </c>
      <c r="G188" s="194"/>
      <c r="H188" s="196" t="s">
        <v>1</v>
      </c>
      <c r="I188" s="198"/>
      <c r="J188" s="194"/>
      <c r="K188" s="194"/>
      <c r="L188" s="199"/>
      <c r="M188" s="200"/>
      <c r="N188" s="201"/>
      <c r="O188" s="201"/>
      <c r="P188" s="201"/>
      <c r="Q188" s="201"/>
      <c r="R188" s="201"/>
      <c r="S188" s="201"/>
      <c r="T188" s="202"/>
      <c r="AT188" s="203" t="s">
        <v>135</v>
      </c>
      <c r="AU188" s="203" t="s">
        <v>21</v>
      </c>
      <c r="AV188" s="13" t="s">
        <v>21</v>
      </c>
      <c r="AW188" s="13" t="s">
        <v>36</v>
      </c>
      <c r="AX188" s="13" t="s">
        <v>80</v>
      </c>
      <c r="AY188" s="203" t="s">
        <v>127</v>
      </c>
    </row>
    <row r="189" spans="2:51" s="14" customFormat="1" ht="11.25">
      <c r="B189" s="204"/>
      <c r="C189" s="205"/>
      <c r="D189" s="195" t="s">
        <v>135</v>
      </c>
      <c r="E189" s="206" t="s">
        <v>1</v>
      </c>
      <c r="F189" s="207" t="s">
        <v>243</v>
      </c>
      <c r="G189" s="205"/>
      <c r="H189" s="208">
        <v>11.11</v>
      </c>
      <c r="I189" s="209"/>
      <c r="J189" s="205"/>
      <c r="K189" s="205"/>
      <c r="L189" s="210"/>
      <c r="M189" s="211"/>
      <c r="N189" s="212"/>
      <c r="O189" s="212"/>
      <c r="P189" s="212"/>
      <c r="Q189" s="212"/>
      <c r="R189" s="212"/>
      <c r="S189" s="212"/>
      <c r="T189" s="213"/>
      <c r="AT189" s="214" t="s">
        <v>135</v>
      </c>
      <c r="AU189" s="214" t="s">
        <v>21</v>
      </c>
      <c r="AV189" s="14" t="s">
        <v>89</v>
      </c>
      <c r="AW189" s="14" t="s">
        <v>36</v>
      </c>
      <c r="AX189" s="14" t="s">
        <v>80</v>
      </c>
      <c r="AY189" s="214" t="s">
        <v>127</v>
      </c>
    </row>
    <row r="190" spans="2:51" s="14" customFormat="1" ht="11.25">
      <c r="B190" s="204"/>
      <c r="C190" s="205"/>
      <c r="D190" s="195" t="s">
        <v>135</v>
      </c>
      <c r="E190" s="206" t="s">
        <v>1</v>
      </c>
      <c r="F190" s="207" t="s">
        <v>244</v>
      </c>
      <c r="G190" s="205"/>
      <c r="H190" s="208">
        <v>4.444</v>
      </c>
      <c r="I190" s="209"/>
      <c r="J190" s="205"/>
      <c r="K190" s="205"/>
      <c r="L190" s="210"/>
      <c r="M190" s="211"/>
      <c r="N190" s="212"/>
      <c r="O190" s="212"/>
      <c r="P190" s="212"/>
      <c r="Q190" s="212"/>
      <c r="R190" s="212"/>
      <c r="S190" s="212"/>
      <c r="T190" s="213"/>
      <c r="AT190" s="214" t="s">
        <v>135</v>
      </c>
      <c r="AU190" s="214" t="s">
        <v>21</v>
      </c>
      <c r="AV190" s="14" t="s">
        <v>89</v>
      </c>
      <c r="AW190" s="14" t="s">
        <v>36</v>
      </c>
      <c r="AX190" s="14" t="s">
        <v>80</v>
      </c>
      <c r="AY190" s="214" t="s">
        <v>127</v>
      </c>
    </row>
    <row r="191" spans="2:51" s="13" customFormat="1" ht="11.25">
      <c r="B191" s="193"/>
      <c r="C191" s="194"/>
      <c r="D191" s="195" t="s">
        <v>135</v>
      </c>
      <c r="E191" s="196" t="s">
        <v>1</v>
      </c>
      <c r="F191" s="197" t="s">
        <v>245</v>
      </c>
      <c r="G191" s="194"/>
      <c r="H191" s="196" t="s">
        <v>1</v>
      </c>
      <c r="I191" s="198"/>
      <c r="J191" s="194"/>
      <c r="K191" s="194"/>
      <c r="L191" s="199"/>
      <c r="M191" s="200"/>
      <c r="N191" s="201"/>
      <c r="O191" s="201"/>
      <c r="P191" s="201"/>
      <c r="Q191" s="201"/>
      <c r="R191" s="201"/>
      <c r="S191" s="201"/>
      <c r="T191" s="202"/>
      <c r="AT191" s="203" t="s">
        <v>135</v>
      </c>
      <c r="AU191" s="203" t="s">
        <v>21</v>
      </c>
      <c r="AV191" s="13" t="s">
        <v>21</v>
      </c>
      <c r="AW191" s="13" t="s">
        <v>36</v>
      </c>
      <c r="AX191" s="13" t="s">
        <v>80</v>
      </c>
      <c r="AY191" s="203" t="s">
        <v>127</v>
      </c>
    </row>
    <row r="192" spans="2:51" s="14" customFormat="1" ht="22.5">
      <c r="B192" s="204"/>
      <c r="C192" s="205"/>
      <c r="D192" s="195" t="s">
        <v>135</v>
      </c>
      <c r="E192" s="206" t="s">
        <v>1</v>
      </c>
      <c r="F192" s="207" t="s">
        <v>246</v>
      </c>
      <c r="G192" s="205"/>
      <c r="H192" s="208">
        <v>46.368</v>
      </c>
      <c r="I192" s="209"/>
      <c r="J192" s="205"/>
      <c r="K192" s="205"/>
      <c r="L192" s="210"/>
      <c r="M192" s="211"/>
      <c r="N192" s="212"/>
      <c r="O192" s="212"/>
      <c r="P192" s="212"/>
      <c r="Q192" s="212"/>
      <c r="R192" s="212"/>
      <c r="S192" s="212"/>
      <c r="T192" s="213"/>
      <c r="AT192" s="214" t="s">
        <v>135</v>
      </c>
      <c r="AU192" s="214" t="s">
        <v>21</v>
      </c>
      <c r="AV192" s="14" t="s">
        <v>89</v>
      </c>
      <c r="AW192" s="14" t="s">
        <v>36</v>
      </c>
      <c r="AX192" s="14" t="s">
        <v>80</v>
      </c>
      <c r="AY192" s="214" t="s">
        <v>127</v>
      </c>
    </row>
    <row r="193" spans="2:51" s="13" customFormat="1" ht="11.25">
      <c r="B193" s="193"/>
      <c r="C193" s="194"/>
      <c r="D193" s="195" t="s">
        <v>135</v>
      </c>
      <c r="E193" s="196" t="s">
        <v>1</v>
      </c>
      <c r="F193" s="197" t="s">
        <v>247</v>
      </c>
      <c r="G193" s="194"/>
      <c r="H193" s="196" t="s">
        <v>1</v>
      </c>
      <c r="I193" s="198"/>
      <c r="J193" s="194"/>
      <c r="K193" s="194"/>
      <c r="L193" s="199"/>
      <c r="M193" s="200"/>
      <c r="N193" s="201"/>
      <c r="O193" s="201"/>
      <c r="P193" s="201"/>
      <c r="Q193" s="201"/>
      <c r="R193" s="201"/>
      <c r="S193" s="201"/>
      <c r="T193" s="202"/>
      <c r="AT193" s="203" t="s">
        <v>135</v>
      </c>
      <c r="AU193" s="203" t="s">
        <v>21</v>
      </c>
      <c r="AV193" s="13" t="s">
        <v>21</v>
      </c>
      <c r="AW193" s="13" t="s">
        <v>36</v>
      </c>
      <c r="AX193" s="13" t="s">
        <v>80</v>
      </c>
      <c r="AY193" s="203" t="s">
        <v>127</v>
      </c>
    </row>
    <row r="194" spans="2:51" s="14" customFormat="1" ht="11.25">
      <c r="B194" s="204"/>
      <c r="C194" s="205"/>
      <c r="D194" s="195" t="s">
        <v>135</v>
      </c>
      <c r="E194" s="206" t="s">
        <v>1</v>
      </c>
      <c r="F194" s="207" t="s">
        <v>248</v>
      </c>
      <c r="G194" s="205"/>
      <c r="H194" s="208">
        <v>30.995</v>
      </c>
      <c r="I194" s="209"/>
      <c r="J194" s="205"/>
      <c r="K194" s="205"/>
      <c r="L194" s="210"/>
      <c r="M194" s="211"/>
      <c r="N194" s="212"/>
      <c r="O194" s="212"/>
      <c r="P194" s="212"/>
      <c r="Q194" s="212"/>
      <c r="R194" s="212"/>
      <c r="S194" s="212"/>
      <c r="T194" s="213"/>
      <c r="AT194" s="214" t="s">
        <v>135</v>
      </c>
      <c r="AU194" s="214" t="s">
        <v>21</v>
      </c>
      <c r="AV194" s="14" t="s">
        <v>89</v>
      </c>
      <c r="AW194" s="14" t="s">
        <v>36</v>
      </c>
      <c r="AX194" s="14" t="s">
        <v>80</v>
      </c>
      <c r="AY194" s="214" t="s">
        <v>127</v>
      </c>
    </row>
    <row r="195" spans="2:51" s="14" customFormat="1" ht="11.25">
      <c r="B195" s="204"/>
      <c r="C195" s="205"/>
      <c r="D195" s="195" t="s">
        <v>135</v>
      </c>
      <c r="E195" s="206" t="s">
        <v>1</v>
      </c>
      <c r="F195" s="207" t="s">
        <v>249</v>
      </c>
      <c r="G195" s="205"/>
      <c r="H195" s="208">
        <v>9.67</v>
      </c>
      <c r="I195" s="209"/>
      <c r="J195" s="205"/>
      <c r="K195" s="205"/>
      <c r="L195" s="210"/>
      <c r="M195" s="211"/>
      <c r="N195" s="212"/>
      <c r="O195" s="212"/>
      <c r="P195" s="212"/>
      <c r="Q195" s="212"/>
      <c r="R195" s="212"/>
      <c r="S195" s="212"/>
      <c r="T195" s="213"/>
      <c r="AT195" s="214" t="s">
        <v>135</v>
      </c>
      <c r="AU195" s="214" t="s">
        <v>21</v>
      </c>
      <c r="AV195" s="14" t="s">
        <v>89</v>
      </c>
      <c r="AW195" s="14" t="s">
        <v>36</v>
      </c>
      <c r="AX195" s="14" t="s">
        <v>80</v>
      </c>
      <c r="AY195" s="214" t="s">
        <v>127</v>
      </c>
    </row>
    <row r="196" spans="2:51" s="15" customFormat="1" ht="11.25">
      <c r="B196" s="215"/>
      <c r="C196" s="216"/>
      <c r="D196" s="195" t="s">
        <v>135</v>
      </c>
      <c r="E196" s="217" t="s">
        <v>1</v>
      </c>
      <c r="F196" s="218" t="s">
        <v>138</v>
      </c>
      <c r="G196" s="216"/>
      <c r="H196" s="219">
        <v>130.211</v>
      </c>
      <c r="I196" s="220"/>
      <c r="J196" s="216"/>
      <c r="K196" s="216"/>
      <c r="L196" s="221"/>
      <c r="M196" s="222"/>
      <c r="N196" s="223"/>
      <c r="O196" s="223"/>
      <c r="P196" s="223"/>
      <c r="Q196" s="223"/>
      <c r="R196" s="223"/>
      <c r="S196" s="223"/>
      <c r="T196" s="224"/>
      <c r="AT196" s="225" t="s">
        <v>135</v>
      </c>
      <c r="AU196" s="225" t="s">
        <v>21</v>
      </c>
      <c r="AV196" s="15" t="s">
        <v>133</v>
      </c>
      <c r="AW196" s="15" t="s">
        <v>36</v>
      </c>
      <c r="AX196" s="15" t="s">
        <v>21</v>
      </c>
      <c r="AY196" s="225" t="s">
        <v>127</v>
      </c>
    </row>
    <row r="197" spans="1:65" s="2" customFormat="1" ht="21.75" customHeight="1">
      <c r="A197" s="34"/>
      <c r="B197" s="35"/>
      <c r="C197" s="180" t="s">
        <v>250</v>
      </c>
      <c r="D197" s="180" t="s">
        <v>128</v>
      </c>
      <c r="E197" s="181" t="s">
        <v>251</v>
      </c>
      <c r="F197" s="182" t="s">
        <v>252</v>
      </c>
      <c r="G197" s="183" t="s">
        <v>131</v>
      </c>
      <c r="H197" s="184">
        <v>44.28</v>
      </c>
      <c r="I197" s="185"/>
      <c r="J197" s="186">
        <f>ROUND(I197*H197,2)</f>
        <v>0</v>
      </c>
      <c r="K197" s="182" t="s">
        <v>157</v>
      </c>
      <c r="L197" s="39"/>
      <c r="M197" s="187" t="s">
        <v>1</v>
      </c>
      <c r="N197" s="188" t="s">
        <v>45</v>
      </c>
      <c r="O197" s="71"/>
      <c r="P197" s="189">
        <f>O197*H197</f>
        <v>0</v>
      </c>
      <c r="Q197" s="189">
        <v>0</v>
      </c>
      <c r="R197" s="189">
        <f>Q197*H197</f>
        <v>0</v>
      </c>
      <c r="S197" s="189">
        <v>0.022</v>
      </c>
      <c r="T197" s="190">
        <f>S197*H197</f>
        <v>0.9741599999999999</v>
      </c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R197" s="191" t="s">
        <v>133</v>
      </c>
      <c r="AT197" s="191" t="s">
        <v>128</v>
      </c>
      <c r="AU197" s="191" t="s">
        <v>21</v>
      </c>
      <c r="AY197" s="17" t="s">
        <v>127</v>
      </c>
      <c r="BE197" s="192">
        <f>IF(N197="základní",J197,0)</f>
        <v>0</v>
      </c>
      <c r="BF197" s="192">
        <f>IF(N197="snížená",J197,0)</f>
        <v>0</v>
      </c>
      <c r="BG197" s="192">
        <f>IF(N197="zákl. přenesená",J197,0)</f>
        <v>0</v>
      </c>
      <c r="BH197" s="192">
        <f>IF(N197="sníž. přenesená",J197,0)</f>
        <v>0</v>
      </c>
      <c r="BI197" s="192">
        <f>IF(N197="nulová",J197,0)</f>
        <v>0</v>
      </c>
      <c r="BJ197" s="17" t="s">
        <v>21</v>
      </c>
      <c r="BK197" s="192">
        <f>ROUND(I197*H197,2)</f>
        <v>0</v>
      </c>
      <c r="BL197" s="17" t="s">
        <v>133</v>
      </c>
      <c r="BM197" s="191" t="s">
        <v>253</v>
      </c>
    </row>
    <row r="198" spans="2:51" s="13" customFormat="1" ht="11.25">
      <c r="B198" s="193"/>
      <c r="C198" s="194"/>
      <c r="D198" s="195" t="s">
        <v>135</v>
      </c>
      <c r="E198" s="196" t="s">
        <v>1</v>
      </c>
      <c r="F198" s="197" t="s">
        <v>254</v>
      </c>
      <c r="G198" s="194"/>
      <c r="H198" s="196" t="s">
        <v>1</v>
      </c>
      <c r="I198" s="198"/>
      <c r="J198" s="194"/>
      <c r="K198" s="194"/>
      <c r="L198" s="199"/>
      <c r="M198" s="200"/>
      <c r="N198" s="201"/>
      <c r="O198" s="201"/>
      <c r="P198" s="201"/>
      <c r="Q198" s="201"/>
      <c r="R198" s="201"/>
      <c r="S198" s="201"/>
      <c r="T198" s="202"/>
      <c r="AT198" s="203" t="s">
        <v>135</v>
      </c>
      <c r="AU198" s="203" t="s">
        <v>21</v>
      </c>
      <c r="AV198" s="13" t="s">
        <v>21</v>
      </c>
      <c r="AW198" s="13" t="s">
        <v>36</v>
      </c>
      <c r="AX198" s="13" t="s">
        <v>80</v>
      </c>
      <c r="AY198" s="203" t="s">
        <v>127</v>
      </c>
    </row>
    <row r="199" spans="2:51" s="14" customFormat="1" ht="11.25">
      <c r="B199" s="204"/>
      <c r="C199" s="205"/>
      <c r="D199" s="195" t="s">
        <v>135</v>
      </c>
      <c r="E199" s="206" t="s">
        <v>1</v>
      </c>
      <c r="F199" s="207" t="s">
        <v>255</v>
      </c>
      <c r="G199" s="205"/>
      <c r="H199" s="208">
        <v>44.28</v>
      </c>
      <c r="I199" s="209"/>
      <c r="J199" s="205"/>
      <c r="K199" s="205"/>
      <c r="L199" s="210"/>
      <c r="M199" s="211"/>
      <c r="N199" s="212"/>
      <c r="O199" s="212"/>
      <c r="P199" s="212"/>
      <c r="Q199" s="212"/>
      <c r="R199" s="212"/>
      <c r="S199" s="212"/>
      <c r="T199" s="213"/>
      <c r="AT199" s="214" t="s">
        <v>135</v>
      </c>
      <c r="AU199" s="214" t="s">
        <v>21</v>
      </c>
      <c r="AV199" s="14" t="s">
        <v>89</v>
      </c>
      <c r="AW199" s="14" t="s">
        <v>36</v>
      </c>
      <c r="AX199" s="14" t="s">
        <v>80</v>
      </c>
      <c r="AY199" s="214" t="s">
        <v>127</v>
      </c>
    </row>
    <row r="200" spans="2:51" s="15" customFormat="1" ht="11.25">
      <c r="B200" s="215"/>
      <c r="C200" s="216"/>
      <c r="D200" s="195" t="s">
        <v>135</v>
      </c>
      <c r="E200" s="217" t="s">
        <v>1</v>
      </c>
      <c r="F200" s="218" t="s">
        <v>138</v>
      </c>
      <c r="G200" s="216"/>
      <c r="H200" s="219">
        <v>44.28</v>
      </c>
      <c r="I200" s="220"/>
      <c r="J200" s="216"/>
      <c r="K200" s="216"/>
      <c r="L200" s="221"/>
      <c r="M200" s="222"/>
      <c r="N200" s="223"/>
      <c r="O200" s="223"/>
      <c r="P200" s="223"/>
      <c r="Q200" s="223"/>
      <c r="R200" s="223"/>
      <c r="S200" s="223"/>
      <c r="T200" s="224"/>
      <c r="AT200" s="225" t="s">
        <v>135</v>
      </c>
      <c r="AU200" s="225" t="s">
        <v>21</v>
      </c>
      <c r="AV200" s="15" t="s">
        <v>133</v>
      </c>
      <c r="AW200" s="15" t="s">
        <v>36</v>
      </c>
      <c r="AX200" s="15" t="s">
        <v>21</v>
      </c>
      <c r="AY200" s="225" t="s">
        <v>127</v>
      </c>
    </row>
    <row r="201" spans="1:65" s="2" customFormat="1" ht="24.2" customHeight="1">
      <c r="A201" s="34"/>
      <c r="B201" s="35"/>
      <c r="C201" s="180" t="s">
        <v>256</v>
      </c>
      <c r="D201" s="180" t="s">
        <v>128</v>
      </c>
      <c r="E201" s="181" t="s">
        <v>257</v>
      </c>
      <c r="F201" s="182" t="s">
        <v>258</v>
      </c>
      <c r="G201" s="183" t="s">
        <v>131</v>
      </c>
      <c r="H201" s="184">
        <v>33.21</v>
      </c>
      <c r="I201" s="185"/>
      <c r="J201" s="186">
        <f>ROUND(I201*H201,2)</f>
        <v>0</v>
      </c>
      <c r="K201" s="182" t="s">
        <v>157</v>
      </c>
      <c r="L201" s="39"/>
      <c r="M201" s="187" t="s">
        <v>1</v>
      </c>
      <c r="N201" s="188" t="s">
        <v>45</v>
      </c>
      <c r="O201" s="71"/>
      <c r="P201" s="189">
        <f>O201*H201</f>
        <v>0</v>
      </c>
      <c r="Q201" s="189">
        <v>0</v>
      </c>
      <c r="R201" s="189">
        <f>Q201*H201</f>
        <v>0</v>
      </c>
      <c r="S201" s="189">
        <v>0.022</v>
      </c>
      <c r="T201" s="190">
        <f>S201*H201</f>
        <v>0.7306199999999999</v>
      </c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R201" s="191" t="s">
        <v>133</v>
      </c>
      <c r="AT201" s="191" t="s">
        <v>128</v>
      </c>
      <c r="AU201" s="191" t="s">
        <v>21</v>
      </c>
      <c r="AY201" s="17" t="s">
        <v>127</v>
      </c>
      <c r="BE201" s="192">
        <f>IF(N201="základní",J201,0)</f>
        <v>0</v>
      </c>
      <c r="BF201" s="192">
        <f>IF(N201="snížená",J201,0)</f>
        <v>0</v>
      </c>
      <c r="BG201" s="192">
        <f>IF(N201="zákl. přenesená",J201,0)</f>
        <v>0</v>
      </c>
      <c r="BH201" s="192">
        <f>IF(N201="sníž. přenesená",J201,0)</f>
        <v>0</v>
      </c>
      <c r="BI201" s="192">
        <f>IF(N201="nulová",J201,0)</f>
        <v>0</v>
      </c>
      <c r="BJ201" s="17" t="s">
        <v>21</v>
      </c>
      <c r="BK201" s="192">
        <f>ROUND(I201*H201,2)</f>
        <v>0</v>
      </c>
      <c r="BL201" s="17" t="s">
        <v>133</v>
      </c>
      <c r="BM201" s="191" t="s">
        <v>259</v>
      </c>
    </row>
    <row r="202" spans="2:51" s="13" customFormat="1" ht="11.25">
      <c r="B202" s="193"/>
      <c r="C202" s="194"/>
      <c r="D202" s="195" t="s">
        <v>135</v>
      </c>
      <c r="E202" s="196" t="s">
        <v>1</v>
      </c>
      <c r="F202" s="197" t="s">
        <v>260</v>
      </c>
      <c r="G202" s="194"/>
      <c r="H202" s="196" t="s">
        <v>1</v>
      </c>
      <c r="I202" s="198"/>
      <c r="J202" s="194"/>
      <c r="K202" s="194"/>
      <c r="L202" s="199"/>
      <c r="M202" s="200"/>
      <c r="N202" s="201"/>
      <c r="O202" s="201"/>
      <c r="P202" s="201"/>
      <c r="Q202" s="201"/>
      <c r="R202" s="201"/>
      <c r="S202" s="201"/>
      <c r="T202" s="202"/>
      <c r="AT202" s="203" t="s">
        <v>135</v>
      </c>
      <c r="AU202" s="203" t="s">
        <v>21</v>
      </c>
      <c r="AV202" s="13" t="s">
        <v>21</v>
      </c>
      <c r="AW202" s="13" t="s">
        <v>36</v>
      </c>
      <c r="AX202" s="13" t="s">
        <v>80</v>
      </c>
      <c r="AY202" s="203" t="s">
        <v>127</v>
      </c>
    </row>
    <row r="203" spans="2:51" s="14" customFormat="1" ht="11.25">
      <c r="B203" s="204"/>
      <c r="C203" s="205"/>
      <c r="D203" s="195" t="s">
        <v>135</v>
      </c>
      <c r="E203" s="206" t="s">
        <v>1</v>
      </c>
      <c r="F203" s="207" t="s">
        <v>261</v>
      </c>
      <c r="G203" s="205"/>
      <c r="H203" s="208">
        <v>33.21</v>
      </c>
      <c r="I203" s="209"/>
      <c r="J203" s="205"/>
      <c r="K203" s="205"/>
      <c r="L203" s="210"/>
      <c r="M203" s="211"/>
      <c r="N203" s="212"/>
      <c r="O203" s="212"/>
      <c r="P203" s="212"/>
      <c r="Q203" s="212"/>
      <c r="R203" s="212"/>
      <c r="S203" s="212"/>
      <c r="T203" s="213"/>
      <c r="AT203" s="214" t="s">
        <v>135</v>
      </c>
      <c r="AU203" s="214" t="s">
        <v>21</v>
      </c>
      <c r="AV203" s="14" t="s">
        <v>89</v>
      </c>
      <c r="AW203" s="14" t="s">
        <v>36</v>
      </c>
      <c r="AX203" s="14" t="s">
        <v>80</v>
      </c>
      <c r="AY203" s="214" t="s">
        <v>127</v>
      </c>
    </row>
    <row r="204" spans="2:51" s="15" customFormat="1" ht="11.25">
      <c r="B204" s="215"/>
      <c r="C204" s="216"/>
      <c r="D204" s="195" t="s">
        <v>135</v>
      </c>
      <c r="E204" s="217" t="s">
        <v>1</v>
      </c>
      <c r="F204" s="218" t="s">
        <v>138</v>
      </c>
      <c r="G204" s="216"/>
      <c r="H204" s="219">
        <v>33.21</v>
      </c>
      <c r="I204" s="220"/>
      <c r="J204" s="216"/>
      <c r="K204" s="216"/>
      <c r="L204" s="221"/>
      <c r="M204" s="222"/>
      <c r="N204" s="223"/>
      <c r="O204" s="223"/>
      <c r="P204" s="223"/>
      <c r="Q204" s="223"/>
      <c r="R204" s="223"/>
      <c r="S204" s="223"/>
      <c r="T204" s="224"/>
      <c r="AT204" s="225" t="s">
        <v>135</v>
      </c>
      <c r="AU204" s="225" t="s">
        <v>21</v>
      </c>
      <c r="AV204" s="15" t="s">
        <v>133</v>
      </c>
      <c r="AW204" s="15" t="s">
        <v>36</v>
      </c>
      <c r="AX204" s="15" t="s">
        <v>21</v>
      </c>
      <c r="AY204" s="225" t="s">
        <v>127</v>
      </c>
    </row>
    <row r="205" spans="1:65" s="2" customFormat="1" ht="24.2" customHeight="1">
      <c r="A205" s="34"/>
      <c r="B205" s="35"/>
      <c r="C205" s="180" t="s">
        <v>262</v>
      </c>
      <c r="D205" s="180" t="s">
        <v>128</v>
      </c>
      <c r="E205" s="181" t="s">
        <v>263</v>
      </c>
      <c r="F205" s="182" t="s">
        <v>264</v>
      </c>
      <c r="G205" s="183" t="s">
        <v>131</v>
      </c>
      <c r="H205" s="184">
        <v>68.45</v>
      </c>
      <c r="I205" s="185"/>
      <c r="J205" s="186">
        <f>ROUND(I205*H205,2)</f>
        <v>0</v>
      </c>
      <c r="K205" s="182" t="s">
        <v>157</v>
      </c>
      <c r="L205" s="39"/>
      <c r="M205" s="187" t="s">
        <v>1</v>
      </c>
      <c r="N205" s="188" t="s">
        <v>45</v>
      </c>
      <c r="O205" s="71"/>
      <c r="P205" s="189">
        <f>O205*H205</f>
        <v>0</v>
      </c>
      <c r="Q205" s="189">
        <v>0</v>
      </c>
      <c r="R205" s="189">
        <f>Q205*H205</f>
        <v>0</v>
      </c>
      <c r="S205" s="189">
        <v>0.066</v>
      </c>
      <c r="T205" s="190">
        <f>S205*H205</f>
        <v>4.5177000000000005</v>
      </c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R205" s="191" t="s">
        <v>133</v>
      </c>
      <c r="AT205" s="191" t="s">
        <v>128</v>
      </c>
      <c r="AU205" s="191" t="s">
        <v>21</v>
      </c>
      <c r="AY205" s="17" t="s">
        <v>127</v>
      </c>
      <c r="BE205" s="192">
        <f>IF(N205="základní",J205,0)</f>
        <v>0</v>
      </c>
      <c r="BF205" s="192">
        <f>IF(N205="snížená",J205,0)</f>
        <v>0</v>
      </c>
      <c r="BG205" s="192">
        <f>IF(N205="zákl. přenesená",J205,0)</f>
        <v>0</v>
      </c>
      <c r="BH205" s="192">
        <f>IF(N205="sníž. přenesená",J205,0)</f>
        <v>0</v>
      </c>
      <c r="BI205" s="192">
        <f>IF(N205="nulová",J205,0)</f>
        <v>0</v>
      </c>
      <c r="BJ205" s="17" t="s">
        <v>21</v>
      </c>
      <c r="BK205" s="192">
        <f>ROUND(I205*H205,2)</f>
        <v>0</v>
      </c>
      <c r="BL205" s="17" t="s">
        <v>133</v>
      </c>
      <c r="BM205" s="191" t="s">
        <v>265</v>
      </c>
    </row>
    <row r="206" spans="2:51" s="13" customFormat="1" ht="11.25">
      <c r="B206" s="193"/>
      <c r="C206" s="194"/>
      <c r="D206" s="195" t="s">
        <v>135</v>
      </c>
      <c r="E206" s="196" t="s">
        <v>1</v>
      </c>
      <c r="F206" s="197" t="s">
        <v>266</v>
      </c>
      <c r="G206" s="194"/>
      <c r="H206" s="196" t="s">
        <v>1</v>
      </c>
      <c r="I206" s="198"/>
      <c r="J206" s="194"/>
      <c r="K206" s="194"/>
      <c r="L206" s="199"/>
      <c r="M206" s="200"/>
      <c r="N206" s="201"/>
      <c r="O206" s="201"/>
      <c r="P206" s="201"/>
      <c r="Q206" s="201"/>
      <c r="R206" s="201"/>
      <c r="S206" s="201"/>
      <c r="T206" s="202"/>
      <c r="AT206" s="203" t="s">
        <v>135</v>
      </c>
      <c r="AU206" s="203" t="s">
        <v>21</v>
      </c>
      <c r="AV206" s="13" t="s">
        <v>21</v>
      </c>
      <c r="AW206" s="13" t="s">
        <v>36</v>
      </c>
      <c r="AX206" s="13" t="s">
        <v>80</v>
      </c>
      <c r="AY206" s="203" t="s">
        <v>127</v>
      </c>
    </row>
    <row r="207" spans="2:51" s="14" customFormat="1" ht="11.25">
      <c r="B207" s="204"/>
      <c r="C207" s="205"/>
      <c r="D207" s="195" t="s">
        <v>135</v>
      </c>
      <c r="E207" s="206" t="s">
        <v>1</v>
      </c>
      <c r="F207" s="207" t="s">
        <v>149</v>
      </c>
      <c r="G207" s="205"/>
      <c r="H207" s="208">
        <v>105.29</v>
      </c>
      <c r="I207" s="209"/>
      <c r="J207" s="205"/>
      <c r="K207" s="205"/>
      <c r="L207" s="210"/>
      <c r="M207" s="211"/>
      <c r="N207" s="212"/>
      <c r="O207" s="212"/>
      <c r="P207" s="212"/>
      <c r="Q207" s="212"/>
      <c r="R207" s="212"/>
      <c r="S207" s="212"/>
      <c r="T207" s="213"/>
      <c r="AT207" s="214" t="s">
        <v>135</v>
      </c>
      <c r="AU207" s="214" t="s">
        <v>21</v>
      </c>
      <c r="AV207" s="14" t="s">
        <v>89</v>
      </c>
      <c r="AW207" s="14" t="s">
        <v>36</v>
      </c>
      <c r="AX207" s="14" t="s">
        <v>80</v>
      </c>
      <c r="AY207" s="214" t="s">
        <v>127</v>
      </c>
    </row>
    <row r="208" spans="2:51" s="13" customFormat="1" ht="11.25">
      <c r="B208" s="193"/>
      <c r="C208" s="194"/>
      <c r="D208" s="195" t="s">
        <v>135</v>
      </c>
      <c r="E208" s="196" t="s">
        <v>1</v>
      </c>
      <c r="F208" s="197" t="s">
        <v>267</v>
      </c>
      <c r="G208" s="194"/>
      <c r="H208" s="196" t="s">
        <v>1</v>
      </c>
      <c r="I208" s="198"/>
      <c r="J208" s="194"/>
      <c r="K208" s="194"/>
      <c r="L208" s="199"/>
      <c r="M208" s="200"/>
      <c r="N208" s="201"/>
      <c r="O208" s="201"/>
      <c r="P208" s="201"/>
      <c r="Q208" s="201"/>
      <c r="R208" s="201"/>
      <c r="S208" s="201"/>
      <c r="T208" s="202"/>
      <c r="AT208" s="203" t="s">
        <v>135</v>
      </c>
      <c r="AU208" s="203" t="s">
        <v>21</v>
      </c>
      <c r="AV208" s="13" t="s">
        <v>21</v>
      </c>
      <c r="AW208" s="13" t="s">
        <v>36</v>
      </c>
      <c r="AX208" s="13" t="s">
        <v>80</v>
      </c>
      <c r="AY208" s="203" t="s">
        <v>127</v>
      </c>
    </row>
    <row r="209" spans="2:51" s="14" customFormat="1" ht="11.25">
      <c r="B209" s="204"/>
      <c r="C209" s="205"/>
      <c r="D209" s="195" t="s">
        <v>135</v>
      </c>
      <c r="E209" s="206" t="s">
        <v>1</v>
      </c>
      <c r="F209" s="207" t="s">
        <v>137</v>
      </c>
      <c r="G209" s="205"/>
      <c r="H209" s="208">
        <v>68.45</v>
      </c>
      <c r="I209" s="209"/>
      <c r="J209" s="205"/>
      <c r="K209" s="205"/>
      <c r="L209" s="210"/>
      <c r="M209" s="211"/>
      <c r="N209" s="212"/>
      <c r="O209" s="212"/>
      <c r="P209" s="212"/>
      <c r="Q209" s="212"/>
      <c r="R209" s="212"/>
      <c r="S209" s="212"/>
      <c r="T209" s="213"/>
      <c r="AT209" s="214" t="s">
        <v>135</v>
      </c>
      <c r="AU209" s="214" t="s">
        <v>21</v>
      </c>
      <c r="AV209" s="14" t="s">
        <v>89</v>
      </c>
      <c r="AW209" s="14" t="s">
        <v>36</v>
      </c>
      <c r="AX209" s="14" t="s">
        <v>21</v>
      </c>
      <c r="AY209" s="214" t="s">
        <v>127</v>
      </c>
    </row>
    <row r="210" spans="1:65" s="2" customFormat="1" ht="21.75" customHeight="1">
      <c r="A210" s="34"/>
      <c r="B210" s="35"/>
      <c r="C210" s="180" t="s">
        <v>268</v>
      </c>
      <c r="D210" s="180" t="s">
        <v>128</v>
      </c>
      <c r="E210" s="181" t="s">
        <v>269</v>
      </c>
      <c r="F210" s="182" t="s">
        <v>270</v>
      </c>
      <c r="G210" s="183" t="s">
        <v>131</v>
      </c>
      <c r="H210" s="184">
        <v>121.618</v>
      </c>
      <c r="I210" s="185"/>
      <c r="J210" s="186">
        <f>ROUND(I210*H210,2)</f>
        <v>0</v>
      </c>
      <c r="K210" s="182" t="s">
        <v>157</v>
      </c>
      <c r="L210" s="39"/>
      <c r="M210" s="187" t="s">
        <v>1</v>
      </c>
      <c r="N210" s="188" t="s">
        <v>45</v>
      </c>
      <c r="O210" s="71"/>
      <c r="P210" s="189">
        <f>O210*H210</f>
        <v>0</v>
      </c>
      <c r="Q210" s="189">
        <v>0</v>
      </c>
      <c r="R210" s="189">
        <f>Q210*H210</f>
        <v>0</v>
      </c>
      <c r="S210" s="189">
        <v>0.06</v>
      </c>
      <c r="T210" s="190">
        <f>S210*H210</f>
        <v>7.297079999999999</v>
      </c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R210" s="191" t="s">
        <v>133</v>
      </c>
      <c r="AT210" s="191" t="s">
        <v>128</v>
      </c>
      <c r="AU210" s="191" t="s">
        <v>21</v>
      </c>
      <c r="AY210" s="17" t="s">
        <v>127</v>
      </c>
      <c r="BE210" s="192">
        <f>IF(N210="základní",J210,0)</f>
        <v>0</v>
      </c>
      <c r="BF210" s="192">
        <f>IF(N210="snížená",J210,0)</f>
        <v>0</v>
      </c>
      <c r="BG210" s="192">
        <f>IF(N210="zákl. přenesená",J210,0)</f>
        <v>0</v>
      </c>
      <c r="BH210" s="192">
        <f>IF(N210="sníž. přenesená",J210,0)</f>
        <v>0</v>
      </c>
      <c r="BI210" s="192">
        <f>IF(N210="nulová",J210,0)</f>
        <v>0</v>
      </c>
      <c r="BJ210" s="17" t="s">
        <v>21</v>
      </c>
      <c r="BK210" s="192">
        <f>ROUND(I210*H210,2)</f>
        <v>0</v>
      </c>
      <c r="BL210" s="17" t="s">
        <v>133</v>
      </c>
      <c r="BM210" s="191" t="s">
        <v>271</v>
      </c>
    </row>
    <row r="211" spans="2:51" s="13" customFormat="1" ht="11.25">
      <c r="B211" s="193"/>
      <c r="C211" s="194"/>
      <c r="D211" s="195" t="s">
        <v>135</v>
      </c>
      <c r="E211" s="196" t="s">
        <v>1</v>
      </c>
      <c r="F211" s="197" t="s">
        <v>272</v>
      </c>
      <c r="G211" s="194"/>
      <c r="H211" s="196" t="s">
        <v>1</v>
      </c>
      <c r="I211" s="198"/>
      <c r="J211" s="194"/>
      <c r="K211" s="194"/>
      <c r="L211" s="199"/>
      <c r="M211" s="200"/>
      <c r="N211" s="201"/>
      <c r="O211" s="201"/>
      <c r="P211" s="201"/>
      <c r="Q211" s="201"/>
      <c r="R211" s="201"/>
      <c r="S211" s="201"/>
      <c r="T211" s="202"/>
      <c r="AT211" s="203" t="s">
        <v>135</v>
      </c>
      <c r="AU211" s="203" t="s">
        <v>21</v>
      </c>
      <c r="AV211" s="13" t="s">
        <v>21</v>
      </c>
      <c r="AW211" s="13" t="s">
        <v>36</v>
      </c>
      <c r="AX211" s="13" t="s">
        <v>80</v>
      </c>
      <c r="AY211" s="203" t="s">
        <v>127</v>
      </c>
    </row>
    <row r="212" spans="2:51" s="14" customFormat="1" ht="11.25">
      <c r="B212" s="204"/>
      <c r="C212" s="205"/>
      <c r="D212" s="195" t="s">
        <v>135</v>
      </c>
      <c r="E212" s="206" t="s">
        <v>1</v>
      </c>
      <c r="F212" s="207" t="s">
        <v>273</v>
      </c>
      <c r="G212" s="205"/>
      <c r="H212" s="208">
        <v>73.703</v>
      </c>
      <c r="I212" s="209"/>
      <c r="J212" s="205"/>
      <c r="K212" s="205"/>
      <c r="L212" s="210"/>
      <c r="M212" s="211"/>
      <c r="N212" s="212"/>
      <c r="O212" s="212"/>
      <c r="P212" s="212"/>
      <c r="Q212" s="212"/>
      <c r="R212" s="212"/>
      <c r="S212" s="212"/>
      <c r="T212" s="213"/>
      <c r="AT212" s="214" t="s">
        <v>135</v>
      </c>
      <c r="AU212" s="214" t="s">
        <v>21</v>
      </c>
      <c r="AV212" s="14" t="s">
        <v>89</v>
      </c>
      <c r="AW212" s="14" t="s">
        <v>36</v>
      </c>
      <c r="AX212" s="14" t="s">
        <v>80</v>
      </c>
      <c r="AY212" s="214" t="s">
        <v>127</v>
      </c>
    </row>
    <row r="213" spans="2:51" s="13" customFormat="1" ht="11.25">
      <c r="B213" s="193"/>
      <c r="C213" s="194"/>
      <c r="D213" s="195" t="s">
        <v>135</v>
      </c>
      <c r="E213" s="196" t="s">
        <v>1</v>
      </c>
      <c r="F213" s="197" t="s">
        <v>274</v>
      </c>
      <c r="G213" s="194"/>
      <c r="H213" s="196" t="s">
        <v>1</v>
      </c>
      <c r="I213" s="198"/>
      <c r="J213" s="194"/>
      <c r="K213" s="194"/>
      <c r="L213" s="199"/>
      <c r="M213" s="200"/>
      <c r="N213" s="201"/>
      <c r="O213" s="201"/>
      <c r="P213" s="201"/>
      <c r="Q213" s="201"/>
      <c r="R213" s="201"/>
      <c r="S213" s="201"/>
      <c r="T213" s="202"/>
      <c r="AT213" s="203" t="s">
        <v>135</v>
      </c>
      <c r="AU213" s="203" t="s">
        <v>21</v>
      </c>
      <c r="AV213" s="13" t="s">
        <v>21</v>
      </c>
      <c r="AW213" s="13" t="s">
        <v>36</v>
      </c>
      <c r="AX213" s="13" t="s">
        <v>80</v>
      </c>
      <c r="AY213" s="203" t="s">
        <v>127</v>
      </c>
    </row>
    <row r="214" spans="2:51" s="14" customFormat="1" ht="11.25">
      <c r="B214" s="204"/>
      <c r="C214" s="205"/>
      <c r="D214" s="195" t="s">
        <v>135</v>
      </c>
      <c r="E214" s="206" t="s">
        <v>1</v>
      </c>
      <c r="F214" s="207" t="s">
        <v>275</v>
      </c>
      <c r="G214" s="205"/>
      <c r="H214" s="208">
        <v>47.915</v>
      </c>
      <c r="I214" s="209"/>
      <c r="J214" s="205"/>
      <c r="K214" s="205"/>
      <c r="L214" s="210"/>
      <c r="M214" s="211"/>
      <c r="N214" s="212"/>
      <c r="O214" s="212"/>
      <c r="P214" s="212"/>
      <c r="Q214" s="212"/>
      <c r="R214" s="212"/>
      <c r="S214" s="212"/>
      <c r="T214" s="213"/>
      <c r="AT214" s="214" t="s">
        <v>135</v>
      </c>
      <c r="AU214" s="214" t="s">
        <v>21</v>
      </c>
      <c r="AV214" s="14" t="s">
        <v>89</v>
      </c>
      <c r="AW214" s="14" t="s">
        <v>36</v>
      </c>
      <c r="AX214" s="14" t="s">
        <v>80</v>
      </c>
      <c r="AY214" s="214" t="s">
        <v>127</v>
      </c>
    </row>
    <row r="215" spans="2:51" s="15" customFormat="1" ht="11.25">
      <c r="B215" s="215"/>
      <c r="C215" s="216"/>
      <c r="D215" s="195" t="s">
        <v>135</v>
      </c>
      <c r="E215" s="217" t="s">
        <v>1</v>
      </c>
      <c r="F215" s="218" t="s">
        <v>138</v>
      </c>
      <c r="G215" s="216"/>
      <c r="H215" s="219">
        <v>121.618</v>
      </c>
      <c r="I215" s="220"/>
      <c r="J215" s="216"/>
      <c r="K215" s="216"/>
      <c r="L215" s="221"/>
      <c r="M215" s="222"/>
      <c r="N215" s="223"/>
      <c r="O215" s="223"/>
      <c r="P215" s="223"/>
      <c r="Q215" s="223"/>
      <c r="R215" s="223"/>
      <c r="S215" s="223"/>
      <c r="T215" s="224"/>
      <c r="AT215" s="225" t="s">
        <v>135</v>
      </c>
      <c r="AU215" s="225" t="s">
        <v>21</v>
      </c>
      <c r="AV215" s="15" t="s">
        <v>133</v>
      </c>
      <c r="AW215" s="15" t="s">
        <v>36</v>
      </c>
      <c r="AX215" s="15" t="s">
        <v>21</v>
      </c>
      <c r="AY215" s="225" t="s">
        <v>127</v>
      </c>
    </row>
    <row r="216" spans="1:65" s="2" customFormat="1" ht="24.2" customHeight="1">
      <c r="A216" s="34"/>
      <c r="B216" s="35"/>
      <c r="C216" s="180" t="s">
        <v>276</v>
      </c>
      <c r="D216" s="180" t="s">
        <v>128</v>
      </c>
      <c r="E216" s="181" t="s">
        <v>277</v>
      </c>
      <c r="F216" s="182" t="s">
        <v>278</v>
      </c>
      <c r="G216" s="183" t="s">
        <v>131</v>
      </c>
      <c r="H216" s="184">
        <v>680.603</v>
      </c>
      <c r="I216" s="185"/>
      <c r="J216" s="186">
        <f>ROUND(I216*H216,2)</f>
        <v>0</v>
      </c>
      <c r="K216" s="182" t="s">
        <v>157</v>
      </c>
      <c r="L216" s="39"/>
      <c r="M216" s="187" t="s">
        <v>1</v>
      </c>
      <c r="N216" s="188" t="s">
        <v>45</v>
      </c>
      <c r="O216" s="71"/>
      <c r="P216" s="189">
        <f>O216*H216</f>
        <v>0</v>
      </c>
      <c r="Q216" s="189">
        <v>0</v>
      </c>
      <c r="R216" s="189">
        <f>Q216*H216</f>
        <v>0</v>
      </c>
      <c r="S216" s="189">
        <v>0</v>
      </c>
      <c r="T216" s="190">
        <f>S216*H216</f>
        <v>0</v>
      </c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R216" s="191" t="s">
        <v>133</v>
      </c>
      <c r="AT216" s="191" t="s">
        <v>128</v>
      </c>
      <c r="AU216" s="191" t="s">
        <v>21</v>
      </c>
      <c r="AY216" s="17" t="s">
        <v>127</v>
      </c>
      <c r="BE216" s="192">
        <f>IF(N216="základní",J216,0)</f>
        <v>0</v>
      </c>
      <c r="BF216" s="192">
        <f>IF(N216="snížená",J216,0)</f>
        <v>0</v>
      </c>
      <c r="BG216" s="192">
        <f>IF(N216="zákl. přenesená",J216,0)</f>
        <v>0</v>
      </c>
      <c r="BH216" s="192">
        <f>IF(N216="sníž. přenesená",J216,0)</f>
        <v>0</v>
      </c>
      <c r="BI216" s="192">
        <f>IF(N216="nulová",J216,0)</f>
        <v>0</v>
      </c>
      <c r="BJ216" s="17" t="s">
        <v>21</v>
      </c>
      <c r="BK216" s="192">
        <f>ROUND(I216*H216,2)</f>
        <v>0</v>
      </c>
      <c r="BL216" s="17" t="s">
        <v>133</v>
      </c>
      <c r="BM216" s="191" t="s">
        <v>279</v>
      </c>
    </row>
    <row r="217" spans="2:51" s="13" customFormat="1" ht="11.25">
      <c r="B217" s="193"/>
      <c r="C217" s="194"/>
      <c r="D217" s="195" t="s">
        <v>135</v>
      </c>
      <c r="E217" s="196" t="s">
        <v>1</v>
      </c>
      <c r="F217" s="197" t="s">
        <v>280</v>
      </c>
      <c r="G217" s="194"/>
      <c r="H217" s="196" t="s">
        <v>1</v>
      </c>
      <c r="I217" s="198"/>
      <c r="J217" s="194"/>
      <c r="K217" s="194"/>
      <c r="L217" s="199"/>
      <c r="M217" s="200"/>
      <c r="N217" s="201"/>
      <c r="O217" s="201"/>
      <c r="P217" s="201"/>
      <c r="Q217" s="201"/>
      <c r="R217" s="201"/>
      <c r="S217" s="201"/>
      <c r="T217" s="202"/>
      <c r="AT217" s="203" t="s">
        <v>135</v>
      </c>
      <c r="AU217" s="203" t="s">
        <v>21</v>
      </c>
      <c r="AV217" s="13" t="s">
        <v>21</v>
      </c>
      <c r="AW217" s="13" t="s">
        <v>36</v>
      </c>
      <c r="AX217" s="13" t="s">
        <v>80</v>
      </c>
      <c r="AY217" s="203" t="s">
        <v>127</v>
      </c>
    </row>
    <row r="218" spans="2:51" s="14" customFormat="1" ht="11.25">
      <c r="B218" s="204"/>
      <c r="C218" s="205"/>
      <c r="D218" s="195" t="s">
        <v>135</v>
      </c>
      <c r="E218" s="206" t="s">
        <v>1</v>
      </c>
      <c r="F218" s="207" t="s">
        <v>159</v>
      </c>
      <c r="G218" s="205"/>
      <c r="H218" s="208">
        <v>376.652</v>
      </c>
      <c r="I218" s="209"/>
      <c r="J218" s="205"/>
      <c r="K218" s="205"/>
      <c r="L218" s="210"/>
      <c r="M218" s="211"/>
      <c r="N218" s="212"/>
      <c r="O218" s="212"/>
      <c r="P218" s="212"/>
      <c r="Q218" s="212"/>
      <c r="R218" s="212"/>
      <c r="S218" s="212"/>
      <c r="T218" s="213"/>
      <c r="AT218" s="214" t="s">
        <v>135</v>
      </c>
      <c r="AU218" s="214" t="s">
        <v>21</v>
      </c>
      <c r="AV218" s="14" t="s">
        <v>89</v>
      </c>
      <c r="AW218" s="14" t="s">
        <v>36</v>
      </c>
      <c r="AX218" s="14" t="s">
        <v>80</v>
      </c>
      <c r="AY218" s="214" t="s">
        <v>127</v>
      </c>
    </row>
    <row r="219" spans="2:51" s="13" customFormat="1" ht="11.25">
      <c r="B219" s="193"/>
      <c r="C219" s="194"/>
      <c r="D219" s="195" t="s">
        <v>135</v>
      </c>
      <c r="E219" s="196" t="s">
        <v>1</v>
      </c>
      <c r="F219" s="197" t="s">
        <v>148</v>
      </c>
      <c r="G219" s="194"/>
      <c r="H219" s="196" t="s">
        <v>1</v>
      </c>
      <c r="I219" s="198"/>
      <c r="J219" s="194"/>
      <c r="K219" s="194"/>
      <c r="L219" s="199"/>
      <c r="M219" s="200"/>
      <c r="N219" s="201"/>
      <c r="O219" s="201"/>
      <c r="P219" s="201"/>
      <c r="Q219" s="201"/>
      <c r="R219" s="201"/>
      <c r="S219" s="201"/>
      <c r="T219" s="202"/>
      <c r="AT219" s="203" t="s">
        <v>135</v>
      </c>
      <c r="AU219" s="203" t="s">
        <v>21</v>
      </c>
      <c r="AV219" s="13" t="s">
        <v>21</v>
      </c>
      <c r="AW219" s="13" t="s">
        <v>36</v>
      </c>
      <c r="AX219" s="13" t="s">
        <v>80</v>
      </c>
      <c r="AY219" s="203" t="s">
        <v>127</v>
      </c>
    </row>
    <row r="220" spans="2:51" s="14" customFormat="1" ht="11.25">
      <c r="B220" s="204"/>
      <c r="C220" s="205"/>
      <c r="D220" s="195" t="s">
        <v>135</v>
      </c>
      <c r="E220" s="206" t="s">
        <v>1</v>
      </c>
      <c r="F220" s="207" t="s">
        <v>149</v>
      </c>
      <c r="G220" s="205"/>
      <c r="H220" s="208">
        <v>105.29</v>
      </c>
      <c r="I220" s="209"/>
      <c r="J220" s="205"/>
      <c r="K220" s="205"/>
      <c r="L220" s="210"/>
      <c r="M220" s="211"/>
      <c r="N220" s="212"/>
      <c r="O220" s="212"/>
      <c r="P220" s="212"/>
      <c r="Q220" s="212"/>
      <c r="R220" s="212"/>
      <c r="S220" s="212"/>
      <c r="T220" s="213"/>
      <c r="AT220" s="214" t="s">
        <v>135</v>
      </c>
      <c r="AU220" s="214" t="s">
        <v>21</v>
      </c>
      <c r="AV220" s="14" t="s">
        <v>89</v>
      </c>
      <c r="AW220" s="14" t="s">
        <v>36</v>
      </c>
      <c r="AX220" s="14" t="s">
        <v>80</v>
      </c>
      <c r="AY220" s="214" t="s">
        <v>127</v>
      </c>
    </row>
    <row r="221" spans="2:51" s="13" customFormat="1" ht="11.25">
      <c r="B221" s="193"/>
      <c r="C221" s="194"/>
      <c r="D221" s="195" t="s">
        <v>135</v>
      </c>
      <c r="E221" s="196" t="s">
        <v>1</v>
      </c>
      <c r="F221" s="197" t="s">
        <v>160</v>
      </c>
      <c r="G221" s="194"/>
      <c r="H221" s="196" t="s">
        <v>1</v>
      </c>
      <c r="I221" s="198"/>
      <c r="J221" s="194"/>
      <c r="K221" s="194"/>
      <c r="L221" s="199"/>
      <c r="M221" s="200"/>
      <c r="N221" s="201"/>
      <c r="O221" s="201"/>
      <c r="P221" s="201"/>
      <c r="Q221" s="201"/>
      <c r="R221" s="201"/>
      <c r="S221" s="201"/>
      <c r="T221" s="202"/>
      <c r="AT221" s="203" t="s">
        <v>135</v>
      </c>
      <c r="AU221" s="203" t="s">
        <v>21</v>
      </c>
      <c r="AV221" s="13" t="s">
        <v>21</v>
      </c>
      <c r="AW221" s="13" t="s">
        <v>36</v>
      </c>
      <c r="AX221" s="13" t="s">
        <v>80</v>
      </c>
      <c r="AY221" s="203" t="s">
        <v>127</v>
      </c>
    </row>
    <row r="222" spans="2:51" s="14" customFormat="1" ht="11.25">
      <c r="B222" s="204"/>
      <c r="C222" s="205"/>
      <c r="D222" s="195" t="s">
        <v>135</v>
      </c>
      <c r="E222" s="206" t="s">
        <v>1</v>
      </c>
      <c r="F222" s="207" t="s">
        <v>137</v>
      </c>
      <c r="G222" s="205"/>
      <c r="H222" s="208">
        <v>68.45</v>
      </c>
      <c r="I222" s="209"/>
      <c r="J222" s="205"/>
      <c r="K222" s="205"/>
      <c r="L222" s="210"/>
      <c r="M222" s="211"/>
      <c r="N222" s="212"/>
      <c r="O222" s="212"/>
      <c r="P222" s="212"/>
      <c r="Q222" s="212"/>
      <c r="R222" s="212"/>
      <c r="S222" s="212"/>
      <c r="T222" s="213"/>
      <c r="AT222" s="214" t="s">
        <v>135</v>
      </c>
      <c r="AU222" s="214" t="s">
        <v>21</v>
      </c>
      <c r="AV222" s="14" t="s">
        <v>89</v>
      </c>
      <c r="AW222" s="14" t="s">
        <v>36</v>
      </c>
      <c r="AX222" s="14" t="s">
        <v>80</v>
      </c>
      <c r="AY222" s="214" t="s">
        <v>127</v>
      </c>
    </row>
    <row r="223" spans="2:51" s="13" customFormat="1" ht="11.25">
      <c r="B223" s="193"/>
      <c r="C223" s="194"/>
      <c r="D223" s="195" t="s">
        <v>135</v>
      </c>
      <c r="E223" s="196" t="s">
        <v>1</v>
      </c>
      <c r="F223" s="197" t="s">
        <v>240</v>
      </c>
      <c r="G223" s="194"/>
      <c r="H223" s="196" t="s">
        <v>1</v>
      </c>
      <c r="I223" s="198"/>
      <c r="J223" s="194"/>
      <c r="K223" s="194"/>
      <c r="L223" s="199"/>
      <c r="M223" s="200"/>
      <c r="N223" s="201"/>
      <c r="O223" s="201"/>
      <c r="P223" s="201"/>
      <c r="Q223" s="201"/>
      <c r="R223" s="201"/>
      <c r="S223" s="201"/>
      <c r="T223" s="202"/>
      <c r="AT223" s="203" t="s">
        <v>135</v>
      </c>
      <c r="AU223" s="203" t="s">
        <v>21</v>
      </c>
      <c r="AV223" s="13" t="s">
        <v>21</v>
      </c>
      <c r="AW223" s="13" t="s">
        <v>36</v>
      </c>
      <c r="AX223" s="13" t="s">
        <v>80</v>
      </c>
      <c r="AY223" s="203" t="s">
        <v>127</v>
      </c>
    </row>
    <row r="224" spans="2:51" s="14" customFormat="1" ht="11.25">
      <c r="B224" s="204"/>
      <c r="C224" s="205"/>
      <c r="D224" s="195" t="s">
        <v>135</v>
      </c>
      <c r="E224" s="206" t="s">
        <v>1</v>
      </c>
      <c r="F224" s="207" t="s">
        <v>241</v>
      </c>
      <c r="G224" s="205"/>
      <c r="H224" s="208">
        <v>27.624</v>
      </c>
      <c r="I224" s="209"/>
      <c r="J224" s="205"/>
      <c r="K224" s="205"/>
      <c r="L224" s="210"/>
      <c r="M224" s="211"/>
      <c r="N224" s="212"/>
      <c r="O224" s="212"/>
      <c r="P224" s="212"/>
      <c r="Q224" s="212"/>
      <c r="R224" s="212"/>
      <c r="S224" s="212"/>
      <c r="T224" s="213"/>
      <c r="AT224" s="214" t="s">
        <v>135</v>
      </c>
      <c r="AU224" s="214" t="s">
        <v>21</v>
      </c>
      <c r="AV224" s="14" t="s">
        <v>89</v>
      </c>
      <c r="AW224" s="14" t="s">
        <v>36</v>
      </c>
      <c r="AX224" s="14" t="s">
        <v>80</v>
      </c>
      <c r="AY224" s="214" t="s">
        <v>127</v>
      </c>
    </row>
    <row r="225" spans="2:51" s="13" customFormat="1" ht="11.25">
      <c r="B225" s="193"/>
      <c r="C225" s="194"/>
      <c r="D225" s="195" t="s">
        <v>135</v>
      </c>
      <c r="E225" s="196" t="s">
        <v>1</v>
      </c>
      <c r="F225" s="197" t="s">
        <v>242</v>
      </c>
      <c r="G225" s="194"/>
      <c r="H225" s="196" t="s">
        <v>1</v>
      </c>
      <c r="I225" s="198"/>
      <c r="J225" s="194"/>
      <c r="K225" s="194"/>
      <c r="L225" s="199"/>
      <c r="M225" s="200"/>
      <c r="N225" s="201"/>
      <c r="O225" s="201"/>
      <c r="P225" s="201"/>
      <c r="Q225" s="201"/>
      <c r="R225" s="201"/>
      <c r="S225" s="201"/>
      <c r="T225" s="202"/>
      <c r="AT225" s="203" t="s">
        <v>135</v>
      </c>
      <c r="AU225" s="203" t="s">
        <v>21</v>
      </c>
      <c r="AV225" s="13" t="s">
        <v>21</v>
      </c>
      <c r="AW225" s="13" t="s">
        <v>36</v>
      </c>
      <c r="AX225" s="13" t="s">
        <v>80</v>
      </c>
      <c r="AY225" s="203" t="s">
        <v>127</v>
      </c>
    </row>
    <row r="226" spans="2:51" s="14" customFormat="1" ht="11.25">
      <c r="B226" s="204"/>
      <c r="C226" s="205"/>
      <c r="D226" s="195" t="s">
        <v>135</v>
      </c>
      <c r="E226" s="206" t="s">
        <v>1</v>
      </c>
      <c r="F226" s="207" t="s">
        <v>243</v>
      </c>
      <c r="G226" s="205"/>
      <c r="H226" s="208">
        <v>11.11</v>
      </c>
      <c r="I226" s="209"/>
      <c r="J226" s="205"/>
      <c r="K226" s="205"/>
      <c r="L226" s="210"/>
      <c r="M226" s="211"/>
      <c r="N226" s="212"/>
      <c r="O226" s="212"/>
      <c r="P226" s="212"/>
      <c r="Q226" s="212"/>
      <c r="R226" s="212"/>
      <c r="S226" s="212"/>
      <c r="T226" s="213"/>
      <c r="AT226" s="214" t="s">
        <v>135</v>
      </c>
      <c r="AU226" s="214" t="s">
        <v>21</v>
      </c>
      <c r="AV226" s="14" t="s">
        <v>89</v>
      </c>
      <c r="AW226" s="14" t="s">
        <v>36</v>
      </c>
      <c r="AX226" s="14" t="s">
        <v>80</v>
      </c>
      <c r="AY226" s="214" t="s">
        <v>127</v>
      </c>
    </row>
    <row r="227" spans="2:51" s="14" customFormat="1" ht="11.25">
      <c r="B227" s="204"/>
      <c r="C227" s="205"/>
      <c r="D227" s="195" t="s">
        <v>135</v>
      </c>
      <c r="E227" s="206" t="s">
        <v>1</v>
      </c>
      <c r="F227" s="207" t="s">
        <v>244</v>
      </c>
      <c r="G227" s="205"/>
      <c r="H227" s="208">
        <v>4.444</v>
      </c>
      <c r="I227" s="209"/>
      <c r="J227" s="205"/>
      <c r="K227" s="205"/>
      <c r="L227" s="210"/>
      <c r="M227" s="211"/>
      <c r="N227" s="212"/>
      <c r="O227" s="212"/>
      <c r="P227" s="212"/>
      <c r="Q227" s="212"/>
      <c r="R227" s="212"/>
      <c r="S227" s="212"/>
      <c r="T227" s="213"/>
      <c r="AT227" s="214" t="s">
        <v>135</v>
      </c>
      <c r="AU227" s="214" t="s">
        <v>21</v>
      </c>
      <c r="AV227" s="14" t="s">
        <v>89</v>
      </c>
      <c r="AW227" s="14" t="s">
        <v>36</v>
      </c>
      <c r="AX227" s="14" t="s">
        <v>80</v>
      </c>
      <c r="AY227" s="214" t="s">
        <v>127</v>
      </c>
    </row>
    <row r="228" spans="2:51" s="13" customFormat="1" ht="11.25">
      <c r="B228" s="193"/>
      <c r="C228" s="194"/>
      <c r="D228" s="195" t="s">
        <v>135</v>
      </c>
      <c r="E228" s="196" t="s">
        <v>1</v>
      </c>
      <c r="F228" s="197" t="s">
        <v>245</v>
      </c>
      <c r="G228" s="194"/>
      <c r="H228" s="196" t="s">
        <v>1</v>
      </c>
      <c r="I228" s="198"/>
      <c r="J228" s="194"/>
      <c r="K228" s="194"/>
      <c r="L228" s="199"/>
      <c r="M228" s="200"/>
      <c r="N228" s="201"/>
      <c r="O228" s="201"/>
      <c r="P228" s="201"/>
      <c r="Q228" s="201"/>
      <c r="R228" s="201"/>
      <c r="S228" s="201"/>
      <c r="T228" s="202"/>
      <c r="AT228" s="203" t="s">
        <v>135</v>
      </c>
      <c r="AU228" s="203" t="s">
        <v>21</v>
      </c>
      <c r="AV228" s="13" t="s">
        <v>21</v>
      </c>
      <c r="AW228" s="13" t="s">
        <v>36</v>
      </c>
      <c r="AX228" s="13" t="s">
        <v>80</v>
      </c>
      <c r="AY228" s="203" t="s">
        <v>127</v>
      </c>
    </row>
    <row r="229" spans="2:51" s="14" customFormat="1" ht="22.5">
      <c r="B229" s="204"/>
      <c r="C229" s="205"/>
      <c r="D229" s="195" t="s">
        <v>135</v>
      </c>
      <c r="E229" s="206" t="s">
        <v>1</v>
      </c>
      <c r="F229" s="207" t="s">
        <v>246</v>
      </c>
      <c r="G229" s="205"/>
      <c r="H229" s="208">
        <v>46.368</v>
      </c>
      <c r="I229" s="209"/>
      <c r="J229" s="205"/>
      <c r="K229" s="205"/>
      <c r="L229" s="210"/>
      <c r="M229" s="211"/>
      <c r="N229" s="212"/>
      <c r="O229" s="212"/>
      <c r="P229" s="212"/>
      <c r="Q229" s="212"/>
      <c r="R229" s="212"/>
      <c r="S229" s="212"/>
      <c r="T229" s="213"/>
      <c r="AT229" s="214" t="s">
        <v>135</v>
      </c>
      <c r="AU229" s="214" t="s">
        <v>21</v>
      </c>
      <c r="AV229" s="14" t="s">
        <v>89</v>
      </c>
      <c r="AW229" s="14" t="s">
        <v>36</v>
      </c>
      <c r="AX229" s="14" t="s">
        <v>80</v>
      </c>
      <c r="AY229" s="214" t="s">
        <v>127</v>
      </c>
    </row>
    <row r="230" spans="2:51" s="13" customFormat="1" ht="11.25">
      <c r="B230" s="193"/>
      <c r="C230" s="194"/>
      <c r="D230" s="195" t="s">
        <v>135</v>
      </c>
      <c r="E230" s="196" t="s">
        <v>1</v>
      </c>
      <c r="F230" s="197" t="s">
        <v>247</v>
      </c>
      <c r="G230" s="194"/>
      <c r="H230" s="196" t="s">
        <v>1</v>
      </c>
      <c r="I230" s="198"/>
      <c r="J230" s="194"/>
      <c r="K230" s="194"/>
      <c r="L230" s="199"/>
      <c r="M230" s="200"/>
      <c r="N230" s="201"/>
      <c r="O230" s="201"/>
      <c r="P230" s="201"/>
      <c r="Q230" s="201"/>
      <c r="R230" s="201"/>
      <c r="S230" s="201"/>
      <c r="T230" s="202"/>
      <c r="AT230" s="203" t="s">
        <v>135</v>
      </c>
      <c r="AU230" s="203" t="s">
        <v>21</v>
      </c>
      <c r="AV230" s="13" t="s">
        <v>21</v>
      </c>
      <c r="AW230" s="13" t="s">
        <v>36</v>
      </c>
      <c r="AX230" s="13" t="s">
        <v>80</v>
      </c>
      <c r="AY230" s="203" t="s">
        <v>127</v>
      </c>
    </row>
    <row r="231" spans="2:51" s="14" customFormat="1" ht="11.25">
      <c r="B231" s="204"/>
      <c r="C231" s="205"/>
      <c r="D231" s="195" t="s">
        <v>135</v>
      </c>
      <c r="E231" s="206" t="s">
        <v>1</v>
      </c>
      <c r="F231" s="207" t="s">
        <v>248</v>
      </c>
      <c r="G231" s="205"/>
      <c r="H231" s="208">
        <v>30.995</v>
      </c>
      <c r="I231" s="209"/>
      <c r="J231" s="205"/>
      <c r="K231" s="205"/>
      <c r="L231" s="210"/>
      <c r="M231" s="211"/>
      <c r="N231" s="212"/>
      <c r="O231" s="212"/>
      <c r="P231" s="212"/>
      <c r="Q231" s="212"/>
      <c r="R231" s="212"/>
      <c r="S231" s="212"/>
      <c r="T231" s="213"/>
      <c r="AT231" s="214" t="s">
        <v>135</v>
      </c>
      <c r="AU231" s="214" t="s">
        <v>21</v>
      </c>
      <c r="AV231" s="14" t="s">
        <v>89</v>
      </c>
      <c r="AW231" s="14" t="s">
        <v>36</v>
      </c>
      <c r="AX231" s="14" t="s">
        <v>80</v>
      </c>
      <c r="AY231" s="214" t="s">
        <v>127</v>
      </c>
    </row>
    <row r="232" spans="2:51" s="14" customFormat="1" ht="11.25">
      <c r="B232" s="204"/>
      <c r="C232" s="205"/>
      <c r="D232" s="195" t="s">
        <v>135</v>
      </c>
      <c r="E232" s="206" t="s">
        <v>1</v>
      </c>
      <c r="F232" s="207" t="s">
        <v>249</v>
      </c>
      <c r="G232" s="205"/>
      <c r="H232" s="208">
        <v>9.67</v>
      </c>
      <c r="I232" s="209"/>
      <c r="J232" s="205"/>
      <c r="K232" s="205"/>
      <c r="L232" s="210"/>
      <c r="M232" s="211"/>
      <c r="N232" s="212"/>
      <c r="O232" s="212"/>
      <c r="P232" s="212"/>
      <c r="Q232" s="212"/>
      <c r="R232" s="212"/>
      <c r="S232" s="212"/>
      <c r="T232" s="213"/>
      <c r="AT232" s="214" t="s">
        <v>135</v>
      </c>
      <c r="AU232" s="214" t="s">
        <v>21</v>
      </c>
      <c r="AV232" s="14" t="s">
        <v>89</v>
      </c>
      <c r="AW232" s="14" t="s">
        <v>36</v>
      </c>
      <c r="AX232" s="14" t="s">
        <v>80</v>
      </c>
      <c r="AY232" s="214" t="s">
        <v>127</v>
      </c>
    </row>
    <row r="233" spans="2:51" s="15" customFormat="1" ht="11.25">
      <c r="B233" s="215"/>
      <c r="C233" s="216"/>
      <c r="D233" s="195" t="s">
        <v>135</v>
      </c>
      <c r="E233" s="217" t="s">
        <v>1</v>
      </c>
      <c r="F233" s="218" t="s">
        <v>138</v>
      </c>
      <c r="G233" s="216"/>
      <c r="H233" s="219">
        <v>680.603</v>
      </c>
      <c r="I233" s="220"/>
      <c r="J233" s="216"/>
      <c r="K233" s="216"/>
      <c r="L233" s="221"/>
      <c r="M233" s="222"/>
      <c r="N233" s="223"/>
      <c r="O233" s="223"/>
      <c r="P233" s="223"/>
      <c r="Q233" s="223"/>
      <c r="R233" s="223"/>
      <c r="S233" s="223"/>
      <c r="T233" s="224"/>
      <c r="AT233" s="225" t="s">
        <v>135</v>
      </c>
      <c r="AU233" s="225" t="s">
        <v>21</v>
      </c>
      <c r="AV233" s="15" t="s">
        <v>133</v>
      </c>
      <c r="AW233" s="15" t="s">
        <v>36</v>
      </c>
      <c r="AX233" s="15" t="s">
        <v>21</v>
      </c>
      <c r="AY233" s="225" t="s">
        <v>127</v>
      </c>
    </row>
    <row r="234" spans="1:65" s="2" customFormat="1" ht="24.2" customHeight="1">
      <c r="A234" s="34"/>
      <c r="B234" s="35"/>
      <c r="C234" s="180" t="s">
        <v>281</v>
      </c>
      <c r="D234" s="180" t="s">
        <v>128</v>
      </c>
      <c r="E234" s="181" t="s">
        <v>282</v>
      </c>
      <c r="F234" s="182" t="s">
        <v>283</v>
      </c>
      <c r="G234" s="183" t="s">
        <v>131</v>
      </c>
      <c r="H234" s="184">
        <v>44.28</v>
      </c>
      <c r="I234" s="185"/>
      <c r="J234" s="186">
        <f>ROUND(I234*H234,2)</f>
        <v>0</v>
      </c>
      <c r="K234" s="182" t="s">
        <v>157</v>
      </c>
      <c r="L234" s="39"/>
      <c r="M234" s="187" t="s">
        <v>1</v>
      </c>
      <c r="N234" s="188" t="s">
        <v>45</v>
      </c>
      <c r="O234" s="71"/>
      <c r="P234" s="189">
        <f>O234*H234</f>
        <v>0</v>
      </c>
      <c r="Q234" s="189">
        <v>0.03885</v>
      </c>
      <c r="R234" s="189">
        <f>Q234*H234</f>
        <v>1.7202780000000002</v>
      </c>
      <c r="S234" s="189">
        <v>0</v>
      </c>
      <c r="T234" s="190">
        <f>S234*H234</f>
        <v>0</v>
      </c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R234" s="191" t="s">
        <v>133</v>
      </c>
      <c r="AT234" s="191" t="s">
        <v>128</v>
      </c>
      <c r="AU234" s="191" t="s">
        <v>21</v>
      </c>
      <c r="AY234" s="17" t="s">
        <v>127</v>
      </c>
      <c r="BE234" s="192">
        <f>IF(N234="základní",J234,0)</f>
        <v>0</v>
      </c>
      <c r="BF234" s="192">
        <f>IF(N234="snížená",J234,0)</f>
        <v>0</v>
      </c>
      <c r="BG234" s="192">
        <f>IF(N234="zákl. přenesená",J234,0)</f>
        <v>0</v>
      </c>
      <c r="BH234" s="192">
        <f>IF(N234="sníž. přenesená",J234,0)</f>
        <v>0</v>
      </c>
      <c r="BI234" s="192">
        <f>IF(N234="nulová",J234,0)</f>
        <v>0</v>
      </c>
      <c r="BJ234" s="17" t="s">
        <v>21</v>
      </c>
      <c r="BK234" s="192">
        <f>ROUND(I234*H234,2)</f>
        <v>0</v>
      </c>
      <c r="BL234" s="17" t="s">
        <v>133</v>
      </c>
      <c r="BM234" s="191" t="s">
        <v>284</v>
      </c>
    </row>
    <row r="235" spans="1:65" s="2" customFormat="1" ht="24.2" customHeight="1">
      <c r="A235" s="34"/>
      <c r="B235" s="35"/>
      <c r="C235" s="180" t="s">
        <v>285</v>
      </c>
      <c r="D235" s="180" t="s">
        <v>128</v>
      </c>
      <c r="E235" s="181" t="s">
        <v>286</v>
      </c>
      <c r="F235" s="182" t="s">
        <v>287</v>
      </c>
      <c r="G235" s="183" t="s">
        <v>131</v>
      </c>
      <c r="H235" s="184">
        <v>33.21</v>
      </c>
      <c r="I235" s="185"/>
      <c r="J235" s="186">
        <f>ROUND(I235*H235,2)</f>
        <v>0</v>
      </c>
      <c r="K235" s="182" t="s">
        <v>157</v>
      </c>
      <c r="L235" s="39"/>
      <c r="M235" s="187" t="s">
        <v>1</v>
      </c>
      <c r="N235" s="188" t="s">
        <v>45</v>
      </c>
      <c r="O235" s="71"/>
      <c r="P235" s="189">
        <f>O235*H235</f>
        <v>0</v>
      </c>
      <c r="Q235" s="189">
        <v>0.03885</v>
      </c>
      <c r="R235" s="189">
        <f>Q235*H235</f>
        <v>1.2902085</v>
      </c>
      <c r="S235" s="189">
        <v>0</v>
      </c>
      <c r="T235" s="190">
        <f>S235*H235</f>
        <v>0</v>
      </c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R235" s="191" t="s">
        <v>133</v>
      </c>
      <c r="AT235" s="191" t="s">
        <v>128</v>
      </c>
      <c r="AU235" s="191" t="s">
        <v>21</v>
      </c>
      <c r="AY235" s="17" t="s">
        <v>127</v>
      </c>
      <c r="BE235" s="192">
        <f>IF(N235="základní",J235,0)</f>
        <v>0</v>
      </c>
      <c r="BF235" s="192">
        <f>IF(N235="snížená",J235,0)</f>
        <v>0</v>
      </c>
      <c r="BG235" s="192">
        <f>IF(N235="zákl. přenesená",J235,0)</f>
        <v>0</v>
      </c>
      <c r="BH235" s="192">
        <f>IF(N235="sníž. přenesená",J235,0)</f>
        <v>0</v>
      </c>
      <c r="BI235" s="192">
        <f>IF(N235="nulová",J235,0)</f>
        <v>0</v>
      </c>
      <c r="BJ235" s="17" t="s">
        <v>21</v>
      </c>
      <c r="BK235" s="192">
        <f>ROUND(I235*H235,2)</f>
        <v>0</v>
      </c>
      <c r="BL235" s="17" t="s">
        <v>133</v>
      </c>
      <c r="BM235" s="191" t="s">
        <v>288</v>
      </c>
    </row>
    <row r="236" spans="1:65" s="2" customFormat="1" ht="24.2" customHeight="1">
      <c r="A236" s="34"/>
      <c r="B236" s="35"/>
      <c r="C236" s="180" t="s">
        <v>289</v>
      </c>
      <c r="D236" s="180" t="s">
        <v>128</v>
      </c>
      <c r="E236" s="181" t="s">
        <v>290</v>
      </c>
      <c r="F236" s="182" t="s">
        <v>291</v>
      </c>
      <c r="G236" s="183" t="s">
        <v>131</v>
      </c>
      <c r="H236" s="184">
        <v>173.74</v>
      </c>
      <c r="I236" s="185"/>
      <c r="J236" s="186">
        <f>ROUND(I236*H236,2)</f>
        <v>0</v>
      </c>
      <c r="K236" s="182" t="s">
        <v>157</v>
      </c>
      <c r="L236" s="39"/>
      <c r="M236" s="187" t="s">
        <v>1</v>
      </c>
      <c r="N236" s="188" t="s">
        <v>45</v>
      </c>
      <c r="O236" s="71"/>
      <c r="P236" s="189">
        <f>O236*H236</f>
        <v>0</v>
      </c>
      <c r="Q236" s="189">
        <v>0.0399</v>
      </c>
      <c r="R236" s="189">
        <f>Q236*H236</f>
        <v>6.932226</v>
      </c>
      <c r="S236" s="189">
        <v>0</v>
      </c>
      <c r="T236" s="190">
        <f>S236*H236</f>
        <v>0</v>
      </c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R236" s="191" t="s">
        <v>133</v>
      </c>
      <c r="AT236" s="191" t="s">
        <v>128</v>
      </c>
      <c r="AU236" s="191" t="s">
        <v>21</v>
      </c>
      <c r="AY236" s="17" t="s">
        <v>127</v>
      </c>
      <c r="BE236" s="192">
        <f>IF(N236="základní",J236,0)</f>
        <v>0</v>
      </c>
      <c r="BF236" s="192">
        <f>IF(N236="snížená",J236,0)</f>
        <v>0</v>
      </c>
      <c r="BG236" s="192">
        <f>IF(N236="zákl. přenesená",J236,0)</f>
        <v>0</v>
      </c>
      <c r="BH236" s="192">
        <f>IF(N236="sníž. přenesená",J236,0)</f>
        <v>0</v>
      </c>
      <c r="BI236" s="192">
        <f>IF(N236="nulová",J236,0)</f>
        <v>0</v>
      </c>
      <c r="BJ236" s="17" t="s">
        <v>21</v>
      </c>
      <c r="BK236" s="192">
        <f>ROUND(I236*H236,2)</f>
        <v>0</v>
      </c>
      <c r="BL236" s="17" t="s">
        <v>133</v>
      </c>
      <c r="BM236" s="191" t="s">
        <v>292</v>
      </c>
    </row>
    <row r="237" spans="2:51" s="13" customFormat="1" ht="11.25">
      <c r="B237" s="193"/>
      <c r="C237" s="194"/>
      <c r="D237" s="195" t="s">
        <v>135</v>
      </c>
      <c r="E237" s="196" t="s">
        <v>1</v>
      </c>
      <c r="F237" s="197" t="s">
        <v>148</v>
      </c>
      <c r="G237" s="194"/>
      <c r="H237" s="196" t="s">
        <v>1</v>
      </c>
      <c r="I237" s="198"/>
      <c r="J237" s="194"/>
      <c r="K237" s="194"/>
      <c r="L237" s="199"/>
      <c r="M237" s="200"/>
      <c r="N237" s="201"/>
      <c r="O237" s="201"/>
      <c r="P237" s="201"/>
      <c r="Q237" s="201"/>
      <c r="R237" s="201"/>
      <c r="S237" s="201"/>
      <c r="T237" s="202"/>
      <c r="AT237" s="203" t="s">
        <v>135</v>
      </c>
      <c r="AU237" s="203" t="s">
        <v>21</v>
      </c>
      <c r="AV237" s="13" t="s">
        <v>21</v>
      </c>
      <c r="AW237" s="13" t="s">
        <v>36</v>
      </c>
      <c r="AX237" s="13" t="s">
        <v>80</v>
      </c>
      <c r="AY237" s="203" t="s">
        <v>127</v>
      </c>
    </row>
    <row r="238" spans="2:51" s="14" customFormat="1" ht="11.25">
      <c r="B238" s="204"/>
      <c r="C238" s="205"/>
      <c r="D238" s="195" t="s">
        <v>135</v>
      </c>
      <c r="E238" s="206" t="s">
        <v>1</v>
      </c>
      <c r="F238" s="207" t="s">
        <v>149</v>
      </c>
      <c r="G238" s="205"/>
      <c r="H238" s="208">
        <v>105.29</v>
      </c>
      <c r="I238" s="209"/>
      <c r="J238" s="205"/>
      <c r="K238" s="205"/>
      <c r="L238" s="210"/>
      <c r="M238" s="211"/>
      <c r="N238" s="212"/>
      <c r="O238" s="212"/>
      <c r="P238" s="212"/>
      <c r="Q238" s="212"/>
      <c r="R238" s="212"/>
      <c r="S238" s="212"/>
      <c r="T238" s="213"/>
      <c r="AT238" s="214" t="s">
        <v>135</v>
      </c>
      <c r="AU238" s="214" t="s">
        <v>21</v>
      </c>
      <c r="AV238" s="14" t="s">
        <v>89</v>
      </c>
      <c r="AW238" s="14" t="s">
        <v>36</v>
      </c>
      <c r="AX238" s="14" t="s">
        <v>80</v>
      </c>
      <c r="AY238" s="214" t="s">
        <v>127</v>
      </c>
    </row>
    <row r="239" spans="2:51" s="13" customFormat="1" ht="11.25">
      <c r="B239" s="193"/>
      <c r="C239" s="194"/>
      <c r="D239" s="195" t="s">
        <v>135</v>
      </c>
      <c r="E239" s="196" t="s">
        <v>1</v>
      </c>
      <c r="F239" s="197" t="s">
        <v>160</v>
      </c>
      <c r="G239" s="194"/>
      <c r="H239" s="196" t="s">
        <v>1</v>
      </c>
      <c r="I239" s="198"/>
      <c r="J239" s="194"/>
      <c r="K239" s="194"/>
      <c r="L239" s="199"/>
      <c r="M239" s="200"/>
      <c r="N239" s="201"/>
      <c r="O239" s="201"/>
      <c r="P239" s="201"/>
      <c r="Q239" s="201"/>
      <c r="R239" s="201"/>
      <c r="S239" s="201"/>
      <c r="T239" s="202"/>
      <c r="AT239" s="203" t="s">
        <v>135</v>
      </c>
      <c r="AU239" s="203" t="s">
        <v>21</v>
      </c>
      <c r="AV239" s="13" t="s">
        <v>21</v>
      </c>
      <c r="AW239" s="13" t="s">
        <v>36</v>
      </c>
      <c r="AX239" s="13" t="s">
        <v>80</v>
      </c>
      <c r="AY239" s="203" t="s">
        <v>127</v>
      </c>
    </row>
    <row r="240" spans="2:51" s="14" customFormat="1" ht="11.25">
      <c r="B240" s="204"/>
      <c r="C240" s="205"/>
      <c r="D240" s="195" t="s">
        <v>135</v>
      </c>
      <c r="E240" s="206" t="s">
        <v>1</v>
      </c>
      <c r="F240" s="207" t="s">
        <v>137</v>
      </c>
      <c r="G240" s="205"/>
      <c r="H240" s="208">
        <v>68.45</v>
      </c>
      <c r="I240" s="209"/>
      <c r="J240" s="205"/>
      <c r="K240" s="205"/>
      <c r="L240" s="210"/>
      <c r="M240" s="211"/>
      <c r="N240" s="212"/>
      <c r="O240" s="212"/>
      <c r="P240" s="212"/>
      <c r="Q240" s="212"/>
      <c r="R240" s="212"/>
      <c r="S240" s="212"/>
      <c r="T240" s="213"/>
      <c r="AT240" s="214" t="s">
        <v>135</v>
      </c>
      <c r="AU240" s="214" t="s">
        <v>21</v>
      </c>
      <c r="AV240" s="14" t="s">
        <v>89</v>
      </c>
      <c r="AW240" s="14" t="s">
        <v>36</v>
      </c>
      <c r="AX240" s="14" t="s">
        <v>80</v>
      </c>
      <c r="AY240" s="214" t="s">
        <v>127</v>
      </c>
    </row>
    <row r="241" spans="2:51" s="15" customFormat="1" ht="11.25">
      <c r="B241" s="215"/>
      <c r="C241" s="216"/>
      <c r="D241" s="195" t="s">
        <v>135</v>
      </c>
      <c r="E241" s="217" t="s">
        <v>1</v>
      </c>
      <c r="F241" s="218" t="s">
        <v>138</v>
      </c>
      <c r="G241" s="216"/>
      <c r="H241" s="219">
        <v>173.74</v>
      </c>
      <c r="I241" s="220"/>
      <c r="J241" s="216"/>
      <c r="K241" s="216"/>
      <c r="L241" s="221"/>
      <c r="M241" s="222"/>
      <c r="N241" s="223"/>
      <c r="O241" s="223"/>
      <c r="P241" s="223"/>
      <c r="Q241" s="223"/>
      <c r="R241" s="223"/>
      <c r="S241" s="223"/>
      <c r="T241" s="224"/>
      <c r="AT241" s="225" t="s">
        <v>135</v>
      </c>
      <c r="AU241" s="225" t="s">
        <v>21</v>
      </c>
      <c r="AV241" s="15" t="s">
        <v>133</v>
      </c>
      <c r="AW241" s="15" t="s">
        <v>36</v>
      </c>
      <c r="AX241" s="15" t="s">
        <v>21</v>
      </c>
      <c r="AY241" s="225" t="s">
        <v>127</v>
      </c>
    </row>
    <row r="242" spans="1:65" s="2" customFormat="1" ht="21.75" customHeight="1">
      <c r="A242" s="34"/>
      <c r="B242" s="35"/>
      <c r="C242" s="180" t="s">
        <v>293</v>
      </c>
      <c r="D242" s="180" t="s">
        <v>128</v>
      </c>
      <c r="E242" s="181" t="s">
        <v>294</v>
      </c>
      <c r="F242" s="182" t="s">
        <v>295</v>
      </c>
      <c r="G242" s="183" t="s">
        <v>131</v>
      </c>
      <c r="H242" s="184">
        <v>130.211</v>
      </c>
      <c r="I242" s="185"/>
      <c r="J242" s="186">
        <f>ROUND(I242*H242,2)</f>
        <v>0</v>
      </c>
      <c r="K242" s="182" t="s">
        <v>132</v>
      </c>
      <c r="L242" s="39"/>
      <c r="M242" s="187" t="s">
        <v>1</v>
      </c>
      <c r="N242" s="188" t="s">
        <v>45</v>
      </c>
      <c r="O242" s="71"/>
      <c r="P242" s="189">
        <f>O242*H242</f>
        <v>0</v>
      </c>
      <c r="Q242" s="189">
        <v>0.0089</v>
      </c>
      <c r="R242" s="189">
        <f>Q242*H242</f>
        <v>1.1588779</v>
      </c>
      <c r="S242" s="189">
        <v>0</v>
      </c>
      <c r="T242" s="190">
        <f>S242*H242</f>
        <v>0</v>
      </c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R242" s="191" t="s">
        <v>133</v>
      </c>
      <c r="AT242" s="191" t="s">
        <v>128</v>
      </c>
      <c r="AU242" s="191" t="s">
        <v>21</v>
      </c>
      <c r="AY242" s="17" t="s">
        <v>127</v>
      </c>
      <c r="BE242" s="192">
        <f>IF(N242="základní",J242,0)</f>
        <v>0</v>
      </c>
      <c r="BF242" s="192">
        <f>IF(N242="snížená",J242,0)</f>
        <v>0</v>
      </c>
      <c r="BG242" s="192">
        <f>IF(N242="zákl. přenesená",J242,0)</f>
        <v>0</v>
      </c>
      <c r="BH242" s="192">
        <f>IF(N242="sníž. přenesená",J242,0)</f>
        <v>0</v>
      </c>
      <c r="BI242" s="192">
        <f>IF(N242="nulová",J242,0)</f>
        <v>0</v>
      </c>
      <c r="BJ242" s="17" t="s">
        <v>21</v>
      </c>
      <c r="BK242" s="192">
        <f>ROUND(I242*H242,2)</f>
        <v>0</v>
      </c>
      <c r="BL242" s="17" t="s">
        <v>133</v>
      </c>
      <c r="BM242" s="191" t="s">
        <v>296</v>
      </c>
    </row>
    <row r="243" spans="2:51" s="13" customFormat="1" ht="11.25">
      <c r="B243" s="193"/>
      <c r="C243" s="194"/>
      <c r="D243" s="195" t="s">
        <v>135</v>
      </c>
      <c r="E243" s="196" t="s">
        <v>1</v>
      </c>
      <c r="F243" s="197" t="s">
        <v>240</v>
      </c>
      <c r="G243" s="194"/>
      <c r="H243" s="196" t="s">
        <v>1</v>
      </c>
      <c r="I243" s="198"/>
      <c r="J243" s="194"/>
      <c r="K243" s="194"/>
      <c r="L243" s="199"/>
      <c r="M243" s="200"/>
      <c r="N243" s="201"/>
      <c r="O243" s="201"/>
      <c r="P243" s="201"/>
      <c r="Q243" s="201"/>
      <c r="R243" s="201"/>
      <c r="S243" s="201"/>
      <c r="T243" s="202"/>
      <c r="AT243" s="203" t="s">
        <v>135</v>
      </c>
      <c r="AU243" s="203" t="s">
        <v>21</v>
      </c>
      <c r="AV243" s="13" t="s">
        <v>21</v>
      </c>
      <c r="AW243" s="13" t="s">
        <v>36</v>
      </c>
      <c r="AX243" s="13" t="s">
        <v>80</v>
      </c>
      <c r="AY243" s="203" t="s">
        <v>127</v>
      </c>
    </row>
    <row r="244" spans="2:51" s="14" customFormat="1" ht="11.25">
      <c r="B244" s="204"/>
      <c r="C244" s="205"/>
      <c r="D244" s="195" t="s">
        <v>135</v>
      </c>
      <c r="E244" s="206" t="s">
        <v>1</v>
      </c>
      <c r="F244" s="207" t="s">
        <v>241</v>
      </c>
      <c r="G244" s="205"/>
      <c r="H244" s="208">
        <v>27.624</v>
      </c>
      <c r="I244" s="209"/>
      <c r="J244" s="205"/>
      <c r="K244" s="205"/>
      <c r="L244" s="210"/>
      <c r="M244" s="211"/>
      <c r="N244" s="212"/>
      <c r="O244" s="212"/>
      <c r="P244" s="212"/>
      <c r="Q244" s="212"/>
      <c r="R244" s="212"/>
      <c r="S244" s="212"/>
      <c r="T244" s="213"/>
      <c r="AT244" s="214" t="s">
        <v>135</v>
      </c>
      <c r="AU244" s="214" t="s">
        <v>21</v>
      </c>
      <c r="AV244" s="14" t="s">
        <v>89</v>
      </c>
      <c r="AW244" s="14" t="s">
        <v>36</v>
      </c>
      <c r="AX244" s="14" t="s">
        <v>80</v>
      </c>
      <c r="AY244" s="214" t="s">
        <v>127</v>
      </c>
    </row>
    <row r="245" spans="2:51" s="13" customFormat="1" ht="11.25">
      <c r="B245" s="193"/>
      <c r="C245" s="194"/>
      <c r="D245" s="195" t="s">
        <v>135</v>
      </c>
      <c r="E245" s="196" t="s">
        <v>1</v>
      </c>
      <c r="F245" s="197" t="s">
        <v>242</v>
      </c>
      <c r="G245" s="194"/>
      <c r="H245" s="196" t="s">
        <v>1</v>
      </c>
      <c r="I245" s="198"/>
      <c r="J245" s="194"/>
      <c r="K245" s="194"/>
      <c r="L245" s="199"/>
      <c r="M245" s="200"/>
      <c r="N245" s="201"/>
      <c r="O245" s="201"/>
      <c r="P245" s="201"/>
      <c r="Q245" s="201"/>
      <c r="R245" s="201"/>
      <c r="S245" s="201"/>
      <c r="T245" s="202"/>
      <c r="AT245" s="203" t="s">
        <v>135</v>
      </c>
      <c r="AU245" s="203" t="s">
        <v>21</v>
      </c>
      <c r="AV245" s="13" t="s">
        <v>21</v>
      </c>
      <c r="AW245" s="13" t="s">
        <v>36</v>
      </c>
      <c r="AX245" s="13" t="s">
        <v>80</v>
      </c>
      <c r="AY245" s="203" t="s">
        <v>127</v>
      </c>
    </row>
    <row r="246" spans="2:51" s="14" customFormat="1" ht="11.25">
      <c r="B246" s="204"/>
      <c r="C246" s="205"/>
      <c r="D246" s="195" t="s">
        <v>135</v>
      </c>
      <c r="E246" s="206" t="s">
        <v>1</v>
      </c>
      <c r="F246" s="207" t="s">
        <v>243</v>
      </c>
      <c r="G246" s="205"/>
      <c r="H246" s="208">
        <v>11.11</v>
      </c>
      <c r="I246" s="209"/>
      <c r="J246" s="205"/>
      <c r="K246" s="205"/>
      <c r="L246" s="210"/>
      <c r="M246" s="211"/>
      <c r="N246" s="212"/>
      <c r="O246" s="212"/>
      <c r="P246" s="212"/>
      <c r="Q246" s="212"/>
      <c r="R246" s="212"/>
      <c r="S246" s="212"/>
      <c r="T246" s="213"/>
      <c r="AT246" s="214" t="s">
        <v>135</v>
      </c>
      <c r="AU246" s="214" t="s">
        <v>21</v>
      </c>
      <c r="AV246" s="14" t="s">
        <v>89</v>
      </c>
      <c r="AW246" s="14" t="s">
        <v>36</v>
      </c>
      <c r="AX246" s="14" t="s">
        <v>80</v>
      </c>
      <c r="AY246" s="214" t="s">
        <v>127</v>
      </c>
    </row>
    <row r="247" spans="2:51" s="14" customFormat="1" ht="11.25">
      <c r="B247" s="204"/>
      <c r="C247" s="205"/>
      <c r="D247" s="195" t="s">
        <v>135</v>
      </c>
      <c r="E247" s="206" t="s">
        <v>1</v>
      </c>
      <c r="F247" s="207" t="s">
        <v>244</v>
      </c>
      <c r="G247" s="205"/>
      <c r="H247" s="208">
        <v>4.444</v>
      </c>
      <c r="I247" s="209"/>
      <c r="J247" s="205"/>
      <c r="K247" s="205"/>
      <c r="L247" s="210"/>
      <c r="M247" s="211"/>
      <c r="N247" s="212"/>
      <c r="O247" s="212"/>
      <c r="P247" s="212"/>
      <c r="Q247" s="212"/>
      <c r="R247" s="212"/>
      <c r="S247" s="212"/>
      <c r="T247" s="213"/>
      <c r="AT247" s="214" t="s">
        <v>135</v>
      </c>
      <c r="AU247" s="214" t="s">
        <v>21</v>
      </c>
      <c r="AV247" s="14" t="s">
        <v>89</v>
      </c>
      <c r="AW247" s="14" t="s">
        <v>36</v>
      </c>
      <c r="AX247" s="14" t="s">
        <v>80</v>
      </c>
      <c r="AY247" s="214" t="s">
        <v>127</v>
      </c>
    </row>
    <row r="248" spans="2:51" s="13" customFormat="1" ht="11.25">
      <c r="B248" s="193"/>
      <c r="C248" s="194"/>
      <c r="D248" s="195" t="s">
        <v>135</v>
      </c>
      <c r="E248" s="196" t="s">
        <v>1</v>
      </c>
      <c r="F248" s="197" t="s">
        <v>245</v>
      </c>
      <c r="G248" s="194"/>
      <c r="H248" s="196" t="s">
        <v>1</v>
      </c>
      <c r="I248" s="198"/>
      <c r="J248" s="194"/>
      <c r="K248" s="194"/>
      <c r="L248" s="199"/>
      <c r="M248" s="200"/>
      <c r="N248" s="201"/>
      <c r="O248" s="201"/>
      <c r="P248" s="201"/>
      <c r="Q248" s="201"/>
      <c r="R248" s="201"/>
      <c r="S248" s="201"/>
      <c r="T248" s="202"/>
      <c r="AT248" s="203" t="s">
        <v>135</v>
      </c>
      <c r="AU248" s="203" t="s">
        <v>21</v>
      </c>
      <c r="AV248" s="13" t="s">
        <v>21</v>
      </c>
      <c r="AW248" s="13" t="s">
        <v>36</v>
      </c>
      <c r="AX248" s="13" t="s">
        <v>80</v>
      </c>
      <c r="AY248" s="203" t="s">
        <v>127</v>
      </c>
    </row>
    <row r="249" spans="2:51" s="14" customFormat="1" ht="22.5">
      <c r="B249" s="204"/>
      <c r="C249" s="205"/>
      <c r="D249" s="195" t="s">
        <v>135</v>
      </c>
      <c r="E249" s="206" t="s">
        <v>1</v>
      </c>
      <c r="F249" s="207" t="s">
        <v>246</v>
      </c>
      <c r="G249" s="205"/>
      <c r="H249" s="208">
        <v>46.368</v>
      </c>
      <c r="I249" s="209"/>
      <c r="J249" s="205"/>
      <c r="K249" s="205"/>
      <c r="L249" s="210"/>
      <c r="M249" s="211"/>
      <c r="N249" s="212"/>
      <c r="O249" s="212"/>
      <c r="P249" s="212"/>
      <c r="Q249" s="212"/>
      <c r="R249" s="212"/>
      <c r="S249" s="212"/>
      <c r="T249" s="213"/>
      <c r="AT249" s="214" t="s">
        <v>135</v>
      </c>
      <c r="AU249" s="214" t="s">
        <v>21</v>
      </c>
      <c r="AV249" s="14" t="s">
        <v>89</v>
      </c>
      <c r="AW249" s="14" t="s">
        <v>36</v>
      </c>
      <c r="AX249" s="14" t="s">
        <v>80</v>
      </c>
      <c r="AY249" s="214" t="s">
        <v>127</v>
      </c>
    </row>
    <row r="250" spans="2:51" s="13" customFormat="1" ht="11.25">
      <c r="B250" s="193"/>
      <c r="C250" s="194"/>
      <c r="D250" s="195" t="s">
        <v>135</v>
      </c>
      <c r="E250" s="196" t="s">
        <v>1</v>
      </c>
      <c r="F250" s="197" t="s">
        <v>247</v>
      </c>
      <c r="G250" s="194"/>
      <c r="H250" s="196" t="s">
        <v>1</v>
      </c>
      <c r="I250" s="198"/>
      <c r="J250" s="194"/>
      <c r="K250" s="194"/>
      <c r="L250" s="199"/>
      <c r="M250" s="200"/>
      <c r="N250" s="201"/>
      <c r="O250" s="201"/>
      <c r="P250" s="201"/>
      <c r="Q250" s="201"/>
      <c r="R250" s="201"/>
      <c r="S250" s="201"/>
      <c r="T250" s="202"/>
      <c r="AT250" s="203" t="s">
        <v>135</v>
      </c>
      <c r="AU250" s="203" t="s">
        <v>21</v>
      </c>
      <c r="AV250" s="13" t="s">
        <v>21</v>
      </c>
      <c r="AW250" s="13" t="s">
        <v>36</v>
      </c>
      <c r="AX250" s="13" t="s">
        <v>80</v>
      </c>
      <c r="AY250" s="203" t="s">
        <v>127</v>
      </c>
    </row>
    <row r="251" spans="2:51" s="14" customFormat="1" ht="11.25">
      <c r="B251" s="204"/>
      <c r="C251" s="205"/>
      <c r="D251" s="195" t="s">
        <v>135</v>
      </c>
      <c r="E251" s="206" t="s">
        <v>1</v>
      </c>
      <c r="F251" s="207" t="s">
        <v>248</v>
      </c>
      <c r="G251" s="205"/>
      <c r="H251" s="208">
        <v>30.995</v>
      </c>
      <c r="I251" s="209"/>
      <c r="J251" s="205"/>
      <c r="K251" s="205"/>
      <c r="L251" s="210"/>
      <c r="M251" s="211"/>
      <c r="N251" s="212"/>
      <c r="O251" s="212"/>
      <c r="P251" s="212"/>
      <c r="Q251" s="212"/>
      <c r="R251" s="212"/>
      <c r="S251" s="212"/>
      <c r="T251" s="213"/>
      <c r="AT251" s="214" t="s">
        <v>135</v>
      </c>
      <c r="AU251" s="214" t="s">
        <v>21</v>
      </c>
      <c r="AV251" s="14" t="s">
        <v>89</v>
      </c>
      <c r="AW251" s="14" t="s">
        <v>36</v>
      </c>
      <c r="AX251" s="14" t="s">
        <v>80</v>
      </c>
      <c r="AY251" s="214" t="s">
        <v>127</v>
      </c>
    </row>
    <row r="252" spans="2:51" s="14" customFormat="1" ht="11.25">
      <c r="B252" s="204"/>
      <c r="C252" s="205"/>
      <c r="D252" s="195" t="s">
        <v>135</v>
      </c>
      <c r="E252" s="206" t="s">
        <v>1</v>
      </c>
      <c r="F252" s="207" t="s">
        <v>249</v>
      </c>
      <c r="G252" s="205"/>
      <c r="H252" s="208">
        <v>9.67</v>
      </c>
      <c r="I252" s="209"/>
      <c r="J252" s="205"/>
      <c r="K252" s="205"/>
      <c r="L252" s="210"/>
      <c r="M252" s="211"/>
      <c r="N252" s="212"/>
      <c r="O252" s="212"/>
      <c r="P252" s="212"/>
      <c r="Q252" s="212"/>
      <c r="R252" s="212"/>
      <c r="S252" s="212"/>
      <c r="T252" s="213"/>
      <c r="AT252" s="214" t="s">
        <v>135</v>
      </c>
      <c r="AU252" s="214" t="s">
        <v>21</v>
      </c>
      <c r="AV252" s="14" t="s">
        <v>89</v>
      </c>
      <c r="AW252" s="14" t="s">
        <v>36</v>
      </c>
      <c r="AX252" s="14" t="s">
        <v>80</v>
      </c>
      <c r="AY252" s="214" t="s">
        <v>127</v>
      </c>
    </row>
    <row r="253" spans="2:51" s="15" customFormat="1" ht="11.25">
      <c r="B253" s="215"/>
      <c r="C253" s="216"/>
      <c r="D253" s="195" t="s">
        <v>135</v>
      </c>
      <c r="E253" s="217" t="s">
        <v>1</v>
      </c>
      <c r="F253" s="218" t="s">
        <v>138</v>
      </c>
      <c r="G253" s="216"/>
      <c r="H253" s="219">
        <v>130.211</v>
      </c>
      <c r="I253" s="220"/>
      <c r="J253" s="216"/>
      <c r="K253" s="216"/>
      <c r="L253" s="221"/>
      <c r="M253" s="222"/>
      <c r="N253" s="223"/>
      <c r="O253" s="223"/>
      <c r="P253" s="223"/>
      <c r="Q253" s="223"/>
      <c r="R253" s="223"/>
      <c r="S253" s="223"/>
      <c r="T253" s="224"/>
      <c r="AT253" s="225" t="s">
        <v>135</v>
      </c>
      <c r="AU253" s="225" t="s">
        <v>21</v>
      </c>
      <c r="AV253" s="15" t="s">
        <v>133</v>
      </c>
      <c r="AW253" s="15" t="s">
        <v>36</v>
      </c>
      <c r="AX253" s="15" t="s">
        <v>21</v>
      </c>
      <c r="AY253" s="225" t="s">
        <v>127</v>
      </c>
    </row>
    <row r="254" spans="1:65" s="2" customFormat="1" ht="24.2" customHeight="1">
      <c r="A254" s="34"/>
      <c r="B254" s="35"/>
      <c r="C254" s="180" t="s">
        <v>297</v>
      </c>
      <c r="D254" s="180" t="s">
        <v>128</v>
      </c>
      <c r="E254" s="181" t="s">
        <v>298</v>
      </c>
      <c r="F254" s="182" t="s">
        <v>299</v>
      </c>
      <c r="G254" s="183" t="s">
        <v>131</v>
      </c>
      <c r="H254" s="184">
        <v>77.49</v>
      </c>
      <c r="I254" s="185"/>
      <c r="J254" s="186">
        <f>ROUND(I254*H254,2)</f>
        <v>0</v>
      </c>
      <c r="K254" s="182" t="s">
        <v>157</v>
      </c>
      <c r="L254" s="39"/>
      <c r="M254" s="187" t="s">
        <v>1</v>
      </c>
      <c r="N254" s="188" t="s">
        <v>45</v>
      </c>
      <c r="O254" s="71"/>
      <c r="P254" s="189">
        <f>O254*H254</f>
        <v>0</v>
      </c>
      <c r="Q254" s="189">
        <v>0.00099</v>
      </c>
      <c r="R254" s="189">
        <f>Q254*H254</f>
        <v>0.0767151</v>
      </c>
      <c r="S254" s="189">
        <v>0</v>
      </c>
      <c r="T254" s="190">
        <f>S254*H254</f>
        <v>0</v>
      </c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R254" s="191" t="s">
        <v>133</v>
      </c>
      <c r="AT254" s="191" t="s">
        <v>128</v>
      </c>
      <c r="AU254" s="191" t="s">
        <v>21</v>
      </c>
      <c r="AY254" s="17" t="s">
        <v>127</v>
      </c>
      <c r="BE254" s="192">
        <f>IF(N254="základní",J254,0)</f>
        <v>0</v>
      </c>
      <c r="BF254" s="192">
        <f>IF(N254="snížená",J254,0)</f>
        <v>0</v>
      </c>
      <c r="BG254" s="192">
        <f>IF(N254="zákl. přenesená",J254,0)</f>
        <v>0</v>
      </c>
      <c r="BH254" s="192">
        <f>IF(N254="sníž. přenesená",J254,0)</f>
        <v>0</v>
      </c>
      <c r="BI254" s="192">
        <f>IF(N254="nulová",J254,0)</f>
        <v>0</v>
      </c>
      <c r="BJ254" s="17" t="s">
        <v>21</v>
      </c>
      <c r="BK254" s="192">
        <f>ROUND(I254*H254,2)</f>
        <v>0</v>
      </c>
      <c r="BL254" s="17" t="s">
        <v>133</v>
      </c>
      <c r="BM254" s="191" t="s">
        <v>300</v>
      </c>
    </row>
    <row r="255" spans="2:51" s="13" customFormat="1" ht="11.25">
      <c r="B255" s="193"/>
      <c r="C255" s="194"/>
      <c r="D255" s="195" t="s">
        <v>135</v>
      </c>
      <c r="E255" s="196" t="s">
        <v>1</v>
      </c>
      <c r="F255" s="197" t="s">
        <v>301</v>
      </c>
      <c r="G255" s="194"/>
      <c r="H255" s="196" t="s">
        <v>1</v>
      </c>
      <c r="I255" s="198"/>
      <c r="J255" s="194"/>
      <c r="K255" s="194"/>
      <c r="L255" s="199"/>
      <c r="M255" s="200"/>
      <c r="N255" s="201"/>
      <c r="O255" s="201"/>
      <c r="P255" s="201"/>
      <c r="Q255" s="201"/>
      <c r="R255" s="201"/>
      <c r="S255" s="201"/>
      <c r="T255" s="202"/>
      <c r="AT255" s="203" t="s">
        <v>135</v>
      </c>
      <c r="AU255" s="203" t="s">
        <v>21</v>
      </c>
      <c r="AV255" s="13" t="s">
        <v>21</v>
      </c>
      <c r="AW255" s="13" t="s">
        <v>36</v>
      </c>
      <c r="AX255" s="13" t="s">
        <v>80</v>
      </c>
      <c r="AY255" s="203" t="s">
        <v>127</v>
      </c>
    </row>
    <row r="256" spans="2:51" s="14" customFormat="1" ht="11.25">
      <c r="B256" s="204"/>
      <c r="C256" s="205"/>
      <c r="D256" s="195" t="s">
        <v>135</v>
      </c>
      <c r="E256" s="206" t="s">
        <v>1</v>
      </c>
      <c r="F256" s="207" t="s">
        <v>255</v>
      </c>
      <c r="G256" s="205"/>
      <c r="H256" s="208">
        <v>44.28</v>
      </c>
      <c r="I256" s="209"/>
      <c r="J256" s="205"/>
      <c r="K256" s="205"/>
      <c r="L256" s="210"/>
      <c r="M256" s="211"/>
      <c r="N256" s="212"/>
      <c r="O256" s="212"/>
      <c r="P256" s="212"/>
      <c r="Q256" s="212"/>
      <c r="R256" s="212"/>
      <c r="S256" s="212"/>
      <c r="T256" s="213"/>
      <c r="AT256" s="214" t="s">
        <v>135</v>
      </c>
      <c r="AU256" s="214" t="s">
        <v>21</v>
      </c>
      <c r="AV256" s="14" t="s">
        <v>89</v>
      </c>
      <c r="AW256" s="14" t="s">
        <v>36</v>
      </c>
      <c r="AX256" s="14" t="s">
        <v>80</v>
      </c>
      <c r="AY256" s="214" t="s">
        <v>127</v>
      </c>
    </row>
    <row r="257" spans="2:51" s="13" customFormat="1" ht="11.25">
      <c r="B257" s="193"/>
      <c r="C257" s="194"/>
      <c r="D257" s="195" t="s">
        <v>135</v>
      </c>
      <c r="E257" s="196" t="s">
        <v>1</v>
      </c>
      <c r="F257" s="197" t="s">
        <v>260</v>
      </c>
      <c r="G257" s="194"/>
      <c r="H257" s="196" t="s">
        <v>1</v>
      </c>
      <c r="I257" s="198"/>
      <c r="J257" s="194"/>
      <c r="K257" s="194"/>
      <c r="L257" s="199"/>
      <c r="M257" s="200"/>
      <c r="N257" s="201"/>
      <c r="O257" s="201"/>
      <c r="P257" s="201"/>
      <c r="Q257" s="201"/>
      <c r="R257" s="201"/>
      <c r="S257" s="201"/>
      <c r="T257" s="202"/>
      <c r="AT257" s="203" t="s">
        <v>135</v>
      </c>
      <c r="AU257" s="203" t="s">
        <v>21</v>
      </c>
      <c r="AV257" s="13" t="s">
        <v>21</v>
      </c>
      <c r="AW257" s="13" t="s">
        <v>36</v>
      </c>
      <c r="AX257" s="13" t="s">
        <v>80</v>
      </c>
      <c r="AY257" s="203" t="s">
        <v>127</v>
      </c>
    </row>
    <row r="258" spans="2:51" s="14" customFormat="1" ht="11.25">
      <c r="B258" s="204"/>
      <c r="C258" s="205"/>
      <c r="D258" s="195" t="s">
        <v>135</v>
      </c>
      <c r="E258" s="206" t="s">
        <v>1</v>
      </c>
      <c r="F258" s="207" t="s">
        <v>261</v>
      </c>
      <c r="G258" s="205"/>
      <c r="H258" s="208">
        <v>33.21</v>
      </c>
      <c r="I258" s="209"/>
      <c r="J258" s="205"/>
      <c r="K258" s="205"/>
      <c r="L258" s="210"/>
      <c r="M258" s="211"/>
      <c r="N258" s="212"/>
      <c r="O258" s="212"/>
      <c r="P258" s="212"/>
      <c r="Q258" s="212"/>
      <c r="R258" s="212"/>
      <c r="S258" s="212"/>
      <c r="T258" s="213"/>
      <c r="AT258" s="214" t="s">
        <v>135</v>
      </c>
      <c r="AU258" s="214" t="s">
        <v>21</v>
      </c>
      <c r="AV258" s="14" t="s">
        <v>89</v>
      </c>
      <c r="AW258" s="14" t="s">
        <v>36</v>
      </c>
      <c r="AX258" s="14" t="s">
        <v>80</v>
      </c>
      <c r="AY258" s="214" t="s">
        <v>127</v>
      </c>
    </row>
    <row r="259" spans="2:51" s="15" customFormat="1" ht="11.25">
      <c r="B259" s="215"/>
      <c r="C259" s="216"/>
      <c r="D259" s="195" t="s">
        <v>135</v>
      </c>
      <c r="E259" s="217" t="s">
        <v>1</v>
      </c>
      <c r="F259" s="218" t="s">
        <v>138</v>
      </c>
      <c r="G259" s="216"/>
      <c r="H259" s="219">
        <v>77.49</v>
      </c>
      <c r="I259" s="220"/>
      <c r="J259" s="216"/>
      <c r="K259" s="216"/>
      <c r="L259" s="221"/>
      <c r="M259" s="222"/>
      <c r="N259" s="223"/>
      <c r="O259" s="223"/>
      <c r="P259" s="223"/>
      <c r="Q259" s="223"/>
      <c r="R259" s="223"/>
      <c r="S259" s="223"/>
      <c r="T259" s="224"/>
      <c r="AT259" s="225" t="s">
        <v>135</v>
      </c>
      <c r="AU259" s="225" t="s">
        <v>21</v>
      </c>
      <c r="AV259" s="15" t="s">
        <v>133</v>
      </c>
      <c r="AW259" s="15" t="s">
        <v>36</v>
      </c>
      <c r="AX259" s="15" t="s">
        <v>21</v>
      </c>
      <c r="AY259" s="225" t="s">
        <v>127</v>
      </c>
    </row>
    <row r="260" spans="1:65" s="2" customFormat="1" ht="24.2" customHeight="1">
      <c r="A260" s="34"/>
      <c r="B260" s="35"/>
      <c r="C260" s="180" t="s">
        <v>302</v>
      </c>
      <c r="D260" s="180" t="s">
        <v>128</v>
      </c>
      <c r="E260" s="181" t="s">
        <v>303</v>
      </c>
      <c r="F260" s="182" t="s">
        <v>304</v>
      </c>
      <c r="G260" s="183" t="s">
        <v>131</v>
      </c>
      <c r="H260" s="184">
        <v>77.49</v>
      </c>
      <c r="I260" s="185"/>
      <c r="J260" s="186">
        <f>ROUND(I260*H260,2)</f>
        <v>0</v>
      </c>
      <c r="K260" s="182" t="s">
        <v>157</v>
      </c>
      <c r="L260" s="39"/>
      <c r="M260" s="187" t="s">
        <v>1</v>
      </c>
      <c r="N260" s="188" t="s">
        <v>45</v>
      </c>
      <c r="O260" s="71"/>
      <c r="P260" s="189">
        <f>O260*H260</f>
        <v>0</v>
      </c>
      <c r="Q260" s="189">
        <v>0</v>
      </c>
      <c r="R260" s="189">
        <f>Q260*H260</f>
        <v>0</v>
      </c>
      <c r="S260" s="189">
        <v>0</v>
      </c>
      <c r="T260" s="190">
        <f>S260*H260</f>
        <v>0</v>
      </c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R260" s="191" t="s">
        <v>133</v>
      </c>
      <c r="AT260" s="191" t="s">
        <v>128</v>
      </c>
      <c r="AU260" s="191" t="s">
        <v>21</v>
      </c>
      <c r="AY260" s="17" t="s">
        <v>127</v>
      </c>
      <c r="BE260" s="192">
        <f>IF(N260="základní",J260,0)</f>
        <v>0</v>
      </c>
      <c r="BF260" s="192">
        <f>IF(N260="snížená",J260,0)</f>
        <v>0</v>
      </c>
      <c r="BG260" s="192">
        <f>IF(N260="zákl. přenesená",J260,0)</f>
        <v>0</v>
      </c>
      <c r="BH260" s="192">
        <f>IF(N260="sníž. přenesená",J260,0)</f>
        <v>0</v>
      </c>
      <c r="BI260" s="192">
        <f>IF(N260="nulová",J260,0)</f>
        <v>0</v>
      </c>
      <c r="BJ260" s="17" t="s">
        <v>21</v>
      </c>
      <c r="BK260" s="192">
        <f>ROUND(I260*H260,2)</f>
        <v>0</v>
      </c>
      <c r="BL260" s="17" t="s">
        <v>133</v>
      </c>
      <c r="BM260" s="191" t="s">
        <v>305</v>
      </c>
    </row>
    <row r="261" spans="2:51" s="14" customFormat="1" ht="11.25">
      <c r="B261" s="204"/>
      <c r="C261" s="205"/>
      <c r="D261" s="195" t="s">
        <v>135</v>
      </c>
      <c r="E261" s="206" t="s">
        <v>1</v>
      </c>
      <c r="F261" s="207" t="s">
        <v>306</v>
      </c>
      <c r="G261" s="205"/>
      <c r="H261" s="208">
        <v>77.49</v>
      </c>
      <c r="I261" s="209"/>
      <c r="J261" s="205"/>
      <c r="K261" s="205"/>
      <c r="L261" s="210"/>
      <c r="M261" s="211"/>
      <c r="N261" s="212"/>
      <c r="O261" s="212"/>
      <c r="P261" s="212"/>
      <c r="Q261" s="212"/>
      <c r="R261" s="212"/>
      <c r="S261" s="212"/>
      <c r="T261" s="213"/>
      <c r="AT261" s="214" t="s">
        <v>135</v>
      </c>
      <c r="AU261" s="214" t="s">
        <v>21</v>
      </c>
      <c r="AV261" s="14" t="s">
        <v>89</v>
      </c>
      <c r="AW261" s="14" t="s">
        <v>36</v>
      </c>
      <c r="AX261" s="14" t="s">
        <v>21</v>
      </c>
      <c r="AY261" s="214" t="s">
        <v>127</v>
      </c>
    </row>
    <row r="262" spans="1:65" s="2" customFormat="1" ht="16.5" customHeight="1">
      <c r="A262" s="34"/>
      <c r="B262" s="35"/>
      <c r="C262" s="180" t="s">
        <v>307</v>
      </c>
      <c r="D262" s="180" t="s">
        <v>128</v>
      </c>
      <c r="E262" s="181" t="s">
        <v>308</v>
      </c>
      <c r="F262" s="182" t="s">
        <v>309</v>
      </c>
      <c r="G262" s="183" t="s">
        <v>131</v>
      </c>
      <c r="H262" s="184">
        <v>680.603</v>
      </c>
      <c r="I262" s="185"/>
      <c r="J262" s="186">
        <f>ROUND(I262*H262,2)</f>
        <v>0</v>
      </c>
      <c r="K262" s="182" t="s">
        <v>157</v>
      </c>
      <c r="L262" s="39"/>
      <c r="M262" s="187" t="s">
        <v>1</v>
      </c>
      <c r="N262" s="188" t="s">
        <v>45</v>
      </c>
      <c r="O262" s="71"/>
      <c r="P262" s="189">
        <f>O262*H262</f>
        <v>0</v>
      </c>
      <c r="Q262" s="189">
        <v>0.0005</v>
      </c>
      <c r="R262" s="189">
        <f>Q262*H262</f>
        <v>0.3403015</v>
      </c>
      <c r="S262" s="189">
        <v>0</v>
      </c>
      <c r="T262" s="190">
        <f>S262*H262</f>
        <v>0</v>
      </c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R262" s="191" t="s">
        <v>133</v>
      </c>
      <c r="AT262" s="191" t="s">
        <v>128</v>
      </c>
      <c r="AU262" s="191" t="s">
        <v>21</v>
      </c>
      <c r="AY262" s="17" t="s">
        <v>127</v>
      </c>
      <c r="BE262" s="192">
        <f>IF(N262="základní",J262,0)</f>
        <v>0</v>
      </c>
      <c r="BF262" s="192">
        <f>IF(N262="snížená",J262,0)</f>
        <v>0</v>
      </c>
      <c r="BG262" s="192">
        <f>IF(N262="zákl. přenesená",J262,0)</f>
        <v>0</v>
      </c>
      <c r="BH262" s="192">
        <f>IF(N262="sníž. přenesená",J262,0)</f>
        <v>0</v>
      </c>
      <c r="BI262" s="192">
        <f>IF(N262="nulová",J262,0)</f>
        <v>0</v>
      </c>
      <c r="BJ262" s="17" t="s">
        <v>21</v>
      </c>
      <c r="BK262" s="192">
        <f>ROUND(I262*H262,2)</f>
        <v>0</v>
      </c>
      <c r="BL262" s="17" t="s">
        <v>133</v>
      </c>
      <c r="BM262" s="191" t="s">
        <v>310</v>
      </c>
    </row>
    <row r="263" spans="2:51" s="13" customFormat="1" ht="11.25">
      <c r="B263" s="193"/>
      <c r="C263" s="194"/>
      <c r="D263" s="195" t="s">
        <v>135</v>
      </c>
      <c r="E263" s="196" t="s">
        <v>1</v>
      </c>
      <c r="F263" s="197" t="s">
        <v>280</v>
      </c>
      <c r="G263" s="194"/>
      <c r="H263" s="196" t="s">
        <v>1</v>
      </c>
      <c r="I263" s="198"/>
      <c r="J263" s="194"/>
      <c r="K263" s="194"/>
      <c r="L263" s="199"/>
      <c r="M263" s="200"/>
      <c r="N263" s="201"/>
      <c r="O263" s="201"/>
      <c r="P263" s="201"/>
      <c r="Q263" s="201"/>
      <c r="R263" s="201"/>
      <c r="S263" s="201"/>
      <c r="T263" s="202"/>
      <c r="AT263" s="203" t="s">
        <v>135</v>
      </c>
      <c r="AU263" s="203" t="s">
        <v>21</v>
      </c>
      <c r="AV263" s="13" t="s">
        <v>21</v>
      </c>
      <c r="AW263" s="13" t="s">
        <v>36</v>
      </c>
      <c r="AX263" s="13" t="s">
        <v>80</v>
      </c>
      <c r="AY263" s="203" t="s">
        <v>127</v>
      </c>
    </row>
    <row r="264" spans="2:51" s="14" customFormat="1" ht="11.25">
      <c r="B264" s="204"/>
      <c r="C264" s="205"/>
      <c r="D264" s="195" t="s">
        <v>135</v>
      </c>
      <c r="E264" s="206" t="s">
        <v>1</v>
      </c>
      <c r="F264" s="207" t="s">
        <v>159</v>
      </c>
      <c r="G264" s="205"/>
      <c r="H264" s="208">
        <v>376.652</v>
      </c>
      <c r="I264" s="209"/>
      <c r="J264" s="205"/>
      <c r="K264" s="205"/>
      <c r="L264" s="210"/>
      <c r="M264" s="211"/>
      <c r="N264" s="212"/>
      <c r="O264" s="212"/>
      <c r="P264" s="212"/>
      <c r="Q264" s="212"/>
      <c r="R264" s="212"/>
      <c r="S264" s="212"/>
      <c r="T264" s="213"/>
      <c r="AT264" s="214" t="s">
        <v>135</v>
      </c>
      <c r="AU264" s="214" t="s">
        <v>21</v>
      </c>
      <c r="AV264" s="14" t="s">
        <v>89</v>
      </c>
      <c r="AW264" s="14" t="s">
        <v>36</v>
      </c>
      <c r="AX264" s="14" t="s">
        <v>80</v>
      </c>
      <c r="AY264" s="214" t="s">
        <v>127</v>
      </c>
    </row>
    <row r="265" spans="2:51" s="13" customFormat="1" ht="11.25">
      <c r="B265" s="193"/>
      <c r="C265" s="194"/>
      <c r="D265" s="195" t="s">
        <v>135</v>
      </c>
      <c r="E265" s="196" t="s">
        <v>1</v>
      </c>
      <c r="F265" s="197" t="s">
        <v>148</v>
      </c>
      <c r="G265" s="194"/>
      <c r="H265" s="196" t="s">
        <v>1</v>
      </c>
      <c r="I265" s="198"/>
      <c r="J265" s="194"/>
      <c r="K265" s="194"/>
      <c r="L265" s="199"/>
      <c r="M265" s="200"/>
      <c r="N265" s="201"/>
      <c r="O265" s="201"/>
      <c r="P265" s="201"/>
      <c r="Q265" s="201"/>
      <c r="R265" s="201"/>
      <c r="S265" s="201"/>
      <c r="T265" s="202"/>
      <c r="AT265" s="203" t="s">
        <v>135</v>
      </c>
      <c r="AU265" s="203" t="s">
        <v>21</v>
      </c>
      <c r="AV265" s="13" t="s">
        <v>21</v>
      </c>
      <c r="AW265" s="13" t="s">
        <v>36</v>
      </c>
      <c r="AX265" s="13" t="s">
        <v>80</v>
      </c>
      <c r="AY265" s="203" t="s">
        <v>127</v>
      </c>
    </row>
    <row r="266" spans="2:51" s="14" customFormat="1" ht="11.25">
      <c r="B266" s="204"/>
      <c r="C266" s="205"/>
      <c r="D266" s="195" t="s">
        <v>135</v>
      </c>
      <c r="E266" s="206" t="s">
        <v>1</v>
      </c>
      <c r="F266" s="207" t="s">
        <v>149</v>
      </c>
      <c r="G266" s="205"/>
      <c r="H266" s="208">
        <v>105.29</v>
      </c>
      <c r="I266" s="209"/>
      <c r="J266" s="205"/>
      <c r="K266" s="205"/>
      <c r="L266" s="210"/>
      <c r="M266" s="211"/>
      <c r="N266" s="212"/>
      <c r="O266" s="212"/>
      <c r="P266" s="212"/>
      <c r="Q266" s="212"/>
      <c r="R266" s="212"/>
      <c r="S266" s="212"/>
      <c r="T266" s="213"/>
      <c r="AT266" s="214" t="s">
        <v>135</v>
      </c>
      <c r="AU266" s="214" t="s">
        <v>21</v>
      </c>
      <c r="AV266" s="14" t="s">
        <v>89</v>
      </c>
      <c r="AW266" s="14" t="s">
        <v>36</v>
      </c>
      <c r="AX266" s="14" t="s">
        <v>80</v>
      </c>
      <c r="AY266" s="214" t="s">
        <v>127</v>
      </c>
    </row>
    <row r="267" spans="2:51" s="13" customFormat="1" ht="11.25">
      <c r="B267" s="193"/>
      <c r="C267" s="194"/>
      <c r="D267" s="195" t="s">
        <v>135</v>
      </c>
      <c r="E267" s="196" t="s">
        <v>1</v>
      </c>
      <c r="F267" s="197" t="s">
        <v>160</v>
      </c>
      <c r="G267" s="194"/>
      <c r="H267" s="196" t="s">
        <v>1</v>
      </c>
      <c r="I267" s="198"/>
      <c r="J267" s="194"/>
      <c r="K267" s="194"/>
      <c r="L267" s="199"/>
      <c r="M267" s="200"/>
      <c r="N267" s="201"/>
      <c r="O267" s="201"/>
      <c r="P267" s="201"/>
      <c r="Q267" s="201"/>
      <c r="R267" s="201"/>
      <c r="S267" s="201"/>
      <c r="T267" s="202"/>
      <c r="AT267" s="203" t="s">
        <v>135</v>
      </c>
      <c r="AU267" s="203" t="s">
        <v>21</v>
      </c>
      <c r="AV267" s="13" t="s">
        <v>21</v>
      </c>
      <c r="AW267" s="13" t="s">
        <v>36</v>
      </c>
      <c r="AX267" s="13" t="s">
        <v>80</v>
      </c>
      <c r="AY267" s="203" t="s">
        <v>127</v>
      </c>
    </row>
    <row r="268" spans="2:51" s="14" customFormat="1" ht="11.25">
      <c r="B268" s="204"/>
      <c r="C268" s="205"/>
      <c r="D268" s="195" t="s">
        <v>135</v>
      </c>
      <c r="E268" s="206" t="s">
        <v>1</v>
      </c>
      <c r="F268" s="207" t="s">
        <v>137</v>
      </c>
      <c r="G268" s="205"/>
      <c r="H268" s="208">
        <v>68.45</v>
      </c>
      <c r="I268" s="209"/>
      <c r="J268" s="205"/>
      <c r="K268" s="205"/>
      <c r="L268" s="210"/>
      <c r="M268" s="211"/>
      <c r="N268" s="212"/>
      <c r="O268" s="212"/>
      <c r="P268" s="212"/>
      <c r="Q268" s="212"/>
      <c r="R268" s="212"/>
      <c r="S268" s="212"/>
      <c r="T268" s="213"/>
      <c r="AT268" s="214" t="s">
        <v>135</v>
      </c>
      <c r="AU268" s="214" t="s">
        <v>21</v>
      </c>
      <c r="AV268" s="14" t="s">
        <v>89</v>
      </c>
      <c r="AW268" s="14" t="s">
        <v>36</v>
      </c>
      <c r="AX268" s="14" t="s">
        <v>80</v>
      </c>
      <c r="AY268" s="214" t="s">
        <v>127</v>
      </c>
    </row>
    <row r="269" spans="2:51" s="13" customFormat="1" ht="11.25">
      <c r="B269" s="193"/>
      <c r="C269" s="194"/>
      <c r="D269" s="195" t="s">
        <v>135</v>
      </c>
      <c r="E269" s="196" t="s">
        <v>1</v>
      </c>
      <c r="F269" s="197" t="s">
        <v>240</v>
      </c>
      <c r="G269" s="194"/>
      <c r="H269" s="196" t="s">
        <v>1</v>
      </c>
      <c r="I269" s="198"/>
      <c r="J269" s="194"/>
      <c r="K269" s="194"/>
      <c r="L269" s="199"/>
      <c r="M269" s="200"/>
      <c r="N269" s="201"/>
      <c r="O269" s="201"/>
      <c r="P269" s="201"/>
      <c r="Q269" s="201"/>
      <c r="R269" s="201"/>
      <c r="S269" s="201"/>
      <c r="T269" s="202"/>
      <c r="AT269" s="203" t="s">
        <v>135</v>
      </c>
      <c r="AU269" s="203" t="s">
        <v>21</v>
      </c>
      <c r="AV269" s="13" t="s">
        <v>21</v>
      </c>
      <c r="AW269" s="13" t="s">
        <v>36</v>
      </c>
      <c r="AX269" s="13" t="s">
        <v>80</v>
      </c>
      <c r="AY269" s="203" t="s">
        <v>127</v>
      </c>
    </row>
    <row r="270" spans="2:51" s="14" customFormat="1" ht="11.25">
      <c r="B270" s="204"/>
      <c r="C270" s="205"/>
      <c r="D270" s="195" t="s">
        <v>135</v>
      </c>
      <c r="E270" s="206" t="s">
        <v>1</v>
      </c>
      <c r="F270" s="207" t="s">
        <v>241</v>
      </c>
      <c r="G270" s="205"/>
      <c r="H270" s="208">
        <v>27.624</v>
      </c>
      <c r="I270" s="209"/>
      <c r="J270" s="205"/>
      <c r="K270" s="205"/>
      <c r="L270" s="210"/>
      <c r="M270" s="211"/>
      <c r="N270" s="212"/>
      <c r="O270" s="212"/>
      <c r="P270" s="212"/>
      <c r="Q270" s="212"/>
      <c r="R270" s="212"/>
      <c r="S270" s="212"/>
      <c r="T270" s="213"/>
      <c r="AT270" s="214" t="s">
        <v>135</v>
      </c>
      <c r="AU270" s="214" t="s">
        <v>21</v>
      </c>
      <c r="AV270" s="14" t="s">
        <v>89</v>
      </c>
      <c r="AW270" s="14" t="s">
        <v>36</v>
      </c>
      <c r="AX270" s="14" t="s">
        <v>80</v>
      </c>
      <c r="AY270" s="214" t="s">
        <v>127</v>
      </c>
    </row>
    <row r="271" spans="2:51" s="13" customFormat="1" ht="11.25">
      <c r="B271" s="193"/>
      <c r="C271" s="194"/>
      <c r="D271" s="195" t="s">
        <v>135</v>
      </c>
      <c r="E271" s="196" t="s">
        <v>1</v>
      </c>
      <c r="F271" s="197" t="s">
        <v>242</v>
      </c>
      <c r="G271" s="194"/>
      <c r="H271" s="196" t="s">
        <v>1</v>
      </c>
      <c r="I271" s="198"/>
      <c r="J271" s="194"/>
      <c r="K271" s="194"/>
      <c r="L271" s="199"/>
      <c r="M271" s="200"/>
      <c r="N271" s="201"/>
      <c r="O271" s="201"/>
      <c r="P271" s="201"/>
      <c r="Q271" s="201"/>
      <c r="R271" s="201"/>
      <c r="S271" s="201"/>
      <c r="T271" s="202"/>
      <c r="AT271" s="203" t="s">
        <v>135</v>
      </c>
      <c r="AU271" s="203" t="s">
        <v>21</v>
      </c>
      <c r="AV271" s="13" t="s">
        <v>21</v>
      </c>
      <c r="AW271" s="13" t="s">
        <v>36</v>
      </c>
      <c r="AX271" s="13" t="s">
        <v>80</v>
      </c>
      <c r="AY271" s="203" t="s">
        <v>127</v>
      </c>
    </row>
    <row r="272" spans="2:51" s="14" customFormat="1" ht="11.25">
      <c r="B272" s="204"/>
      <c r="C272" s="205"/>
      <c r="D272" s="195" t="s">
        <v>135</v>
      </c>
      <c r="E272" s="206" t="s">
        <v>1</v>
      </c>
      <c r="F272" s="207" t="s">
        <v>243</v>
      </c>
      <c r="G272" s="205"/>
      <c r="H272" s="208">
        <v>11.11</v>
      </c>
      <c r="I272" s="209"/>
      <c r="J272" s="205"/>
      <c r="K272" s="205"/>
      <c r="L272" s="210"/>
      <c r="M272" s="211"/>
      <c r="N272" s="212"/>
      <c r="O272" s="212"/>
      <c r="P272" s="212"/>
      <c r="Q272" s="212"/>
      <c r="R272" s="212"/>
      <c r="S272" s="212"/>
      <c r="T272" s="213"/>
      <c r="AT272" s="214" t="s">
        <v>135</v>
      </c>
      <c r="AU272" s="214" t="s">
        <v>21</v>
      </c>
      <c r="AV272" s="14" t="s">
        <v>89</v>
      </c>
      <c r="AW272" s="14" t="s">
        <v>36</v>
      </c>
      <c r="AX272" s="14" t="s">
        <v>80</v>
      </c>
      <c r="AY272" s="214" t="s">
        <v>127</v>
      </c>
    </row>
    <row r="273" spans="2:51" s="14" customFormat="1" ht="11.25">
      <c r="B273" s="204"/>
      <c r="C273" s="205"/>
      <c r="D273" s="195" t="s">
        <v>135</v>
      </c>
      <c r="E273" s="206" t="s">
        <v>1</v>
      </c>
      <c r="F273" s="207" t="s">
        <v>244</v>
      </c>
      <c r="G273" s="205"/>
      <c r="H273" s="208">
        <v>4.444</v>
      </c>
      <c r="I273" s="209"/>
      <c r="J273" s="205"/>
      <c r="K273" s="205"/>
      <c r="L273" s="210"/>
      <c r="M273" s="211"/>
      <c r="N273" s="212"/>
      <c r="O273" s="212"/>
      <c r="P273" s="212"/>
      <c r="Q273" s="212"/>
      <c r="R273" s="212"/>
      <c r="S273" s="212"/>
      <c r="T273" s="213"/>
      <c r="AT273" s="214" t="s">
        <v>135</v>
      </c>
      <c r="AU273" s="214" t="s">
        <v>21</v>
      </c>
      <c r="AV273" s="14" t="s">
        <v>89</v>
      </c>
      <c r="AW273" s="14" t="s">
        <v>36</v>
      </c>
      <c r="AX273" s="14" t="s">
        <v>80</v>
      </c>
      <c r="AY273" s="214" t="s">
        <v>127</v>
      </c>
    </row>
    <row r="274" spans="2:51" s="13" customFormat="1" ht="11.25">
      <c r="B274" s="193"/>
      <c r="C274" s="194"/>
      <c r="D274" s="195" t="s">
        <v>135</v>
      </c>
      <c r="E274" s="196" t="s">
        <v>1</v>
      </c>
      <c r="F274" s="197" t="s">
        <v>245</v>
      </c>
      <c r="G274" s="194"/>
      <c r="H274" s="196" t="s">
        <v>1</v>
      </c>
      <c r="I274" s="198"/>
      <c r="J274" s="194"/>
      <c r="K274" s="194"/>
      <c r="L274" s="199"/>
      <c r="M274" s="200"/>
      <c r="N274" s="201"/>
      <c r="O274" s="201"/>
      <c r="P274" s="201"/>
      <c r="Q274" s="201"/>
      <c r="R274" s="201"/>
      <c r="S274" s="201"/>
      <c r="T274" s="202"/>
      <c r="AT274" s="203" t="s">
        <v>135</v>
      </c>
      <c r="AU274" s="203" t="s">
        <v>21</v>
      </c>
      <c r="AV274" s="13" t="s">
        <v>21</v>
      </c>
      <c r="AW274" s="13" t="s">
        <v>36</v>
      </c>
      <c r="AX274" s="13" t="s">
        <v>80</v>
      </c>
      <c r="AY274" s="203" t="s">
        <v>127</v>
      </c>
    </row>
    <row r="275" spans="2:51" s="14" customFormat="1" ht="22.5">
      <c r="B275" s="204"/>
      <c r="C275" s="205"/>
      <c r="D275" s="195" t="s">
        <v>135</v>
      </c>
      <c r="E275" s="206" t="s">
        <v>1</v>
      </c>
      <c r="F275" s="207" t="s">
        <v>246</v>
      </c>
      <c r="G275" s="205"/>
      <c r="H275" s="208">
        <v>46.368</v>
      </c>
      <c r="I275" s="209"/>
      <c r="J275" s="205"/>
      <c r="K275" s="205"/>
      <c r="L275" s="210"/>
      <c r="M275" s="211"/>
      <c r="N275" s="212"/>
      <c r="O275" s="212"/>
      <c r="P275" s="212"/>
      <c r="Q275" s="212"/>
      <c r="R275" s="212"/>
      <c r="S275" s="212"/>
      <c r="T275" s="213"/>
      <c r="AT275" s="214" t="s">
        <v>135</v>
      </c>
      <c r="AU275" s="214" t="s">
        <v>21</v>
      </c>
      <c r="AV275" s="14" t="s">
        <v>89</v>
      </c>
      <c r="AW275" s="14" t="s">
        <v>36</v>
      </c>
      <c r="AX275" s="14" t="s">
        <v>80</v>
      </c>
      <c r="AY275" s="214" t="s">
        <v>127</v>
      </c>
    </row>
    <row r="276" spans="2:51" s="13" customFormat="1" ht="11.25">
      <c r="B276" s="193"/>
      <c r="C276" s="194"/>
      <c r="D276" s="195" t="s">
        <v>135</v>
      </c>
      <c r="E276" s="196" t="s">
        <v>1</v>
      </c>
      <c r="F276" s="197" t="s">
        <v>247</v>
      </c>
      <c r="G276" s="194"/>
      <c r="H276" s="196" t="s">
        <v>1</v>
      </c>
      <c r="I276" s="198"/>
      <c r="J276" s="194"/>
      <c r="K276" s="194"/>
      <c r="L276" s="199"/>
      <c r="M276" s="200"/>
      <c r="N276" s="201"/>
      <c r="O276" s="201"/>
      <c r="P276" s="201"/>
      <c r="Q276" s="201"/>
      <c r="R276" s="201"/>
      <c r="S276" s="201"/>
      <c r="T276" s="202"/>
      <c r="AT276" s="203" t="s">
        <v>135</v>
      </c>
      <c r="AU276" s="203" t="s">
        <v>21</v>
      </c>
      <c r="AV276" s="13" t="s">
        <v>21</v>
      </c>
      <c r="AW276" s="13" t="s">
        <v>36</v>
      </c>
      <c r="AX276" s="13" t="s">
        <v>80</v>
      </c>
      <c r="AY276" s="203" t="s">
        <v>127</v>
      </c>
    </row>
    <row r="277" spans="2:51" s="14" customFormat="1" ht="11.25">
      <c r="B277" s="204"/>
      <c r="C277" s="205"/>
      <c r="D277" s="195" t="s">
        <v>135</v>
      </c>
      <c r="E277" s="206" t="s">
        <v>1</v>
      </c>
      <c r="F277" s="207" t="s">
        <v>248</v>
      </c>
      <c r="G277" s="205"/>
      <c r="H277" s="208">
        <v>30.995</v>
      </c>
      <c r="I277" s="209"/>
      <c r="J277" s="205"/>
      <c r="K277" s="205"/>
      <c r="L277" s="210"/>
      <c r="M277" s="211"/>
      <c r="N277" s="212"/>
      <c r="O277" s="212"/>
      <c r="P277" s="212"/>
      <c r="Q277" s="212"/>
      <c r="R277" s="212"/>
      <c r="S277" s="212"/>
      <c r="T277" s="213"/>
      <c r="AT277" s="214" t="s">
        <v>135</v>
      </c>
      <c r="AU277" s="214" t="s">
        <v>21</v>
      </c>
      <c r="AV277" s="14" t="s">
        <v>89</v>
      </c>
      <c r="AW277" s="14" t="s">
        <v>36</v>
      </c>
      <c r="AX277" s="14" t="s">
        <v>80</v>
      </c>
      <c r="AY277" s="214" t="s">
        <v>127</v>
      </c>
    </row>
    <row r="278" spans="2:51" s="14" customFormat="1" ht="11.25">
      <c r="B278" s="204"/>
      <c r="C278" s="205"/>
      <c r="D278" s="195" t="s">
        <v>135</v>
      </c>
      <c r="E278" s="206" t="s">
        <v>1</v>
      </c>
      <c r="F278" s="207" t="s">
        <v>249</v>
      </c>
      <c r="G278" s="205"/>
      <c r="H278" s="208">
        <v>9.67</v>
      </c>
      <c r="I278" s="209"/>
      <c r="J278" s="205"/>
      <c r="K278" s="205"/>
      <c r="L278" s="210"/>
      <c r="M278" s="211"/>
      <c r="N278" s="212"/>
      <c r="O278" s="212"/>
      <c r="P278" s="212"/>
      <c r="Q278" s="212"/>
      <c r="R278" s="212"/>
      <c r="S278" s="212"/>
      <c r="T278" s="213"/>
      <c r="AT278" s="214" t="s">
        <v>135</v>
      </c>
      <c r="AU278" s="214" t="s">
        <v>21</v>
      </c>
      <c r="AV278" s="14" t="s">
        <v>89</v>
      </c>
      <c r="AW278" s="14" t="s">
        <v>36</v>
      </c>
      <c r="AX278" s="14" t="s">
        <v>80</v>
      </c>
      <c r="AY278" s="214" t="s">
        <v>127</v>
      </c>
    </row>
    <row r="279" spans="2:51" s="15" customFormat="1" ht="11.25">
      <c r="B279" s="215"/>
      <c r="C279" s="216"/>
      <c r="D279" s="195" t="s">
        <v>135</v>
      </c>
      <c r="E279" s="217" t="s">
        <v>1</v>
      </c>
      <c r="F279" s="218" t="s">
        <v>138</v>
      </c>
      <c r="G279" s="216"/>
      <c r="H279" s="219">
        <v>680.603</v>
      </c>
      <c r="I279" s="220"/>
      <c r="J279" s="216"/>
      <c r="K279" s="216"/>
      <c r="L279" s="221"/>
      <c r="M279" s="222"/>
      <c r="N279" s="223"/>
      <c r="O279" s="223"/>
      <c r="P279" s="223"/>
      <c r="Q279" s="223"/>
      <c r="R279" s="223"/>
      <c r="S279" s="223"/>
      <c r="T279" s="224"/>
      <c r="AT279" s="225" t="s">
        <v>135</v>
      </c>
      <c r="AU279" s="225" t="s">
        <v>21</v>
      </c>
      <c r="AV279" s="15" t="s">
        <v>133</v>
      </c>
      <c r="AW279" s="15" t="s">
        <v>36</v>
      </c>
      <c r="AX279" s="15" t="s">
        <v>21</v>
      </c>
      <c r="AY279" s="225" t="s">
        <v>127</v>
      </c>
    </row>
    <row r="280" spans="2:63" s="12" customFormat="1" ht="25.9" customHeight="1">
      <c r="B280" s="166"/>
      <c r="C280" s="167"/>
      <c r="D280" s="168" t="s">
        <v>79</v>
      </c>
      <c r="E280" s="169" t="s">
        <v>311</v>
      </c>
      <c r="F280" s="169" t="s">
        <v>312</v>
      </c>
      <c r="G280" s="167"/>
      <c r="H280" s="167"/>
      <c r="I280" s="170"/>
      <c r="J280" s="171">
        <f>BK280</f>
        <v>0</v>
      </c>
      <c r="K280" s="167"/>
      <c r="L280" s="172"/>
      <c r="M280" s="173"/>
      <c r="N280" s="174"/>
      <c r="O280" s="174"/>
      <c r="P280" s="175">
        <f>P281+P289</f>
        <v>0</v>
      </c>
      <c r="Q280" s="174"/>
      <c r="R280" s="175">
        <f>R281+R289</f>
        <v>0</v>
      </c>
      <c r="S280" s="174"/>
      <c r="T280" s="176">
        <f>T281+T289</f>
        <v>0</v>
      </c>
      <c r="AR280" s="177" t="s">
        <v>21</v>
      </c>
      <c r="AT280" s="178" t="s">
        <v>79</v>
      </c>
      <c r="AU280" s="178" t="s">
        <v>80</v>
      </c>
      <c r="AY280" s="177" t="s">
        <v>127</v>
      </c>
      <c r="BK280" s="179">
        <f>BK281+BK289</f>
        <v>0</v>
      </c>
    </row>
    <row r="281" spans="2:63" s="12" customFormat="1" ht="22.9" customHeight="1">
      <c r="B281" s="166"/>
      <c r="C281" s="167"/>
      <c r="D281" s="168" t="s">
        <v>79</v>
      </c>
      <c r="E281" s="236" t="s">
        <v>313</v>
      </c>
      <c r="F281" s="236" t="s">
        <v>314</v>
      </c>
      <c r="G281" s="167"/>
      <c r="H281" s="167"/>
      <c r="I281" s="170"/>
      <c r="J281" s="237">
        <f>BK281</f>
        <v>0</v>
      </c>
      <c r="K281" s="167"/>
      <c r="L281" s="172"/>
      <c r="M281" s="173"/>
      <c r="N281" s="174"/>
      <c r="O281" s="174"/>
      <c r="P281" s="175">
        <f>SUM(P282:P288)</f>
        <v>0</v>
      </c>
      <c r="Q281" s="174"/>
      <c r="R281" s="175">
        <f>SUM(R282:R288)</f>
        <v>0</v>
      </c>
      <c r="S281" s="174"/>
      <c r="T281" s="176">
        <f>SUM(T282:T288)</f>
        <v>0</v>
      </c>
      <c r="AR281" s="177" t="s">
        <v>21</v>
      </c>
      <c r="AT281" s="178" t="s">
        <v>79</v>
      </c>
      <c r="AU281" s="178" t="s">
        <v>21</v>
      </c>
      <c r="AY281" s="177" t="s">
        <v>127</v>
      </c>
      <c r="BK281" s="179">
        <f>SUM(BK282:BK288)</f>
        <v>0</v>
      </c>
    </row>
    <row r="282" spans="1:65" s="2" customFormat="1" ht="24.2" customHeight="1">
      <c r="A282" s="34"/>
      <c r="B282" s="35"/>
      <c r="C282" s="180" t="s">
        <v>315</v>
      </c>
      <c r="D282" s="180" t="s">
        <v>128</v>
      </c>
      <c r="E282" s="181" t="s">
        <v>316</v>
      </c>
      <c r="F282" s="182" t="s">
        <v>317</v>
      </c>
      <c r="G282" s="183" t="s">
        <v>318</v>
      </c>
      <c r="H282" s="184">
        <v>27.841</v>
      </c>
      <c r="I282" s="185"/>
      <c r="J282" s="186">
        <f>ROUND(I282*H282,2)</f>
        <v>0</v>
      </c>
      <c r="K282" s="182" t="s">
        <v>157</v>
      </c>
      <c r="L282" s="39"/>
      <c r="M282" s="187" t="s">
        <v>1</v>
      </c>
      <c r="N282" s="188" t="s">
        <v>45</v>
      </c>
      <c r="O282" s="71"/>
      <c r="P282" s="189">
        <f>O282*H282</f>
        <v>0</v>
      </c>
      <c r="Q282" s="189">
        <v>0</v>
      </c>
      <c r="R282" s="189">
        <f>Q282*H282</f>
        <v>0</v>
      </c>
      <c r="S282" s="189">
        <v>0</v>
      </c>
      <c r="T282" s="190">
        <f>S282*H282</f>
        <v>0</v>
      </c>
      <c r="U282" s="34"/>
      <c r="V282" s="34"/>
      <c r="W282" s="34"/>
      <c r="X282" s="34"/>
      <c r="Y282" s="34"/>
      <c r="Z282" s="34"/>
      <c r="AA282" s="34"/>
      <c r="AB282" s="34"/>
      <c r="AC282" s="34"/>
      <c r="AD282" s="34"/>
      <c r="AE282" s="34"/>
      <c r="AR282" s="191" t="s">
        <v>133</v>
      </c>
      <c r="AT282" s="191" t="s">
        <v>128</v>
      </c>
      <c r="AU282" s="191" t="s">
        <v>89</v>
      </c>
      <c r="AY282" s="17" t="s">
        <v>127</v>
      </c>
      <c r="BE282" s="192">
        <f>IF(N282="základní",J282,0)</f>
        <v>0</v>
      </c>
      <c r="BF282" s="192">
        <f>IF(N282="snížená",J282,0)</f>
        <v>0</v>
      </c>
      <c r="BG282" s="192">
        <f>IF(N282="zákl. přenesená",J282,0)</f>
        <v>0</v>
      </c>
      <c r="BH282" s="192">
        <f>IF(N282="sníž. přenesená",J282,0)</f>
        <v>0</v>
      </c>
      <c r="BI282" s="192">
        <f>IF(N282="nulová",J282,0)</f>
        <v>0</v>
      </c>
      <c r="BJ282" s="17" t="s">
        <v>21</v>
      </c>
      <c r="BK282" s="192">
        <f>ROUND(I282*H282,2)</f>
        <v>0</v>
      </c>
      <c r="BL282" s="17" t="s">
        <v>133</v>
      </c>
      <c r="BM282" s="191" t="s">
        <v>319</v>
      </c>
    </row>
    <row r="283" spans="1:65" s="2" customFormat="1" ht="33" customHeight="1">
      <c r="A283" s="34"/>
      <c r="B283" s="35"/>
      <c r="C283" s="180" t="s">
        <v>320</v>
      </c>
      <c r="D283" s="180" t="s">
        <v>128</v>
      </c>
      <c r="E283" s="181" t="s">
        <v>321</v>
      </c>
      <c r="F283" s="182" t="s">
        <v>322</v>
      </c>
      <c r="G283" s="183" t="s">
        <v>318</v>
      </c>
      <c r="H283" s="184">
        <v>250.569</v>
      </c>
      <c r="I283" s="185"/>
      <c r="J283" s="186">
        <f>ROUND(I283*H283,2)</f>
        <v>0</v>
      </c>
      <c r="K283" s="182" t="s">
        <v>157</v>
      </c>
      <c r="L283" s="39"/>
      <c r="M283" s="187" t="s">
        <v>1</v>
      </c>
      <c r="N283" s="188" t="s">
        <v>45</v>
      </c>
      <c r="O283" s="71"/>
      <c r="P283" s="189">
        <f>O283*H283</f>
        <v>0</v>
      </c>
      <c r="Q283" s="189">
        <v>0</v>
      </c>
      <c r="R283" s="189">
        <f>Q283*H283</f>
        <v>0</v>
      </c>
      <c r="S283" s="189">
        <v>0</v>
      </c>
      <c r="T283" s="190">
        <f>S283*H283</f>
        <v>0</v>
      </c>
      <c r="U283" s="34"/>
      <c r="V283" s="34"/>
      <c r="W283" s="34"/>
      <c r="X283" s="34"/>
      <c r="Y283" s="34"/>
      <c r="Z283" s="34"/>
      <c r="AA283" s="34"/>
      <c r="AB283" s="34"/>
      <c r="AC283" s="34"/>
      <c r="AD283" s="34"/>
      <c r="AE283" s="34"/>
      <c r="AR283" s="191" t="s">
        <v>133</v>
      </c>
      <c r="AT283" s="191" t="s">
        <v>128</v>
      </c>
      <c r="AU283" s="191" t="s">
        <v>89</v>
      </c>
      <c r="AY283" s="17" t="s">
        <v>127</v>
      </c>
      <c r="BE283" s="192">
        <f>IF(N283="základní",J283,0)</f>
        <v>0</v>
      </c>
      <c r="BF283" s="192">
        <f>IF(N283="snížená",J283,0)</f>
        <v>0</v>
      </c>
      <c r="BG283" s="192">
        <f>IF(N283="zákl. přenesená",J283,0)</f>
        <v>0</v>
      </c>
      <c r="BH283" s="192">
        <f>IF(N283="sníž. přenesená",J283,0)</f>
        <v>0</v>
      </c>
      <c r="BI283" s="192">
        <f>IF(N283="nulová",J283,0)</f>
        <v>0</v>
      </c>
      <c r="BJ283" s="17" t="s">
        <v>21</v>
      </c>
      <c r="BK283" s="192">
        <f>ROUND(I283*H283,2)</f>
        <v>0</v>
      </c>
      <c r="BL283" s="17" t="s">
        <v>133</v>
      </c>
      <c r="BM283" s="191" t="s">
        <v>323</v>
      </c>
    </row>
    <row r="284" spans="2:51" s="14" customFormat="1" ht="11.25">
      <c r="B284" s="204"/>
      <c r="C284" s="205"/>
      <c r="D284" s="195" t="s">
        <v>135</v>
      </c>
      <c r="E284" s="206" t="s">
        <v>1</v>
      </c>
      <c r="F284" s="207" t="s">
        <v>324</v>
      </c>
      <c r="G284" s="205"/>
      <c r="H284" s="208">
        <v>250.569</v>
      </c>
      <c r="I284" s="209"/>
      <c r="J284" s="205"/>
      <c r="K284" s="205"/>
      <c r="L284" s="210"/>
      <c r="M284" s="211"/>
      <c r="N284" s="212"/>
      <c r="O284" s="212"/>
      <c r="P284" s="212"/>
      <c r="Q284" s="212"/>
      <c r="R284" s="212"/>
      <c r="S284" s="212"/>
      <c r="T284" s="213"/>
      <c r="AT284" s="214" t="s">
        <v>135</v>
      </c>
      <c r="AU284" s="214" t="s">
        <v>89</v>
      </c>
      <c r="AV284" s="14" t="s">
        <v>89</v>
      </c>
      <c r="AW284" s="14" t="s">
        <v>36</v>
      </c>
      <c r="AX284" s="14" t="s">
        <v>21</v>
      </c>
      <c r="AY284" s="214" t="s">
        <v>127</v>
      </c>
    </row>
    <row r="285" spans="1:65" s="2" customFormat="1" ht="24.2" customHeight="1">
      <c r="A285" s="34"/>
      <c r="B285" s="35"/>
      <c r="C285" s="180" t="s">
        <v>325</v>
      </c>
      <c r="D285" s="180" t="s">
        <v>128</v>
      </c>
      <c r="E285" s="181" t="s">
        <v>326</v>
      </c>
      <c r="F285" s="182" t="s">
        <v>327</v>
      </c>
      <c r="G285" s="183" t="s">
        <v>318</v>
      </c>
      <c r="H285" s="184">
        <v>27.841</v>
      </c>
      <c r="I285" s="185"/>
      <c r="J285" s="186">
        <f>ROUND(I285*H285,2)</f>
        <v>0</v>
      </c>
      <c r="K285" s="182" t="s">
        <v>157</v>
      </c>
      <c r="L285" s="39"/>
      <c r="M285" s="187" t="s">
        <v>1</v>
      </c>
      <c r="N285" s="188" t="s">
        <v>45</v>
      </c>
      <c r="O285" s="71"/>
      <c r="P285" s="189">
        <f>O285*H285</f>
        <v>0</v>
      </c>
      <c r="Q285" s="189">
        <v>0</v>
      </c>
      <c r="R285" s="189">
        <f>Q285*H285</f>
        <v>0</v>
      </c>
      <c r="S285" s="189">
        <v>0</v>
      </c>
      <c r="T285" s="190">
        <f>S285*H285</f>
        <v>0</v>
      </c>
      <c r="U285" s="34"/>
      <c r="V285" s="34"/>
      <c r="W285" s="34"/>
      <c r="X285" s="34"/>
      <c r="Y285" s="34"/>
      <c r="Z285" s="34"/>
      <c r="AA285" s="34"/>
      <c r="AB285" s="34"/>
      <c r="AC285" s="34"/>
      <c r="AD285" s="34"/>
      <c r="AE285" s="34"/>
      <c r="AR285" s="191" t="s">
        <v>133</v>
      </c>
      <c r="AT285" s="191" t="s">
        <v>128</v>
      </c>
      <c r="AU285" s="191" t="s">
        <v>89</v>
      </c>
      <c r="AY285" s="17" t="s">
        <v>127</v>
      </c>
      <c r="BE285" s="192">
        <f>IF(N285="základní",J285,0)</f>
        <v>0</v>
      </c>
      <c r="BF285" s="192">
        <f>IF(N285="snížená",J285,0)</f>
        <v>0</v>
      </c>
      <c r="BG285" s="192">
        <f>IF(N285="zákl. přenesená",J285,0)</f>
        <v>0</v>
      </c>
      <c r="BH285" s="192">
        <f>IF(N285="sníž. přenesená",J285,0)</f>
        <v>0</v>
      </c>
      <c r="BI285" s="192">
        <f>IF(N285="nulová",J285,0)</f>
        <v>0</v>
      </c>
      <c r="BJ285" s="17" t="s">
        <v>21</v>
      </c>
      <c r="BK285" s="192">
        <f>ROUND(I285*H285,2)</f>
        <v>0</v>
      </c>
      <c r="BL285" s="17" t="s">
        <v>133</v>
      </c>
      <c r="BM285" s="191" t="s">
        <v>328</v>
      </c>
    </row>
    <row r="286" spans="1:65" s="2" customFormat="1" ht="24.2" customHeight="1">
      <c r="A286" s="34"/>
      <c r="B286" s="35"/>
      <c r="C286" s="180" t="s">
        <v>329</v>
      </c>
      <c r="D286" s="180" t="s">
        <v>128</v>
      </c>
      <c r="E286" s="181" t="s">
        <v>330</v>
      </c>
      <c r="F286" s="182" t="s">
        <v>331</v>
      </c>
      <c r="G286" s="183" t="s">
        <v>318</v>
      </c>
      <c r="H286" s="184">
        <v>389.774</v>
      </c>
      <c r="I286" s="185"/>
      <c r="J286" s="186">
        <f>ROUND(I286*H286,2)</f>
        <v>0</v>
      </c>
      <c r="K286" s="182" t="s">
        <v>157</v>
      </c>
      <c r="L286" s="39"/>
      <c r="M286" s="187" t="s">
        <v>1</v>
      </c>
      <c r="N286" s="188" t="s">
        <v>45</v>
      </c>
      <c r="O286" s="71"/>
      <c r="P286" s="189">
        <f>O286*H286</f>
        <v>0</v>
      </c>
      <c r="Q286" s="189">
        <v>0</v>
      </c>
      <c r="R286" s="189">
        <f>Q286*H286</f>
        <v>0</v>
      </c>
      <c r="S286" s="189">
        <v>0</v>
      </c>
      <c r="T286" s="190">
        <f>S286*H286</f>
        <v>0</v>
      </c>
      <c r="U286" s="34"/>
      <c r="V286" s="34"/>
      <c r="W286" s="34"/>
      <c r="X286" s="34"/>
      <c r="Y286" s="34"/>
      <c r="Z286" s="34"/>
      <c r="AA286" s="34"/>
      <c r="AB286" s="34"/>
      <c r="AC286" s="34"/>
      <c r="AD286" s="34"/>
      <c r="AE286" s="34"/>
      <c r="AR286" s="191" t="s">
        <v>133</v>
      </c>
      <c r="AT286" s="191" t="s">
        <v>128</v>
      </c>
      <c r="AU286" s="191" t="s">
        <v>89</v>
      </c>
      <c r="AY286" s="17" t="s">
        <v>127</v>
      </c>
      <c r="BE286" s="192">
        <f>IF(N286="základní",J286,0)</f>
        <v>0</v>
      </c>
      <c r="BF286" s="192">
        <f>IF(N286="snížená",J286,0)</f>
        <v>0</v>
      </c>
      <c r="BG286" s="192">
        <f>IF(N286="zákl. přenesená",J286,0)</f>
        <v>0</v>
      </c>
      <c r="BH286" s="192">
        <f>IF(N286="sníž. přenesená",J286,0)</f>
        <v>0</v>
      </c>
      <c r="BI286" s="192">
        <f>IF(N286="nulová",J286,0)</f>
        <v>0</v>
      </c>
      <c r="BJ286" s="17" t="s">
        <v>21</v>
      </c>
      <c r="BK286" s="192">
        <f>ROUND(I286*H286,2)</f>
        <v>0</v>
      </c>
      <c r="BL286" s="17" t="s">
        <v>133</v>
      </c>
      <c r="BM286" s="191" t="s">
        <v>332</v>
      </c>
    </row>
    <row r="287" spans="2:51" s="14" customFormat="1" ht="11.25">
      <c r="B287" s="204"/>
      <c r="C287" s="205"/>
      <c r="D287" s="195" t="s">
        <v>135</v>
      </c>
      <c r="E287" s="206" t="s">
        <v>1</v>
      </c>
      <c r="F287" s="207" t="s">
        <v>333</v>
      </c>
      <c r="G287" s="205"/>
      <c r="H287" s="208">
        <v>389.774</v>
      </c>
      <c r="I287" s="209"/>
      <c r="J287" s="205"/>
      <c r="K287" s="205"/>
      <c r="L287" s="210"/>
      <c r="M287" s="211"/>
      <c r="N287" s="212"/>
      <c r="O287" s="212"/>
      <c r="P287" s="212"/>
      <c r="Q287" s="212"/>
      <c r="R287" s="212"/>
      <c r="S287" s="212"/>
      <c r="T287" s="213"/>
      <c r="AT287" s="214" t="s">
        <v>135</v>
      </c>
      <c r="AU287" s="214" t="s">
        <v>89</v>
      </c>
      <c r="AV287" s="14" t="s">
        <v>89</v>
      </c>
      <c r="AW287" s="14" t="s">
        <v>36</v>
      </c>
      <c r="AX287" s="14" t="s">
        <v>21</v>
      </c>
      <c r="AY287" s="214" t="s">
        <v>127</v>
      </c>
    </row>
    <row r="288" spans="1:65" s="2" customFormat="1" ht="24.2" customHeight="1">
      <c r="A288" s="34"/>
      <c r="B288" s="35"/>
      <c r="C288" s="180" t="s">
        <v>334</v>
      </c>
      <c r="D288" s="180" t="s">
        <v>128</v>
      </c>
      <c r="E288" s="181" t="s">
        <v>335</v>
      </c>
      <c r="F288" s="182" t="s">
        <v>336</v>
      </c>
      <c r="G288" s="183" t="s">
        <v>318</v>
      </c>
      <c r="H288" s="184">
        <v>27.841</v>
      </c>
      <c r="I288" s="185"/>
      <c r="J288" s="186">
        <f>ROUND(I288*H288,2)</f>
        <v>0</v>
      </c>
      <c r="K288" s="182" t="s">
        <v>157</v>
      </c>
      <c r="L288" s="39"/>
      <c r="M288" s="187" t="s">
        <v>1</v>
      </c>
      <c r="N288" s="188" t="s">
        <v>45</v>
      </c>
      <c r="O288" s="71"/>
      <c r="P288" s="189">
        <f>O288*H288</f>
        <v>0</v>
      </c>
      <c r="Q288" s="189">
        <v>0</v>
      </c>
      <c r="R288" s="189">
        <f>Q288*H288</f>
        <v>0</v>
      </c>
      <c r="S288" s="189">
        <v>0</v>
      </c>
      <c r="T288" s="190">
        <f>S288*H288</f>
        <v>0</v>
      </c>
      <c r="U288" s="34"/>
      <c r="V288" s="34"/>
      <c r="W288" s="34"/>
      <c r="X288" s="34"/>
      <c r="Y288" s="34"/>
      <c r="Z288" s="34"/>
      <c r="AA288" s="34"/>
      <c r="AB288" s="34"/>
      <c r="AC288" s="34"/>
      <c r="AD288" s="34"/>
      <c r="AE288" s="34"/>
      <c r="AR288" s="191" t="s">
        <v>133</v>
      </c>
      <c r="AT288" s="191" t="s">
        <v>128</v>
      </c>
      <c r="AU288" s="191" t="s">
        <v>89</v>
      </c>
      <c r="AY288" s="17" t="s">
        <v>127</v>
      </c>
      <c r="BE288" s="192">
        <f>IF(N288="základní",J288,0)</f>
        <v>0</v>
      </c>
      <c r="BF288" s="192">
        <f>IF(N288="snížená",J288,0)</f>
        <v>0</v>
      </c>
      <c r="BG288" s="192">
        <f>IF(N288="zákl. přenesená",J288,0)</f>
        <v>0</v>
      </c>
      <c r="BH288" s="192">
        <f>IF(N288="sníž. přenesená",J288,0)</f>
        <v>0</v>
      </c>
      <c r="BI288" s="192">
        <f>IF(N288="nulová",J288,0)</f>
        <v>0</v>
      </c>
      <c r="BJ288" s="17" t="s">
        <v>21</v>
      </c>
      <c r="BK288" s="192">
        <f>ROUND(I288*H288,2)</f>
        <v>0</v>
      </c>
      <c r="BL288" s="17" t="s">
        <v>133</v>
      </c>
      <c r="BM288" s="191" t="s">
        <v>337</v>
      </c>
    </row>
    <row r="289" spans="2:63" s="12" customFormat="1" ht="22.9" customHeight="1">
      <c r="B289" s="166"/>
      <c r="C289" s="167"/>
      <c r="D289" s="168" t="s">
        <v>79</v>
      </c>
      <c r="E289" s="236" t="s">
        <v>338</v>
      </c>
      <c r="F289" s="236" t="s">
        <v>339</v>
      </c>
      <c r="G289" s="167"/>
      <c r="H289" s="167"/>
      <c r="I289" s="170"/>
      <c r="J289" s="237">
        <f>BK289</f>
        <v>0</v>
      </c>
      <c r="K289" s="167"/>
      <c r="L289" s="172"/>
      <c r="M289" s="173"/>
      <c r="N289" s="174"/>
      <c r="O289" s="174"/>
      <c r="P289" s="175">
        <f>SUM(P290:P291)</f>
        <v>0</v>
      </c>
      <c r="Q289" s="174"/>
      <c r="R289" s="175">
        <f>SUM(R290:R291)</f>
        <v>0</v>
      </c>
      <c r="S289" s="174"/>
      <c r="T289" s="176">
        <f>SUM(T290:T291)</f>
        <v>0</v>
      </c>
      <c r="AR289" s="177" t="s">
        <v>21</v>
      </c>
      <c r="AT289" s="178" t="s">
        <v>79</v>
      </c>
      <c r="AU289" s="178" t="s">
        <v>21</v>
      </c>
      <c r="AY289" s="177" t="s">
        <v>127</v>
      </c>
      <c r="BK289" s="179">
        <f>SUM(BK290:BK291)</f>
        <v>0</v>
      </c>
    </row>
    <row r="290" spans="1:65" s="2" customFormat="1" ht="21.75" customHeight="1">
      <c r="A290" s="34"/>
      <c r="B290" s="35"/>
      <c r="C290" s="180" t="s">
        <v>340</v>
      </c>
      <c r="D290" s="180" t="s">
        <v>128</v>
      </c>
      <c r="E290" s="181" t="s">
        <v>341</v>
      </c>
      <c r="F290" s="182" t="s">
        <v>342</v>
      </c>
      <c r="G290" s="183" t="s">
        <v>318</v>
      </c>
      <c r="H290" s="184">
        <v>33.2</v>
      </c>
      <c r="I290" s="185"/>
      <c r="J290" s="186">
        <f>ROUND(I290*H290,2)</f>
        <v>0</v>
      </c>
      <c r="K290" s="182" t="s">
        <v>157</v>
      </c>
      <c r="L290" s="39"/>
      <c r="M290" s="187" t="s">
        <v>1</v>
      </c>
      <c r="N290" s="188" t="s">
        <v>45</v>
      </c>
      <c r="O290" s="71"/>
      <c r="P290" s="189">
        <f>O290*H290</f>
        <v>0</v>
      </c>
      <c r="Q290" s="189">
        <v>0</v>
      </c>
      <c r="R290" s="189">
        <f>Q290*H290</f>
        <v>0</v>
      </c>
      <c r="S290" s="189">
        <v>0</v>
      </c>
      <c r="T290" s="190">
        <f>S290*H290</f>
        <v>0</v>
      </c>
      <c r="U290" s="34"/>
      <c r="V290" s="34"/>
      <c r="W290" s="34"/>
      <c r="X290" s="34"/>
      <c r="Y290" s="34"/>
      <c r="Z290" s="34"/>
      <c r="AA290" s="34"/>
      <c r="AB290" s="34"/>
      <c r="AC290" s="34"/>
      <c r="AD290" s="34"/>
      <c r="AE290" s="34"/>
      <c r="AR290" s="191" t="s">
        <v>133</v>
      </c>
      <c r="AT290" s="191" t="s">
        <v>128</v>
      </c>
      <c r="AU290" s="191" t="s">
        <v>89</v>
      </c>
      <c r="AY290" s="17" t="s">
        <v>127</v>
      </c>
      <c r="BE290" s="192">
        <f>IF(N290="základní",J290,0)</f>
        <v>0</v>
      </c>
      <c r="BF290" s="192">
        <f>IF(N290="snížená",J290,0)</f>
        <v>0</v>
      </c>
      <c r="BG290" s="192">
        <f>IF(N290="zákl. přenesená",J290,0)</f>
        <v>0</v>
      </c>
      <c r="BH290" s="192">
        <f>IF(N290="sníž. přenesená",J290,0)</f>
        <v>0</v>
      </c>
      <c r="BI290" s="192">
        <f>IF(N290="nulová",J290,0)</f>
        <v>0</v>
      </c>
      <c r="BJ290" s="17" t="s">
        <v>21</v>
      </c>
      <c r="BK290" s="192">
        <f>ROUND(I290*H290,2)</f>
        <v>0</v>
      </c>
      <c r="BL290" s="17" t="s">
        <v>133</v>
      </c>
      <c r="BM290" s="191" t="s">
        <v>343</v>
      </c>
    </row>
    <row r="291" spans="1:65" s="2" customFormat="1" ht="24.2" customHeight="1">
      <c r="A291" s="34"/>
      <c r="B291" s="35"/>
      <c r="C291" s="180" t="s">
        <v>344</v>
      </c>
      <c r="D291" s="180" t="s">
        <v>128</v>
      </c>
      <c r="E291" s="181" t="s">
        <v>345</v>
      </c>
      <c r="F291" s="182" t="s">
        <v>346</v>
      </c>
      <c r="G291" s="183" t="s">
        <v>318</v>
      </c>
      <c r="H291" s="184">
        <v>33.2</v>
      </c>
      <c r="I291" s="185"/>
      <c r="J291" s="186">
        <f>ROUND(I291*H291,2)</f>
        <v>0</v>
      </c>
      <c r="K291" s="182" t="s">
        <v>157</v>
      </c>
      <c r="L291" s="39"/>
      <c r="M291" s="187" t="s">
        <v>1</v>
      </c>
      <c r="N291" s="188" t="s">
        <v>45</v>
      </c>
      <c r="O291" s="71"/>
      <c r="P291" s="189">
        <f>O291*H291</f>
        <v>0</v>
      </c>
      <c r="Q291" s="189">
        <v>0</v>
      </c>
      <c r="R291" s="189">
        <f>Q291*H291</f>
        <v>0</v>
      </c>
      <c r="S291" s="189">
        <v>0</v>
      </c>
      <c r="T291" s="190">
        <f>S291*H291</f>
        <v>0</v>
      </c>
      <c r="U291" s="34"/>
      <c r="V291" s="34"/>
      <c r="W291" s="34"/>
      <c r="X291" s="34"/>
      <c r="Y291" s="34"/>
      <c r="Z291" s="34"/>
      <c r="AA291" s="34"/>
      <c r="AB291" s="34"/>
      <c r="AC291" s="34"/>
      <c r="AD291" s="34"/>
      <c r="AE291" s="34"/>
      <c r="AR291" s="191" t="s">
        <v>133</v>
      </c>
      <c r="AT291" s="191" t="s">
        <v>128</v>
      </c>
      <c r="AU291" s="191" t="s">
        <v>89</v>
      </c>
      <c r="AY291" s="17" t="s">
        <v>127</v>
      </c>
      <c r="BE291" s="192">
        <f>IF(N291="základní",J291,0)</f>
        <v>0</v>
      </c>
      <c r="BF291" s="192">
        <f>IF(N291="snížená",J291,0)</f>
        <v>0</v>
      </c>
      <c r="BG291" s="192">
        <f>IF(N291="zákl. přenesená",J291,0)</f>
        <v>0</v>
      </c>
      <c r="BH291" s="192">
        <f>IF(N291="sníž. přenesená",J291,0)</f>
        <v>0</v>
      </c>
      <c r="BI291" s="192">
        <f>IF(N291="nulová",J291,0)</f>
        <v>0</v>
      </c>
      <c r="BJ291" s="17" t="s">
        <v>21</v>
      </c>
      <c r="BK291" s="192">
        <f>ROUND(I291*H291,2)</f>
        <v>0</v>
      </c>
      <c r="BL291" s="17" t="s">
        <v>133</v>
      </c>
      <c r="BM291" s="191" t="s">
        <v>347</v>
      </c>
    </row>
    <row r="292" spans="2:63" s="12" customFormat="1" ht="25.9" customHeight="1">
      <c r="B292" s="166"/>
      <c r="C292" s="167"/>
      <c r="D292" s="168" t="s">
        <v>79</v>
      </c>
      <c r="E292" s="169" t="s">
        <v>348</v>
      </c>
      <c r="F292" s="169" t="s">
        <v>349</v>
      </c>
      <c r="G292" s="167"/>
      <c r="H292" s="167"/>
      <c r="I292" s="170"/>
      <c r="J292" s="171">
        <f>BK292</f>
        <v>0</v>
      </c>
      <c r="K292" s="167"/>
      <c r="L292" s="172"/>
      <c r="M292" s="173"/>
      <c r="N292" s="174"/>
      <c r="O292" s="174"/>
      <c r="P292" s="175">
        <f>P293+P300+P314</f>
        <v>0</v>
      </c>
      <c r="Q292" s="174"/>
      <c r="R292" s="175">
        <f>R293+R300+R314</f>
        <v>0.154639</v>
      </c>
      <c r="S292" s="174"/>
      <c r="T292" s="176">
        <f>T293+T300+T314</f>
        <v>0.5662</v>
      </c>
      <c r="AR292" s="177" t="s">
        <v>89</v>
      </c>
      <c r="AT292" s="178" t="s">
        <v>79</v>
      </c>
      <c r="AU292" s="178" t="s">
        <v>80</v>
      </c>
      <c r="AY292" s="177" t="s">
        <v>127</v>
      </c>
      <c r="BK292" s="179">
        <f>BK293+BK300+BK314</f>
        <v>0</v>
      </c>
    </row>
    <row r="293" spans="2:63" s="12" customFormat="1" ht="22.9" customHeight="1">
      <c r="B293" s="166"/>
      <c r="C293" s="167"/>
      <c r="D293" s="168" t="s">
        <v>79</v>
      </c>
      <c r="E293" s="236" t="s">
        <v>350</v>
      </c>
      <c r="F293" s="236" t="s">
        <v>351</v>
      </c>
      <c r="G293" s="167"/>
      <c r="H293" s="167"/>
      <c r="I293" s="170"/>
      <c r="J293" s="237">
        <f>BK293</f>
        <v>0</v>
      </c>
      <c r="K293" s="167"/>
      <c r="L293" s="172"/>
      <c r="M293" s="173"/>
      <c r="N293" s="174"/>
      <c r="O293" s="174"/>
      <c r="P293" s="175">
        <f>SUM(P294:P299)</f>
        <v>0</v>
      </c>
      <c r="Q293" s="174"/>
      <c r="R293" s="175">
        <f>SUM(R294:R299)</f>
        <v>0.00141</v>
      </c>
      <c r="S293" s="174"/>
      <c r="T293" s="176">
        <f>SUM(T294:T299)</f>
        <v>0.5662</v>
      </c>
      <c r="AR293" s="177" t="s">
        <v>89</v>
      </c>
      <c r="AT293" s="178" t="s">
        <v>79</v>
      </c>
      <c r="AU293" s="178" t="s">
        <v>21</v>
      </c>
      <c r="AY293" s="177" t="s">
        <v>127</v>
      </c>
      <c r="BK293" s="179">
        <f>SUM(BK294:BK299)</f>
        <v>0</v>
      </c>
    </row>
    <row r="294" spans="1:65" s="2" customFormat="1" ht="24.2" customHeight="1">
      <c r="A294" s="34"/>
      <c r="B294" s="35"/>
      <c r="C294" s="180" t="s">
        <v>352</v>
      </c>
      <c r="D294" s="180" t="s">
        <v>128</v>
      </c>
      <c r="E294" s="181" t="s">
        <v>353</v>
      </c>
      <c r="F294" s="182" t="s">
        <v>354</v>
      </c>
      <c r="G294" s="183" t="s">
        <v>176</v>
      </c>
      <c r="H294" s="184">
        <v>23.5</v>
      </c>
      <c r="I294" s="185"/>
      <c r="J294" s="186">
        <f aca="true" t="shared" si="10" ref="J294:J299">ROUND(I294*H294,2)</f>
        <v>0</v>
      </c>
      <c r="K294" s="182" t="s">
        <v>157</v>
      </c>
      <c r="L294" s="39"/>
      <c r="M294" s="187" t="s">
        <v>1</v>
      </c>
      <c r="N294" s="188" t="s">
        <v>45</v>
      </c>
      <c r="O294" s="71"/>
      <c r="P294" s="189">
        <f aca="true" t="shared" si="11" ref="P294:P299">O294*H294</f>
        <v>0</v>
      </c>
      <c r="Q294" s="189">
        <v>6E-05</v>
      </c>
      <c r="R294" s="189">
        <f aca="true" t="shared" si="12" ref="R294:R299">Q294*H294</f>
        <v>0.00141</v>
      </c>
      <c r="S294" s="189">
        <v>0</v>
      </c>
      <c r="T294" s="190">
        <f aca="true" t="shared" si="13" ref="T294:T299">S294*H294</f>
        <v>0</v>
      </c>
      <c r="U294" s="34"/>
      <c r="V294" s="34"/>
      <c r="W294" s="34"/>
      <c r="X294" s="34"/>
      <c r="Y294" s="34"/>
      <c r="Z294" s="34"/>
      <c r="AA294" s="34"/>
      <c r="AB294" s="34"/>
      <c r="AC294" s="34"/>
      <c r="AD294" s="34"/>
      <c r="AE294" s="34"/>
      <c r="AR294" s="191" t="s">
        <v>207</v>
      </c>
      <c r="AT294" s="191" t="s">
        <v>128</v>
      </c>
      <c r="AU294" s="191" t="s">
        <v>89</v>
      </c>
      <c r="AY294" s="17" t="s">
        <v>127</v>
      </c>
      <c r="BE294" s="192">
        <f aca="true" t="shared" si="14" ref="BE294:BE299">IF(N294="základní",J294,0)</f>
        <v>0</v>
      </c>
      <c r="BF294" s="192">
        <f aca="true" t="shared" si="15" ref="BF294:BF299">IF(N294="snížená",J294,0)</f>
        <v>0</v>
      </c>
      <c r="BG294" s="192">
        <f aca="true" t="shared" si="16" ref="BG294:BG299">IF(N294="zákl. přenesená",J294,0)</f>
        <v>0</v>
      </c>
      <c r="BH294" s="192">
        <f aca="true" t="shared" si="17" ref="BH294:BH299">IF(N294="sníž. přenesená",J294,0)</f>
        <v>0</v>
      </c>
      <c r="BI294" s="192">
        <f aca="true" t="shared" si="18" ref="BI294:BI299">IF(N294="nulová",J294,0)</f>
        <v>0</v>
      </c>
      <c r="BJ294" s="17" t="s">
        <v>21</v>
      </c>
      <c r="BK294" s="192">
        <f aca="true" t="shared" si="19" ref="BK294:BK299">ROUND(I294*H294,2)</f>
        <v>0</v>
      </c>
      <c r="BL294" s="17" t="s">
        <v>207</v>
      </c>
      <c r="BM294" s="191" t="s">
        <v>355</v>
      </c>
    </row>
    <row r="295" spans="1:65" s="2" customFormat="1" ht="24.2" customHeight="1">
      <c r="A295" s="34"/>
      <c r="B295" s="35"/>
      <c r="C295" s="180" t="s">
        <v>356</v>
      </c>
      <c r="D295" s="180" t="s">
        <v>128</v>
      </c>
      <c r="E295" s="181" t="s">
        <v>357</v>
      </c>
      <c r="F295" s="182" t="s">
        <v>358</v>
      </c>
      <c r="G295" s="183" t="s">
        <v>176</v>
      </c>
      <c r="H295" s="184">
        <v>23.5</v>
      </c>
      <c r="I295" s="185"/>
      <c r="J295" s="186">
        <f t="shared" si="10"/>
        <v>0</v>
      </c>
      <c r="K295" s="182" t="s">
        <v>157</v>
      </c>
      <c r="L295" s="39"/>
      <c r="M295" s="187" t="s">
        <v>1</v>
      </c>
      <c r="N295" s="188" t="s">
        <v>45</v>
      </c>
      <c r="O295" s="71"/>
      <c r="P295" s="189">
        <f t="shared" si="11"/>
        <v>0</v>
      </c>
      <c r="Q295" s="189">
        <v>0</v>
      </c>
      <c r="R295" s="189">
        <f t="shared" si="12"/>
        <v>0</v>
      </c>
      <c r="S295" s="189">
        <v>0.016</v>
      </c>
      <c r="T295" s="190">
        <f t="shared" si="13"/>
        <v>0.376</v>
      </c>
      <c r="U295" s="34"/>
      <c r="V295" s="34"/>
      <c r="W295" s="34"/>
      <c r="X295" s="34"/>
      <c r="Y295" s="34"/>
      <c r="Z295" s="34"/>
      <c r="AA295" s="34"/>
      <c r="AB295" s="34"/>
      <c r="AC295" s="34"/>
      <c r="AD295" s="34"/>
      <c r="AE295" s="34"/>
      <c r="AR295" s="191" t="s">
        <v>207</v>
      </c>
      <c r="AT295" s="191" t="s">
        <v>128</v>
      </c>
      <c r="AU295" s="191" t="s">
        <v>89</v>
      </c>
      <c r="AY295" s="17" t="s">
        <v>127</v>
      </c>
      <c r="BE295" s="192">
        <f t="shared" si="14"/>
        <v>0</v>
      </c>
      <c r="BF295" s="192">
        <f t="shared" si="15"/>
        <v>0</v>
      </c>
      <c r="BG295" s="192">
        <f t="shared" si="16"/>
        <v>0</v>
      </c>
      <c r="BH295" s="192">
        <f t="shared" si="17"/>
        <v>0</v>
      </c>
      <c r="BI295" s="192">
        <f t="shared" si="18"/>
        <v>0</v>
      </c>
      <c r="BJ295" s="17" t="s">
        <v>21</v>
      </c>
      <c r="BK295" s="192">
        <f t="shared" si="19"/>
        <v>0</v>
      </c>
      <c r="BL295" s="17" t="s">
        <v>207</v>
      </c>
      <c r="BM295" s="191" t="s">
        <v>359</v>
      </c>
    </row>
    <row r="296" spans="1:65" s="2" customFormat="1" ht="16.5" customHeight="1">
      <c r="A296" s="34"/>
      <c r="B296" s="35"/>
      <c r="C296" s="180" t="s">
        <v>360</v>
      </c>
      <c r="D296" s="180" t="s">
        <v>128</v>
      </c>
      <c r="E296" s="181" t="s">
        <v>361</v>
      </c>
      <c r="F296" s="182" t="s">
        <v>362</v>
      </c>
      <c r="G296" s="183" t="s">
        <v>176</v>
      </c>
      <c r="H296" s="184">
        <v>63.4</v>
      </c>
      <c r="I296" s="185"/>
      <c r="J296" s="186">
        <f t="shared" si="10"/>
        <v>0</v>
      </c>
      <c r="K296" s="182" t="s">
        <v>157</v>
      </c>
      <c r="L296" s="39"/>
      <c r="M296" s="187" t="s">
        <v>1</v>
      </c>
      <c r="N296" s="188" t="s">
        <v>45</v>
      </c>
      <c r="O296" s="71"/>
      <c r="P296" s="189">
        <f t="shared" si="11"/>
        <v>0</v>
      </c>
      <c r="Q296" s="189">
        <v>0</v>
      </c>
      <c r="R296" s="189">
        <f t="shared" si="12"/>
        <v>0</v>
      </c>
      <c r="S296" s="189">
        <v>0.003</v>
      </c>
      <c r="T296" s="190">
        <f t="shared" si="13"/>
        <v>0.1902</v>
      </c>
      <c r="U296" s="34"/>
      <c r="V296" s="34"/>
      <c r="W296" s="34"/>
      <c r="X296" s="34"/>
      <c r="Y296" s="34"/>
      <c r="Z296" s="34"/>
      <c r="AA296" s="34"/>
      <c r="AB296" s="34"/>
      <c r="AC296" s="34"/>
      <c r="AD296" s="34"/>
      <c r="AE296" s="34"/>
      <c r="AR296" s="191" t="s">
        <v>207</v>
      </c>
      <c r="AT296" s="191" t="s">
        <v>128</v>
      </c>
      <c r="AU296" s="191" t="s">
        <v>89</v>
      </c>
      <c r="AY296" s="17" t="s">
        <v>127</v>
      </c>
      <c r="BE296" s="192">
        <f t="shared" si="14"/>
        <v>0</v>
      </c>
      <c r="BF296" s="192">
        <f t="shared" si="15"/>
        <v>0</v>
      </c>
      <c r="BG296" s="192">
        <f t="shared" si="16"/>
        <v>0</v>
      </c>
      <c r="BH296" s="192">
        <f t="shared" si="17"/>
        <v>0</v>
      </c>
      <c r="BI296" s="192">
        <f t="shared" si="18"/>
        <v>0</v>
      </c>
      <c r="BJ296" s="17" t="s">
        <v>21</v>
      </c>
      <c r="BK296" s="192">
        <f t="shared" si="19"/>
        <v>0</v>
      </c>
      <c r="BL296" s="17" t="s">
        <v>207</v>
      </c>
      <c r="BM296" s="191" t="s">
        <v>363</v>
      </c>
    </row>
    <row r="297" spans="1:65" s="2" customFormat="1" ht="24.2" customHeight="1">
      <c r="A297" s="34"/>
      <c r="B297" s="35"/>
      <c r="C297" s="180" t="s">
        <v>364</v>
      </c>
      <c r="D297" s="180" t="s">
        <v>128</v>
      </c>
      <c r="E297" s="181" t="s">
        <v>365</v>
      </c>
      <c r="F297" s="182" t="s">
        <v>366</v>
      </c>
      <c r="G297" s="183" t="s">
        <v>176</v>
      </c>
      <c r="H297" s="184">
        <v>63.4</v>
      </c>
      <c r="I297" s="185"/>
      <c r="J297" s="186">
        <f t="shared" si="10"/>
        <v>0</v>
      </c>
      <c r="K297" s="182" t="s">
        <v>157</v>
      </c>
      <c r="L297" s="39"/>
      <c r="M297" s="187" t="s">
        <v>1</v>
      </c>
      <c r="N297" s="188" t="s">
        <v>45</v>
      </c>
      <c r="O297" s="71"/>
      <c r="P297" s="189">
        <f t="shared" si="11"/>
        <v>0</v>
      </c>
      <c r="Q297" s="189">
        <v>0</v>
      </c>
      <c r="R297" s="189">
        <f t="shared" si="12"/>
        <v>0</v>
      </c>
      <c r="S297" s="189">
        <v>0</v>
      </c>
      <c r="T297" s="190">
        <f t="shared" si="13"/>
        <v>0</v>
      </c>
      <c r="U297" s="34"/>
      <c r="V297" s="34"/>
      <c r="W297" s="34"/>
      <c r="X297" s="34"/>
      <c r="Y297" s="34"/>
      <c r="Z297" s="34"/>
      <c r="AA297" s="34"/>
      <c r="AB297" s="34"/>
      <c r="AC297" s="34"/>
      <c r="AD297" s="34"/>
      <c r="AE297" s="34"/>
      <c r="AR297" s="191" t="s">
        <v>207</v>
      </c>
      <c r="AT297" s="191" t="s">
        <v>128</v>
      </c>
      <c r="AU297" s="191" t="s">
        <v>89</v>
      </c>
      <c r="AY297" s="17" t="s">
        <v>127</v>
      </c>
      <c r="BE297" s="192">
        <f t="shared" si="14"/>
        <v>0</v>
      </c>
      <c r="BF297" s="192">
        <f t="shared" si="15"/>
        <v>0</v>
      </c>
      <c r="BG297" s="192">
        <f t="shared" si="16"/>
        <v>0</v>
      </c>
      <c r="BH297" s="192">
        <f t="shared" si="17"/>
        <v>0</v>
      </c>
      <c r="BI297" s="192">
        <f t="shared" si="18"/>
        <v>0</v>
      </c>
      <c r="BJ297" s="17" t="s">
        <v>21</v>
      </c>
      <c r="BK297" s="192">
        <f t="shared" si="19"/>
        <v>0</v>
      </c>
      <c r="BL297" s="17" t="s">
        <v>207</v>
      </c>
      <c r="BM297" s="191" t="s">
        <v>367</v>
      </c>
    </row>
    <row r="298" spans="1:65" s="2" customFormat="1" ht="24.2" customHeight="1">
      <c r="A298" s="34"/>
      <c r="B298" s="35"/>
      <c r="C298" s="180" t="s">
        <v>368</v>
      </c>
      <c r="D298" s="180" t="s">
        <v>128</v>
      </c>
      <c r="E298" s="181" t="s">
        <v>369</v>
      </c>
      <c r="F298" s="182" t="s">
        <v>370</v>
      </c>
      <c r="G298" s="183" t="s">
        <v>371</v>
      </c>
      <c r="H298" s="238"/>
      <c r="I298" s="185"/>
      <c r="J298" s="186">
        <f t="shared" si="10"/>
        <v>0</v>
      </c>
      <c r="K298" s="182" t="s">
        <v>157</v>
      </c>
      <c r="L298" s="39"/>
      <c r="M298" s="187" t="s">
        <v>1</v>
      </c>
      <c r="N298" s="188" t="s">
        <v>45</v>
      </c>
      <c r="O298" s="71"/>
      <c r="P298" s="189">
        <f t="shared" si="11"/>
        <v>0</v>
      </c>
      <c r="Q298" s="189">
        <v>0</v>
      </c>
      <c r="R298" s="189">
        <f t="shared" si="12"/>
        <v>0</v>
      </c>
      <c r="S298" s="189">
        <v>0</v>
      </c>
      <c r="T298" s="190">
        <f t="shared" si="13"/>
        <v>0</v>
      </c>
      <c r="U298" s="34"/>
      <c r="V298" s="34"/>
      <c r="W298" s="34"/>
      <c r="X298" s="34"/>
      <c r="Y298" s="34"/>
      <c r="Z298" s="34"/>
      <c r="AA298" s="34"/>
      <c r="AB298" s="34"/>
      <c r="AC298" s="34"/>
      <c r="AD298" s="34"/>
      <c r="AE298" s="34"/>
      <c r="AR298" s="191" t="s">
        <v>207</v>
      </c>
      <c r="AT298" s="191" t="s">
        <v>128</v>
      </c>
      <c r="AU298" s="191" t="s">
        <v>89</v>
      </c>
      <c r="AY298" s="17" t="s">
        <v>127</v>
      </c>
      <c r="BE298" s="192">
        <f t="shared" si="14"/>
        <v>0</v>
      </c>
      <c r="BF298" s="192">
        <f t="shared" si="15"/>
        <v>0</v>
      </c>
      <c r="BG298" s="192">
        <f t="shared" si="16"/>
        <v>0</v>
      </c>
      <c r="BH298" s="192">
        <f t="shared" si="17"/>
        <v>0</v>
      </c>
      <c r="BI298" s="192">
        <f t="shared" si="18"/>
        <v>0</v>
      </c>
      <c r="BJ298" s="17" t="s">
        <v>21</v>
      </c>
      <c r="BK298" s="192">
        <f t="shared" si="19"/>
        <v>0</v>
      </c>
      <c r="BL298" s="17" t="s">
        <v>207</v>
      </c>
      <c r="BM298" s="191" t="s">
        <v>372</v>
      </c>
    </row>
    <row r="299" spans="1:65" s="2" customFormat="1" ht="24.2" customHeight="1">
      <c r="A299" s="34"/>
      <c r="B299" s="35"/>
      <c r="C299" s="180" t="s">
        <v>373</v>
      </c>
      <c r="D299" s="180" t="s">
        <v>128</v>
      </c>
      <c r="E299" s="181" t="s">
        <v>374</v>
      </c>
      <c r="F299" s="182" t="s">
        <v>375</v>
      </c>
      <c r="G299" s="183" t="s">
        <v>371</v>
      </c>
      <c r="H299" s="238"/>
      <c r="I299" s="185"/>
      <c r="J299" s="186">
        <f t="shared" si="10"/>
        <v>0</v>
      </c>
      <c r="K299" s="182" t="s">
        <v>157</v>
      </c>
      <c r="L299" s="39"/>
      <c r="M299" s="187" t="s">
        <v>1</v>
      </c>
      <c r="N299" s="188" t="s">
        <v>45</v>
      </c>
      <c r="O299" s="71"/>
      <c r="P299" s="189">
        <f t="shared" si="11"/>
        <v>0</v>
      </c>
      <c r="Q299" s="189">
        <v>0</v>
      </c>
      <c r="R299" s="189">
        <f t="shared" si="12"/>
        <v>0</v>
      </c>
      <c r="S299" s="189">
        <v>0</v>
      </c>
      <c r="T299" s="190">
        <f t="shared" si="13"/>
        <v>0</v>
      </c>
      <c r="U299" s="34"/>
      <c r="V299" s="34"/>
      <c r="W299" s="34"/>
      <c r="X299" s="34"/>
      <c r="Y299" s="34"/>
      <c r="Z299" s="34"/>
      <c r="AA299" s="34"/>
      <c r="AB299" s="34"/>
      <c r="AC299" s="34"/>
      <c r="AD299" s="34"/>
      <c r="AE299" s="34"/>
      <c r="AR299" s="191" t="s">
        <v>207</v>
      </c>
      <c r="AT299" s="191" t="s">
        <v>128</v>
      </c>
      <c r="AU299" s="191" t="s">
        <v>89</v>
      </c>
      <c r="AY299" s="17" t="s">
        <v>127</v>
      </c>
      <c r="BE299" s="192">
        <f t="shared" si="14"/>
        <v>0</v>
      </c>
      <c r="BF299" s="192">
        <f t="shared" si="15"/>
        <v>0</v>
      </c>
      <c r="BG299" s="192">
        <f t="shared" si="16"/>
        <v>0</v>
      </c>
      <c r="BH299" s="192">
        <f t="shared" si="17"/>
        <v>0</v>
      </c>
      <c r="BI299" s="192">
        <f t="shared" si="18"/>
        <v>0</v>
      </c>
      <c r="BJ299" s="17" t="s">
        <v>21</v>
      </c>
      <c r="BK299" s="192">
        <f t="shared" si="19"/>
        <v>0</v>
      </c>
      <c r="BL299" s="17" t="s">
        <v>207</v>
      </c>
      <c r="BM299" s="191" t="s">
        <v>376</v>
      </c>
    </row>
    <row r="300" spans="2:63" s="12" customFormat="1" ht="22.9" customHeight="1">
      <c r="B300" s="166"/>
      <c r="C300" s="167"/>
      <c r="D300" s="168" t="s">
        <v>79</v>
      </c>
      <c r="E300" s="236" t="s">
        <v>377</v>
      </c>
      <c r="F300" s="236" t="s">
        <v>378</v>
      </c>
      <c r="G300" s="167"/>
      <c r="H300" s="167"/>
      <c r="I300" s="170"/>
      <c r="J300" s="237">
        <f>BK300</f>
        <v>0</v>
      </c>
      <c r="K300" s="167"/>
      <c r="L300" s="172"/>
      <c r="M300" s="173"/>
      <c r="N300" s="174"/>
      <c r="O300" s="174"/>
      <c r="P300" s="175">
        <f>SUM(P301:P313)</f>
        <v>0</v>
      </c>
      <c r="Q300" s="174"/>
      <c r="R300" s="175">
        <f>SUM(R301:R313)</f>
        <v>0.153229</v>
      </c>
      <c r="S300" s="174"/>
      <c r="T300" s="176">
        <f>SUM(T301:T313)</f>
        <v>0</v>
      </c>
      <c r="AR300" s="177" t="s">
        <v>89</v>
      </c>
      <c r="AT300" s="178" t="s">
        <v>79</v>
      </c>
      <c r="AU300" s="178" t="s">
        <v>21</v>
      </c>
      <c r="AY300" s="177" t="s">
        <v>127</v>
      </c>
      <c r="BK300" s="179">
        <f>SUM(BK301:BK313)</f>
        <v>0</v>
      </c>
    </row>
    <row r="301" spans="1:65" s="2" customFormat="1" ht="24.2" customHeight="1">
      <c r="A301" s="34"/>
      <c r="B301" s="35"/>
      <c r="C301" s="180" t="s">
        <v>379</v>
      </c>
      <c r="D301" s="180" t="s">
        <v>128</v>
      </c>
      <c r="E301" s="181" t="s">
        <v>380</v>
      </c>
      <c r="F301" s="182" t="s">
        <v>381</v>
      </c>
      <c r="G301" s="183" t="s">
        <v>131</v>
      </c>
      <c r="H301" s="184">
        <v>481.492</v>
      </c>
      <c r="I301" s="185"/>
      <c r="J301" s="186">
        <f>ROUND(I301*H301,2)</f>
        <v>0</v>
      </c>
      <c r="K301" s="182" t="s">
        <v>157</v>
      </c>
      <c r="L301" s="39"/>
      <c r="M301" s="187" t="s">
        <v>1</v>
      </c>
      <c r="N301" s="188" t="s">
        <v>45</v>
      </c>
      <c r="O301" s="71"/>
      <c r="P301" s="189">
        <f>O301*H301</f>
        <v>0</v>
      </c>
      <c r="Q301" s="189">
        <v>8E-05</v>
      </c>
      <c r="R301" s="189">
        <f>Q301*H301</f>
        <v>0.03851936</v>
      </c>
      <c r="S301" s="189">
        <v>0</v>
      </c>
      <c r="T301" s="190">
        <f>S301*H301</f>
        <v>0</v>
      </c>
      <c r="U301" s="34"/>
      <c r="V301" s="34"/>
      <c r="W301" s="34"/>
      <c r="X301" s="34"/>
      <c r="Y301" s="34"/>
      <c r="Z301" s="34"/>
      <c r="AA301" s="34"/>
      <c r="AB301" s="34"/>
      <c r="AC301" s="34"/>
      <c r="AD301" s="34"/>
      <c r="AE301" s="34"/>
      <c r="AR301" s="191" t="s">
        <v>207</v>
      </c>
      <c r="AT301" s="191" t="s">
        <v>128</v>
      </c>
      <c r="AU301" s="191" t="s">
        <v>89</v>
      </c>
      <c r="AY301" s="17" t="s">
        <v>127</v>
      </c>
      <c r="BE301" s="192">
        <f>IF(N301="základní",J301,0)</f>
        <v>0</v>
      </c>
      <c r="BF301" s="192">
        <f>IF(N301="snížená",J301,0)</f>
        <v>0</v>
      </c>
      <c r="BG301" s="192">
        <f>IF(N301="zákl. přenesená",J301,0)</f>
        <v>0</v>
      </c>
      <c r="BH301" s="192">
        <f>IF(N301="sníž. přenesená",J301,0)</f>
        <v>0</v>
      </c>
      <c r="BI301" s="192">
        <f>IF(N301="nulová",J301,0)</f>
        <v>0</v>
      </c>
      <c r="BJ301" s="17" t="s">
        <v>21</v>
      </c>
      <c r="BK301" s="192">
        <f>ROUND(I301*H301,2)</f>
        <v>0</v>
      </c>
      <c r="BL301" s="17" t="s">
        <v>207</v>
      </c>
      <c r="BM301" s="191" t="s">
        <v>382</v>
      </c>
    </row>
    <row r="302" spans="2:51" s="13" customFormat="1" ht="11.25">
      <c r="B302" s="193"/>
      <c r="C302" s="194"/>
      <c r="D302" s="195" t="s">
        <v>135</v>
      </c>
      <c r="E302" s="196" t="s">
        <v>1</v>
      </c>
      <c r="F302" s="197" t="s">
        <v>280</v>
      </c>
      <c r="G302" s="194"/>
      <c r="H302" s="196" t="s">
        <v>1</v>
      </c>
      <c r="I302" s="198"/>
      <c r="J302" s="194"/>
      <c r="K302" s="194"/>
      <c r="L302" s="199"/>
      <c r="M302" s="200"/>
      <c r="N302" s="201"/>
      <c r="O302" s="201"/>
      <c r="P302" s="201"/>
      <c r="Q302" s="201"/>
      <c r="R302" s="201"/>
      <c r="S302" s="201"/>
      <c r="T302" s="202"/>
      <c r="AT302" s="203" t="s">
        <v>135</v>
      </c>
      <c r="AU302" s="203" t="s">
        <v>89</v>
      </c>
      <c r="AV302" s="13" t="s">
        <v>21</v>
      </c>
      <c r="AW302" s="13" t="s">
        <v>36</v>
      </c>
      <c r="AX302" s="13" t="s">
        <v>80</v>
      </c>
      <c r="AY302" s="203" t="s">
        <v>127</v>
      </c>
    </row>
    <row r="303" spans="2:51" s="14" customFormat="1" ht="11.25">
      <c r="B303" s="204"/>
      <c r="C303" s="205"/>
      <c r="D303" s="195" t="s">
        <v>135</v>
      </c>
      <c r="E303" s="206" t="s">
        <v>1</v>
      </c>
      <c r="F303" s="207" t="s">
        <v>383</v>
      </c>
      <c r="G303" s="205"/>
      <c r="H303" s="208">
        <v>481.492</v>
      </c>
      <c r="I303" s="209"/>
      <c r="J303" s="205"/>
      <c r="K303" s="205"/>
      <c r="L303" s="210"/>
      <c r="M303" s="211"/>
      <c r="N303" s="212"/>
      <c r="O303" s="212"/>
      <c r="P303" s="212"/>
      <c r="Q303" s="212"/>
      <c r="R303" s="212"/>
      <c r="S303" s="212"/>
      <c r="T303" s="213"/>
      <c r="AT303" s="214" t="s">
        <v>135</v>
      </c>
      <c r="AU303" s="214" t="s">
        <v>89</v>
      </c>
      <c r="AV303" s="14" t="s">
        <v>89</v>
      </c>
      <c r="AW303" s="14" t="s">
        <v>36</v>
      </c>
      <c r="AX303" s="14" t="s">
        <v>80</v>
      </c>
      <c r="AY303" s="214" t="s">
        <v>127</v>
      </c>
    </row>
    <row r="304" spans="2:51" s="15" customFormat="1" ht="11.25">
      <c r="B304" s="215"/>
      <c r="C304" s="216"/>
      <c r="D304" s="195" t="s">
        <v>135</v>
      </c>
      <c r="E304" s="217" t="s">
        <v>1</v>
      </c>
      <c r="F304" s="218" t="s">
        <v>138</v>
      </c>
      <c r="G304" s="216"/>
      <c r="H304" s="219">
        <v>481.492</v>
      </c>
      <c r="I304" s="220"/>
      <c r="J304" s="216"/>
      <c r="K304" s="216"/>
      <c r="L304" s="221"/>
      <c r="M304" s="222"/>
      <c r="N304" s="223"/>
      <c r="O304" s="223"/>
      <c r="P304" s="223"/>
      <c r="Q304" s="223"/>
      <c r="R304" s="223"/>
      <c r="S304" s="223"/>
      <c r="T304" s="224"/>
      <c r="AT304" s="225" t="s">
        <v>135</v>
      </c>
      <c r="AU304" s="225" t="s">
        <v>89</v>
      </c>
      <c r="AV304" s="15" t="s">
        <v>133</v>
      </c>
      <c r="AW304" s="15" t="s">
        <v>36</v>
      </c>
      <c r="AX304" s="15" t="s">
        <v>21</v>
      </c>
      <c r="AY304" s="225" t="s">
        <v>127</v>
      </c>
    </row>
    <row r="305" spans="1:65" s="2" customFormat="1" ht="24.2" customHeight="1">
      <c r="A305" s="34"/>
      <c r="B305" s="35"/>
      <c r="C305" s="180" t="s">
        <v>384</v>
      </c>
      <c r="D305" s="180" t="s">
        <v>128</v>
      </c>
      <c r="E305" s="181" t="s">
        <v>385</v>
      </c>
      <c r="F305" s="182" t="s">
        <v>386</v>
      </c>
      <c r="G305" s="183" t="s">
        <v>131</v>
      </c>
      <c r="H305" s="184">
        <v>481.492</v>
      </c>
      <c r="I305" s="185"/>
      <c r="J305" s="186">
        <f>ROUND(I305*H305,2)</f>
        <v>0</v>
      </c>
      <c r="K305" s="182" t="s">
        <v>157</v>
      </c>
      <c r="L305" s="39"/>
      <c r="M305" s="187" t="s">
        <v>1</v>
      </c>
      <c r="N305" s="188" t="s">
        <v>45</v>
      </c>
      <c r="O305" s="71"/>
      <c r="P305" s="189">
        <f>O305*H305</f>
        <v>0</v>
      </c>
      <c r="Q305" s="189">
        <v>0.00017</v>
      </c>
      <c r="R305" s="189">
        <f>Q305*H305</f>
        <v>0.08185364</v>
      </c>
      <c r="S305" s="189">
        <v>0</v>
      </c>
      <c r="T305" s="190">
        <f>S305*H305</f>
        <v>0</v>
      </c>
      <c r="U305" s="34"/>
      <c r="V305" s="34"/>
      <c r="W305" s="34"/>
      <c r="X305" s="34"/>
      <c r="Y305" s="34"/>
      <c r="Z305" s="34"/>
      <c r="AA305" s="34"/>
      <c r="AB305" s="34"/>
      <c r="AC305" s="34"/>
      <c r="AD305" s="34"/>
      <c r="AE305" s="34"/>
      <c r="AR305" s="191" t="s">
        <v>207</v>
      </c>
      <c r="AT305" s="191" t="s">
        <v>128</v>
      </c>
      <c r="AU305" s="191" t="s">
        <v>89</v>
      </c>
      <c r="AY305" s="17" t="s">
        <v>127</v>
      </c>
      <c r="BE305" s="192">
        <f>IF(N305="základní",J305,0)</f>
        <v>0</v>
      </c>
      <c r="BF305" s="192">
        <f>IF(N305="snížená",J305,0)</f>
        <v>0</v>
      </c>
      <c r="BG305" s="192">
        <f>IF(N305="zákl. přenesená",J305,0)</f>
        <v>0</v>
      </c>
      <c r="BH305" s="192">
        <f>IF(N305="sníž. přenesená",J305,0)</f>
        <v>0</v>
      </c>
      <c r="BI305" s="192">
        <f>IF(N305="nulová",J305,0)</f>
        <v>0</v>
      </c>
      <c r="BJ305" s="17" t="s">
        <v>21</v>
      </c>
      <c r="BK305" s="192">
        <f>ROUND(I305*H305,2)</f>
        <v>0</v>
      </c>
      <c r="BL305" s="17" t="s">
        <v>207</v>
      </c>
      <c r="BM305" s="191" t="s">
        <v>387</v>
      </c>
    </row>
    <row r="306" spans="2:51" s="13" customFormat="1" ht="11.25">
      <c r="B306" s="193"/>
      <c r="C306" s="194"/>
      <c r="D306" s="195" t="s">
        <v>135</v>
      </c>
      <c r="E306" s="196" t="s">
        <v>1</v>
      </c>
      <c r="F306" s="197" t="s">
        <v>280</v>
      </c>
      <c r="G306" s="194"/>
      <c r="H306" s="196" t="s">
        <v>1</v>
      </c>
      <c r="I306" s="198"/>
      <c r="J306" s="194"/>
      <c r="K306" s="194"/>
      <c r="L306" s="199"/>
      <c r="M306" s="200"/>
      <c r="N306" s="201"/>
      <c r="O306" s="201"/>
      <c r="P306" s="201"/>
      <c r="Q306" s="201"/>
      <c r="R306" s="201"/>
      <c r="S306" s="201"/>
      <c r="T306" s="202"/>
      <c r="AT306" s="203" t="s">
        <v>135</v>
      </c>
      <c r="AU306" s="203" t="s">
        <v>89</v>
      </c>
      <c r="AV306" s="13" t="s">
        <v>21</v>
      </c>
      <c r="AW306" s="13" t="s">
        <v>36</v>
      </c>
      <c r="AX306" s="13" t="s">
        <v>80</v>
      </c>
      <c r="AY306" s="203" t="s">
        <v>127</v>
      </c>
    </row>
    <row r="307" spans="2:51" s="14" customFormat="1" ht="11.25">
      <c r="B307" s="204"/>
      <c r="C307" s="205"/>
      <c r="D307" s="195" t="s">
        <v>135</v>
      </c>
      <c r="E307" s="206" t="s">
        <v>1</v>
      </c>
      <c r="F307" s="207" t="s">
        <v>383</v>
      </c>
      <c r="G307" s="205"/>
      <c r="H307" s="208">
        <v>481.492</v>
      </c>
      <c r="I307" s="209"/>
      <c r="J307" s="205"/>
      <c r="K307" s="205"/>
      <c r="L307" s="210"/>
      <c r="M307" s="211"/>
      <c r="N307" s="212"/>
      <c r="O307" s="212"/>
      <c r="P307" s="212"/>
      <c r="Q307" s="212"/>
      <c r="R307" s="212"/>
      <c r="S307" s="212"/>
      <c r="T307" s="213"/>
      <c r="AT307" s="214" t="s">
        <v>135</v>
      </c>
      <c r="AU307" s="214" t="s">
        <v>89</v>
      </c>
      <c r="AV307" s="14" t="s">
        <v>89</v>
      </c>
      <c r="AW307" s="14" t="s">
        <v>36</v>
      </c>
      <c r="AX307" s="14" t="s">
        <v>80</v>
      </c>
      <c r="AY307" s="214" t="s">
        <v>127</v>
      </c>
    </row>
    <row r="308" spans="2:51" s="15" customFormat="1" ht="11.25">
      <c r="B308" s="215"/>
      <c r="C308" s="216"/>
      <c r="D308" s="195" t="s">
        <v>135</v>
      </c>
      <c r="E308" s="217" t="s">
        <v>1</v>
      </c>
      <c r="F308" s="218" t="s">
        <v>138</v>
      </c>
      <c r="G308" s="216"/>
      <c r="H308" s="219">
        <v>481.492</v>
      </c>
      <c r="I308" s="220"/>
      <c r="J308" s="216"/>
      <c r="K308" s="216"/>
      <c r="L308" s="221"/>
      <c r="M308" s="222"/>
      <c r="N308" s="223"/>
      <c r="O308" s="223"/>
      <c r="P308" s="223"/>
      <c r="Q308" s="223"/>
      <c r="R308" s="223"/>
      <c r="S308" s="223"/>
      <c r="T308" s="224"/>
      <c r="AT308" s="225" t="s">
        <v>135</v>
      </c>
      <c r="AU308" s="225" t="s">
        <v>89</v>
      </c>
      <c r="AV308" s="15" t="s">
        <v>133</v>
      </c>
      <c r="AW308" s="15" t="s">
        <v>36</v>
      </c>
      <c r="AX308" s="15" t="s">
        <v>21</v>
      </c>
      <c r="AY308" s="225" t="s">
        <v>127</v>
      </c>
    </row>
    <row r="309" spans="1:65" s="2" customFormat="1" ht="24.2" customHeight="1">
      <c r="A309" s="34"/>
      <c r="B309" s="35"/>
      <c r="C309" s="180" t="s">
        <v>388</v>
      </c>
      <c r="D309" s="180" t="s">
        <v>128</v>
      </c>
      <c r="E309" s="181" t="s">
        <v>389</v>
      </c>
      <c r="F309" s="182" t="s">
        <v>390</v>
      </c>
      <c r="G309" s="183" t="s">
        <v>131</v>
      </c>
      <c r="H309" s="184">
        <v>68.45</v>
      </c>
      <c r="I309" s="185"/>
      <c r="J309" s="186">
        <f>ROUND(I309*H309,2)</f>
        <v>0</v>
      </c>
      <c r="K309" s="182" t="s">
        <v>157</v>
      </c>
      <c r="L309" s="39"/>
      <c r="M309" s="187" t="s">
        <v>1</v>
      </c>
      <c r="N309" s="188" t="s">
        <v>45</v>
      </c>
      <c r="O309" s="71"/>
      <c r="P309" s="189">
        <f>O309*H309</f>
        <v>0</v>
      </c>
      <c r="Q309" s="189">
        <v>0.00048</v>
      </c>
      <c r="R309" s="189">
        <f>Q309*H309</f>
        <v>0.032856</v>
      </c>
      <c r="S309" s="189">
        <v>0</v>
      </c>
      <c r="T309" s="190">
        <f>S309*H309</f>
        <v>0</v>
      </c>
      <c r="U309" s="34"/>
      <c r="V309" s="34"/>
      <c r="W309" s="34"/>
      <c r="X309" s="34"/>
      <c r="Y309" s="34"/>
      <c r="Z309" s="34"/>
      <c r="AA309" s="34"/>
      <c r="AB309" s="34"/>
      <c r="AC309" s="34"/>
      <c r="AD309" s="34"/>
      <c r="AE309" s="34"/>
      <c r="AR309" s="191" t="s">
        <v>207</v>
      </c>
      <c r="AT309" s="191" t="s">
        <v>128</v>
      </c>
      <c r="AU309" s="191" t="s">
        <v>89</v>
      </c>
      <c r="AY309" s="17" t="s">
        <v>127</v>
      </c>
      <c r="BE309" s="192">
        <f>IF(N309="základní",J309,0)</f>
        <v>0</v>
      </c>
      <c r="BF309" s="192">
        <f>IF(N309="snížená",J309,0)</f>
        <v>0</v>
      </c>
      <c r="BG309" s="192">
        <f>IF(N309="zákl. přenesená",J309,0)</f>
        <v>0</v>
      </c>
      <c r="BH309" s="192">
        <f>IF(N309="sníž. přenesená",J309,0)</f>
        <v>0</v>
      </c>
      <c r="BI309" s="192">
        <f>IF(N309="nulová",J309,0)</f>
        <v>0</v>
      </c>
      <c r="BJ309" s="17" t="s">
        <v>21</v>
      </c>
      <c r="BK309" s="192">
        <f>ROUND(I309*H309,2)</f>
        <v>0</v>
      </c>
      <c r="BL309" s="17" t="s">
        <v>207</v>
      </c>
      <c r="BM309" s="191" t="s">
        <v>391</v>
      </c>
    </row>
    <row r="310" spans="2:51" s="13" customFormat="1" ht="11.25">
      <c r="B310" s="193"/>
      <c r="C310" s="194"/>
      <c r="D310" s="195" t="s">
        <v>135</v>
      </c>
      <c r="E310" s="196" t="s">
        <v>1</v>
      </c>
      <c r="F310" s="197" t="s">
        <v>148</v>
      </c>
      <c r="G310" s="194"/>
      <c r="H310" s="196" t="s">
        <v>1</v>
      </c>
      <c r="I310" s="198"/>
      <c r="J310" s="194"/>
      <c r="K310" s="194"/>
      <c r="L310" s="199"/>
      <c r="M310" s="200"/>
      <c r="N310" s="201"/>
      <c r="O310" s="201"/>
      <c r="P310" s="201"/>
      <c r="Q310" s="201"/>
      <c r="R310" s="201"/>
      <c r="S310" s="201"/>
      <c r="T310" s="202"/>
      <c r="AT310" s="203" t="s">
        <v>135</v>
      </c>
      <c r="AU310" s="203" t="s">
        <v>89</v>
      </c>
      <c r="AV310" s="13" t="s">
        <v>21</v>
      </c>
      <c r="AW310" s="13" t="s">
        <v>36</v>
      </c>
      <c r="AX310" s="13" t="s">
        <v>80</v>
      </c>
      <c r="AY310" s="203" t="s">
        <v>127</v>
      </c>
    </row>
    <row r="311" spans="2:51" s="14" customFormat="1" ht="11.25">
      <c r="B311" s="204"/>
      <c r="C311" s="205"/>
      <c r="D311" s="195" t="s">
        <v>135</v>
      </c>
      <c r="E311" s="206" t="s">
        <v>1</v>
      </c>
      <c r="F311" s="207" t="s">
        <v>149</v>
      </c>
      <c r="G311" s="205"/>
      <c r="H311" s="208">
        <v>105.29</v>
      </c>
      <c r="I311" s="209"/>
      <c r="J311" s="205"/>
      <c r="K311" s="205"/>
      <c r="L311" s="210"/>
      <c r="M311" s="211"/>
      <c r="N311" s="212"/>
      <c r="O311" s="212"/>
      <c r="P311" s="212"/>
      <c r="Q311" s="212"/>
      <c r="R311" s="212"/>
      <c r="S311" s="212"/>
      <c r="T311" s="213"/>
      <c r="AT311" s="214" t="s">
        <v>135</v>
      </c>
      <c r="AU311" s="214" t="s">
        <v>89</v>
      </c>
      <c r="AV311" s="14" t="s">
        <v>89</v>
      </c>
      <c r="AW311" s="14" t="s">
        <v>36</v>
      </c>
      <c r="AX311" s="14" t="s">
        <v>80</v>
      </c>
      <c r="AY311" s="214" t="s">
        <v>127</v>
      </c>
    </row>
    <row r="312" spans="2:51" s="13" customFormat="1" ht="11.25">
      <c r="B312" s="193"/>
      <c r="C312" s="194"/>
      <c r="D312" s="195" t="s">
        <v>135</v>
      </c>
      <c r="E312" s="196" t="s">
        <v>1</v>
      </c>
      <c r="F312" s="197" t="s">
        <v>160</v>
      </c>
      <c r="G312" s="194"/>
      <c r="H312" s="196" t="s">
        <v>1</v>
      </c>
      <c r="I312" s="198"/>
      <c r="J312" s="194"/>
      <c r="K312" s="194"/>
      <c r="L312" s="199"/>
      <c r="M312" s="200"/>
      <c r="N312" s="201"/>
      <c r="O312" s="201"/>
      <c r="P312" s="201"/>
      <c r="Q312" s="201"/>
      <c r="R312" s="201"/>
      <c r="S312" s="201"/>
      <c r="T312" s="202"/>
      <c r="AT312" s="203" t="s">
        <v>135</v>
      </c>
      <c r="AU312" s="203" t="s">
        <v>89</v>
      </c>
      <c r="AV312" s="13" t="s">
        <v>21</v>
      </c>
      <c r="AW312" s="13" t="s">
        <v>36</v>
      </c>
      <c r="AX312" s="13" t="s">
        <v>80</v>
      </c>
      <c r="AY312" s="203" t="s">
        <v>127</v>
      </c>
    </row>
    <row r="313" spans="2:51" s="14" customFormat="1" ht="11.25">
      <c r="B313" s="204"/>
      <c r="C313" s="205"/>
      <c r="D313" s="195" t="s">
        <v>135</v>
      </c>
      <c r="E313" s="206" t="s">
        <v>1</v>
      </c>
      <c r="F313" s="207" t="s">
        <v>137</v>
      </c>
      <c r="G313" s="205"/>
      <c r="H313" s="208">
        <v>68.45</v>
      </c>
      <c r="I313" s="209"/>
      <c r="J313" s="205"/>
      <c r="K313" s="205"/>
      <c r="L313" s="210"/>
      <c r="M313" s="211"/>
      <c r="N313" s="212"/>
      <c r="O313" s="212"/>
      <c r="P313" s="212"/>
      <c r="Q313" s="212"/>
      <c r="R313" s="212"/>
      <c r="S313" s="212"/>
      <c r="T313" s="213"/>
      <c r="AT313" s="214" t="s">
        <v>135</v>
      </c>
      <c r="AU313" s="214" t="s">
        <v>89</v>
      </c>
      <c r="AV313" s="14" t="s">
        <v>89</v>
      </c>
      <c r="AW313" s="14" t="s">
        <v>36</v>
      </c>
      <c r="AX313" s="14" t="s">
        <v>21</v>
      </c>
      <c r="AY313" s="214" t="s">
        <v>127</v>
      </c>
    </row>
    <row r="314" spans="2:63" s="12" customFormat="1" ht="22.9" customHeight="1">
      <c r="B314" s="166"/>
      <c r="C314" s="167"/>
      <c r="D314" s="168" t="s">
        <v>79</v>
      </c>
      <c r="E314" s="236" t="s">
        <v>392</v>
      </c>
      <c r="F314" s="236" t="s">
        <v>393</v>
      </c>
      <c r="G314" s="167"/>
      <c r="H314" s="167"/>
      <c r="I314" s="170"/>
      <c r="J314" s="237">
        <f>BK314</f>
        <v>0</v>
      </c>
      <c r="K314" s="167"/>
      <c r="L314" s="172"/>
      <c r="M314" s="173"/>
      <c r="N314" s="174"/>
      <c r="O314" s="174"/>
      <c r="P314" s="175">
        <v>0</v>
      </c>
      <c r="Q314" s="174"/>
      <c r="R314" s="175">
        <v>0</v>
      </c>
      <c r="S314" s="174"/>
      <c r="T314" s="176">
        <v>0</v>
      </c>
      <c r="AR314" s="177" t="s">
        <v>89</v>
      </c>
      <c r="AT314" s="178" t="s">
        <v>79</v>
      </c>
      <c r="AU314" s="178" t="s">
        <v>21</v>
      </c>
      <c r="AY314" s="177" t="s">
        <v>127</v>
      </c>
      <c r="BK314" s="179">
        <v>0</v>
      </c>
    </row>
    <row r="315" spans="2:63" s="12" customFormat="1" ht="25.9" customHeight="1">
      <c r="B315" s="166"/>
      <c r="C315" s="167"/>
      <c r="D315" s="168" t="s">
        <v>79</v>
      </c>
      <c r="E315" s="169" t="s">
        <v>394</v>
      </c>
      <c r="F315" s="169" t="s">
        <v>395</v>
      </c>
      <c r="G315" s="167"/>
      <c r="H315" s="167"/>
      <c r="I315" s="170"/>
      <c r="J315" s="171">
        <f>BK315</f>
        <v>0</v>
      </c>
      <c r="K315" s="167"/>
      <c r="L315" s="172"/>
      <c r="M315" s="173"/>
      <c r="N315" s="174"/>
      <c r="O315" s="174"/>
      <c r="P315" s="175">
        <v>0</v>
      </c>
      <c r="Q315" s="174"/>
      <c r="R315" s="175">
        <v>0</v>
      </c>
      <c r="S315" s="174"/>
      <c r="T315" s="176">
        <v>0</v>
      </c>
      <c r="AR315" s="177" t="s">
        <v>133</v>
      </c>
      <c r="AT315" s="178" t="s">
        <v>79</v>
      </c>
      <c r="AU315" s="178" t="s">
        <v>80</v>
      </c>
      <c r="AY315" s="177" t="s">
        <v>127</v>
      </c>
      <c r="BK315" s="179">
        <v>0</v>
      </c>
    </row>
    <row r="316" spans="2:63" s="12" customFormat="1" ht="25.9" customHeight="1">
      <c r="B316" s="166"/>
      <c r="C316" s="167"/>
      <c r="D316" s="168" t="s">
        <v>79</v>
      </c>
      <c r="E316" s="169" t="s">
        <v>396</v>
      </c>
      <c r="F316" s="169" t="s">
        <v>397</v>
      </c>
      <c r="G316" s="167"/>
      <c r="H316" s="167"/>
      <c r="I316" s="170"/>
      <c r="J316" s="171">
        <f>BK316</f>
        <v>0</v>
      </c>
      <c r="K316" s="167"/>
      <c r="L316" s="172"/>
      <c r="M316" s="173"/>
      <c r="N316" s="174"/>
      <c r="O316" s="174"/>
      <c r="P316" s="175">
        <f>P317</f>
        <v>0</v>
      </c>
      <c r="Q316" s="174"/>
      <c r="R316" s="175">
        <f>R317</f>
        <v>0</v>
      </c>
      <c r="S316" s="174"/>
      <c r="T316" s="176">
        <f>T317</f>
        <v>0</v>
      </c>
      <c r="AR316" s="177" t="s">
        <v>154</v>
      </c>
      <c r="AT316" s="178" t="s">
        <v>79</v>
      </c>
      <c r="AU316" s="178" t="s">
        <v>80</v>
      </c>
      <c r="AY316" s="177" t="s">
        <v>127</v>
      </c>
      <c r="BK316" s="179">
        <f>BK317</f>
        <v>0</v>
      </c>
    </row>
    <row r="317" spans="2:63" s="12" customFormat="1" ht="22.9" customHeight="1">
      <c r="B317" s="166"/>
      <c r="C317" s="167"/>
      <c r="D317" s="168" t="s">
        <v>79</v>
      </c>
      <c r="E317" s="236" t="s">
        <v>398</v>
      </c>
      <c r="F317" s="236" t="s">
        <v>399</v>
      </c>
      <c r="G317" s="167"/>
      <c r="H317" s="167"/>
      <c r="I317" s="170"/>
      <c r="J317" s="237">
        <f>BK317</f>
        <v>0</v>
      </c>
      <c r="K317" s="167"/>
      <c r="L317" s="172"/>
      <c r="M317" s="173"/>
      <c r="N317" s="174"/>
      <c r="O317" s="174"/>
      <c r="P317" s="175">
        <f>SUM(P318:P321)</f>
        <v>0</v>
      </c>
      <c r="Q317" s="174"/>
      <c r="R317" s="175">
        <f>SUM(R318:R321)</f>
        <v>0</v>
      </c>
      <c r="S317" s="174"/>
      <c r="T317" s="176">
        <f>SUM(T318:T321)</f>
        <v>0</v>
      </c>
      <c r="AR317" s="177" t="s">
        <v>154</v>
      </c>
      <c r="AT317" s="178" t="s">
        <v>79</v>
      </c>
      <c r="AU317" s="178" t="s">
        <v>21</v>
      </c>
      <c r="AY317" s="177" t="s">
        <v>127</v>
      </c>
      <c r="BK317" s="179">
        <f>SUM(BK318:BK321)</f>
        <v>0</v>
      </c>
    </row>
    <row r="318" spans="1:65" s="2" customFormat="1" ht="16.5" customHeight="1">
      <c r="A318" s="34"/>
      <c r="B318" s="35"/>
      <c r="C318" s="180" t="s">
        <v>400</v>
      </c>
      <c r="D318" s="180" t="s">
        <v>128</v>
      </c>
      <c r="E318" s="181" t="s">
        <v>401</v>
      </c>
      <c r="F318" s="182" t="s">
        <v>402</v>
      </c>
      <c r="G318" s="183" t="s">
        <v>371</v>
      </c>
      <c r="H318" s="238"/>
      <c r="I318" s="185"/>
      <c r="J318" s="186">
        <f>ROUND(I318*H318,2)</f>
        <v>0</v>
      </c>
      <c r="K318" s="182" t="s">
        <v>157</v>
      </c>
      <c r="L318" s="39"/>
      <c r="M318" s="187" t="s">
        <v>1</v>
      </c>
      <c r="N318" s="188" t="s">
        <v>45</v>
      </c>
      <c r="O318" s="71"/>
      <c r="P318" s="189">
        <f>O318*H318</f>
        <v>0</v>
      </c>
      <c r="Q318" s="189">
        <v>0</v>
      </c>
      <c r="R318" s="189">
        <f>Q318*H318</f>
        <v>0</v>
      </c>
      <c r="S318" s="189">
        <v>0</v>
      </c>
      <c r="T318" s="190">
        <f>S318*H318</f>
        <v>0</v>
      </c>
      <c r="U318" s="34"/>
      <c r="V318" s="34"/>
      <c r="W318" s="34"/>
      <c r="X318" s="34"/>
      <c r="Y318" s="34"/>
      <c r="Z318" s="34"/>
      <c r="AA318" s="34"/>
      <c r="AB318" s="34"/>
      <c r="AC318" s="34"/>
      <c r="AD318" s="34"/>
      <c r="AE318" s="34"/>
      <c r="AR318" s="191" t="s">
        <v>403</v>
      </c>
      <c r="AT318" s="191" t="s">
        <v>128</v>
      </c>
      <c r="AU318" s="191" t="s">
        <v>89</v>
      </c>
      <c r="AY318" s="17" t="s">
        <v>127</v>
      </c>
      <c r="BE318" s="192">
        <f>IF(N318="základní",J318,0)</f>
        <v>0</v>
      </c>
      <c r="BF318" s="192">
        <f>IF(N318="snížená",J318,0)</f>
        <v>0</v>
      </c>
      <c r="BG318" s="192">
        <f>IF(N318="zákl. přenesená",J318,0)</f>
        <v>0</v>
      </c>
      <c r="BH318" s="192">
        <f>IF(N318="sníž. přenesená",J318,0)</f>
        <v>0</v>
      </c>
      <c r="BI318" s="192">
        <f>IF(N318="nulová",J318,0)</f>
        <v>0</v>
      </c>
      <c r="BJ318" s="17" t="s">
        <v>21</v>
      </c>
      <c r="BK318" s="192">
        <f>ROUND(I318*H318,2)</f>
        <v>0</v>
      </c>
      <c r="BL318" s="17" t="s">
        <v>403</v>
      </c>
      <c r="BM318" s="191" t="s">
        <v>404</v>
      </c>
    </row>
    <row r="319" spans="1:65" s="2" customFormat="1" ht="16.5" customHeight="1">
      <c r="A319" s="34"/>
      <c r="B319" s="35"/>
      <c r="C319" s="180" t="s">
        <v>405</v>
      </c>
      <c r="D319" s="180" t="s">
        <v>128</v>
      </c>
      <c r="E319" s="181" t="s">
        <v>406</v>
      </c>
      <c r="F319" s="182" t="s">
        <v>407</v>
      </c>
      <c r="G319" s="183" t="s">
        <v>371</v>
      </c>
      <c r="H319" s="238"/>
      <c r="I319" s="185"/>
      <c r="J319" s="186">
        <f>ROUND(I319*H319,2)</f>
        <v>0</v>
      </c>
      <c r="K319" s="182" t="s">
        <v>157</v>
      </c>
      <c r="L319" s="39"/>
      <c r="M319" s="187" t="s">
        <v>1</v>
      </c>
      <c r="N319" s="188" t="s">
        <v>45</v>
      </c>
      <c r="O319" s="71"/>
      <c r="P319" s="189">
        <f>O319*H319</f>
        <v>0</v>
      </c>
      <c r="Q319" s="189">
        <v>0</v>
      </c>
      <c r="R319" s="189">
        <f>Q319*H319</f>
        <v>0</v>
      </c>
      <c r="S319" s="189">
        <v>0</v>
      </c>
      <c r="T319" s="190">
        <f>S319*H319</f>
        <v>0</v>
      </c>
      <c r="U319" s="34"/>
      <c r="V319" s="34"/>
      <c r="W319" s="34"/>
      <c r="X319" s="34"/>
      <c r="Y319" s="34"/>
      <c r="Z319" s="34"/>
      <c r="AA319" s="34"/>
      <c r="AB319" s="34"/>
      <c r="AC319" s="34"/>
      <c r="AD319" s="34"/>
      <c r="AE319" s="34"/>
      <c r="AR319" s="191" t="s">
        <v>403</v>
      </c>
      <c r="AT319" s="191" t="s">
        <v>128</v>
      </c>
      <c r="AU319" s="191" t="s">
        <v>89</v>
      </c>
      <c r="AY319" s="17" t="s">
        <v>127</v>
      </c>
      <c r="BE319" s="192">
        <f>IF(N319="základní",J319,0)</f>
        <v>0</v>
      </c>
      <c r="BF319" s="192">
        <f>IF(N319="snížená",J319,0)</f>
        <v>0</v>
      </c>
      <c r="BG319" s="192">
        <f>IF(N319="zákl. přenesená",J319,0)</f>
        <v>0</v>
      </c>
      <c r="BH319" s="192">
        <f>IF(N319="sníž. přenesená",J319,0)</f>
        <v>0</v>
      </c>
      <c r="BI319" s="192">
        <f>IF(N319="nulová",J319,0)</f>
        <v>0</v>
      </c>
      <c r="BJ319" s="17" t="s">
        <v>21</v>
      </c>
      <c r="BK319" s="192">
        <f>ROUND(I319*H319,2)</f>
        <v>0</v>
      </c>
      <c r="BL319" s="17" t="s">
        <v>403</v>
      </c>
      <c r="BM319" s="191" t="s">
        <v>408</v>
      </c>
    </row>
    <row r="320" spans="1:65" s="2" customFormat="1" ht="16.5" customHeight="1">
      <c r="A320" s="34"/>
      <c r="B320" s="35"/>
      <c r="C320" s="180" t="s">
        <v>409</v>
      </c>
      <c r="D320" s="180" t="s">
        <v>128</v>
      </c>
      <c r="E320" s="181" t="s">
        <v>410</v>
      </c>
      <c r="F320" s="182" t="s">
        <v>411</v>
      </c>
      <c r="G320" s="183" t="s">
        <v>371</v>
      </c>
      <c r="H320" s="238"/>
      <c r="I320" s="185"/>
      <c r="J320" s="186">
        <f>ROUND(I320*H320,2)</f>
        <v>0</v>
      </c>
      <c r="K320" s="182" t="s">
        <v>157</v>
      </c>
      <c r="L320" s="39"/>
      <c r="M320" s="187" t="s">
        <v>1</v>
      </c>
      <c r="N320" s="188" t="s">
        <v>45</v>
      </c>
      <c r="O320" s="71"/>
      <c r="P320" s="189">
        <f>O320*H320</f>
        <v>0</v>
      </c>
      <c r="Q320" s="189">
        <v>0</v>
      </c>
      <c r="R320" s="189">
        <f>Q320*H320</f>
        <v>0</v>
      </c>
      <c r="S320" s="189">
        <v>0</v>
      </c>
      <c r="T320" s="190">
        <f>S320*H320</f>
        <v>0</v>
      </c>
      <c r="U320" s="34"/>
      <c r="V320" s="34"/>
      <c r="W320" s="34"/>
      <c r="X320" s="34"/>
      <c r="Y320" s="34"/>
      <c r="Z320" s="34"/>
      <c r="AA320" s="34"/>
      <c r="AB320" s="34"/>
      <c r="AC320" s="34"/>
      <c r="AD320" s="34"/>
      <c r="AE320" s="34"/>
      <c r="AR320" s="191" t="s">
        <v>403</v>
      </c>
      <c r="AT320" s="191" t="s">
        <v>128</v>
      </c>
      <c r="AU320" s="191" t="s">
        <v>89</v>
      </c>
      <c r="AY320" s="17" t="s">
        <v>127</v>
      </c>
      <c r="BE320" s="192">
        <f>IF(N320="základní",J320,0)</f>
        <v>0</v>
      </c>
      <c r="BF320" s="192">
        <f>IF(N320="snížená",J320,0)</f>
        <v>0</v>
      </c>
      <c r="BG320" s="192">
        <f>IF(N320="zákl. přenesená",J320,0)</f>
        <v>0</v>
      </c>
      <c r="BH320" s="192">
        <f>IF(N320="sníž. přenesená",J320,0)</f>
        <v>0</v>
      </c>
      <c r="BI320" s="192">
        <f>IF(N320="nulová",J320,0)</f>
        <v>0</v>
      </c>
      <c r="BJ320" s="17" t="s">
        <v>21</v>
      </c>
      <c r="BK320" s="192">
        <f>ROUND(I320*H320,2)</f>
        <v>0</v>
      </c>
      <c r="BL320" s="17" t="s">
        <v>403</v>
      </c>
      <c r="BM320" s="191" t="s">
        <v>412</v>
      </c>
    </row>
    <row r="321" spans="1:65" s="2" customFormat="1" ht="16.5" customHeight="1">
      <c r="A321" s="34"/>
      <c r="B321" s="35"/>
      <c r="C321" s="180" t="s">
        <v>413</v>
      </c>
      <c r="D321" s="180" t="s">
        <v>128</v>
      </c>
      <c r="E321" s="181" t="s">
        <v>414</v>
      </c>
      <c r="F321" s="182" t="s">
        <v>415</v>
      </c>
      <c r="G321" s="183" t="s">
        <v>371</v>
      </c>
      <c r="H321" s="238"/>
      <c r="I321" s="185"/>
      <c r="J321" s="186">
        <f>ROUND(I321*H321,2)</f>
        <v>0</v>
      </c>
      <c r="K321" s="182" t="s">
        <v>157</v>
      </c>
      <c r="L321" s="39"/>
      <c r="M321" s="187" t="s">
        <v>1</v>
      </c>
      <c r="N321" s="188" t="s">
        <v>45</v>
      </c>
      <c r="O321" s="71"/>
      <c r="P321" s="189">
        <f>O321*H321</f>
        <v>0</v>
      </c>
      <c r="Q321" s="189">
        <v>0</v>
      </c>
      <c r="R321" s="189">
        <f>Q321*H321</f>
        <v>0</v>
      </c>
      <c r="S321" s="189">
        <v>0</v>
      </c>
      <c r="T321" s="190">
        <f>S321*H321</f>
        <v>0</v>
      </c>
      <c r="U321" s="34"/>
      <c r="V321" s="34"/>
      <c r="W321" s="34"/>
      <c r="X321" s="34"/>
      <c r="Y321" s="34"/>
      <c r="Z321" s="34"/>
      <c r="AA321" s="34"/>
      <c r="AB321" s="34"/>
      <c r="AC321" s="34"/>
      <c r="AD321" s="34"/>
      <c r="AE321" s="34"/>
      <c r="AR321" s="191" t="s">
        <v>403</v>
      </c>
      <c r="AT321" s="191" t="s">
        <v>128</v>
      </c>
      <c r="AU321" s="191" t="s">
        <v>89</v>
      </c>
      <c r="AY321" s="17" t="s">
        <v>127</v>
      </c>
      <c r="BE321" s="192">
        <f>IF(N321="základní",J321,0)</f>
        <v>0</v>
      </c>
      <c r="BF321" s="192">
        <f>IF(N321="snížená",J321,0)</f>
        <v>0</v>
      </c>
      <c r="BG321" s="192">
        <f>IF(N321="zákl. přenesená",J321,0)</f>
        <v>0</v>
      </c>
      <c r="BH321" s="192">
        <f>IF(N321="sníž. přenesená",J321,0)</f>
        <v>0</v>
      </c>
      <c r="BI321" s="192">
        <f>IF(N321="nulová",J321,0)</f>
        <v>0</v>
      </c>
      <c r="BJ321" s="17" t="s">
        <v>21</v>
      </c>
      <c r="BK321" s="192">
        <f>ROUND(I321*H321,2)</f>
        <v>0</v>
      </c>
      <c r="BL321" s="17" t="s">
        <v>403</v>
      </c>
      <c r="BM321" s="191" t="s">
        <v>416</v>
      </c>
    </row>
    <row r="322" spans="2:63" s="12" customFormat="1" ht="25.9" customHeight="1">
      <c r="B322" s="166"/>
      <c r="C322" s="167"/>
      <c r="D322" s="168" t="s">
        <v>79</v>
      </c>
      <c r="E322" s="169" t="s">
        <v>417</v>
      </c>
      <c r="F322" s="169" t="s">
        <v>417</v>
      </c>
      <c r="G322" s="167"/>
      <c r="H322" s="167"/>
      <c r="I322" s="170"/>
      <c r="J322" s="171">
        <f>BK322</f>
        <v>0</v>
      </c>
      <c r="K322" s="167"/>
      <c r="L322" s="172"/>
      <c r="M322" s="173"/>
      <c r="N322" s="174"/>
      <c r="O322" s="174"/>
      <c r="P322" s="175">
        <f>P323</f>
        <v>0</v>
      </c>
      <c r="Q322" s="174"/>
      <c r="R322" s="175">
        <f>R323</f>
        <v>0.019299999999999998</v>
      </c>
      <c r="S322" s="174"/>
      <c r="T322" s="176">
        <f>T323</f>
        <v>0</v>
      </c>
      <c r="AR322" s="177" t="s">
        <v>133</v>
      </c>
      <c r="AT322" s="178" t="s">
        <v>79</v>
      </c>
      <c r="AU322" s="178" t="s">
        <v>80</v>
      </c>
      <c r="AY322" s="177" t="s">
        <v>127</v>
      </c>
      <c r="BK322" s="179">
        <f>BK323</f>
        <v>0</v>
      </c>
    </row>
    <row r="323" spans="2:63" s="12" customFormat="1" ht="22.9" customHeight="1">
      <c r="B323" s="166"/>
      <c r="C323" s="167"/>
      <c r="D323" s="168" t="s">
        <v>79</v>
      </c>
      <c r="E323" s="236" t="s">
        <v>418</v>
      </c>
      <c r="F323" s="236" t="s">
        <v>419</v>
      </c>
      <c r="G323" s="167"/>
      <c r="H323" s="167"/>
      <c r="I323" s="170"/>
      <c r="J323" s="237">
        <f>BK323</f>
        <v>0</v>
      </c>
      <c r="K323" s="167"/>
      <c r="L323" s="172"/>
      <c r="M323" s="173"/>
      <c r="N323" s="174"/>
      <c r="O323" s="174"/>
      <c r="P323" s="175">
        <f>SUM(P324:P327)</f>
        <v>0</v>
      </c>
      <c r="Q323" s="174"/>
      <c r="R323" s="175">
        <f>SUM(R324:R327)</f>
        <v>0.019299999999999998</v>
      </c>
      <c r="S323" s="174"/>
      <c r="T323" s="176">
        <f>SUM(T324:T327)</f>
        <v>0</v>
      </c>
      <c r="AR323" s="177" t="s">
        <v>133</v>
      </c>
      <c r="AT323" s="178" t="s">
        <v>79</v>
      </c>
      <c r="AU323" s="178" t="s">
        <v>21</v>
      </c>
      <c r="AY323" s="177" t="s">
        <v>127</v>
      </c>
      <c r="BK323" s="179">
        <f>SUM(BK324:BK327)</f>
        <v>0</v>
      </c>
    </row>
    <row r="324" spans="1:65" s="2" customFormat="1" ht="24.2" customHeight="1">
      <c r="A324" s="34"/>
      <c r="B324" s="35"/>
      <c r="C324" s="180" t="s">
        <v>420</v>
      </c>
      <c r="D324" s="180" t="s">
        <v>128</v>
      </c>
      <c r="E324" s="181" t="s">
        <v>421</v>
      </c>
      <c r="F324" s="182" t="s">
        <v>422</v>
      </c>
      <c r="G324" s="183" t="s">
        <v>176</v>
      </c>
      <c r="H324" s="184">
        <v>50</v>
      </c>
      <c r="I324" s="185"/>
      <c r="J324" s="186">
        <f>ROUND(I324*H324,2)</f>
        <v>0</v>
      </c>
      <c r="K324" s="182" t="s">
        <v>423</v>
      </c>
      <c r="L324" s="39"/>
      <c r="M324" s="187" t="s">
        <v>1</v>
      </c>
      <c r="N324" s="188" t="s">
        <v>45</v>
      </c>
      <c r="O324" s="71"/>
      <c r="P324" s="189">
        <f>O324*H324</f>
        <v>0</v>
      </c>
      <c r="Q324" s="189">
        <v>0.00024</v>
      </c>
      <c r="R324" s="189">
        <f>Q324*H324</f>
        <v>0.012</v>
      </c>
      <c r="S324" s="189">
        <v>0</v>
      </c>
      <c r="T324" s="190">
        <f>S324*H324</f>
        <v>0</v>
      </c>
      <c r="U324" s="34"/>
      <c r="V324" s="34"/>
      <c r="W324" s="34"/>
      <c r="X324" s="34"/>
      <c r="Y324" s="34"/>
      <c r="Z324" s="34"/>
      <c r="AA324" s="34"/>
      <c r="AB324" s="34"/>
      <c r="AC324" s="34"/>
      <c r="AD324" s="34"/>
      <c r="AE324" s="34"/>
      <c r="AR324" s="191" t="s">
        <v>424</v>
      </c>
      <c r="AT324" s="191" t="s">
        <v>128</v>
      </c>
      <c r="AU324" s="191" t="s">
        <v>89</v>
      </c>
      <c r="AY324" s="17" t="s">
        <v>127</v>
      </c>
      <c r="BE324" s="192">
        <f>IF(N324="základní",J324,0)</f>
        <v>0</v>
      </c>
      <c r="BF324" s="192">
        <f>IF(N324="snížená",J324,0)</f>
        <v>0</v>
      </c>
      <c r="BG324" s="192">
        <f>IF(N324="zákl. přenesená",J324,0)</f>
        <v>0</v>
      </c>
      <c r="BH324" s="192">
        <f>IF(N324="sníž. přenesená",J324,0)</f>
        <v>0</v>
      </c>
      <c r="BI324" s="192">
        <f>IF(N324="nulová",J324,0)</f>
        <v>0</v>
      </c>
      <c r="BJ324" s="17" t="s">
        <v>21</v>
      </c>
      <c r="BK324" s="192">
        <f>ROUND(I324*H324,2)</f>
        <v>0</v>
      </c>
      <c r="BL324" s="17" t="s">
        <v>424</v>
      </c>
      <c r="BM324" s="191" t="s">
        <v>425</v>
      </c>
    </row>
    <row r="325" spans="1:65" s="2" customFormat="1" ht="24.2" customHeight="1">
      <c r="A325" s="34"/>
      <c r="B325" s="35"/>
      <c r="C325" s="180" t="s">
        <v>426</v>
      </c>
      <c r="D325" s="180" t="s">
        <v>128</v>
      </c>
      <c r="E325" s="181" t="s">
        <v>427</v>
      </c>
      <c r="F325" s="182" t="s">
        <v>428</v>
      </c>
      <c r="G325" s="183" t="s">
        <v>176</v>
      </c>
      <c r="H325" s="184">
        <v>50</v>
      </c>
      <c r="I325" s="185"/>
      <c r="J325" s="186">
        <f>ROUND(I325*H325,2)</f>
        <v>0</v>
      </c>
      <c r="K325" s="182" t="s">
        <v>423</v>
      </c>
      <c r="L325" s="39"/>
      <c r="M325" s="187" t="s">
        <v>1</v>
      </c>
      <c r="N325" s="188" t="s">
        <v>45</v>
      </c>
      <c r="O325" s="71"/>
      <c r="P325" s="189">
        <f>O325*H325</f>
        <v>0</v>
      </c>
      <c r="Q325" s="189">
        <v>0</v>
      </c>
      <c r="R325" s="189">
        <f>Q325*H325</f>
        <v>0</v>
      </c>
      <c r="S325" s="189">
        <v>0</v>
      </c>
      <c r="T325" s="190">
        <f>S325*H325</f>
        <v>0</v>
      </c>
      <c r="U325" s="34"/>
      <c r="V325" s="34"/>
      <c r="W325" s="34"/>
      <c r="X325" s="34"/>
      <c r="Y325" s="34"/>
      <c r="Z325" s="34"/>
      <c r="AA325" s="34"/>
      <c r="AB325" s="34"/>
      <c r="AC325" s="34"/>
      <c r="AD325" s="34"/>
      <c r="AE325" s="34"/>
      <c r="AR325" s="191" t="s">
        <v>424</v>
      </c>
      <c r="AT325" s="191" t="s">
        <v>128</v>
      </c>
      <c r="AU325" s="191" t="s">
        <v>89</v>
      </c>
      <c r="AY325" s="17" t="s">
        <v>127</v>
      </c>
      <c r="BE325" s="192">
        <f>IF(N325="základní",J325,0)</f>
        <v>0</v>
      </c>
      <c r="BF325" s="192">
        <f>IF(N325="snížená",J325,0)</f>
        <v>0</v>
      </c>
      <c r="BG325" s="192">
        <f>IF(N325="zákl. přenesená",J325,0)</f>
        <v>0</v>
      </c>
      <c r="BH325" s="192">
        <f>IF(N325="sníž. přenesená",J325,0)</f>
        <v>0</v>
      </c>
      <c r="BI325" s="192">
        <f>IF(N325="nulová",J325,0)</f>
        <v>0</v>
      </c>
      <c r="BJ325" s="17" t="s">
        <v>21</v>
      </c>
      <c r="BK325" s="192">
        <f>ROUND(I325*H325,2)</f>
        <v>0</v>
      </c>
      <c r="BL325" s="17" t="s">
        <v>424</v>
      </c>
      <c r="BM325" s="191" t="s">
        <v>429</v>
      </c>
    </row>
    <row r="326" spans="1:65" s="2" customFormat="1" ht="16.5" customHeight="1">
      <c r="A326" s="34"/>
      <c r="B326" s="35"/>
      <c r="C326" s="180" t="s">
        <v>430</v>
      </c>
      <c r="D326" s="180" t="s">
        <v>128</v>
      </c>
      <c r="E326" s="181" t="s">
        <v>431</v>
      </c>
      <c r="F326" s="182" t="s">
        <v>432</v>
      </c>
      <c r="G326" s="183" t="s">
        <v>433</v>
      </c>
      <c r="H326" s="184">
        <v>40</v>
      </c>
      <c r="I326" s="185"/>
      <c r="J326" s="186">
        <f>ROUND(I326*H326,2)</f>
        <v>0</v>
      </c>
      <c r="K326" s="182" t="s">
        <v>423</v>
      </c>
      <c r="L326" s="39"/>
      <c r="M326" s="187" t="s">
        <v>1</v>
      </c>
      <c r="N326" s="188" t="s">
        <v>45</v>
      </c>
      <c r="O326" s="71"/>
      <c r="P326" s="189">
        <f>O326*H326</f>
        <v>0</v>
      </c>
      <c r="Q326" s="189">
        <v>0</v>
      </c>
      <c r="R326" s="189">
        <f>Q326*H326</f>
        <v>0</v>
      </c>
      <c r="S326" s="189">
        <v>0</v>
      </c>
      <c r="T326" s="190">
        <f>S326*H326</f>
        <v>0</v>
      </c>
      <c r="U326" s="34"/>
      <c r="V326" s="34"/>
      <c r="W326" s="34"/>
      <c r="X326" s="34"/>
      <c r="Y326" s="34"/>
      <c r="Z326" s="34"/>
      <c r="AA326" s="34"/>
      <c r="AB326" s="34"/>
      <c r="AC326" s="34"/>
      <c r="AD326" s="34"/>
      <c r="AE326" s="34"/>
      <c r="AR326" s="191" t="s">
        <v>424</v>
      </c>
      <c r="AT326" s="191" t="s">
        <v>128</v>
      </c>
      <c r="AU326" s="191" t="s">
        <v>89</v>
      </c>
      <c r="AY326" s="17" t="s">
        <v>127</v>
      </c>
      <c r="BE326" s="192">
        <f>IF(N326="základní",J326,0)</f>
        <v>0</v>
      </c>
      <c r="BF326" s="192">
        <f>IF(N326="snížená",J326,0)</f>
        <v>0</v>
      </c>
      <c r="BG326" s="192">
        <f>IF(N326="zákl. přenesená",J326,0)</f>
        <v>0</v>
      </c>
      <c r="BH326" s="192">
        <f>IF(N326="sníž. přenesená",J326,0)</f>
        <v>0</v>
      </c>
      <c r="BI326" s="192">
        <f>IF(N326="nulová",J326,0)</f>
        <v>0</v>
      </c>
      <c r="BJ326" s="17" t="s">
        <v>21</v>
      </c>
      <c r="BK326" s="192">
        <f>ROUND(I326*H326,2)</f>
        <v>0</v>
      </c>
      <c r="BL326" s="17" t="s">
        <v>424</v>
      </c>
      <c r="BM326" s="191" t="s">
        <v>434</v>
      </c>
    </row>
    <row r="327" spans="1:65" s="2" customFormat="1" ht="24.2" customHeight="1">
      <c r="A327" s="34"/>
      <c r="B327" s="35"/>
      <c r="C327" s="180" t="s">
        <v>435</v>
      </c>
      <c r="D327" s="180" t="s">
        <v>128</v>
      </c>
      <c r="E327" s="181" t="s">
        <v>436</v>
      </c>
      <c r="F327" s="182" t="s">
        <v>437</v>
      </c>
      <c r="G327" s="183" t="s">
        <v>131</v>
      </c>
      <c r="H327" s="184">
        <v>10</v>
      </c>
      <c r="I327" s="185"/>
      <c r="J327" s="186">
        <f>ROUND(I327*H327,2)</f>
        <v>0</v>
      </c>
      <c r="K327" s="182" t="s">
        <v>423</v>
      </c>
      <c r="L327" s="39"/>
      <c r="M327" s="239" t="s">
        <v>1</v>
      </c>
      <c r="N327" s="240" t="s">
        <v>45</v>
      </c>
      <c r="O327" s="241"/>
      <c r="P327" s="242">
        <f>O327*H327</f>
        <v>0</v>
      </c>
      <c r="Q327" s="242">
        <v>0.00073</v>
      </c>
      <c r="R327" s="242">
        <f>Q327*H327</f>
        <v>0.007299999999999999</v>
      </c>
      <c r="S327" s="242">
        <v>0</v>
      </c>
      <c r="T327" s="243">
        <f>S327*H327</f>
        <v>0</v>
      </c>
      <c r="U327" s="34"/>
      <c r="V327" s="34"/>
      <c r="W327" s="34"/>
      <c r="X327" s="34"/>
      <c r="Y327" s="34"/>
      <c r="Z327" s="34"/>
      <c r="AA327" s="34"/>
      <c r="AB327" s="34"/>
      <c r="AC327" s="34"/>
      <c r="AD327" s="34"/>
      <c r="AE327" s="34"/>
      <c r="AR327" s="191" t="s">
        <v>207</v>
      </c>
      <c r="AT327" s="191" t="s">
        <v>128</v>
      </c>
      <c r="AU327" s="191" t="s">
        <v>89</v>
      </c>
      <c r="AY327" s="17" t="s">
        <v>127</v>
      </c>
      <c r="BE327" s="192">
        <f>IF(N327="základní",J327,0)</f>
        <v>0</v>
      </c>
      <c r="BF327" s="192">
        <f>IF(N327="snížená",J327,0)</f>
        <v>0</v>
      </c>
      <c r="BG327" s="192">
        <f>IF(N327="zákl. přenesená",J327,0)</f>
        <v>0</v>
      </c>
      <c r="BH327" s="192">
        <f>IF(N327="sníž. přenesená",J327,0)</f>
        <v>0</v>
      </c>
      <c r="BI327" s="192">
        <f>IF(N327="nulová",J327,0)</f>
        <v>0</v>
      </c>
      <c r="BJ327" s="17" t="s">
        <v>21</v>
      </c>
      <c r="BK327" s="192">
        <f>ROUND(I327*H327,2)</f>
        <v>0</v>
      </c>
      <c r="BL327" s="17" t="s">
        <v>207</v>
      </c>
      <c r="BM327" s="191" t="s">
        <v>438</v>
      </c>
    </row>
    <row r="328" spans="1:31" s="2" customFormat="1" ht="6.95" customHeight="1">
      <c r="A328" s="34"/>
      <c r="B328" s="54"/>
      <c r="C328" s="55"/>
      <c r="D328" s="55"/>
      <c r="E328" s="55"/>
      <c r="F328" s="55"/>
      <c r="G328" s="55"/>
      <c r="H328" s="55"/>
      <c r="I328" s="55"/>
      <c r="J328" s="55"/>
      <c r="K328" s="55"/>
      <c r="L328" s="39"/>
      <c r="M328" s="34"/>
      <c r="O328" s="34"/>
      <c r="P328" s="34"/>
      <c r="Q328" s="34"/>
      <c r="R328" s="34"/>
      <c r="S328" s="34"/>
      <c r="T328" s="34"/>
      <c r="U328" s="34"/>
      <c r="V328" s="34"/>
      <c r="W328" s="34"/>
      <c r="X328" s="34"/>
      <c r="Y328" s="34"/>
      <c r="Z328" s="34"/>
      <c r="AA328" s="34"/>
      <c r="AB328" s="34"/>
      <c r="AC328" s="34"/>
      <c r="AD328" s="34"/>
      <c r="AE328" s="34"/>
    </row>
  </sheetData>
  <sheetProtection algorithmName="SHA-512" hashValue="8IfWET7ETQOulbiwMWgADte9GmApkNn33LIF3WH2nPDg/brL89PtYfoN/n3HcwWLyfinkWMW8xPAneLaE+L4jQ==" saltValue="n/BApucLheTcJdF8oBPdYMjnm1XtVnDPn50ybVVsPfB/L4CgX1wprptxy1N8n9es2t63X7Og0fj563Pj8Nah6A==" spinCount="100000" sheet="1" objects="1" scenarios="1" formatColumns="0" formatRows="0" autoFilter="0"/>
  <autoFilter ref="C129:K327"/>
  <mergeCells count="9">
    <mergeCell ref="E87:H87"/>
    <mergeCell ref="E120:H120"/>
    <mergeCell ref="E122:H122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DESKTOP-B91SLKH\Tomáš Saidl</dc:creator>
  <cp:keywords/>
  <dc:description/>
  <cp:lastModifiedBy>Deutsch Dalibor, Ing.</cp:lastModifiedBy>
  <dcterms:created xsi:type="dcterms:W3CDTF">2021-12-17T12:15:04Z</dcterms:created>
  <dcterms:modified xsi:type="dcterms:W3CDTF">2021-12-20T15:49:54Z</dcterms:modified>
  <cp:category/>
  <cp:version/>
  <cp:contentType/>
  <cp:contentStatus/>
</cp:coreProperties>
</file>