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7815" yWindow="1905" windowWidth="28800" windowHeight="15885" activeTab="1"/>
  </bookViews>
  <sheets>
    <sheet name="Rekapitulace stavby" sheetId="1" r:id="rId1"/>
    <sheet name="konir202115 - Stavební úp..." sheetId="2" r:id="rId2"/>
    <sheet name="Pokyny pro vyplnění" sheetId="3" r:id="rId3"/>
  </sheets>
  <definedNames>
    <definedName name="_xlnm._FilterDatabase" localSheetId="1" hidden="1">'konir202115 - Stavební úp...'!$C$85:$K$228</definedName>
    <definedName name="_xlnm.Print_Area" localSheetId="1">'konir202115 - Stavební úp...'!$C$4:$J$37,'konir202115 - Stavební úp...'!$C$43:$J$69,'konir202115 - Stavební úp...'!$C$75:$K$228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'konir202115 - Stavební úp...'!$85:$85</definedName>
  </definedNames>
  <calcPr calcId="181029"/>
  <extLst/>
</workbook>
</file>

<file path=xl/sharedStrings.xml><?xml version="1.0" encoding="utf-8"?>
<sst xmlns="http://schemas.openxmlformats.org/spreadsheetml/2006/main" count="2032" uniqueCount="621">
  <si>
    <t>Export Komplet</t>
  </si>
  <si>
    <t>VZ</t>
  </si>
  <si>
    <t>2.0</t>
  </si>
  <si>
    <t/>
  </si>
  <si>
    <t>False</t>
  </si>
  <si>
    <t>{fbbbaf93-372a-45dc-98b2-64f30f5c1314}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</si>
  <si>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</si>
  <si>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</si>
  <si>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</si>
  <si>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</si>
  <si>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</si>
  <si>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</si>
  <si>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</si>
  <si>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</si>
  <si>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</si>
  <si>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konir202115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</si>
  <si>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</si>
  <si>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</si>
  <si>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regulační stanice a domovního plynovodu-nové krematorium</t>
  </si>
  <si>
    <t>KSO:</t>
  </si>
  <si>
    <t>CC-CZ:</t>
  </si>
  <si>
    <t>Místo:</t>
  </si>
  <si>
    <t>Ústí nad Labem</t>
  </si>
  <si>
    <t>Datum:</t>
  </si>
  <si>
    <t>8. 11. 2021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</si>
  <si>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</si>
  <si>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</si>
  <si>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</si>
  <si>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</si>
  <si>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</si>
  <si>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</si>
  <si>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</si>
  <si>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DRAKISA s.r.o.</t>
  </si>
  <si>
    <t>True</t>
  </si>
  <si>
    <t>Zpracovatel:</t>
  </si>
  <si>
    <t>Krajovský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</si>
  <si>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</si>
  <si>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</si>
  <si>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</si>
  <si>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</si>
  <si>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</si>
  <si>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</si>
  <si>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</si>
  <si>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</si>
  <si>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</si>
  <si>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</si>
  <si>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</si>
  <si>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</si>
  <si>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</si>
  <si>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</si>
  <si>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</si>
  <si>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</si>
  <si>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</si>
  <si>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</si>
  <si>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</si>
  <si>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</si>
  <si>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</si>
  <si>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</si>
  <si>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</si>
  <si>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</si>
  <si>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</si>
  <si>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</si>
  <si>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</si>
  <si>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</si>
  <si>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</si>
  <si>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</si>
  <si>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</si>
  <si>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</si>
  <si>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</si>
  <si>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</si>
  <si>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</si>
  <si>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</si>
  <si>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</si>
  <si>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</si>
  <si>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</si>
  <si>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</si>
  <si>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</si>
  <si>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</si>
  <si>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</si>
  <si>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</si>
  <si>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</si>
  <si>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</si>
  <si>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</si>
  <si>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</si>
  <si>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</si>
  <si>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</si>
  <si>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</si>
  <si>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</si>
  <si>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>PSV - Práce a dodávky PSV</t>
  </si>
  <si>
    <t xml:space="preserve">    723 - Zdravotechnika - vnitřní plynovod</t>
  </si>
  <si>
    <t xml:space="preserve">    734 - Ústřední vytápění - armatury</t>
  </si>
  <si>
    <t xml:space="preserve">    783 - Dokončovací práce - nátěry</t>
  </si>
  <si>
    <t xml:space="preserve">    ostatní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</si>
  <si>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</si>
  <si>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</si>
  <si>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</si>
  <si>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</si>
  <si>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</si>
  <si>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</si>
  <si>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</si>
  <si>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</si>
  <si>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</si>
  <si>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</si>
  <si>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</si>
  <si>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</si>
  <si>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</si>
  <si>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</si>
  <si>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</si>
  <si>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</si>
  <si>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</si>
  <si>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</si>
  <si>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</si>
  <si>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</si>
  <si>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</si>
  <si>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</si>
  <si>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</si>
  <si>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132251101</t>
  </si>
  <si>
    <t>Hloubení rýh nezapažených  š do 800 mm v hornině třídy těžitelnosti I, skupiny 3 objem do 20 m3 strojně</t>
  </si>
  <si>
    <t>m3</t>
  </si>
  <si>
    <t>CS ÚRS 2020 01</t>
  </si>
  <si>
    <t>4</t>
  </si>
  <si>
    <t>-1118328455</t>
  </si>
  <si>
    <t>PP</t>
  </si>
  <si>
    <t>Hloubení nezapažených rýh šířky do 800 mm strojně s urovnáním dna do předepsaného profilu a spádu v hornině třídy těžitelnosti I skupiny 3 do 20 m3</t>
  </si>
  <si>
    <t>VV</t>
  </si>
  <si>
    <t>30x0,6x1,1</t>
  </si>
  <si>
    <t>19,8</t>
  </si>
  <si>
    <t>Součet</t>
  </si>
  <si>
    <t>162751117</t>
  </si>
  <si>
    <t>Vodorovné přemístění do 10000 m výkopku/sypaniny z horniny třídy těžitelnosti I, skupiny 1 až 3</t>
  </si>
  <si>
    <t>1152433850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</si>
  <si>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</si>
  <si>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</t>
  </si>
  <si>
    <t>167151101</t>
  </si>
  <si>
    <t>Nakládání výkopku z hornin třídy těžitelnosti I, skupiny 1 až 3 do 100 m3</t>
  </si>
  <si>
    <t>1714965411</t>
  </si>
  <si>
    <t>Nakládání, skládání a překládání neulehlého výkopku nebo sypaniny strojně nakládání, množství do 100 m3, z horniny třídy těžitelnosti I, skupiny 1 až 3</t>
  </si>
  <si>
    <t>171201221</t>
  </si>
  <si>
    <t>Poplatek za uložení na skládce (skládkovné) zeminy a kamení kód odpadu 17 05 04</t>
  </si>
  <si>
    <t>t</t>
  </si>
  <si>
    <t>-1874418560</t>
  </si>
  <si>
    <t>Poplatek za uložení stavebního odpadu na skládce (skládkovné) zeminy a kamení zatříděného do Katalogu odpadů pod kódem 17 05 04</t>
  </si>
  <si>
    <t>5</t>
  </si>
  <si>
    <t>171251201</t>
  </si>
  <si>
    <t>Uložení sypaniny na skládky nebo meziskládky</t>
  </si>
  <si>
    <t>669943086</t>
  </si>
  <si>
    <t>Uložení sypaniny na skládky nebo meziskládky bez hutnění s upravením uložené sypaniny do předepsaného tvaru</t>
  </si>
  <si>
    <t>6</t>
  </si>
  <si>
    <t>174111101</t>
  </si>
  <si>
    <t>Zásyp jam, šachet rýh nebo kolem objektů sypaninou se zhutněním ručně</t>
  </si>
  <si>
    <t>2091580482</t>
  </si>
  <si>
    <t>Zásyp sypaninou z jakékoliv horniny ručně s uložením výkopku ve vrstvách se zhutněním jam, šachet, rýh nebo kolem objektů v těchto vykopávkách</t>
  </si>
  <si>
    <t>7</t>
  </si>
  <si>
    <t>175111101</t>
  </si>
  <si>
    <t>Obsypání potrubí ručně sypaninou bez prohození, uloženou do 3 m</t>
  </si>
  <si>
    <t>1045809089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</si>
  <si>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</si>
  <si>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8</t>
  </si>
  <si>
    <t>M</t>
  </si>
  <si>
    <t>58331200</t>
  </si>
  <si>
    <t>štěrkopísek netříděný zásypový</t>
  </si>
  <si>
    <t>1134491880</t>
  </si>
  <si>
    <t>20*2 'Přepočtené koeficientem množství</t>
  </si>
  <si>
    <t>9</t>
  </si>
  <si>
    <t>181311103</t>
  </si>
  <si>
    <t>Rozprostření ornice tl vrstvy do 200 mm v rovině nebo ve svahu do 1:5 ručně</t>
  </si>
  <si>
    <t>m2</t>
  </si>
  <si>
    <t>1253620853</t>
  </si>
  <si>
    <t>Rozprostření a urovnání ornice v rovině nebo ve svahu sklonu do 1:5 ručně při souvislé ploše, tl. vrstvy do 200 mm</t>
  </si>
  <si>
    <t>Trubní vedení</t>
  </si>
  <si>
    <t>10</t>
  </si>
  <si>
    <t>899721111</t>
  </si>
  <si>
    <t>Signalizační vodič DN do 150 mm na potrubí</t>
  </si>
  <si>
    <t>m</t>
  </si>
  <si>
    <t>-1480495942</t>
  </si>
  <si>
    <t>Signalizační vodič na potrubí DN do 150 mm</t>
  </si>
  <si>
    <t>11</t>
  </si>
  <si>
    <t>899722112</t>
  </si>
  <si>
    <t>Krytí potrubí z plastů výstražnou fólií z PVC 25 cm</t>
  </si>
  <si>
    <t>-1251357965</t>
  </si>
  <si>
    <t>Krytí potrubí z plastů výstražnou fólií z PVC šířky 25 cm</t>
  </si>
  <si>
    <t>PSV</t>
  </si>
  <si>
    <t>Práce a dodávky PSV</t>
  </si>
  <si>
    <t>723</t>
  </si>
  <si>
    <t>Zdravotechnika - vnitřní plynovod</t>
  </si>
  <si>
    <t>12</t>
  </si>
  <si>
    <t>004</t>
  </si>
  <si>
    <t>ks</t>
  </si>
  <si>
    <t>16</t>
  </si>
  <si>
    <t>219645747</t>
  </si>
  <si>
    <t>Dodávka a montáž plynoměr DN 100</t>
  </si>
  <si>
    <t>13</t>
  </si>
  <si>
    <t>005</t>
  </si>
  <si>
    <t>-2136322427</t>
  </si>
  <si>
    <t>Dodávka a montáž BAP</t>
  </si>
  <si>
    <t>14</t>
  </si>
  <si>
    <t>006</t>
  </si>
  <si>
    <t xml:space="preserve">dodávka a montáž RS Hutira RZTJ3 včetně Skříň 1250x1000x420 </t>
  </si>
  <si>
    <t>sou</t>
  </si>
  <si>
    <t>-588217896</t>
  </si>
  <si>
    <t>17</t>
  </si>
  <si>
    <t>009</t>
  </si>
  <si>
    <t>-1189241135</t>
  </si>
  <si>
    <t>Demontáž stávajícího zařízení</t>
  </si>
  <si>
    <t>18</t>
  </si>
  <si>
    <t>723111202</t>
  </si>
  <si>
    <t>Potrubí ocelové závitové černé bezešvé svařované běžné DN 15</t>
  </si>
  <si>
    <t>927795057</t>
  </si>
  <si>
    <t>Potrubí z ocelových trubek závitových černých spojovaných svařováním, bezešvých běžných DN 15</t>
  </si>
  <si>
    <t>19</t>
  </si>
  <si>
    <t>723150312</t>
  </si>
  <si>
    <t>Potrubí ocelové hladké černé bezešvé spojované svařováním tvářené za tepla D 57x3,2 mm</t>
  </si>
  <si>
    <t>-252635918</t>
  </si>
  <si>
    <t>Potrubí z ocelových trubek hladkých černých spojovaných svařováním tvářených za tepla Ø 57/3,2</t>
  </si>
  <si>
    <t>20</t>
  </si>
  <si>
    <t>723150313</t>
  </si>
  <si>
    <t>Potrubí ocelové hladké černé bezešvé spojované svařováním tvářené za tepla D 76x3,2 mm</t>
  </si>
  <si>
    <t>-1372759446</t>
  </si>
  <si>
    <t>Potrubí z ocelových trubek hladkých černých spojovaných svařováním tvářených za tepla Ø 76/3,2</t>
  </si>
  <si>
    <t>723150314</t>
  </si>
  <si>
    <t>Potrubí ocelové hladké černé bezešvé spojované svařováním tvářené za tepla D 89x3,6 mm</t>
  </si>
  <si>
    <t>-605070582</t>
  </si>
  <si>
    <t>Potrubí z ocelových trubek hladkých černých spojovaných svařováním tvářených za tepla Ø 89/3,6</t>
  </si>
  <si>
    <t>22</t>
  </si>
  <si>
    <t>723150315</t>
  </si>
  <si>
    <t>Potrubí ocelové hladké černé bezešvé spojované svařováním tvářené za tepla D 108x4 mm</t>
  </si>
  <si>
    <t>713862818</t>
  </si>
  <si>
    <t>Potrubí z ocelových trubek hladkých černých spojovaných svařováním tvářených za tepla Ø 108/4</t>
  </si>
  <si>
    <t>23</t>
  </si>
  <si>
    <t>723150317</t>
  </si>
  <si>
    <t>Potrubí ocelové hladké černé bezešvé spojované svařováním tvářené za tepla D 159x4,5 mm</t>
  </si>
  <si>
    <t>761233675</t>
  </si>
  <si>
    <t>Potrubí z ocelových trubek hladkých černých spojovaných svařováním tvářených za tepla Ø 159/4,5</t>
  </si>
  <si>
    <t>24</t>
  </si>
  <si>
    <t>723150318</t>
  </si>
  <si>
    <t>Potrubí ocelové hladké černé bezešvé spojované svařováním tvářené za tepla D 219x6,3 mm</t>
  </si>
  <si>
    <t>-348467995</t>
  </si>
  <si>
    <t>Potrubí z ocelových trubek hladkých černých spojovaných svařováním tvářených za tepla Ø 219/6,3</t>
  </si>
  <si>
    <t>25</t>
  </si>
  <si>
    <t>723150344</t>
  </si>
  <si>
    <t>Redukce zhotovená kováním přes 1 DN DN 65/50</t>
  </si>
  <si>
    <t>kus</t>
  </si>
  <si>
    <t>842991854</t>
  </si>
  <si>
    <t>Potrubí z ocelových trubek hladkých redukce - zhotovení kováním přes 1 DN DN 65/ 50</t>
  </si>
  <si>
    <t>26</t>
  </si>
  <si>
    <t>31630545</t>
  </si>
  <si>
    <t>oblouk trubkový typ 3D tvar 90° - K3 D 108,0mm tl 3,6mm</t>
  </si>
  <si>
    <t>32</t>
  </si>
  <si>
    <t>1880716041</t>
  </si>
  <si>
    <t>27</t>
  </si>
  <si>
    <t>31630528</t>
  </si>
  <si>
    <t>oblouk trubkový  typ 3D tvar 90° - K3 D 88,9mm tl 3,2mm</t>
  </si>
  <si>
    <t>-546840103</t>
  </si>
  <si>
    <t>28</t>
  </si>
  <si>
    <t>31630517</t>
  </si>
  <si>
    <t>oblouk trubkový typ 3D tvar 90° - K3 D 57,0mm tl 2,9mm</t>
  </si>
  <si>
    <t>2038976811</t>
  </si>
  <si>
    <t>29</t>
  </si>
  <si>
    <t>55283832</t>
  </si>
  <si>
    <t>dno klenuté S235JR PN16 76,1x3mm DN 65</t>
  </si>
  <si>
    <t>1924108243</t>
  </si>
  <si>
    <t>30</t>
  </si>
  <si>
    <t>55283866</t>
  </si>
  <si>
    <t>dno klenuté S235JR PN16 219x6mm DN 200</t>
  </si>
  <si>
    <t>-362733702</t>
  </si>
  <si>
    <t>31</t>
  </si>
  <si>
    <t>001</t>
  </si>
  <si>
    <t>T kus ocelový svařovaný 200/80</t>
  </si>
  <si>
    <t>120139313</t>
  </si>
  <si>
    <t>002</t>
  </si>
  <si>
    <t>-129404002</t>
  </si>
  <si>
    <t>T kus ocelový svařovaný 200/150</t>
  </si>
  <si>
    <t>33</t>
  </si>
  <si>
    <t>003</t>
  </si>
  <si>
    <t>T kus ocelový svařovaný 100/100</t>
  </si>
  <si>
    <t>2050860525</t>
  </si>
  <si>
    <t>34</t>
  </si>
  <si>
    <t>723150345</t>
  </si>
  <si>
    <t>Redukce zhotovená kováním přes 1 DN DN 80/50</t>
  </si>
  <si>
    <t>-1655957459</t>
  </si>
  <si>
    <t>Potrubí z ocelových trubek hladkých redukce - zhotovení kováním přes 1 DN DN 80/ 50</t>
  </si>
  <si>
    <t>redukce 80/50</t>
  </si>
  <si>
    <t>35</t>
  </si>
  <si>
    <t>723150348</t>
  </si>
  <si>
    <t>Redukce zhotovená kováním přes 1 DN DN 150/100</t>
  </si>
  <si>
    <t>740513910</t>
  </si>
  <si>
    <t>Potrubí z ocelových trubek hladkých redukce - zhotovení kováním přes 1 DN DN 150/100</t>
  </si>
  <si>
    <t>36</t>
  </si>
  <si>
    <t>723170128</t>
  </si>
  <si>
    <t>Potrubí plynové plastové Pe 100, PN 0,1 MPa, D 90 x 5,2 mm spojované elektrotvarovkami</t>
  </si>
  <si>
    <t>1590412926</t>
  </si>
  <si>
    <t>Potrubí z plastových trub Pe100 spojovaných elektrotvarovkami PN 0,1 MPa (SDR 17,6) D 90 x 5,2 mm</t>
  </si>
  <si>
    <t>37</t>
  </si>
  <si>
    <t>723190207</t>
  </si>
  <si>
    <t>Přípojka plynovodní ocelová závitová černá bezešvá spojovaná na závit běžná DN 50</t>
  </si>
  <si>
    <t>soubor</t>
  </si>
  <si>
    <t>-1284853938</t>
  </si>
  <si>
    <t>Přípojky plynovodní ke strojům a zařízením z trubek ocelových závitových černých spojovaných na závit, bezešvých, běžných DN 50</t>
  </si>
  <si>
    <t>38</t>
  </si>
  <si>
    <t>723190254</t>
  </si>
  <si>
    <t>Výpustky plynovodní vedení a upevnění do DN 50</t>
  </si>
  <si>
    <t>-696788891</t>
  </si>
  <si>
    <t>Přípojky plynovodní ke strojům a zařízením z trubek vyvedení a upevnění plynovodních výpustek na potrubí přes 25 do DN 50</t>
  </si>
  <si>
    <t>39</t>
  </si>
  <si>
    <t>723213215</t>
  </si>
  <si>
    <t>Kohout přírubový kulový uzavírací DN 100 PN 16 do 200°C těleso uhlíková ocel</t>
  </si>
  <si>
    <t>291845712</t>
  </si>
  <si>
    <t>Armatury přírubové kulové kohouty PN 16 do 200°C uzavírací těleso uhlíková ocel (K 85 111 516) DN 100</t>
  </si>
  <si>
    <t>40</t>
  </si>
  <si>
    <t>723214139</t>
  </si>
  <si>
    <t>Filtr plynový DN 100 PN 16 do 300°C těleso uhlíková ocel s vypouštěcí zátkou</t>
  </si>
  <si>
    <t>61920730</t>
  </si>
  <si>
    <t>Armatury přírubové plynové filtry těleso uhlíková ocel s čístícím víkem nebo vypouštěcí zátkou PN 16 do 300°C (D 71 118 616) DN 100</t>
  </si>
  <si>
    <t>41</t>
  </si>
  <si>
    <t>723231167</t>
  </si>
  <si>
    <t>Kohout kulový přímý G 2 PN 42 do 185°C plnoprůtokový vnitřní závit těžká řada</t>
  </si>
  <si>
    <t>1016437230</t>
  </si>
  <si>
    <t>Armatury se dvěma závity kohouty kulové PN 42 do 185°C plnoprůtokové vnitřní závit těžká řada G 2</t>
  </si>
  <si>
    <t>42</t>
  </si>
  <si>
    <t>998723101</t>
  </si>
  <si>
    <t>Přesun hmot tonážní pro vnitřní plynovod v objektech v do 6 m</t>
  </si>
  <si>
    <t>1860008149</t>
  </si>
  <si>
    <t>Přesun hmot pro vnitřní plynovod stanovený z hmotnosti přesunovaného materiálu vodorovná dopravní vzdálenost do 50 m v objektech výšky do 6 m</t>
  </si>
  <si>
    <t>734</t>
  </si>
  <si>
    <t>Ústřední vytápění - armatury</t>
  </si>
  <si>
    <t>43</t>
  </si>
  <si>
    <t>734421102</t>
  </si>
  <si>
    <t>Tlakoměr s pevným stonkem a zpětnou klapkou tlak 0-16 bar průměr 63 mm spodní připojení</t>
  </si>
  <si>
    <t>1384959482</t>
  </si>
  <si>
    <t>Tlakoměry s pevným stonkem a zpětnou klapkou spodní připojení (radiální) tlaku 0–16 bar průměru 63 mm</t>
  </si>
  <si>
    <t>44</t>
  </si>
  <si>
    <t>734424101</t>
  </si>
  <si>
    <t>Kondenzační smyčka k přivaření zahnutá PN 250 do 300°C</t>
  </si>
  <si>
    <t>-1101521951</t>
  </si>
  <si>
    <t>Tlakoměry kondenzační smyčky k přivaření, PN 250 do 300°C zahnuté</t>
  </si>
  <si>
    <t>783</t>
  </si>
  <si>
    <t>Dokončovací práce - nátěry</t>
  </si>
  <si>
    <t>45</t>
  </si>
  <si>
    <t>783614551</t>
  </si>
  <si>
    <t>Základní jednonásobný syntetický nátěr potrubí DN do 50 mm</t>
  </si>
  <si>
    <t>488399767</t>
  </si>
  <si>
    <t>Základní nátěr armatur a kovových potrubí jednonásobný potrubí do DN 50 mm syntetický</t>
  </si>
  <si>
    <t>46</t>
  </si>
  <si>
    <t>783614561</t>
  </si>
  <si>
    <t>Základní jednonásobný syntetický nátěr potrubí DN do 100 mm</t>
  </si>
  <si>
    <t>-1961668811</t>
  </si>
  <si>
    <t>Základní nátěr armatur a kovových potrubí jednonásobný potrubí přes DN 50 do DN 100 mm syntetický</t>
  </si>
  <si>
    <t>47</t>
  </si>
  <si>
    <t>783614571</t>
  </si>
  <si>
    <t>Základní jednonásobný syntetický nátěr potrubí DN do 150 mm</t>
  </si>
  <si>
    <t>-1854934785</t>
  </si>
  <si>
    <t>Základní nátěr armatur a kovových potrubí jednonásobný potrubí přes DN 100 do DN 150 mm syntetický</t>
  </si>
  <si>
    <t>48</t>
  </si>
  <si>
    <t>783614581</t>
  </si>
  <si>
    <t>Základní jednonásobný syntetický nátěr potrubí DN do 200 mm</t>
  </si>
  <si>
    <t>-1914582400</t>
  </si>
  <si>
    <t>Základní nátěr armatur a kovových potrubí jednonásobný potrubí přes DN 150 do DN 200 mm syntetický</t>
  </si>
  <si>
    <t>49</t>
  </si>
  <si>
    <t>783615551</t>
  </si>
  <si>
    <t>Mezinátěr jednonásobný syntetický nátěr potrubí DN do 50 mm</t>
  </si>
  <si>
    <t>-723404704</t>
  </si>
  <si>
    <t>Mezinátěr armatur a kovových potrubí potrubí do DN 50 mm syntetický standardní</t>
  </si>
  <si>
    <t>50</t>
  </si>
  <si>
    <t>783615561</t>
  </si>
  <si>
    <t>Mezinátěr jednonásobný syntetický nátěr potrubí DN do 100 mm</t>
  </si>
  <si>
    <t>-308291220</t>
  </si>
  <si>
    <t>Mezinátěr armatur a kovových potrubí potrubí přes DN 50 do DN 100 mm syntetický standardní</t>
  </si>
  <si>
    <t>51</t>
  </si>
  <si>
    <t>783615571</t>
  </si>
  <si>
    <t>Mezinátěr jednonásobný syntetický nátěr potrubí DN do 150 mm</t>
  </si>
  <si>
    <t>-2004122129</t>
  </si>
  <si>
    <t>Mezinátěr armatur a kovových potrubí potrubí přes DN 100 do DN 150 mm syntetický standardní</t>
  </si>
  <si>
    <t>52</t>
  </si>
  <si>
    <t>783615581</t>
  </si>
  <si>
    <t>Mezinátěr jednonásobný syntetický nátěr potrubí DN do 200 mm</t>
  </si>
  <si>
    <t>940820251</t>
  </si>
  <si>
    <t>Mezinátěr armatur a kovových potrubí potrubí přes DN 150 do DN 200 mm syntetický standardní</t>
  </si>
  <si>
    <t>53</t>
  </si>
  <si>
    <t>783617601</t>
  </si>
  <si>
    <t>Krycí jednonásobný syntetický nátěr potrubí DN do 50 mm</t>
  </si>
  <si>
    <t>2020734287</t>
  </si>
  <si>
    <t>Krycí nátěr (email) armatur a kovových potrubí potrubí do DN 50 mm jednonásobný syntetický standardní</t>
  </si>
  <si>
    <t>54</t>
  </si>
  <si>
    <t>783617621</t>
  </si>
  <si>
    <t>Krycí jednonásobný syntetický nátěr potrubí DN do 100 mm</t>
  </si>
  <si>
    <t>-835302032</t>
  </si>
  <si>
    <t>Krycí nátěr (email) armatur a kovových potrubí potrubí přes DN 50 do DN 100 mm jednonásobný syntetický standardní</t>
  </si>
  <si>
    <t>55</t>
  </si>
  <si>
    <t>783617641</t>
  </si>
  <si>
    <t>Krycí jednonásobný syntetický nátěr potrubí DN do 150 mm</t>
  </si>
  <si>
    <t>-1102194699</t>
  </si>
  <si>
    <t>Krycí nátěr (email) armatur a kovových potrubí potrubí přes DN 100 do DN 150 mm jednonásobný syntetický standardní</t>
  </si>
  <si>
    <t>56</t>
  </si>
  <si>
    <t>783617661</t>
  </si>
  <si>
    <t>Krycí jednonásobný syntetický nátěr potrubí DN do 200 mm</t>
  </si>
  <si>
    <t>2000602327</t>
  </si>
  <si>
    <t>Krycí nátěr (email) armatur a kovových potrubí potrubí přes DN 150 do DN 200 mm jednonásobný syntetický standardní</t>
  </si>
  <si>
    <t>ostatní</t>
  </si>
  <si>
    <t>57</t>
  </si>
  <si>
    <t>010</t>
  </si>
  <si>
    <t>562489524</t>
  </si>
  <si>
    <t>Tlakové, provozní zkoušky</t>
  </si>
  <si>
    <t>58</t>
  </si>
  <si>
    <t>011</t>
  </si>
  <si>
    <t>1766015616</t>
  </si>
  <si>
    <t>Výchozí revize plynu</t>
  </si>
  <si>
    <t>59</t>
  </si>
  <si>
    <t>012</t>
  </si>
  <si>
    <t>Pomocné stavební práce</t>
  </si>
  <si>
    <t>-1956614696</t>
  </si>
  <si>
    <t>VRN</t>
  </si>
  <si>
    <t>Vedlejší rozpočtové náklady</t>
  </si>
  <si>
    <t>VRN1</t>
  </si>
  <si>
    <t>Průzkumné, geodetické a projektové práce</t>
  </si>
  <si>
    <t>60</t>
  </si>
  <si>
    <t>013002000</t>
  </si>
  <si>
    <t>Projektové práce skutečné provedení</t>
  </si>
  <si>
    <t>…</t>
  </si>
  <si>
    <t>1024</t>
  </si>
  <si>
    <t>-1954461614</t>
  </si>
  <si>
    <t>VRN3</t>
  </si>
  <si>
    <t>Zařízení staveniště</t>
  </si>
  <si>
    <t>61</t>
  </si>
  <si>
    <t>030001000</t>
  </si>
  <si>
    <t>359661358</t>
  </si>
  <si>
    <t>VRN4</t>
  </si>
  <si>
    <t>Inženýrská činnost</t>
  </si>
  <si>
    <t>62</t>
  </si>
  <si>
    <t>040001000</t>
  </si>
  <si>
    <t>-1072950016</t>
  </si>
  <si>
    <t>VRN7</t>
  </si>
  <si>
    <t>Provozní vlivy</t>
  </si>
  <si>
    <t>63</t>
  </si>
  <si>
    <t>070001000</t>
  </si>
  <si>
    <t>-2021752450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</si>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</sst>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3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0" t="s">
        <v>6</v>
      </c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10" t="s">
        <v>15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R5" s="21"/>
      <c r="BE5" s="307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11" t="s">
        <v>18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R6" s="21"/>
      <c r="BE6" s="308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8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8"/>
      <c r="BS8" s="18" t="s">
        <v>7</v>
      </c>
    </row>
    <row r="9" spans="2:71" s="1" customFormat="1" ht="14.45" customHeight="1">
      <c r="B9" s="21"/>
      <c r="AR9" s="21"/>
      <c r="BE9" s="308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8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308"/>
      <c r="BS11" s="18" t="s">
        <v>7</v>
      </c>
    </row>
    <row r="12" spans="2:71" s="1" customFormat="1" ht="6.95" customHeight="1">
      <c r="B12" s="21"/>
      <c r="AR12" s="21"/>
      <c r="BE12" s="308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8"/>
      <c r="BS13" s="18" t="s">
        <v>7</v>
      </c>
    </row>
    <row r="14" spans="2:71" ht="12.75">
      <c r="B14" s="21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8" t="s">
        <v>28</v>
      </c>
      <c r="AN14" s="30" t="s">
        <v>30</v>
      </c>
      <c r="AR14" s="21"/>
      <c r="BE14" s="308"/>
      <c r="BS14" s="18" t="s">
        <v>7</v>
      </c>
    </row>
    <row r="15" spans="2:71" s="1" customFormat="1" ht="6.95" customHeight="1">
      <c r="B15" s="21"/>
      <c r="AR15" s="21"/>
      <c r="BE15" s="308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8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308"/>
      <c r="BS17" s="18" t="s">
        <v>33</v>
      </c>
    </row>
    <row r="18" spans="2:71" s="1" customFormat="1" ht="6.95" customHeight="1">
      <c r="B18" s="21"/>
      <c r="AR18" s="21"/>
      <c r="BE18" s="308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8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308"/>
      <c r="BS20" s="18" t="s">
        <v>33</v>
      </c>
    </row>
    <row r="21" spans="2:57" s="1" customFormat="1" ht="6.95" customHeight="1">
      <c r="B21" s="21"/>
      <c r="AR21" s="21"/>
      <c r="BE21" s="308"/>
    </row>
    <row r="22" spans="2:57" s="1" customFormat="1" ht="12" customHeight="1">
      <c r="B22" s="21"/>
      <c r="D22" s="28" t="s">
        <v>36</v>
      </c>
      <c r="AR22" s="21"/>
      <c r="BE22" s="308"/>
    </row>
    <row r="23" spans="2:57" s="1" customFormat="1" ht="47.25" customHeight="1">
      <c r="B23" s="21"/>
      <c r="E23" s="314" t="s">
        <v>37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R23" s="21"/>
      <c r="BE23" s="308"/>
    </row>
    <row r="24" spans="2:57" s="1" customFormat="1" ht="6.95" customHeight="1">
      <c r="B24" s="21"/>
      <c r="AR24" s="21"/>
      <c r="BE24" s="308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8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5">
        <f>ROUND(AG54,2)</f>
        <v>0</v>
      </c>
      <c r="AL26" s="316"/>
      <c r="AM26" s="316"/>
      <c r="AN26" s="316"/>
      <c r="AO26" s="316"/>
      <c r="AP26" s="33"/>
      <c r="AQ26" s="33"/>
      <c r="AR26" s="34"/>
      <c r="BE26" s="308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08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17" t="s">
        <v>39</v>
      </c>
      <c r="M28" s="317"/>
      <c r="N28" s="317"/>
      <c r="O28" s="317"/>
      <c r="P28" s="317"/>
      <c r="Q28" s="33"/>
      <c r="R28" s="33"/>
      <c r="S28" s="33"/>
      <c r="T28" s="33"/>
      <c r="U28" s="33"/>
      <c r="V28" s="33"/>
      <c r="W28" s="317" t="s">
        <v>40</v>
      </c>
      <c r="X28" s="317"/>
      <c r="Y28" s="317"/>
      <c r="Z28" s="317"/>
      <c r="AA28" s="317"/>
      <c r="AB28" s="317"/>
      <c r="AC28" s="317"/>
      <c r="AD28" s="317"/>
      <c r="AE28" s="317"/>
      <c r="AF28" s="33"/>
      <c r="AG28" s="33"/>
      <c r="AH28" s="33"/>
      <c r="AI28" s="33"/>
      <c r="AJ28" s="33"/>
      <c r="AK28" s="317" t="s">
        <v>41</v>
      </c>
      <c r="AL28" s="317"/>
      <c r="AM28" s="317"/>
      <c r="AN28" s="317"/>
      <c r="AO28" s="317"/>
      <c r="AP28" s="33"/>
      <c r="AQ28" s="33"/>
      <c r="AR28" s="34"/>
      <c r="BE28" s="308"/>
    </row>
    <row r="29" spans="2:57" s="3" customFormat="1" ht="14.45" customHeight="1">
      <c r="B29" s="38"/>
      <c r="D29" s="28" t="s">
        <v>42</v>
      </c>
      <c r="F29" s="28" t="s">
        <v>43</v>
      </c>
      <c r="L29" s="302">
        <v>0.21</v>
      </c>
      <c r="M29" s="301"/>
      <c r="N29" s="301"/>
      <c r="O29" s="301"/>
      <c r="P29" s="301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ROUND(AV54,2)</f>
        <v>0</v>
      </c>
      <c r="AL29" s="301"/>
      <c r="AM29" s="301"/>
      <c r="AN29" s="301"/>
      <c r="AO29" s="301"/>
      <c r="AR29" s="38"/>
      <c r="BE29" s="309"/>
    </row>
    <row r="30" spans="2:57" s="3" customFormat="1" ht="14.45" customHeight="1">
      <c r="B30" s="38"/>
      <c r="F30" s="28" t="s">
        <v>44</v>
      </c>
      <c r="L30" s="302">
        <v>0.15</v>
      </c>
      <c r="M30" s="301"/>
      <c r="N30" s="301"/>
      <c r="O30" s="301"/>
      <c r="P30" s="301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ROUND(AW54,2)</f>
        <v>0</v>
      </c>
      <c r="AL30" s="301"/>
      <c r="AM30" s="301"/>
      <c r="AN30" s="301"/>
      <c r="AO30" s="301"/>
      <c r="AR30" s="38"/>
      <c r="BE30" s="309"/>
    </row>
    <row r="31" spans="2:57" s="3" customFormat="1" ht="14.45" customHeight="1" hidden="1">
      <c r="B31" s="38"/>
      <c r="F31" s="28" t="s">
        <v>45</v>
      </c>
      <c r="L31" s="302">
        <v>0.21</v>
      </c>
      <c r="M31" s="301"/>
      <c r="N31" s="301"/>
      <c r="O31" s="301"/>
      <c r="P31" s="301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8"/>
      <c r="BE31" s="309"/>
    </row>
    <row r="32" spans="2:57" s="3" customFormat="1" ht="14.45" customHeight="1" hidden="1">
      <c r="B32" s="38"/>
      <c r="F32" s="28" t="s">
        <v>46</v>
      </c>
      <c r="L32" s="302">
        <v>0.15</v>
      </c>
      <c r="M32" s="301"/>
      <c r="N32" s="301"/>
      <c r="O32" s="301"/>
      <c r="P32" s="301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8"/>
      <c r="BE32" s="309"/>
    </row>
    <row r="33" spans="2:44" s="3" customFormat="1" ht="14.45" customHeight="1" hidden="1">
      <c r="B33" s="38"/>
      <c r="F33" s="28" t="s">
        <v>47</v>
      </c>
      <c r="L33" s="302">
        <v>0</v>
      </c>
      <c r="M33" s="301"/>
      <c r="N33" s="301"/>
      <c r="O33" s="301"/>
      <c r="P33" s="301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303" t="s">
        <v>50</v>
      </c>
      <c r="Y35" s="304"/>
      <c r="Z35" s="304"/>
      <c r="AA35" s="304"/>
      <c r="AB35" s="304"/>
      <c r="AC35" s="41"/>
      <c r="AD35" s="41"/>
      <c r="AE35" s="41"/>
      <c r="AF35" s="41"/>
      <c r="AG35" s="41"/>
      <c r="AH35" s="41"/>
      <c r="AI35" s="41"/>
      <c r="AJ35" s="41"/>
      <c r="AK35" s="305">
        <f>SUM(AK26:AK33)</f>
        <v>0</v>
      </c>
      <c r="AL35" s="304"/>
      <c r="AM35" s="304"/>
      <c r="AN35" s="304"/>
      <c r="AO35" s="306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konir202115</v>
      </c>
      <c r="AR44" s="47"/>
    </row>
    <row r="45" spans="2:44" s="5" customFormat="1" ht="36.95" customHeight="1">
      <c r="B45" s="48"/>
      <c r="C45" s="49" t="s">
        <v>17</v>
      </c>
      <c r="L45" s="291" t="str">
        <f>K6</f>
        <v>Stavební úpravy regulační stanice a domovního plynovodu-nové krematorium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Ústí nad Labem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3" t="str">
        <f>IF(AN8="","",AN8)</f>
        <v>8. 11. 2021</v>
      </c>
      <c r="AN47" s="293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4" t="str">
        <f>IF(E17="","",E17)</f>
        <v>DRAKISA s.r.o.</v>
      </c>
      <c r="AN49" s="295"/>
      <c r="AO49" s="295"/>
      <c r="AP49" s="295"/>
      <c r="AQ49" s="33"/>
      <c r="AR49" s="34"/>
      <c r="AS49" s="296" t="s">
        <v>52</v>
      </c>
      <c r="AT49" s="297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4" t="str">
        <f>IF(E20="","",E20)</f>
        <v>Krajovský</v>
      </c>
      <c r="AN50" s="295"/>
      <c r="AO50" s="295"/>
      <c r="AP50" s="295"/>
      <c r="AQ50" s="33"/>
      <c r="AR50" s="34"/>
      <c r="AS50" s="298"/>
      <c r="AT50" s="299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8"/>
      <c r="AT51" s="299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82" t="s">
        <v>53</v>
      </c>
      <c r="D52" s="283"/>
      <c r="E52" s="283"/>
      <c r="F52" s="283"/>
      <c r="G52" s="283"/>
      <c r="H52" s="56"/>
      <c r="I52" s="284" t="s">
        <v>54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5" t="s">
        <v>55</v>
      </c>
      <c r="AH52" s="283"/>
      <c r="AI52" s="283"/>
      <c r="AJ52" s="283"/>
      <c r="AK52" s="283"/>
      <c r="AL52" s="283"/>
      <c r="AM52" s="283"/>
      <c r="AN52" s="284" t="s">
        <v>56</v>
      </c>
      <c r="AO52" s="283"/>
      <c r="AP52" s="283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89">
        <f>ROUND(AG55,2)</f>
        <v>0</v>
      </c>
      <c r="AH54" s="289"/>
      <c r="AI54" s="289"/>
      <c r="AJ54" s="289"/>
      <c r="AK54" s="289"/>
      <c r="AL54" s="289"/>
      <c r="AM54" s="289"/>
      <c r="AN54" s="290">
        <f>SUM(AG54,AT54)</f>
        <v>0</v>
      </c>
      <c r="AO54" s="290"/>
      <c r="AP54" s="290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V54" s="73" t="s">
        <v>73</v>
      </c>
      <c r="BW54" s="73" t="s">
        <v>5</v>
      </c>
      <c r="BX54" s="73" t="s">
        <v>74</v>
      </c>
      <c r="CL54" s="73" t="s">
        <v>3</v>
      </c>
    </row>
    <row r="55" spans="1:90" s="7" customFormat="1" ht="24.75" customHeight="1">
      <c r="A55" s="74" t="s">
        <v>75</v>
      </c>
      <c r="B55" s="75"/>
      <c r="C55" s="76"/>
      <c r="D55" s="288" t="s">
        <v>15</v>
      </c>
      <c r="E55" s="288"/>
      <c r="F55" s="288"/>
      <c r="G55" s="288"/>
      <c r="H55" s="288"/>
      <c r="I55" s="77"/>
      <c r="J55" s="288" t="s">
        <v>18</v>
      </c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6">
        <f>'konir202115 - Stavební úp...'!J28</f>
        <v>0</v>
      </c>
      <c r="AH55" s="287"/>
      <c r="AI55" s="287"/>
      <c r="AJ55" s="287"/>
      <c r="AK55" s="287"/>
      <c r="AL55" s="287"/>
      <c r="AM55" s="287"/>
      <c r="AN55" s="286">
        <f>SUM(AG55,AT55)</f>
        <v>0</v>
      </c>
      <c r="AO55" s="287"/>
      <c r="AP55" s="287"/>
      <c r="AQ55" s="78" t="s">
        <v>76</v>
      </c>
      <c r="AR55" s="75"/>
      <c r="AS55" s="79">
        <v>0</v>
      </c>
      <c r="AT55" s="80">
        <f>ROUND(SUM(AV55:AW55),2)</f>
        <v>0</v>
      </c>
      <c r="AU55" s="81">
        <f>'konir202115 - Stavební úp...'!P86</f>
        <v>0</v>
      </c>
      <c r="AV55" s="80">
        <f>'konir202115 - Stavební úp...'!J31</f>
        <v>0</v>
      </c>
      <c r="AW55" s="80">
        <f>'konir202115 - Stavební úp...'!J32</f>
        <v>0</v>
      </c>
      <c r="AX55" s="80">
        <f>'konir202115 - Stavební úp...'!J33</f>
        <v>0</v>
      </c>
      <c r="AY55" s="80">
        <f>'konir202115 - Stavební úp...'!J34</f>
        <v>0</v>
      </c>
      <c r="AZ55" s="80">
        <f>'konir202115 - Stavební úp...'!F31</f>
        <v>0</v>
      </c>
      <c r="BA55" s="80">
        <f>'konir202115 - Stavební úp...'!F32</f>
        <v>0</v>
      </c>
      <c r="BB55" s="80">
        <f>'konir202115 - Stavební úp...'!F33</f>
        <v>0</v>
      </c>
      <c r="BC55" s="80">
        <f>'konir202115 - Stavební úp...'!F34</f>
        <v>0</v>
      </c>
      <c r="BD55" s="82">
        <f>'konir202115 - Stavební úp...'!F35</f>
        <v>0</v>
      </c>
      <c r="BT55" s="83" t="s">
        <v>77</v>
      </c>
      <c r="BU55" s="83" t="s">
        <v>78</v>
      </c>
      <c r="BV55" s="83" t="s">
        <v>73</v>
      </c>
      <c r="BW55" s="83" t="s">
        <v>5</v>
      </c>
      <c r="BX55" s="83" t="s">
        <v>74</v>
      </c>
      <c r="CL55" s="83" t="s">
        <v>3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konir202115 - Stavební ú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9"/>
  <sheetViews>
    <sheetView showGridLines="0" tabSelected="1" workbookViewId="0" topLeftCell="A1">
      <selection activeCell="F216" sqref="F2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4"/>
      <c r="L2" s="280" t="s">
        <v>6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8" t="s">
        <v>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85"/>
      <c r="J3" s="20"/>
      <c r="K3" s="20"/>
      <c r="L3" s="21"/>
      <c r="AT3" s="18" t="s">
        <v>79</v>
      </c>
    </row>
    <row r="4" spans="2:46" s="1" customFormat="1" ht="24.95" customHeight="1">
      <c r="B4" s="21"/>
      <c r="D4" s="22" t="s">
        <v>80</v>
      </c>
      <c r="I4" s="84"/>
      <c r="L4" s="21"/>
      <c r="M4" s="86" t="s">
        <v>11</v>
      </c>
      <c r="AT4" s="18" t="s">
        <v>4</v>
      </c>
    </row>
    <row r="5" spans="2:12" s="1" customFormat="1" ht="6.95" customHeight="1">
      <c r="B5" s="21"/>
      <c r="I5" s="84"/>
      <c r="L5" s="21"/>
    </row>
    <row r="6" spans="1:31" s="2" customFormat="1" ht="12" customHeight="1">
      <c r="A6" s="33"/>
      <c r="B6" s="34"/>
      <c r="C6" s="33"/>
      <c r="D6" s="28" t="s">
        <v>17</v>
      </c>
      <c r="E6" s="33"/>
      <c r="F6" s="33"/>
      <c r="G6" s="33"/>
      <c r="H6" s="33"/>
      <c r="I6" s="87"/>
      <c r="J6" s="33"/>
      <c r="K6" s="33"/>
      <c r="L6" s="8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24.75" customHeight="1">
      <c r="A7" s="33"/>
      <c r="B7" s="34"/>
      <c r="C7" s="33"/>
      <c r="D7" s="33"/>
      <c r="E7" s="291" t="s">
        <v>18</v>
      </c>
      <c r="F7" s="318"/>
      <c r="G7" s="318"/>
      <c r="H7" s="318"/>
      <c r="I7" s="87"/>
      <c r="J7" s="33"/>
      <c r="K7" s="33"/>
      <c r="L7" s="88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4"/>
      <c r="C8" s="33"/>
      <c r="D8" s="33"/>
      <c r="E8" s="33"/>
      <c r="F8" s="33"/>
      <c r="G8" s="33"/>
      <c r="H8" s="33"/>
      <c r="I8" s="87"/>
      <c r="J8" s="33"/>
      <c r="K8" s="33"/>
      <c r="L8" s="8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4"/>
      <c r="C9" s="33"/>
      <c r="D9" s="28" t="s">
        <v>19</v>
      </c>
      <c r="E9" s="33"/>
      <c r="F9" s="26" t="s">
        <v>3</v>
      </c>
      <c r="G9" s="33"/>
      <c r="H9" s="33"/>
      <c r="I9" s="89" t="s">
        <v>20</v>
      </c>
      <c r="J9" s="26" t="s">
        <v>3</v>
      </c>
      <c r="K9" s="33"/>
      <c r="L9" s="8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21</v>
      </c>
      <c r="E10" s="33"/>
      <c r="F10" s="26" t="s">
        <v>22</v>
      </c>
      <c r="G10" s="33"/>
      <c r="H10" s="33"/>
      <c r="I10" s="89" t="s">
        <v>23</v>
      </c>
      <c r="J10" s="51" t="str">
        <f>'Rekapitulace stavby'!AN8</f>
        <v>8. 11. 2021</v>
      </c>
      <c r="K10" s="33"/>
      <c r="L10" s="8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87"/>
      <c r="J11" s="33"/>
      <c r="K11" s="33"/>
      <c r="L11" s="8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25</v>
      </c>
      <c r="E12" s="33"/>
      <c r="F12" s="33"/>
      <c r="G12" s="33"/>
      <c r="H12" s="33"/>
      <c r="I12" s="89" t="s">
        <v>26</v>
      </c>
      <c r="J12" s="26" t="str">
        <f>IF('Rekapitulace stavby'!AN10="","",'Rekapitulace stavby'!AN10)</f>
        <v/>
      </c>
      <c r="K12" s="33"/>
      <c r="L12" s="8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6" t="str">
        <f>IF('Rekapitulace stavby'!E11="","",'Rekapitulace stavby'!E11)</f>
        <v xml:space="preserve"> </v>
      </c>
      <c r="F13" s="33"/>
      <c r="G13" s="33"/>
      <c r="H13" s="33"/>
      <c r="I13" s="89" t="s">
        <v>28</v>
      </c>
      <c r="J13" s="26" t="str">
        <f>IF('Rekapitulace stavby'!AN11="","",'Rekapitulace stavby'!AN11)</f>
        <v/>
      </c>
      <c r="K13" s="33"/>
      <c r="L13" s="8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87"/>
      <c r="J14" s="33"/>
      <c r="K14" s="33"/>
      <c r="L14" s="8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29</v>
      </c>
      <c r="E15" s="33"/>
      <c r="F15" s="33"/>
      <c r="G15" s="33"/>
      <c r="H15" s="33"/>
      <c r="I15" s="89" t="s">
        <v>26</v>
      </c>
      <c r="J15" s="29" t="str">
        <f>'Rekapitulace stavby'!AN13</f>
        <v>Vyplň údaj</v>
      </c>
      <c r="K15" s="33"/>
      <c r="L15" s="8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319" t="str">
        <f>'Rekapitulace stavby'!E14</f>
        <v>Vyplň údaj</v>
      </c>
      <c r="F16" s="310"/>
      <c r="G16" s="310"/>
      <c r="H16" s="310"/>
      <c r="I16" s="89" t="s">
        <v>28</v>
      </c>
      <c r="J16" s="29" t="str">
        <f>'Rekapitulace stavby'!AN14</f>
        <v>Vyplň údaj</v>
      </c>
      <c r="K16" s="33"/>
      <c r="L16" s="8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87"/>
      <c r="J17" s="33"/>
      <c r="K17" s="33"/>
      <c r="L17" s="8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31</v>
      </c>
      <c r="E18" s="33"/>
      <c r="F18" s="33"/>
      <c r="G18" s="33"/>
      <c r="H18" s="33"/>
      <c r="I18" s="89" t="s">
        <v>26</v>
      </c>
      <c r="J18" s="26" t="s">
        <v>3</v>
      </c>
      <c r="K18" s="33"/>
      <c r="L18" s="8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32</v>
      </c>
      <c r="F19" s="33"/>
      <c r="G19" s="33"/>
      <c r="H19" s="33"/>
      <c r="I19" s="89" t="s">
        <v>28</v>
      </c>
      <c r="J19" s="26" t="s">
        <v>3</v>
      </c>
      <c r="K19" s="33"/>
      <c r="L19" s="8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87"/>
      <c r="J20" s="33"/>
      <c r="K20" s="33"/>
      <c r="L20" s="8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34</v>
      </c>
      <c r="E21" s="33"/>
      <c r="F21" s="33"/>
      <c r="G21" s="33"/>
      <c r="H21" s="33"/>
      <c r="I21" s="89" t="s">
        <v>26</v>
      </c>
      <c r="J21" s="26" t="s">
        <v>3</v>
      </c>
      <c r="K21" s="33"/>
      <c r="L21" s="8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35</v>
      </c>
      <c r="F22" s="33"/>
      <c r="G22" s="33"/>
      <c r="H22" s="33"/>
      <c r="I22" s="89" t="s">
        <v>28</v>
      </c>
      <c r="J22" s="26" t="s">
        <v>3</v>
      </c>
      <c r="K22" s="33"/>
      <c r="L22" s="8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87"/>
      <c r="J23" s="33"/>
      <c r="K23" s="33"/>
      <c r="L23" s="8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36</v>
      </c>
      <c r="E24" s="33"/>
      <c r="F24" s="33"/>
      <c r="G24" s="33"/>
      <c r="H24" s="33"/>
      <c r="I24" s="87"/>
      <c r="J24" s="33"/>
      <c r="K24" s="33"/>
      <c r="L24" s="8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83.25" customHeight="1">
      <c r="A25" s="90"/>
      <c r="B25" s="91"/>
      <c r="C25" s="90"/>
      <c r="D25" s="90"/>
      <c r="E25" s="314" t="s">
        <v>37</v>
      </c>
      <c r="F25" s="314"/>
      <c r="G25" s="314"/>
      <c r="H25" s="314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87"/>
      <c r="J26" s="33"/>
      <c r="K26" s="33"/>
      <c r="L26" s="8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62"/>
      <c r="E27" s="62"/>
      <c r="F27" s="62"/>
      <c r="G27" s="62"/>
      <c r="H27" s="62"/>
      <c r="I27" s="94"/>
      <c r="J27" s="62"/>
      <c r="K27" s="62"/>
      <c r="L27" s="88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95" t="s">
        <v>38</v>
      </c>
      <c r="E28" s="33"/>
      <c r="F28" s="33"/>
      <c r="G28" s="33"/>
      <c r="H28" s="33"/>
      <c r="I28" s="87"/>
      <c r="J28" s="67">
        <f>ROUND(J86,2)</f>
        <v>0</v>
      </c>
      <c r="K28" s="33"/>
      <c r="L28" s="8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94"/>
      <c r="J29" s="62"/>
      <c r="K29" s="62"/>
      <c r="L29" s="8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33"/>
      <c r="E30" s="33"/>
      <c r="F30" s="37" t="s">
        <v>40</v>
      </c>
      <c r="G30" s="33"/>
      <c r="H30" s="33"/>
      <c r="I30" s="96" t="s">
        <v>39</v>
      </c>
      <c r="J30" s="37" t="s">
        <v>41</v>
      </c>
      <c r="K30" s="33"/>
      <c r="L30" s="8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97" t="s">
        <v>42</v>
      </c>
      <c r="E31" s="28" t="s">
        <v>43</v>
      </c>
      <c r="F31" s="98">
        <f>ROUND((SUM(BE86:BE228)),2)</f>
        <v>0</v>
      </c>
      <c r="G31" s="33"/>
      <c r="H31" s="33"/>
      <c r="I31" s="99">
        <v>0.21</v>
      </c>
      <c r="J31" s="98">
        <f>ROUND(((SUM(BE86:BE228))*I31),2)</f>
        <v>0</v>
      </c>
      <c r="K31" s="33"/>
      <c r="L31" s="8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28" t="s">
        <v>44</v>
      </c>
      <c r="F32" s="98">
        <f>ROUND((SUM(BF86:BF228)),2)</f>
        <v>0</v>
      </c>
      <c r="G32" s="33"/>
      <c r="H32" s="33"/>
      <c r="I32" s="99">
        <v>0.15</v>
      </c>
      <c r="J32" s="98">
        <f>ROUND(((SUM(BF86:BF228))*I32),2)</f>
        <v>0</v>
      </c>
      <c r="K32" s="33"/>
      <c r="L32" s="8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33"/>
      <c r="E33" s="28" t="s">
        <v>45</v>
      </c>
      <c r="F33" s="98">
        <f>ROUND((SUM(BG86:BG228)),2)</f>
        <v>0</v>
      </c>
      <c r="G33" s="33"/>
      <c r="H33" s="33"/>
      <c r="I33" s="99">
        <v>0.21</v>
      </c>
      <c r="J33" s="98">
        <f>0</f>
        <v>0</v>
      </c>
      <c r="K33" s="33"/>
      <c r="L33" s="8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46</v>
      </c>
      <c r="F34" s="98">
        <f>ROUND((SUM(BH86:BH228)),2)</f>
        <v>0</v>
      </c>
      <c r="G34" s="33"/>
      <c r="H34" s="33"/>
      <c r="I34" s="99">
        <v>0.15</v>
      </c>
      <c r="J34" s="98">
        <f>0</f>
        <v>0</v>
      </c>
      <c r="K34" s="33"/>
      <c r="L34" s="8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47</v>
      </c>
      <c r="F35" s="98">
        <f>ROUND((SUM(BI86:BI228)),2)</f>
        <v>0</v>
      </c>
      <c r="G35" s="33"/>
      <c r="H35" s="33"/>
      <c r="I35" s="99">
        <v>0</v>
      </c>
      <c r="J35" s="98">
        <f>0</f>
        <v>0</v>
      </c>
      <c r="K35" s="33"/>
      <c r="L35" s="8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87"/>
      <c r="J36" s="33"/>
      <c r="K36" s="33"/>
      <c r="L36" s="8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100"/>
      <c r="D37" s="101" t="s">
        <v>48</v>
      </c>
      <c r="E37" s="56"/>
      <c r="F37" s="56"/>
      <c r="G37" s="102" t="s">
        <v>49</v>
      </c>
      <c r="H37" s="103" t="s">
        <v>50</v>
      </c>
      <c r="I37" s="104"/>
      <c r="J37" s="105">
        <f>SUM(J28:J35)</f>
        <v>0</v>
      </c>
      <c r="K37" s="106"/>
      <c r="L37" s="8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43"/>
      <c r="C38" s="44"/>
      <c r="D38" s="44"/>
      <c r="E38" s="44"/>
      <c r="F38" s="44"/>
      <c r="G38" s="44"/>
      <c r="H38" s="44"/>
      <c r="I38" s="107"/>
      <c r="J38" s="44"/>
      <c r="K38" s="44"/>
      <c r="L38" s="8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45"/>
      <c r="C42" s="46"/>
      <c r="D42" s="46"/>
      <c r="E42" s="46"/>
      <c r="F42" s="46"/>
      <c r="G42" s="46"/>
      <c r="H42" s="46"/>
      <c r="I42" s="108"/>
      <c r="J42" s="46"/>
      <c r="K42" s="46"/>
      <c r="L42" s="88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81</v>
      </c>
      <c r="D43" s="33"/>
      <c r="E43" s="33"/>
      <c r="F43" s="33"/>
      <c r="G43" s="33"/>
      <c r="H43" s="33"/>
      <c r="I43" s="87"/>
      <c r="J43" s="33"/>
      <c r="K43" s="33"/>
      <c r="L43" s="88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3"/>
      <c r="D44" s="33"/>
      <c r="E44" s="33"/>
      <c r="F44" s="33"/>
      <c r="G44" s="33"/>
      <c r="H44" s="33"/>
      <c r="I44" s="87"/>
      <c r="J44" s="33"/>
      <c r="K44" s="33"/>
      <c r="L44" s="8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17</v>
      </c>
      <c r="D45" s="33"/>
      <c r="E45" s="33"/>
      <c r="F45" s="33"/>
      <c r="G45" s="33"/>
      <c r="H45" s="33"/>
      <c r="I45" s="87"/>
      <c r="J45" s="33"/>
      <c r="K45" s="33"/>
      <c r="L45" s="8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24.75" customHeight="1">
      <c r="A46" s="33"/>
      <c r="B46" s="34"/>
      <c r="C46" s="33"/>
      <c r="D46" s="33"/>
      <c r="E46" s="291" t="str">
        <f>E7</f>
        <v>Stavební úpravy regulační stanice a domovního plynovodu-nové krematorium</v>
      </c>
      <c r="F46" s="318"/>
      <c r="G46" s="318"/>
      <c r="H46" s="318"/>
      <c r="I46" s="87"/>
      <c r="J46" s="33"/>
      <c r="K46" s="33"/>
      <c r="L46" s="8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3"/>
      <c r="D47" s="33"/>
      <c r="E47" s="33"/>
      <c r="F47" s="33"/>
      <c r="G47" s="33"/>
      <c r="H47" s="33"/>
      <c r="I47" s="87"/>
      <c r="J47" s="33"/>
      <c r="K47" s="33"/>
      <c r="L47" s="8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3"/>
      <c r="E48" s="33"/>
      <c r="F48" s="26" t="str">
        <f>F10</f>
        <v>Ústí nad Labem</v>
      </c>
      <c r="G48" s="33"/>
      <c r="H48" s="33"/>
      <c r="I48" s="89" t="s">
        <v>23</v>
      </c>
      <c r="J48" s="51" t="str">
        <f>IF(J10="","",J10)</f>
        <v>8. 11. 2021</v>
      </c>
      <c r="K48" s="33"/>
      <c r="L48" s="8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3"/>
      <c r="D49" s="33"/>
      <c r="E49" s="33"/>
      <c r="F49" s="33"/>
      <c r="G49" s="33"/>
      <c r="H49" s="33"/>
      <c r="I49" s="87"/>
      <c r="J49" s="33"/>
      <c r="K49" s="33"/>
      <c r="L49" s="8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2" customHeight="1">
      <c r="A50" s="33"/>
      <c r="B50" s="34"/>
      <c r="C50" s="28" t="s">
        <v>25</v>
      </c>
      <c r="D50" s="33"/>
      <c r="E50" s="33"/>
      <c r="F50" s="26" t="str">
        <f>E13</f>
        <v xml:space="preserve"> </v>
      </c>
      <c r="G50" s="33"/>
      <c r="H50" s="33"/>
      <c r="I50" s="89" t="s">
        <v>31</v>
      </c>
      <c r="J50" s="31" t="str">
        <f>E19</f>
        <v>DRAKISA s.r.o.</v>
      </c>
      <c r="K50" s="33"/>
      <c r="L50" s="8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2" customHeight="1">
      <c r="A51" s="33"/>
      <c r="B51" s="34"/>
      <c r="C51" s="28" t="s">
        <v>29</v>
      </c>
      <c r="D51" s="33"/>
      <c r="E51" s="33"/>
      <c r="F51" s="26" t="str">
        <f>IF(E16="","",E16)</f>
        <v>Vyplň údaj</v>
      </c>
      <c r="G51" s="33"/>
      <c r="H51" s="33"/>
      <c r="I51" s="89" t="s">
        <v>34</v>
      </c>
      <c r="J51" s="31" t="str">
        <f>E22</f>
        <v>Krajovský</v>
      </c>
      <c r="K51" s="33"/>
      <c r="L51" s="8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3"/>
      <c r="D52" s="33"/>
      <c r="E52" s="33"/>
      <c r="F52" s="33"/>
      <c r="G52" s="33"/>
      <c r="H52" s="33"/>
      <c r="I52" s="87"/>
      <c r="J52" s="33"/>
      <c r="K52" s="33"/>
      <c r="L52" s="8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09" t="s">
        <v>82</v>
      </c>
      <c r="D53" s="100"/>
      <c r="E53" s="100"/>
      <c r="F53" s="100"/>
      <c r="G53" s="100"/>
      <c r="H53" s="100"/>
      <c r="I53" s="110"/>
      <c r="J53" s="111" t="s">
        <v>83</v>
      </c>
      <c r="K53" s="100"/>
      <c r="L53" s="8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3"/>
      <c r="D54" s="33"/>
      <c r="E54" s="33"/>
      <c r="F54" s="33"/>
      <c r="G54" s="33"/>
      <c r="H54" s="33"/>
      <c r="I54" s="87"/>
      <c r="J54" s="33"/>
      <c r="K54" s="33"/>
      <c r="L54" s="8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12" t="s">
        <v>70</v>
      </c>
      <c r="D55" s="33"/>
      <c r="E55" s="33"/>
      <c r="F55" s="33"/>
      <c r="G55" s="33"/>
      <c r="H55" s="33"/>
      <c r="I55" s="87"/>
      <c r="J55" s="67">
        <f>J86</f>
        <v>0</v>
      </c>
      <c r="K55" s="33"/>
      <c r="L55" s="8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8" t="s">
        <v>84</v>
      </c>
    </row>
    <row r="56" spans="2:12" s="9" customFormat="1" ht="24.95" customHeight="1">
      <c r="B56" s="113"/>
      <c r="D56" s="114" t="s">
        <v>85</v>
      </c>
      <c r="E56" s="115"/>
      <c r="F56" s="115"/>
      <c r="G56" s="115"/>
      <c r="H56" s="115"/>
      <c r="I56" s="116"/>
      <c r="J56" s="117">
        <f>J87</f>
        <v>0</v>
      </c>
      <c r="L56" s="113"/>
    </row>
    <row r="57" spans="2:12" s="10" customFormat="1" ht="19.9" customHeight="1">
      <c r="B57" s="118"/>
      <c r="D57" s="119" t="s">
        <v>86</v>
      </c>
      <c r="E57" s="120"/>
      <c r="F57" s="120"/>
      <c r="G57" s="120"/>
      <c r="H57" s="120"/>
      <c r="I57" s="121"/>
      <c r="J57" s="122">
        <f>J88</f>
        <v>0</v>
      </c>
      <c r="L57" s="118"/>
    </row>
    <row r="58" spans="2:12" s="10" customFormat="1" ht="19.9" customHeight="1">
      <c r="B58" s="118"/>
      <c r="D58" s="119" t="s">
        <v>87</v>
      </c>
      <c r="E58" s="120"/>
      <c r="F58" s="120"/>
      <c r="G58" s="120"/>
      <c r="H58" s="120"/>
      <c r="I58" s="121"/>
      <c r="J58" s="122">
        <f>J111</f>
        <v>0</v>
      </c>
      <c r="L58" s="118"/>
    </row>
    <row r="59" spans="2:12" s="9" customFormat="1" ht="24.95" customHeight="1">
      <c r="B59" s="113"/>
      <c r="D59" s="114" t="s">
        <v>88</v>
      </c>
      <c r="E59" s="115"/>
      <c r="F59" s="115"/>
      <c r="G59" s="115"/>
      <c r="H59" s="115"/>
      <c r="I59" s="116"/>
      <c r="J59" s="117">
        <f>J116</f>
        <v>0</v>
      </c>
      <c r="L59" s="113"/>
    </row>
    <row r="60" spans="2:12" s="10" customFormat="1" ht="19.9" customHeight="1">
      <c r="B60" s="118"/>
      <c r="D60" s="119" t="s">
        <v>89</v>
      </c>
      <c r="E60" s="120"/>
      <c r="F60" s="120"/>
      <c r="G60" s="120"/>
      <c r="H60" s="120"/>
      <c r="I60" s="121"/>
      <c r="J60" s="122">
        <f>J117</f>
        <v>0</v>
      </c>
      <c r="L60" s="118"/>
    </row>
    <row r="61" spans="2:12" s="10" customFormat="1" ht="19.9" customHeight="1">
      <c r="B61" s="118"/>
      <c r="D61" s="119" t="s">
        <v>90</v>
      </c>
      <c r="E61" s="120"/>
      <c r="F61" s="120"/>
      <c r="G61" s="120"/>
      <c r="H61" s="120"/>
      <c r="I61" s="121"/>
      <c r="J61" s="122">
        <f>J179</f>
        <v>0</v>
      </c>
      <c r="L61" s="118"/>
    </row>
    <row r="62" spans="2:12" s="10" customFormat="1" ht="19.9" customHeight="1">
      <c r="B62" s="118"/>
      <c r="D62" s="119" t="s">
        <v>91</v>
      </c>
      <c r="E62" s="120"/>
      <c r="F62" s="120"/>
      <c r="G62" s="120"/>
      <c r="H62" s="120"/>
      <c r="I62" s="121"/>
      <c r="J62" s="122">
        <f>J184</f>
        <v>0</v>
      </c>
      <c r="L62" s="118"/>
    </row>
    <row r="63" spans="2:12" s="10" customFormat="1" ht="19.9" customHeight="1">
      <c r="B63" s="118"/>
      <c r="D63" s="119" t="s">
        <v>92</v>
      </c>
      <c r="E63" s="120"/>
      <c r="F63" s="120"/>
      <c r="G63" s="120"/>
      <c r="H63" s="120"/>
      <c r="I63" s="121"/>
      <c r="J63" s="122">
        <f>J209</f>
        <v>0</v>
      </c>
      <c r="L63" s="118"/>
    </row>
    <row r="64" spans="2:12" s="9" customFormat="1" ht="24.95" customHeight="1">
      <c r="B64" s="113"/>
      <c r="D64" s="114" t="s">
        <v>93</v>
      </c>
      <c r="E64" s="115"/>
      <c r="F64" s="115"/>
      <c r="G64" s="115"/>
      <c r="H64" s="115"/>
      <c r="I64" s="116"/>
      <c r="J64" s="117">
        <f>J216</f>
        <v>0</v>
      </c>
      <c r="L64" s="113"/>
    </row>
    <row r="65" spans="2:12" s="10" customFormat="1" ht="19.9" customHeight="1">
      <c r="B65" s="118"/>
      <c r="D65" s="119" t="s">
        <v>94</v>
      </c>
      <c r="E65" s="120"/>
      <c r="F65" s="120"/>
      <c r="G65" s="120"/>
      <c r="H65" s="120"/>
      <c r="I65" s="121"/>
      <c r="J65" s="122">
        <f>J217</f>
        <v>0</v>
      </c>
      <c r="L65" s="118"/>
    </row>
    <row r="66" spans="2:12" s="10" customFormat="1" ht="19.9" customHeight="1">
      <c r="B66" s="118"/>
      <c r="D66" s="119" t="s">
        <v>95</v>
      </c>
      <c r="E66" s="120"/>
      <c r="F66" s="120"/>
      <c r="G66" s="120"/>
      <c r="H66" s="120"/>
      <c r="I66" s="121"/>
      <c r="J66" s="122">
        <f>J220</f>
        <v>0</v>
      </c>
      <c r="L66" s="118"/>
    </row>
    <row r="67" spans="2:12" s="10" customFormat="1" ht="19.9" customHeight="1">
      <c r="B67" s="118"/>
      <c r="D67" s="119" t="s">
        <v>96</v>
      </c>
      <c r="E67" s="120"/>
      <c r="F67" s="120"/>
      <c r="G67" s="120"/>
      <c r="H67" s="120"/>
      <c r="I67" s="121"/>
      <c r="J67" s="122">
        <f>J223</f>
        <v>0</v>
      </c>
      <c r="L67" s="118"/>
    </row>
    <row r="68" spans="2:12" s="10" customFormat="1" ht="19.9" customHeight="1">
      <c r="B68" s="118"/>
      <c r="D68" s="119" t="s">
        <v>97</v>
      </c>
      <c r="E68" s="120"/>
      <c r="F68" s="120"/>
      <c r="G68" s="120"/>
      <c r="H68" s="120"/>
      <c r="I68" s="121"/>
      <c r="J68" s="122">
        <f>J226</f>
        <v>0</v>
      </c>
      <c r="L68" s="118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87"/>
      <c r="J69" s="33"/>
      <c r="K69" s="33"/>
      <c r="L69" s="88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107"/>
      <c r="J70" s="44"/>
      <c r="K70" s="44"/>
      <c r="L70" s="88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108"/>
      <c r="J74" s="46"/>
      <c r="K74" s="46"/>
      <c r="L74" s="8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98</v>
      </c>
      <c r="D75" s="33"/>
      <c r="E75" s="33"/>
      <c r="F75" s="33"/>
      <c r="G75" s="33"/>
      <c r="H75" s="33"/>
      <c r="I75" s="87"/>
      <c r="J75" s="33"/>
      <c r="K75" s="33"/>
      <c r="L75" s="8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87"/>
      <c r="J76" s="33"/>
      <c r="K76" s="33"/>
      <c r="L76" s="8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87"/>
      <c r="J77" s="33"/>
      <c r="K77" s="33"/>
      <c r="L77" s="8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75" customHeight="1">
      <c r="A78" s="33"/>
      <c r="B78" s="34"/>
      <c r="C78" s="33"/>
      <c r="D78" s="33"/>
      <c r="E78" s="291" t="str">
        <f>E7</f>
        <v>Stavební úpravy regulační stanice a domovního plynovodu-nové krematorium</v>
      </c>
      <c r="F78" s="318"/>
      <c r="G78" s="318"/>
      <c r="H78" s="318"/>
      <c r="I78" s="87"/>
      <c r="J78" s="33"/>
      <c r="K78" s="33"/>
      <c r="L78" s="8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87"/>
      <c r="J79" s="33"/>
      <c r="K79" s="33"/>
      <c r="L79" s="8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21</v>
      </c>
      <c r="D80" s="33"/>
      <c r="E80" s="33"/>
      <c r="F80" s="26" t="str">
        <f>F10</f>
        <v>Ústí nad Labem</v>
      </c>
      <c r="G80" s="33"/>
      <c r="H80" s="33"/>
      <c r="I80" s="89" t="s">
        <v>23</v>
      </c>
      <c r="J80" s="51" t="str">
        <f>IF(J10="","",J10)</f>
        <v>8. 11. 2021</v>
      </c>
      <c r="K80" s="33"/>
      <c r="L80" s="8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87"/>
      <c r="J81" s="33"/>
      <c r="K81" s="33"/>
      <c r="L81" s="8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25</v>
      </c>
      <c r="D82" s="33"/>
      <c r="E82" s="33"/>
      <c r="F82" s="26" t="str">
        <f>E13</f>
        <v xml:space="preserve"> </v>
      </c>
      <c r="G82" s="33"/>
      <c r="H82" s="33"/>
      <c r="I82" s="89" t="s">
        <v>31</v>
      </c>
      <c r="J82" s="31" t="str">
        <f>E19</f>
        <v>DRAKISA s.r.o.</v>
      </c>
      <c r="K82" s="33"/>
      <c r="L82" s="8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29</v>
      </c>
      <c r="D83" s="33"/>
      <c r="E83" s="33"/>
      <c r="F83" s="26" t="str">
        <f>IF(E16="","",E16)</f>
        <v>Vyplň údaj</v>
      </c>
      <c r="G83" s="33"/>
      <c r="H83" s="33"/>
      <c r="I83" s="89" t="s">
        <v>34</v>
      </c>
      <c r="J83" s="31" t="str">
        <f>E22</f>
        <v>Krajovský</v>
      </c>
      <c r="K83" s="33"/>
      <c r="L83" s="8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87"/>
      <c r="J84" s="33"/>
      <c r="K84" s="33"/>
      <c r="L84" s="8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23"/>
      <c r="B85" s="124"/>
      <c r="C85" s="125" t="s">
        <v>99</v>
      </c>
      <c r="D85" s="126" t="s">
        <v>57</v>
      </c>
      <c r="E85" s="126" t="s">
        <v>53</v>
      </c>
      <c r="F85" s="126" t="s">
        <v>54</v>
      </c>
      <c r="G85" s="126" t="s">
        <v>100</v>
      </c>
      <c r="H85" s="126" t="s">
        <v>101</v>
      </c>
      <c r="I85" s="127" t="s">
        <v>102</v>
      </c>
      <c r="J85" s="126" t="s">
        <v>83</v>
      </c>
      <c r="K85" s="128" t="s">
        <v>103</v>
      </c>
      <c r="L85" s="129"/>
      <c r="M85" s="58" t="s">
        <v>3</v>
      </c>
      <c r="N85" s="59" t="s">
        <v>42</v>
      </c>
      <c r="O85" s="59" t="s">
        <v>104</v>
      </c>
      <c r="P85" s="59" t="s">
        <v>105</v>
      </c>
      <c r="Q85" s="59" t="s">
        <v>106</v>
      </c>
      <c r="R85" s="59" t="s">
        <v>107</v>
      </c>
      <c r="S85" s="59" t="s">
        <v>108</v>
      </c>
      <c r="T85" s="60" t="s">
        <v>109</v>
      </c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63" s="2" customFormat="1" ht="22.9" customHeight="1">
      <c r="A86" s="33"/>
      <c r="B86" s="34"/>
      <c r="C86" s="65" t="s">
        <v>110</v>
      </c>
      <c r="D86" s="33"/>
      <c r="E86" s="33"/>
      <c r="F86" s="33"/>
      <c r="G86" s="33"/>
      <c r="H86" s="33"/>
      <c r="I86" s="87"/>
      <c r="J86" s="130">
        <f>BK86</f>
        <v>0</v>
      </c>
      <c r="K86" s="33"/>
      <c r="L86" s="34"/>
      <c r="M86" s="61"/>
      <c r="N86" s="52"/>
      <c r="O86" s="62"/>
      <c r="P86" s="131">
        <f>P87+P116+P216</f>
        <v>0</v>
      </c>
      <c r="Q86" s="62"/>
      <c r="R86" s="131">
        <f>R87+R116+R216</f>
        <v>41.80413</v>
      </c>
      <c r="S86" s="62"/>
      <c r="T86" s="132">
        <f>T87+T116+T216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71</v>
      </c>
      <c r="AU86" s="18" t="s">
        <v>84</v>
      </c>
      <c r="BK86" s="133">
        <f>BK87+BK116+BK216</f>
        <v>0</v>
      </c>
    </row>
    <row r="87" spans="2:63" s="12" customFormat="1" ht="25.9" customHeight="1">
      <c r="B87" s="134"/>
      <c r="D87" s="135" t="s">
        <v>71</v>
      </c>
      <c r="E87" s="136" t="s">
        <v>111</v>
      </c>
      <c r="F87" s="136" t="s">
        <v>112</v>
      </c>
      <c r="I87" s="137"/>
      <c r="J87" s="138">
        <f>BK87</f>
        <v>0</v>
      </c>
      <c r="L87" s="134"/>
      <c r="M87" s="139"/>
      <c r="N87" s="140"/>
      <c r="O87" s="140"/>
      <c r="P87" s="141">
        <f>P88+P111</f>
        <v>0</v>
      </c>
      <c r="Q87" s="140"/>
      <c r="R87" s="141">
        <f>R88+R111</f>
        <v>40.00884</v>
      </c>
      <c r="S87" s="140"/>
      <c r="T87" s="142">
        <f>T88+T111</f>
        <v>0</v>
      </c>
      <c r="AR87" s="135" t="s">
        <v>77</v>
      </c>
      <c r="AT87" s="143" t="s">
        <v>71</v>
      </c>
      <c r="AU87" s="143" t="s">
        <v>72</v>
      </c>
      <c r="AY87" s="135" t="s">
        <v>113</v>
      </c>
      <c r="BK87" s="144">
        <f>BK88+BK111</f>
        <v>0</v>
      </c>
    </row>
    <row r="88" spans="2:63" s="12" customFormat="1" ht="22.9" customHeight="1">
      <c r="B88" s="134"/>
      <c r="D88" s="135" t="s">
        <v>71</v>
      </c>
      <c r="E88" s="145" t="s">
        <v>77</v>
      </c>
      <c r="F88" s="145" t="s">
        <v>114</v>
      </c>
      <c r="I88" s="137"/>
      <c r="J88" s="146">
        <f>BK88</f>
        <v>0</v>
      </c>
      <c r="L88" s="134"/>
      <c r="M88" s="139"/>
      <c r="N88" s="140"/>
      <c r="O88" s="140"/>
      <c r="P88" s="141">
        <f>SUM(P89:P110)</f>
        <v>0</v>
      </c>
      <c r="Q88" s="140"/>
      <c r="R88" s="141">
        <f>SUM(R89:R110)</f>
        <v>40</v>
      </c>
      <c r="S88" s="140"/>
      <c r="T88" s="142">
        <f>SUM(T89:T110)</f>
        <v>0</v>
      </c>
      <c r="AR88" s="135" t="s">
        <v>77</v>
      </c>
      <c r="AT88" s="143" t="s">
        <v>71</v>
      </c>
      <c r="AU88" s="143" t="s">
        <v>77</v>
      </c>
      <c r="AY88" s="135" t="s">
        <v>113</v>
      </c>
      <c r="BK88" s="144">
        <f>SUM(BK89:BK110)</f>
        <v>0</v>
      </c>
    </row>
    <row r="89" spans="1:65" s="2" customFormat="1" ht="21.75" customHeight="1">
      <c r="A89" s="33"/>
      <c r="B89" s="147"/>
      <c r="C89" s="148" t="s">
        <v>77</v>
      </c>
      <c r="D89" s="148" t="s">
        <v>115</v>
      </c>
      <c r="E89" s="149" t="s">
        <v>116</v>
      </c>
      <c r="F89" s="150" t="s">
        <v>117</v>
      </c>
      <c r="G89" s="151" t="s">
        <v>118</v>
      </c>
      <c r="H89" s="152">
        <v>19.8</v>
      </c>
      <c r="I89" s="153"/>
      <c r="J89" s="154">
        <f>ROUND(I89*H89,2)</f>
        <v>0</v>
      </c>
      <c r="K89" s="150" t="s">
        <v>119</v>
      </c>
      <c r="L89" s="34"/>
      <c r="M89" s="155" t="s">
        <v>3</v>
      </c>
      <c r="N89" s="156" t="s">
        <v>43</v>
      </c>
      <c r="O89" s="54"/>
      <c r="P89" s="157">
        <f>O89*H89</f>
        <v>0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9" t="s">
        <v>120</v>
      </c>
      <c r="AT89" s="159" t="s">
        <v>115</v>
      </c>
      <c r="AU89" s="159" t="s">
        <v>79</v>
      </c>
      <c r="AY89" s="18" t="s">
        <v>113</v>
      </c>
      <c r="BE89" s="160">
        <f>IF(N89="základní",J89,0)</f>
        <v>0</v>
      </c>
      <c r="BF89" s="160">
        <f>IF(N89="snížená",J89,0)</f>
        <v>0</v>
      </c>
      <c r="BG89" s="160">
        <f>IF(N89="zákl. přenesená",J89,0)</f>
        <v>0</v>
      </c>
      <c r="BH89" s="160">
        <f>IF(N89="sníž. přenesená",J89,0)</f>
        <v>0</v>
      </c>
      <c r="BI89" s="160">
        <f>IF(N89="nulová",J89,0)</f>
        <v>0</v>
      </c>
      <c r="BJ89" s="18" t="s">
        <v>77</v>
      </c>
      <c r="BK89" s="160">
        <f>ROUND(I89*H89,2)</f>
        <v>0</v>
      </c>
      <c r="BL89" s="18" t="s">
        <v>120</v>
      </c>
      <c r="BM89" s="159" t="s">
        <v>121</v>
      </c>
    </row>
    <row r="90" spans="1:47" s="2" customFormat="1" ht="29.25">
      <c r="A90" s="33"/>
      <c r="B90" s="34"/>
      <c r="C90" s="33"/>
      <c r="D90" s="161" t="s">
        <v>122</v>
      </c>
      <c r="E90" s="33"/>
      <c r="F90" s="162" t="s">
        <v>123</v>
      </c>
      <c r="G90" s="33"/>
      <c r="H90" s="33"/>
      <c r="I90" s="87"/>
      <c r="J90" s="33"/>
      <c r="K90" s="33"/>
      <c r="L90" s="34"/>
      <c r="M90" s="163"/>
      <c r="N90" s="164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122</v>
      </c>
      <c r="AU90" s="18" t="s">
        <v>79</v>
      </c>
    </row>
    <row r="91" spans="2:51" s="13" customFormat="1" ht="12">
      <c r="B91" s="165"/>
      <c r="D91" s="161" t="s">
        <v>124</v>
      </c>
      <c r="E91" s="166" t="s">
        <v>3</v>
      </c>
      <c r="F91" s="167" t="s">
        <v>125</v>
      </c>
      <c r="H91" s="166" t="s">
        <v>3</v>
      </c>
      <c r="I91" s="168"/>
      <c r="L91" s="165"/>
      <c r="M91" s="169"/>
      <c r="N91" s="170"/>
      <c r="O91" s="170"/>
      <c r="P91" s="170"/>
      <c r="Q91" s="170"/>
      <c r="R91" s="170"/>
      <c r="S91" s="170"/>
      <c r="T91" s="171"/>
      <c r="AT91" s="166" t="s">
        <v>124</v>
      </c>
      <c r="AU91" s="166" t="s">
        <v>79</v>
      </c>
      <c r="AV91" s="13" t="s">
        <v>77</v>
      </c>
      <c r="AW91" s="13" t="s">
        <v>33</v>
      </c>
      <c r="AX91" s="13" t="s">
        <v>72</v>
      </c>
      <c r="AY91" s="166" t="s">
        <v>113</v>
      </c>
    </row>
    <row r="92" spans="2:51" s="14" customFormat="1" ht="12">
      <c r="B92" s="172"/>
      <c r="D92" s="161" t="s">
        <v>124</v>
      </c>
      <c r="E92" s="173" t="s">
        <v>3</v>
      </c>
      <c r="F92" s="174" t="s">
        <v>126</v>
      </c>
      <c r="H92" s="175">
        <v>19.8</v>
      </c>
      <c r="I92" s="176"/>
      <c r="L92" s="172"/>
      <c r="M92" s="177"/>
      <c r="N92" s="178"/>
      <c r="O92" s="178"/>
      <c r="P92" s="178"/>
      <c r="Q92" s="178"/>
      <c r="R92" s="178"/>
      <c r="S92" s="178"/>
      <c r="T92" s="179"/>
      <c r="AT92" s="173" t="s">
        <v>124</v>
      </c>
      <c r="AU92" s="173" t="s">
        <v>79</v>
      </c>
      <c r="AV92" s="14" t="s">
        <v>79</v>
      </c>
      <c r="AW92" s="14" t="s">
        <v>33</v>
      </c>
      <c r="AX92" s="14" t="s">
        <v>72</v>
      </c>
      <c r="AY92" s="173" t="s">
        <v>113</v>
      </c>
    </row>
    <row r="93" spans="2:51" s="15" customFormat="1" ht="12">
      <c r="B93" s="180"/>
      <c r="D93" s="161" t="s">
        <v>124</v>
      </c>
      <c r="E93" s="181" t="s">
        <v>3</v>
      </c>
      <c r="F93" s="182" t="s">
        <v>127</v>
      </c>
      <c r="H93" s="183">
        <v>19.8</v>
      </c>
      <c r="I93" s="184"/>
      <c r="L93" s="180"/>
      <c r="M93" s="185"/>
      <c r="N93" s="186"/>
      <c r="O93" s="186"/>
      <c r="P93" s="186"/>
      <c r="Q93" s="186"/>
      <c r="R93" s="186"/>
      <c r="S93" s="186"/>
      <c r="T93" s="187"/>
      <c r="AT93" s="181" t="s">
        <v>124</v>
      </c>
      <c r="AU93" s="181" t="s">
        <v>79</v>
      </c>
      <c r="AV93" s="15" t="s">
        <v>120</v>
      </c>
      <c r="AW93" s="15" t="s">
        <v>33</v>
      </c>
      <c r="AX93" s="15" t="s">
        <v>77</v>
      </c>
      <c r="AY93" s="181" t="s">
        <v>113</v>
      </c>
    </row>
    <row r="94" spans="1:65" s="2" customFormat="1" ht="21.75" customHeight="1">
      <c r="A94" s="33"/>
      <c r="B94" s="147"/>
      <c r="C94" s="148" t="s">
        <v>79</v>
      </c>
      <c r="D94" s="148" t="s">
        <v>115</v>
      </c>
      <c r="E94" s="149" t="s">
        <v>128</v>
      </c>
      <c r="F94" s="150" t="s">
        <v>129</v>
      </c>
      <c r="G94" s="151" t="s">
        <v>118</v>
      </c>
      <c r="H94" s="152">
        <v>9.9</v>
      </c>
      <c r="I94" s="153"/>
      <c r="J94" s="154">
        <f>ROUND(I94*H94,2)</f>
        <v>0</v>
      </c>
      <c r="K94" s="150" t="s">
        <v>119</v>
      </c>
      <c r="L94" s="34"/>
      <c r="M94" s="155" t="s">
        <v>3</v>
      </c>
      <c r="N94" s="156" t="s">
        <v>43</v>
      </c>
      <c r="O94" s="54"/>
      <c r="P94" s="157">
        <f>O94*H94</f>
        <v>0</v>
      </c>
      <c r="Q94" s="157">
        <v>0</v>
      </c>
      <c r="R94" s="157">
        <f>Q94*H94</f>
        <v>0</v>
      </c>
      <c r="S94" s="157">
        <v>0</v>
      </c>
      <c r="T94" s="158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9" t="s">
        <v>120</v>
      </c>
      <c r="AT94" s="159" t="s">
        <v>115</v>
      </c>
      <c r="AU94" s="159" t="s">
        <v>79</v>
      </c>
      <c r="AY94" s="18" t="s">
        <v>113</v>
      </c>
      <c r="BE94" s="160">
        <f>IF(N94="základní",J94,0)</f>
        <v>0</v>
      </c>
      <c r="BF94" s="160">
        <f>IF(N94="snížená",J94,0)</f>
        <v>0</v>
      </c>
      <c r="BG94" s="160">
        <f>IF(N94="zákl. přenesená",J94,0)</f>
        <v>0</v>
      </c>
      <c r="BH94" s="160">
        <f>IF(N94="sníž. přenesená",J94,0)</f>
        <v>0</v>
      </c>
      <c r="BI94" s="160">
        <f>IF(N94="nulová",J94,0)</f>
        <v>0</v>
      </c>
      <c r="BJ94" s="18" t="s">
        <v>77</v>
      </c>
      <c r="BK94" s="160">
        <f>ROUND(I94*H94,2)</f>
        <v>0</v>
      </c>
      <c r="BL94" s="18" t="s">
        <v>120</v>
      </c>
      <c r="BM94" s="159" t="s">
        <v>130</v>
      </c>
    </row>
    <row r="95" spans="1:47" s="2" customFormat="1" ht="39">
      <c r="A95" s="33"/>
      <c r="B95" s="34"/>
      <c r="C95" s="33"/>
      <c r="D95" s="161" t="s">
        <v>122</v>
      </c>
      <c r="E95" s="33"/>
      <c r="F95" s="162" t="s">
        <v>131</v>
      </c>
      <c r="G95" s="33"/>
      <c r="H95" s="33"/>
      <c r="I95" s="87"/>
      <c r="J95" s="33"/>
      <c r="K95" s="33"/>
      <c r="L95" s="34"/>
      <c r="M95" s="163"/>
      <c r="N95" s="164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122</v>
      </c>
      <c r="AU95" s="18" t="s">
        <v>79</v>
      </c>
    </row>
    <row r="96" spans="1:65" s="2" customFormat="1" ht="21.75" customHeight="1">
      <c r="A96" s="33"/>
      <c r="B96" s="147"/>
      <c r="C96" s="148" t="s">
        <v>132</v>
      </c>
      <c r="D96" s="148" t="s">
        <v>115</v>
      </c>
      <c r="E96" s="149" t="s">
        <v>133</v>
      </c>
      <c r="F96" s="150" t="s">
        <v>134</v>
      </c>
      <c r="G96" s="151" t="s">
        <v>118</v>
      </c>
      <c r="H96" s="152">
        <v>9.9</v>
      </c>
      <c r="I96" s="153"/>
      <c r="J96" s="154">
        <f>ROUND(I96*H96,2)</f>
        <v>0</v>
      </c>
      <c r="K96" s="150" t="s">
        <v>119</v>
      </c>
      <c r="L96" s="34"/>
      <c r="M96" s="155" t="s">
        <v>3</v>
      </c>
      <c r="N96" s="156" t="s">
        <v>43</v>
      </c>
      <c r="O96" s="54"/>
      <c r="P96" s="157">
        <f>O96*H96</f>
        <v>0</v>
      </c>
      <c r="Q96" s="157">
        <v>0</v>
      </c>
      <c r="R96" s="157">
        <f>Q96*H96</f>
        <v>0</v>
      </c>
      <c r="S96" s="157">
        <v>0</v>
      </c>
      <c r="T96" s="158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9" t="s">
        <v>120</v>
      </c>
      <c r="AT96" s="159" t="s">
        <v>115</v>
      </c>
      <c r="AU96" s="159" t="s">
        <v>79</v>
      </c>
      <c r="AY96" s="18" t="s">
        <v>113</v>
      </c>
      <c r="BE96" s="160">
        <f>IF(N96="základní",J96,0)</f>
        <v>0</v>
      </c>
      <c r="BF96" s="160">
        <f>IF(N96="snížená",J96,0)</f>
        <v>0</v>
      </c>
      <c r="BG96" s="160">
        <f>IF(N96="zákl. přenesená",J96,0)</f>
        <v>0</v>
      </c>
      <c r="BH96" s="160">
        <f>IF(N96="sníž. přenesená",J96,0)</f>
        <v>0</v>
      </c>
      <c r="BI96" s="160">
        <f>IF(N96="nulová",J96,0)</f>
        <v>0</v>
      </c>
      <c r="BJ96" s="18" t="s">
        <v>77</v>
      </c>
      <c r="BK96" s="160">
        <f>ROUND(I96*H96,2)</f>
        <v>0</v>
      </c>
      <c r="BL96" s="18" t="s">
        <v>120</v>
      </c>
      <c r="BM96" s="159" t="s">
        <v>135</v>
      </c>
    </row>
    <row r="97" spans="1:47" s="2" customFormat="1" ht="29.25">
      <c r="A97" s="33"/>
      <c r="B97" s="34"/>
      <c r="C97" s="33"/>
      <c r="D97" s="161" t="s">
        <v>122</v>
      </c>
      <c r="E97" s="33"/>
      <c r="F97" s="162" t="s">
        <v>136</v>
      </c>
      <c r="G97" s="33"/>
      <c r="H97" s="33"/>
      <c r="I97" s="87"/>
      <c r="J97" s="33"/>
      <c r="K97" s="33"/>
      <c r="L97" s="34"/>
      <c r="M97" s="163"/>
      <c r="N97" s="164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122</v>
      </c>
      <c r="AU97" s="18" t="s">
        <v>79</v>
      </c>
    </row>
    <row r="98" spans="1:65" s="2" customFormat="1" ht="21.75" customHeight="1">
      <c r="A98" s="33"/>
      <c r="B98" s="147"/>
      <c r="C98" s="148" t="s">
        <v>120</v>
      </c>
      <c r="D98" s="148" t="s">
        <v>115</v>
      </c>
      <c r="E98" s="149" t="s">
        <v>137</v>
      </c>
      <c r="F98" s="150" t="s">
        <v>138</v>
      </c>
      <c r="G98" s="151" t="s">
        <v>139</v>
      </c>
      <c r="H98" s="152">
        <v>16</v>
      </c>
      <c r="I98" s="153"/>
      <c r="J98" s="154">
        <f>ROUND(I98*H98,2)</f>
        <v>0</v>
      </c>
      <c r="K98" s="150" t="s">
        <v>119</v>
      </c>
      <c r="L98" s="34"/>
      <c r="M98" s="155" t="s">
        <v>3</v>
      </c>
      <c r="N98" s="156" t="s">
        <v>43</v>
      </c>
      <c r="O98" s="54"/>
      <c r="P98" s="157">
        <f>O98*H98</f>
        <v>0</v>
      </c>
      <c r="Q98" s="157">
        <v>0</v>
      </c>
      <c r="R98" s="157">
        <f>Q98*H98</f>
        <v>0</v>
      </c>
      <c r="S98" s="157">
        <v>0</v>
      </c>
      <c r="T98" s="158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9" t="s">
        <v>120</v>
      </c>
      <c r="AT98" s="159" t="s">
        <v>115</v>
      </c>
      <c r="AU98" s="159" t="s">
        <v>79</v>
      </c>
      <c r="AY98" s="18" t="s">
        <v>113</v>
      </c>
      <c r="BE98" s="160">
        <f>IF(N98="základní",J98,0)</f>
        <v>0</v>
      </c>
      <c r="BF98" s="160">
        <f>IF(N98="snížená",J98,0)</f>
        <v>0</v>
      </c>
      <c r="BG98" s="160">
        <f>IF(N98="zákl. přenesená",J98,0)</f>
        <v>0</v>
      </c>
      <c r="BH98" s="160">
        <f>IF(N98="sníž. přenesená",J98,0)</f>
        <v>0</v>
      </c>
      <c r="BI98" s="160">
        <f>IF(N98="nulová",J98,0)</f>
        <v>0</v>
      </c>
      <c r="BJ98" s="18" t="s">
        <v>77</v>
      </c>
      <c r="BK98" s="160">
        <f>ROUND(I98*H98,2)</f>
        <v>0</v>
      </c>
      <c r="BL98" s="18" t="s">
        <v>120</v>
      </c>
      <c r="BM98" s="159" t="s">
        <v>140</v>
      </c>
    </row>
    <row r="99" spans="1:47" s="2" customFormat="1" ht="29.25">
      <c r="A99" s="33"/>
      <c r="B99" s="34"/>
      <c r="C99" s="33"/>
      <c r="D99" s="161" t="s">
        <v>122</v>
      </c>
      <c r="E99" s="33"/>
      <c r="F99" s="162" t="s">
        <v>141</v>
      </c>
      <c r="G99" s="33"/>
      <c r="H99" s="33"/>
      <c r="I99" s="87"/>
      <c r="J99" s="33"/>
      <c r="K99" s="33"/>
      <c r="L99" s="34"/>
      <c r="M99" s="163"/>
      <c r="N99" s="164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122</v>
      </c>
      <c r="AU99" s="18" t="s">
        <v>79</v>
      </c>
    </row>
    <row r="100" spans="1:65" s="2" customFormat="1" ht="16.5" customHeight="1">
      <c r="A100" s="33"/>
      <c r="B100" s="147"/>
      <c r="C100" s="148" t="s">
        <v>142</v>
      </c>
      <c r="D100" s="148" t="s">
        <v>115</v>
      </c>
      <c r="E100" s="149" t="s">
        <v>143</v>
      </c>
      <c r="F100" s="150" t="s">
        <v>144</v>
      </c>
      <c r="G100" s="151" t="s">
        <v>118</v>
      </c>
      <c r="H100" s="152">
        <v>9.9</v>
      </c>
      <c r="I100" s="153"/>
      <c r="J100" s="154">
        <f>ROUND(I100*H100,2)</f>
        <v>0</v>
      </c>
      <c r="K100" s="150" t="s">
        <v>119</v>
      </c>
      <c r="L100" s="34"/>
      <c r="M100" s="155" t="s">
        <v>3</v>
      </c>
      <c r="N100" s="156" t="s">
        <v>43</v>
      </c>
      <c r="O100" s="54"/>
      <c r="P100" s="157">
        <f>O100*H100</f>
        <v>0</v>
      </c>
      <c r="Q100" s="157">
        <v>0</v>
      </c>
      <c r="R100" s="157">
        <f>Q100*H100</f>
        <v>0</v>
      </c>
      <c r="S100" s="157">
        <v>0</v>
      </c>
      <c r="T100" s="158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9" t="s">
        <v>120</v>
      </c>
      <c r="AT100" s="159" t="s">
        <v>115</v>
      </c>
      <c r="AU100" s="159" t="s">
        <v>79</v>
      </c>
      <c r="AY100" s="18" t="s">
        <v>113</v>
      </c>
      <c r="BE100" s="160">
        <f>IF(N100="základní",J100,0)</f>
        <v>0</v>
      </c>
      <c r="BF100" s="160">
        <f>IF(N100="snížená",J100,0)</f>
        <v>0</v>
      </c>
      <c r="BG100" s="160">
        <f>IF(N100="zákl. přenesená",J100,0)</f>
        <v>0</v>
      </c>
      <c r="BH100" s="160">
        <f>IF(N100="sníž. přenesená",J100,0)</f>
        <v>0</v>
      </c>
      <c r="BI100" s="160">
        <f>IF(N100="nulová",J100,0)</f>
        <v>0</v>
      </c>
      <c r="BJ100" s="18" t="s">
        <v>77</v>
      </c>
      <c r="BK100" s="160">
        <f>ROUND(I100*H100,2)</f>
        <v>0</v>
      </c>
      <c r="BL100" s="18" t="s">
        <v>120</v>
      </c>
      <c r="BM100" s="159" t="s">
        <v>145</v>
      </c>
    </row>
    <row r="101" spans="1:47" s="2" customFormat="1" ht="19.5">
      <c r="A101" s="33"/>
      <c r="B101" s="34"/>
      <c r="C101" s="33"/>
      <c r="D101" s="161" t="s">
        <v>122</v>
      </c>
      <c r="E101" s="33"/>
      <c r="F101" s="162" t="s">
        <v>146</v>
      </c>
      <c r="G101" s="33"/>
      <c r="H101" s="33"/>
      <c r="I101" s="87"/>
      <c r="J101" s="33"/>
      <c r="K101" s="33"/>
      <c r="L101" s="34"/>
      <c r="M101" s="163"/>
      <c r="N101" s="164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122</v>
      </c>
      <c r="AU101" s="18" t="s">
        <v>79</v>
      </c>
    </row>
    <row r="102" spans="1:65" s="2" customFormat="1" ht="21.75" customHeight="1">
      <c r="A102" s="33"/>
      <c r="B102" s="147"/>
      <c r="C102" s="148" t="s">
        <v>147</v>
      </c>
      <c r="D102" s="148" t="s">
        <v>115</v>
      </c>
      <c r="E102" s="149" t="s">
        <v>148</v>
      </c>
      <c r="F102" s="150" t="s">
        <v>149</v>
      </c>
      <c r="G102" s="151" t="s">
        <v>118</v>
      </c>
      <c r="H102" s="152">
        <v>9.9</v>
      </c>
      <c r="I102" s="153"/>
      <c r="J102" s="154">
        <f>ROUND(I102*H102,2)</f>
        <v>0</v>
      </c>
      <c r="K102" s="150" t="s">
        <v>119</v>
      </c>
      <c r="L102" s="34"/>
      <c r="M102" s="155" t="s">
        <v>3</v>
      </c>
      <c r="N102" s="156" t="s">
        <v>43</v>
      </c>
      <c r="O102" s="54"/>
      <c r="P102" s="157">
        <f>O102*H102</f>
        <v>0</v>
      </c>
      <c r="Q102" s="157">
        <v>0</v>
      </c>
      <c r="R102" s="157">
        <f>Q102*H102</f>
        <v>0</v>
      </c>
      <c r="S102" s="157">
        <v>0</v>
      </c>
      <c r="T102" s="158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9" t="s">
        <v>120</v>
      </c>
      <c r="AT102" s="159" t="s">
        <v>115</v>
      </c>
      <c r="AU102" s="159" t="s">
        <v>79</v>
      </c>
      <c r="AY102" s="18" t="s">
        <v>113</v>
      </c>
      <c r="BE102" s="160">
        <f>IF(N102="základní",J102,0)</f>
        <v>0</v>
      </c>
      <c r="BF102" s="160">
        <f>IF(N102="snížená",J102,0)</f>
        <v>0</v>
      </c>
      <c r="BG102" s="160">
        <f>IF(N102="zákl. přenesená",J102,0)</f>
        <v>0</v>
      </c>
      <c r="BH102" s="160">
        <f>IF(N102="sníž. přenesená",J102,0)</f>
        <v>0</v>
      </c>
      <c r="BI102" s="160">
        <f>IF(N102="nulová",J102,0)</f>
        <v>0</v>
      </c>
      <c r="BJ102" s="18" t="s">
        <v>77</v>
      </c>
      <c r="BK102" s="160">
        <f>ROUND(I102*H102,2)</f>
        <v>0</v>
      </c>
      <c r="BL102" s="18" t="s">
        <v>120</v>
      </c>
      <c r="BM102" s="159" t="s">
        <v>150</v>
      </c>
    </row>
    <row r="103" spans="1:47" s="2" customFormat="1" ht="29.25">
      <c r="A103" s="33"/>
      <c r="B103" s="34"/>
      <c r="C103" s="33"/>
      <c r="D103" s="161" t="s">
        <v>122</v>
      </c>
      <c r="E103" s="33"/>
      <c r="F103" s="162" t="s">
        <v>151</v>
      </c>
      <c r="G103" s="33"/>
      <c r="H103" s="33"/>
      <c r="I103" s="87"/>
      <c r="J103" s="33"/>
      <c r="K103" s="33"/>
      <c r="L103" s="34"/>
      <c r="M103" s="163"/>
      <c r="N103" s="164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122</v>
      </c>
      <c r="AU103" s="18" t="s">
        <v>79</v>
      </c>
    </row>
    <row r="104" spans="1:65" s="2" customFormat="1" ht="21.75" customHeight="1">
      <c r="A104" s="33"/>
      <c r="B104" s="147"/>
      <c r="C104" s="148" t="s">
        <v>152</v>
      </c>
      <c r="D104" s="148" t="s">
        <v>115</v>
      </c>
      <c r="E104" s="149" t="s">
        <v>153</v>
      </c>
      <c r="F104" s="150" t="s">
        <v>154</v>
      </c>
      <c r="G104" s="151" t="s">
        <v>118</v>
      </c>
      <c r="H104" s="152">
        <v>9.9</v>
      </c>
      <c r="I104" s="153"/>
      <c r="J104" s="154">
        <f>ROUND(I104*H104,2)</f>
        <v>0</v>
      </c>
      <c r="K104" s="150" t="s">
        <v>119</v>
      </c>
      <c r="L104" s="34"/>
      <c r="M104" s="155" t="s">
        <v>3</v>
      </c>
      <c r="N104" s="156" t="s">
        <v>43</v>
      </c>
      <c r="O104" s="54"/>
      <c r="P104" s="157">
        <f>O104*H104</f>
        <v>0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9" t="s">
        <v>120</v>
      </c>
      <c r="AT104" s="159" t="s">
        <v>115</v>
      </c>
      <c r="AU104" s="159" t="s">
        <v>79</v>
      </c>
      <c r="AY104" s="18" t="s">
        <v>113</v>
      </c>
      <c r="BE104" s="160">
        <f>IF(N104="základní",J104,0)</f>
        <v>0</v>
      </c>
      <c r="BF104" s="160">
        <f>IF(N104="snížená",J104,0)</f>
        <v>0</v>
      </c>
      <c r="BG104" s="160">
        <f>IF(N104="zákl. přenesená",J104,0)</f>
        <v>0</v>
      </c>
      <c r="BH104" s="160">
        <f>IF(N104="sníž. přenesená",J104,0)</f>
        <v>0</v>
      </c>
      <c r="BI104" s="160">
        <f>IF(N104="nulová",J104,0)</f>
        <v>0</v>
      </c>
      <c r="BJ104" s="18" t="s">
        <v>77</v>
      </c>
      <c r="BK104" s="160">
        <f>ROUND(I104*H104,2)</f>
        <v>0</v>
      </c>
      <c r="BL104" s="18" t="s">
        <v>120</v>
      </c>
      <c r="BM104" s="159" t="s">
        <v>155</v>
      </c>
    </row>
    <row r="105" spans="1:47" s="2" customFormat="1" ht="39">
      <c r="A105" s="33"/>
      <c r="B105" s="34"/>
      <c r="C105" s="33"/>
      <c r="D105" s="161" t="s">
        <v>122</v>
      </c>
      <c r="E105" s="33"/>
      <c r="F105" s="162" t="s">
        <v>156</v>
      </c>
      <c r="G105" s="33"/>
      <c r="H105" s="33"/>
      <c r="I105" s="87"/>
      <c r="J105" s="33"/>
      <c r="K105" s="33"/>
      <c r="L105" s="34"/>
      <c r="M105" s="163"/>
      <c r="N105" s="164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122</v>
      </c>
      <c r="AU105" s="18" t="s">
        <v>79</v>
      </c>
    </row>
    <row r="106" spans="1:65" s="2" customFormat="1" ht="16.5" customHeight="1">
      <c r="A106" s="33"/>
      <c r="B106" s="147"/>
      <c r="C106" s="188" t="s">
        <v>157</v>
      </c>
      <c r="D106" s="188" t="s">
        <v>158</v>
      </c>
      <c r="E106" s="189" t="s">
        <v>159</v>
      </c>
      <c r="F106" s="190" t="s">
        <v>160</v>
      </c>
      <c r="G106" s="191" t="s">
        <v>139</v>
      </c>
      <c r="H106" s="192">
        <v>40</v>
      </c>
      <c r="I106" s="193"/>
      <c r="J106" s="194">
        <f>ROUND(I106*H106,2)</f>
        <v>0</v>
      </c>
      <c r="K106" s="190" t="s">
        <v>119</v>
      </c>
      <c r="L106" s="195"/>
      <c r="M106" s="196" t="s">
        <v>3</v>
      </c>
      <c r="N106" s="197" t="s">
        <v>43</v>
      </c>
      <c r="O106" s="54"/>
      <c r="P106" s="157">
        <f>O106*H106</f>
        <v>0</v>
      </c>
      <c r="Q106" s="157">
        <v>1</v>
      </c>
      <c r="R106" s="157">
        <f>Q106*H106</f>
        <v>40</v>
      </c>
      <c r="S106" s="157">
        <v>0</v>
      </c>
      <c r="T106" s="158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9" t="s">
        <v>157</v>
      </c>
      <c r="AT106" s="159" t="s">
        <v>158</v>
      </c>
      <c r="AU106" s="159" t="s">
        <v>79</v>
      </c>
      <c r="AY106" s="18" t="s">
        <v>113</v>
      </c>
      <c r="BE106" s="160">
        <f>IF(N106="základní",J106,0)</f>
        <v>0</v>
      </c>
      <c r="BF106" s="160">
        <f>IF(N106="snížená",J106,0)</f>
        <v>0</v>
      </c>
      <c r="BG106" s="160">
        <f>IF(N106="zákl. přenesená",J106,0)</f>
        <v>0</v>
      </c>
      <c r="BH106" s="160">
        <f>IF(N106="sníž. přenesená",J106,0)</f>
        <v>0</v>
      </c>
      <c r="BI106" s="160">
        <f>IF(N106="nulová",J106,0)</f>
        <v>0</v>
      </c>
      <c r="BJ106" s="18" t="s">
        <v>77</v>
      </c>
      <c r="BK106" s="160">
        <f>ROUND(I106*H106,2)</f>
        <v>0</v>
      </c>
      <c r="BL106" s="18" t="s">
        <v>120</v>
      </c>
      <c r="BM106" s="159" t="s">
        <v>161</v>
      </c>
    </row>
    <row r="107" spans="1:47" s="2" customFormat="1" ht="12">
      <c r="A107" s="33"/>
      <c r="B107" s="34"/>
      <c r="C107" s="33"/>
      <c r="D107" s="161" t="s">
        <v>122</v>
      </c>
      <c r="E107" s="33"/>
      <c r="F107" s="162" t="s">
        <v>160</v>
      </c>
      <c r="G107" s="33"/>
      <c r="H107" s="33"/>
      <c r="I107" s="87"/>
      <c r="J107" s="33"/>
      <c r="K107" s="33"/>
      <c r="L107" s="34"/>
      <c r="M107" s="163"/>
      <c r="N107" s="164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122</v>
      </c>
      <c r="AU107" s="18" t="s">
        <v>79</v>
      </c>
    </row>
    <row r="108" spans="2:51" s="14" customFormat="1" ht="12">
      <c r="B108" s="172"/>
      <c r="D108" s="161" t="s">
        <v>124</v>
      </c>
      <c r="F108" s="174" t="s">
        <v>162</v>
      </c>
      <c r="H108" s="175">
        <v>40</v>
      </c>
      <c r="I108" s="176"/>
      <c r="L108" s="172"/>
      <c r="M108" s="177"/>
      <c r="N108" s="178"/>
      <c r="O108" s="178"/>
      <c r="P108" s="178"/>
      <c r="Q108" s="178"/>
      <c r="R108" s="178"/>
      <c r="S108" s="178"/>
      <c r="T108" s="179"/>
      <c r="AT108" s="173" t="s">
        <v>124</v>
      </c>
      <c r="AU108" s="173" t="s">
        <v>79</v>
      </c>
      <c r="AV108" s="14" t="s">
        <v>79</v>
      </c>
      <c r="AW108" s="14" t="s">
        <v>4</v>
      </c>
      <c r="AX108" s="14" t="s">
        <v>77</v>
      </c>
      <c r="AY108" s="173" t="s">
        <v>113</v>
      </c>
    </row>
    <row r="109" spans="1:65" s="2" customFormat="1" ht="21.75" customHeight="1">
      <c r="A109" s="33"/>
      <c r="B109" s="147"/>
      <c r="C109" s="148" t="s">
        <v>163</v>
      </c>
      <c r="D109" s="148" t="s">
        <v>115</v>
      </c>
      <c r="E109" s="149" t="s">
        <v>164</v>
      </c>
      <c r="F109" s="150" t="s">
        <v>165</v>
      </c>
      <c r="G109" s="151" t="s">
        <v>166</v>
      </c>
      <c r="H109" s="152">
        <v>50</v>
      </c>
      <c r="I109" s="153"/>
      <c r="J109" s="154">
        <f>ROUND(I109*H109,2)</f>
        <v>0</v>
      </c>
      <c r="K109" s="150" t="s">
        <v>119</v>
      </c>
      <c r="L109" s="34"/>
      <c r="M109" s="155" t="s">
        <v>3</v>
      </c>
      <c r="N109" s="156" t="s">
        <v>43</v>
      </c>
      <c r="O109" s="54"/>
      <c r="P109" s="157">
        <f>O109*H109</f>
        <v>0</v>
      </c>
      <c r="Q109" s="157">
        <v>0</v>
      </c>
      <c r="R109" s="157">
        <f>Q109*H109</f>
        <v>0</v>
      </c>
      <c r="S109" s="157">
        <v>0</v>
      </c>
      <c r="T109" s="158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9" t="s">
        <v>120</v>
      </c>
      <c r="AT109" s="159" t="s">
        <v>115</v>
      </c>
      <c r="AU109" s="159" t="s">
        <v>79</v>
      </c>
      <c r="AY109" s="18" t="s">
        <v>113</v>
      </c>
      <c r="BE109" s="160">
        <f>IF(N109="základní",J109,0)</f>
        <v>0</v>
      </c>
      <c r="BF109" s="160">
        <f>IF(N109="snížená",J109,0)</f>
        <v>0</v>
      </c>
      <c r="BG109" s="160">
        <f>IF(N109="zákl. přenesená",J109,0)</f>
        <v>0</v>
      </c>
      <c r="BH109" s="160">
        <f>IF(N109="sníž. přenesená",J109,0)</f>
        <v>0</v>
      </c>
      <c r="BI109" s="160">
        <f>IF(N109="nulová",J109,0)</f>
        <v>0</v>
      </c>
      <c r="BJ109" s="18" t="s">
        <v>77</v>
      </c>
      <c r="BK109" s="160">
        <f>ROUND(I109*H109,2)</f>
        <v>0</v>
      </c>
      <c r="BL109" s="18" t="s">
        <v>120</v>
      </c>
      <c r="BM109" s="159" t="s">
        <v>167</v>
      </c>
    </row>
    <row r="110" spans="1:47" s="2" customFormat="1" ht="19.5">
      <c r="A110" s="33"/>
      <c r="B110" s="34"/>
      <c r="C110" s="33"/>
      <c r="D110" s="161" t="s">
        <v>122</v>
      </c>
      <c r="E110" s="33"/>
      <c r="F110" s="162" t="s">
        <v>168</v>
      </c>
      <c r="G110" s="33"/>
      <c r="H110" s="33"/>
      <c r="I110" s="87"/>
      <c r="J110" s="33"/>
      <c r="K110" s="33"/>
      <c r="L110" s="34"/>
      <c r="M110" s="163"/>
      <c r="N110" s="164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122</v>
      </c>
      <c r="AU110" s="18" t="s">
        <v>79</v>
      </c>
    </row>
    <row r="111" spans="2:63" s="12" customFormat="1" ht="22.9" customHeight="1">
      <c r="B111" s="134"/>
      <c r="D111" s="135" t="s">
        <v>71</v>
      </c>
      <c r="E111" s="145" t="s">
        <v>157</v>
      </c>
      <c r="F111" s="145" t="s">
        <v>169</v>
      </c>
      <c r="I111" s="137"/>
      <c r="J111" s="146">
        <f>BK111</f>
        <v>0</v>
      </c>
      <c r="L111" s="134"/>
      <c r="M111" s="139"/>
      <c r="N111" s="140"/>
      <c r="O111" s="140"/>
      <c r="P111" s="141">
        <f>SUM(P112:P115)</f>
        <v>0</v>
      </c>
      <c r="Q111" s="140"/>
      <c r="R111" s="141">
        <f>SUM(R112:R115)</f>
        <v>0.00884</v>
      </c>
      <c r="S111" s="140"/>
      <c r="T111" s="142">
        <f>SUM(T112:T115)</f>
        <v>0</v>
      </c>
      <c r="AR111" s="135" t="s">
        <v>77</v>
      </c>
      <c r="AT111" s="143" t="s">
        <v>71</v>
      </c>
      <c r="AU111" s="143" t="s">
        <v>77</v>
      </c>
      <c r="AY111" s="135" t="s">
        <v>113</v>
      </c>
      <c r="BK111" s="144">
        <f>SUM(BK112:BK115)</f>
        <v>0</v>
      </c>
    </row>
    <row r="112" spans="1:65" s="2" customFormat="1" ht="16.5" customHeight="1">
      <c r="A112" s="33"/>
      <c r="B112" s="147"/>
      <c r="C112" s="148" t="s">
        <v>170</v>
      </c>
      <c r="D112" s="148" t="s">
        <v>115</v>
      </c>
      <c r="E112" s="149" t="s">
        <v>171</v>
      </c>
      <c r="F112" s="150" t="s">
        <v>172</v>
      </c>
      <c r="G112" s="151" t="s">
        <v>173</v>
      </c>
      <c r="H112" s="152">
        <v>34</v>
      </c>
      <c r="I112" s="153"/>
      <c r="J112" s="154">
        <f>ROUND(I112*H112,2)</f>
        <v>0</v>
      </c>
      <c r="K112" s="150" t="s">
        <v>119</v>
      </c>
      <c r="L112" s="34"/>
      <c r="M112" s="155" t="s">
        <v>3</v>
      </c>
      <c r="N112" s="156" t="s">
        <v>43</v>
      </c>
      <c r="O112" s="54"/>
      <c r="P112" s="157">
        <f>O112*H112</f>
        <v>0</v>
      </c>
      <c r="Q112" s="157">
        <v>0.00019</v>
      </c>
      <c r="R112" s="157">
        <f>Q112*H112</f>
        <v>0.0064600000000000005</v>
      </c>
      <c r="S112" s="157">
        <v>0</v>
      </c>
      <c r="T112" s="158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9" t="s">
        <v>120</v>
      </c>
      <c r="AT112" s="159" t="s">
        <v>115</v>
      </c>
      <c r="AU112" s="159" t="s">
        <v>79</v>
      </c>
      <c r="AY112" s="18" t="s">
        <v>113</v>
      </c>
      <c r="BE112" s="160">
        <f>IF(N112="základní",J112,0)</f>
        <v>0</v>
      </c>
      <c r="BF112" s="160">
        <f>IF(N112="snížená",J112,0)</f>
        <v>0</v>
      </c>
      <c r="BG112" s="160">
        <f>IF(N112="zákl. přenesená",J112,0)</f>
        <v>0</v>
      </c>
      <c r="BH112" s="160">
        <f>IF(N112="sníž. přenesená",J112,0)</f>
        <v>0</v>
      </c>
      <c r="BI112" s="160">
        <f>IF(N112="nulová",J112,0)</f>
        <v>0</v>
      </c>
      <c r="BJ112" s="18" t="s">
        <v>77</v>
      </c>
      <c r="BK112" s="160">
        <f>ROUND(I112*H112,2)</f>
        <v>0</v>
      </c>
      <c r="BL112" s="18" t="s">
        <v>120</v>
      </c>
      <c r="BM112" s="159" t="s">
        <v>174</v>
      </c>
    </row>
    <row r="113" spans="1:47" s="2" customFormat="1" ht="12">
      <c r="A113" s="33"/>
      <c r="B113" s="34"/>
      <c r="C113" s="33"/>
      <c r="D113" s="161" t="s">
        <v>122</v>
      </c>
      <c r="E113" s="33"/>
      <c r="F113" s="162" t="s">
        <v>175</v>
      </c>
      <c r="G113" s="33"/>
      <c r="H113" s="33"/>
      <c r="I113" s="87"/>
      <c r="J113" s="33"/>
      <c r="K113" s="33"/>
      <c r="L113" s="34"/>
      <c r="M113" s="163"/>
      <c r="N113" s="164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122</v>
      </c>
      <c r="AU113" s="18" t="s">
        <v>79</v>
      </c>
    </row>
    <row r="114" spans="1:65" s="2" customFormat="1" ht="16.5" customHeight="1">
      <c r="A114" s="33"/>
      <c r="B114" s="147"/>
      <c r="C114" s="148" t="s">
        <v>176</v>
      </c>
      <c r="D114" s="148" t="s">
        <v>115</v>
      </c>
      <c r="E114" s="149" t="s">
        <v>177</v>
      </c>
      <c r="F114" s="150" t="s">
        <v>178</v>
      </c>
      <c r="G114" s="151" t="s">
        <v>173</v>
      </c>
      <c r="H114" s="152">
        <v>34</v>
      </c>
      <c r="I114" s="153"/>
      <c r="J114" s="154">
        <f>ROUND(I114*H114,2)</f>
        <v>0</v>
      </c>
      <c r="K114" s="150" t="s">
        <v>119</v>
      </c>
      <c r="L114" s="34"/>
      <c r="M114" s="155" t="s">
        <v>3</v>
      </c>
      <c r="N114" s="156" t="s">
        <v>43</v>
      </c>
      <c r="O114" s="54"/>
      <c r="P114" s="157">
        <f>O114*H114</f>
        <v>0</v>
      </c>
      <c r="Q114" s="157">
        <v>7E-05</v>
      </c>
      <c r="R114" s="157">
        <f>Q114*H114</f>
        <v>0.0023799999999999997</v>
      </c>
      <c r="S114" s="157">
        <v>0</v>
      </c>
      <c r="T114" s="158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9" t="s">
        <v>120</v>
      </c>
      <c r="AT114" s="159" t="s">
        <v>115</v>
      </c>
      <c r="AU114" s="159" t="s">
        <v>79</v>
      </c>
      <c r="AY114" s="18" t="s">
        <v>113</v>
      </c>
      <c r="BE114" s="160">
        <f>IF(N114="základní",J114,0)</f>
        <v>0</v>
      </c>
      <c r="BF114" s="160">
        <f>IF(N114="snížená",J114,0)</f>
        <v>0</v>
      </c>
      <c r="BG114" s="160">
        <f>IF(N114="zákl. přenesená",J114,0)</f>
        <v>0</v>
      </c>
      <c r="BH114" s="160">
        <f>IF(N114="sníž. přenesená",J114,0)</f>
        <v>0</v>
      </c>
      <c r="BI114" s="160">
        <f>IF(N114="nulová",J114,0)</f>
        <v>0</v>
      </c>
      <c r="BJ114" s="18" t="s">
        <v>77</v>
      </c>
      <c r="BK114" s="160">
        <f>ROUND(I114*H114,2)</f>
        <v>0</v>
      </c>
      <c r="BL114" s="18" t="s">
        <v>120</v>
      </c>
      <c r="BM114" s="159" t="s">
        <v>179</v>
      </c>
    </row>
    <row r="115" spans="1:47" s="2" customFormat="1" ht="12">
      <c r="A115" s="33"/>
      <c r="B115" s="34"/>
      <c r="C115" s="33"/>
      <c r="D115" s="161" t="s">
        <v>122</v>
      </c>
      <c r="E115" s="33"/>
      <c r="F115" s="162" t="s">
        <v>180</v>
      </c>
      <c r="G115" s="33"/>
      <c r="H115" s="33"/>
      <c r="I115" s="87"/>
      <c r="J115" s="33"/>
      <c r="K115" s="33"/>
      <c r="L115" s="34"/>
      <c r="M115" s="163"/>
      <c r="N115" s="164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122</v>
      </c>
      <c r="AU115" s="18" t="s">
        <v>79</v>
      </c>
    </row>
    <row r="116" spans="2:63" s="12" customFormat="1" ht="25.9" customHeight="1">
      <c r="B116" s="134"/>
      <c r="D116" s="135" t="s">
        <v>71</v>
      </c>
      <c r="E116" s="136" t="s">
        <v>181</v>
      </c>
      <c r="F116" s="136" t="s">
        <v>182</v>
      </c>
      <c r="I116" s="137"/>
      <c r="J116" s="138">
        <f>BK116</f>
        <v>0</v>
      </c>
      <c r="L116" s="134"/>
      <c r="M116" s="139"/>
      <c r="N116" s="140"/>
      <c r="O116" s="140"/>
      <c r="P116" s="141">
        <f>P117+P179+P184+P209</f>
        <v>0</v>
      </c>
      <c r="Q116" s="140"/>
      <c r="R116" s="141">
        <f>R117+R179+R184+R209</f>
        <v>1.7952899999999994</v>
      </c>
      <c r="S116" s="140"/>
      <c r="T116" s="142">
        <f>T117+T179+T184+T209</f>
        <v>0</v>
      </c>
      <c r="AR116" s="135" t="s">
        <v>79</v>
      </c>
      <c r="AT116" s="143" t="s">
        <v>71</v>
      </c>
      <c r="AU116" s="143" t="s">
        <v>72</v>
      </c>
      <c r="AY116" s="135" t="s">
        <v>113</v>
      </c>
      <c r="BK116" s="144">
        <f>BK117+BK179+BK184+BK209</f>
        <v>0</v>
      </c>
    </row>
    <row r="117" spans="2:63" s="12" customFormat="1" ht="22.9" customHeight="1">
      <c r="B117" s="134"/>
      <c r="D117" s="135" t="s">
        <v>71</v>
      </c>
      <c r="E117" s="145" t="s">
        <v>183</v>
      </c>
      <c r="F117" s="145" t="s">
        <v>184</v>
      </c>
      <c r="I117" s="137"/>
      <c r="J117" s="146">
        <f>BK117</f>
        <v>0</v>
      </c>
      <c r="L117" s="134"/>
      <c r="M117" s="139"/>
      <c r="N117" s="140"/>
      <c r="O117" s="140"/>
      <c r="P117" s="141">
        <f>SUM(P118:P178)</f>
        <v>0</v>
      </c>
      <c r="Q117" s="140"/>
      <c r="R117" s="141">
        <f>SUM(R118:R178)</f>
        <v>1.7694299999999994</v>
      </c>
      <c r="S117" s="140"/>
      <c r="T117" s="142">
        <f>SUM(T118:T178)</f>
        <v>0</v>
      </c>
      <c r="AR117" s="135" t="s">
        <v>79</v>
      </c>
      <c r="AT117" s="143" t="s">
        <v>71</v>
      </c>
      <c r="AU117" s="143" t="s">
        <v>77</v>
      </c>
      <c r="AY117" s="135" t="s">
        <v>113</v>
      </c>
      <c r="BK117" s="144">
        <f>SUM(BK118:BK178)</f>
        <v>0</v>
      </c>
    </row>
    <row r="118" spans="1:65" s="2" customFormat="1" ht="16.5" customHeight="1">
      <c r="A118" s="33"/>
      <c r="B118" s="147"/>
      <c r="C118" s="148" t="s">
        <v>185</v>
      </c>
      <c r="D118" s="148" t="s">
        <v>115</v>
      </c>
      <c r="E118" s="149" t="s">
        <v>186</v>
      </c>
      <c r="F118" s="150" t="s">
        <v>190</v>
      </c>
      <c r="G118" s="151" t="s">
        <v>187</v>
      </c>
      <c r="H118" s="152">
        <v>2</v>
      </c>
      <c r="I118" s="153"/>
      <c r="J118" s="154">
        <f>ROUND(I118*H118,2)</f>
        <v>0</v>
      </c>
      <c r="K118" s="150" t="s">
        <v>3</v>
      </c>
      <c r="L118" s="34"/>
      <c r="M118" s="155" t="s">
        <v>3</v>
      </c>
      <c r="N118" s="156" t="s">
        <v>43</v>
      </c>
      <c r="O118" s="54"/>
      <c r="P118" s="157">
        <f>O118*H118</f>
        <v>0</v>
      </c>
      <c r="Q118" s="157">
        <v>0</v>
      </c>
      <c r="R118" s="157">
        <f>Q118*H118</f>
        <v>0</v>
      </c>
      <c r="S118" s="157">
        <v>0</v>
      </c>
      <c r="T118" s="158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9" t="s">
        <v>188</v>
      </c>
      <c r="AT118" s="159" t="s">
        <v>115</v>
      </c>
      <c r="AU118" s="159" t="s">
        <v>79</v>
      </c>
      <c r="AY118" s="18" t="s">
        <v>113</v>
      </c>
      <c r="BE118" s="160">
        <f>IF(N118="základní",J118,0)</f>
        <v>0</v>
      </c>
      <c r="BF118" s="160">
        <f>IF(N118="snížená",J118,0)</f>
        <v>0</v>
      </c>
      <c r="BG118" s="160">
        <f>IF(N118="zákl. přenesená",J118,0)</f>
        <v>0</v>
      </c>
      <c r="BH118" s="160">
        <f>IF(N118="sníž. přenesená",J118,0)</f>
        <v>0</v>
      </c>
      <c r="BI118" s="160">
        <f>IF(N118="nulová",J118,0)</f>
        <v>0</v>
      </c>
      <c r="BJ118" s="18" t="s">
        <v>77</v>
      </c>
      <c r="BK118" s="160">
        <f>ROUND(I118*H118,2)</f>
        <v>0</v>
      </c>
      <c r="BL118" s="18" t="s">
        <v>188</v>
      </c>
      <c r="BM118" s="159" t="s">
        <v>189</v>
      </c>
    </row>
    <row r="119" spans="1:47" s="2" customFormat="1" ht="12">
      <c r="A119" s="33"/>
      <c r="B119" s="34"/>
      <c r="C119" s="33"/>
      <c r="D119" s="161" t="s">
        <v>122</v>
      </c>
      <c r="E119" s="33"/>
      <c r="F119" s="162" t="s">
        <v>190</v>
      </c>
      <c r="G119" s="33"/>
      <c r="H119" s="33"/>
      <c r="I119" s="87"/>
      <c r="J119" s="33"/>
      <c r="K119" s="33"/>
      <c r="L119" s="34"/>
      <c r="M119" s="163"/>
      <c r="N119" s="164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122</v>
      </c>
      <c r="AU119" s="18" t="s">
        <v>79</v>
      </c>
    </row>
    <row r="120" spans="1:65" s="2" customFormat="1" ht="16.5" customHeight="1">
      <c r="A120" s="33"/>
      <c r="B120" s="147"/>
      <c r="C120" s="148" t="s">
        <v>191</v>
      </c>
      <c r="D120" s="148" t="s">
        <v>115</v>
      </c>
      <c r="E120" s="149" t="s">
        <v>192</v>
      </c>
      <c r="F120" s="150" t="s">
        <v>194</v>
      </c>
      <c r="G120" s="151" t="s">
        <v>187</v>
      </c>
      <c r="H120" s="152">
        <v>2</v>
      </c>
      <c r="I120" s="153"/>
      <c r="J120" s="154">
        <f>ROUND(I120*H120,2)</f>
        <v>0</v>
      </c>
      <c r="K120" s="150" t="s">
        <v>3</v>
      </c>
      <c r="L120" s="34"/>
      <c r="M120" s="155" t="s">
        <v>3</v>
      </c>
      <c r="N120" s="156" t="s">
        <v>43</v>
      </c>
      <c r="O120" s="54"/>
      <c r="P120" s="157">
        <f>O120*H120</f>
        <v>0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9" t="s">
        <v>188</v>
      </c>
      <c r="AT120" s="159" t="s">
        <v>115</v>
      </c>
      <c r="AU120" s="159" t="s">
        <v>79</v>
      </c>
      <c r="AY120" s="18" t="s">
        <v>113</v>
      </c>
      <c r="BE120" s="160">
        <f>IF(N120="základní",J120,0)</f>
        <v>0</v>
      </c>
      <c r="BF120" s="160">
        <f>IF(N120="snížená",J120,0)</f>
        <v>0</v>
      </c>
      <c r="BG120" s="160">
        <f>IF(N120="zákl. přenesená",J120,0)</f>
        <v>0</v>
      </c>
      <c r="BH120" s="160">
        <f>IF(N120="sníž. přenesená",J120,0)</f>
        <v>0</v>
      </c>
      <c r="BI120" s="160">
        <f>IF(N120="nulová",J120,0)</f>
        <v>0</v>
      </c>
      <c r="BJ120" s="18" t="s">
        <v>77</v>
      </c>
      <c r="BK120" s="160">
        <f>ROUND(I120*H120,2)</f>
        <v>0</v>
      </c>
      <c r="BL120" s="18" t="s">
        <v>188</v>
      </c>
      <c r="BM120" s="159" t="s">
        <v>193</v>
      </c>
    </row>
    <row r="121" spans="1:47" s="2" customFormat="1" ht="12">
      <c r="A121" s="33"/>
      <c r="B121" s="34"/>
      <c r="C121" s="33"/>
      <c r="D121" s="161" t="s">
        <v>122</v>
      </c>
      <c r="E121" s="33"/>
      <c r="F121" s="162" t="s">
        <v>194</v>
      </c>
      <c r="G121" s="33"/>
      <c r="H121" s="33"/>
      <c r="I121" s="87"/>
      <c r="J121" s="33"/>
      <c r="K121" s="33"/>
      <c r="L121" s="34"/>
      <c r="M121" s="163"/>
      <c r="N121" s="164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122</v>
      </c>
      <c r="AU121" s="18" t="s">
        <v>79</v>
      </c>
    </row>
    <row r="122" spans="1:65" s="2" customFormat="1" ht="21.75" customHeight="1">
      <c r="A122" s="33"/>
      <c r="B122" s="147"/>
      <c r="C122" s="148" t="s">
        <v>195</v>
      </c>
      <c r="D122" s="148" t="s">
        <v>115</v>
      </c>
      <c r="E122" s="149" t="s">
        <v>196</v>
      </c>
      <c r="F122" s="150" t="s">
        <v>197</v>
      </c>
      <c r="G122" s="151" t="s">
        <v>198</v>
      </c>
      <c r="H122" s="152">
        <v>1</v>
      </c>
      <c r="I122" s="153"/>
      <c r="J122" s="154">
        <f>ROUND(I122*H122,2)</f>
        <v>0</v>
      </c>
      <c r="K122" s="150" t="s">
        <v>3</v>
      </c>
      <c r="L122" s="34"/>
      <c r="M122" s="155" t="s">
        <v>3</v>
      </c>
      <c r="N122" s="156" t="s">
        <v>43</v>
      </c>
      <c r="O122" s="54"/>
      <c r="P122" s="157">
        <f>O122*H122</f>
        <v>0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9" t="s">
        <v>188</v>
      </c>
      <c r="AT122" s="159" t="s">
        <v>115</v>
      </c>
      <c r="AU122" s="159" t="s">
        <v>79</v>
      </c>
      <c r="AY122" s="18" t="s">
        <v>113</v>
      </c>
      <c r="BE122" s="160">
        <f>IF(N122="základní",J122,0)</f>
        <v>0</v>
      </c>
      <c r="BF122" s="160">
        <f>IF(N122="snížená",J122,0)</f>
        <v>0</v>
      </c>
      <c r="BG122" s="160">
        <f>IF(N122="zákl. přenesená",J122,0)</f>
        <v>0</v>
      </c>
      <c r="BH122" s="160">
        <f>IF(N122="sníž. přenesená",J122,0)</f>
        <v>0</v>
      </c>
      <c r="BI122" s="160">
        <f>IF(N122="nulová",J122,0)</f>
        <v>0</v>
      </c>
      <c r="BJ122" s="18" t="s">
        <v>77</v>
      </c>
      <c r="BK122" s="160">
        <f>ROUND(I122*H122,2)</f>
        <v>0</v>
      </c>
      <c r="BL122" s="18" t="s">
        <v>188</v>
      </c>
      <c r="BM122" s="159" t="s">
        <v>199</v>
      </c>
    </row>
    <row r="123" spans="1:47" s="2" customFormat="1" ht="12">
      <c r="A123" s="33"/>
      <c r="B123" s="34"/>
      <c r="C123" s="33"/>
      <c r="D123" s="161" t="s">
        <v>122</v>
      </c>
      <c r="E123" s="33"/>
      <c r="F123" s="162" t="s">
        <v>197</v>
      </c>
      <c r="G123" s="33"/>
      <c r="H123" s="33"/>
      <c r="I123" s="87"/>
      <c r="J123" s="33"/>
      <c r="K123" s="33"/>
      <c r="L123" s="34"/>
      <c r="M123" s="163"/>
      <c r="N123" s="164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122</v>
      </c>
      <c r="AU123" s="18" t="s">
        <v>79</v>
      </c>
    </row>
    <row r="124" spans="1:65" s="2" customFormat="1" ht="16.5" customHeight="1">
      <c r="A124" s="33"/>
      <c r="B124" s="147"/>
      <c r="C124" s="148" t="s">
        <v>200</v>
      </c>
      <c r="D124" s="148" t="s">
        <v>115</v>
      </c>
      <c r="E124" s="149" t="s">
        <v>201</v>
      </c>
      <c r="F124" s="150" t="s">
        <v>203</v>
      </c>
      <c r="G124" s="151" t="s">
        <v>198</v>
      </c>
      <c r="H124" s="152">
        <v>1</v>
      </c>
      <c r="I124" s="153"/>
      <c r="J124" s="154">
        <f>ROUND(I124*H124,2)</f>
        <v>0</v>
      </c>
      <c r="K124" s="150" t="s">
        <v>3</v>
      </c>
      <c r="L124" s="34"/>
      <c r="M124" s="155" t="s">
        <v>3</v>
      </c>
      <c r="N124" s="156" t="s">
        <v>43</v>
      </c>
      <c r="O124" s="54"/>
      <c r="P124" s="157">
        <f>O124*H124</f>
        <v>0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9" t="s">
        <v>188</v>
      </c>
      <c r="AT124" s="159" t="s">
        <v>115</v>
      </c>
      <c r="AU124" s="159" t="s">
        <v>79</v>
      </c>
      <c r="AY124" s="18" t="s">
        <v>113</v>
      </c>
      <c r="BE124" s="160">
        <f>IF(N124="základní",J124,0)</f>
        <v>0</v>
      </c>
      <c r="BF124" s="160">
        <f>IF(N124="snížená",J124,0)</f>
        <v>0</v>
      </c>
      <c r="BG124" s="160">
        <f>IF(N124="zákl. přenesená",J124,0)</f>
        <v>0</v>
      </c>
      <c r="BH124" s="160">
        <f>IF(N124="sníž. přenesená",J124,0)</f>
        <v>0</v>
      </c>
      <c r="BI124" s="160">
        <f>IF(N124="nulová",J124,0)</f>
        <v>0</v>
      </c>
      <c r="BJ124" s="18" t="s">
        <v>77</v>
      </c>
      <c r="BK124" s="160">
        <f>ROUND(I124*H124,2)</f>
        <v>0</v>
      </c>
      <c r="BL124" s="18" t="s">
        <v>188</v>
      </c>
      <c r="BM124" s="159" t="s">
        <v>202</v>
      </c>
    </row>
    <row r="125" spans="1:47" s="2" customFormat="1" ht="12">
      <c r="A125" s="33"/>
      <c r="B125" s="34"/>
      <c r="C125" s="33"/>
      <c r="D125" s="161" t="s">
        <v>122</v>
      </c>
      <c r="E125" s="33"/>
      <c r="F125" s="162" t="s">
        <v>203</v>
      </c>
      <c r="G125" s="33"/>
      <c r="H125" s="33"/>
      <c r="I125" s="87"/>
      <c r="J125" s="33"/>
      <c r="K125" s="33"/>
      <c r="L125" s="34"/>
      <c r="M125" s="163"/>
      <c r="N125" s="164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122</v>
      </c>
      <c r="AU125" s="18" t="s">
        <v>79</v>
      </c>
    </row>
    <row r="126" spans="1:65" s="2" customFormat="1" ht="21.75" customHeight="1">
      <c r="A126" s="33"/>
      <c r="B126" s="147"/>
      <c r="C126" s="148" t="s">
        <v>204</v>
      </c>
      <c r="D126" s="148" t="s">
        <v>115</v>
      </c>
      <c r="E126" s="149" t="s">
        <v>205</v>
      </c>
      <c r="F126" s="150" t="s">
        <v>206</v>
      </c>
      <c r="G126" s="151" t="s">
        <v>173</v>
      </c>
      <c r="H126" s="152">
        <v>30</v>
      </c>
      <c r="I126" s="153"/>
      <c r="J126" s="154">
        <f>ROUND(I126*H126,2)</f>
        <v>0</v>
      </c>
      <c r="K126" s="150" t="s">
        <v>119</v>
      </c>
      <c r="L126" s="34"/>
      <c r="M126" s="155" t="s">
        <v>3</v>
      </c>
      <c r="N126" s="156" t="s">
        <v>43</v>
      </c>
      <c r="O126" s="54"/>
      <c r="P126" s="157">
        <f>O126*H126</f>
        <v>0</v>
      </c>
      <c r="Q126" s="157">
        <v>0.00147</v>
      </c>
      <c r="R126" s="157">
        <f>Q126*H126</f>
        <v>0.0441</v>
      </c>
      <c r="S126" s="157">
        <v>0</v>
      </c>
      <c r="T126" s="15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9" t="s">
        <v>188</v>
      </c>
      <c r="AT126" s="159" t="s">
        <v>115</v>
      </c>
      <c r="AU126" s="159" t="s">
        <v>79</v>
      </c>
      <c r="AY126" s="18" t="s">
        <v>113</v>
      </c>
      <c r="BE126" s="160">
        <f>IF(N126="základní",J126,0)</f>
        <v>0</v>
      </c>
      <c r="BF126" s="160">
        <f>IF(N126="snížená",J126,0)</f>
        <v>0</v>
      </c>
      <c r="BG126" s="160">
        <f>IF(N126="zákl. přenesená",J126,0)</f>
        <v>0</v>
      </c>
      <c r="BH126" s="160">
        <f>IF(N126="sníž. přenesená",J126,0)</f>
        <v>0</v>
      </c>
      <c r="BI126" s="160">
        <f>IF(N126="nulová",J126,0)</f>
        <v>0</v>
      </c>
      <c r="BJ126" s="18" t="s">
        <v>77</v>
      </c>
      <c r="BK126" s="160">
        <f>ROUND(I126*H126,2)</f>
        <v>0</v>
      </c>
      <c r="BL126" s="18" t="s">
        <v>188</v>
      </c>
      <c r="BM126" s="159" t="s">
        <v>207</v>
      </c>
    </row>
    <row r="127" spans="1:47" s="2" customFormat="1" ht="19.5">
      <c r="A127" s="33"/>
      <c r="B127" s="34"/>
      <c r="C127" s="33"/>
      <c r="D127" s="161" t="s">
        <v>122</v>
      </c>
      <c r="E127" s="33"/>
      <c r="F127" s="162" t="s">
        <v>208</v>
      </c>
      <c r="G127" s="33"/>
      <c r="H127" s="33"/>
      <c r="I127" s="87"/>
      <c r="J127" s="33"/>
      <c r="K127" s="33"/>
      <c r="L127" s="34"/>
      <c r="M127" s="163"/>
      <c r="N127" s="164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122</v>
      </c>
      <c r="AU127" s="18" t="s">
        <v>79</v>
      </c>
    </row>
    <row r="128" spans="1:65" s="2" customFormat="1" ht="21.75" customHeight="1">
      <c r="A128" s="33"/>
      <c r="B128" s="147"/>
      <c r="C128" s="148" t="s">
        <v>209</v>
      </c>
      <c r="D128" s="148" t="s">
        <v>115</v>
      </c>
      <c r="E128" s="149" t="s">
        <v>210</v>
      </c>
      <c r="F128" s="150" t="s">
        <v>211</v>
      </c>
      <c r="G128" s="151" t="s">
        <v>173</v>
      </c>
      <c r="H128" s="152">
        <v>18</v>
      </c>
      <c r="I128" s="153"/>
      <c r="J128" s="154">
        <f>ROUND(I128*H128,2)</f>
        <v>0</v>
      </c>
      <c r="K128" s="150" t="s">
        <v>119</v>
      </c>
      <c r="L128" s="34"/>
      <c r="M128" s="155" t="s">
        <v>3</v>
      </c>
      <c r="N128" s="156" t="s">
        <v>43</v>
      </c>
      <c r="O128" s="54"/>
      <c r="P128" s="157">
        <f>O128*H128</f>
        <v>0</v>
      </c>
      <c r="Q128" s="157">
        <v>0.00493</v>
      </c>
      <c r="R128" s="157">
        <f>Q128*H128</f>
        <v>0.08874000000000001</v>
      </c>
      <c r="S128" s="157">
        <v>0</v>
      </c>
      <c r="T128" s="158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9" t="s">
        <v>188</v>
      </c>
      <c r="AT128" s="159" t="s">
        <v>115</v>
      </c>
      <c r="AU128" s="159" t="s">
        <v>79</v>
      </c>
      <c r="AY128" s="18" t="s">
        <v>113</v>
      </c>
      <c r="BE128" s="160">
        <f>IF(N128="základní",J128,0)</f>
        <v>0</v>
      </c>
      <c r="BF128" s="160">
        <f>IF(N128="snížená",J128,0)</f>
        <v>0</v>
      </c>
      <c r="BG128" s="160">
        <f>IF(N128="zákl. přenesená",J128,0)</f>
        <v>0</v>
      </c>
      <c r="BH128" s="160">
        <f>IF(N128="sníž. přenesená",J128,0)</f>
        <v>0</v>
      </c>
      <c r="BI128" s="160">
        <f>IF(N128="nulová",J128,0)</f>
        <v>0</v>
      </c>
      <c r="BJ128" s="18" t="s">
        <v>77</v>
      </c>
      <c r="BK128" s="160">
        <f>ROUND(I128*H128,2)</f>
        <v>0</v>
      </c>
      <c r="BL128" s="18" t="s">
        <v>188</v>
      </c>
      <c r="BM128" s="159" t="s">
        <v>212</v>
      </c>
    </row>
    <row r="129" spans="1:47" s="2" customFormat="1" ht="19.5">
      <c r="A129" s="33"/>
      <c r="B129" s="34"/>
      <c r="C129" s="33"/>
      <c r="D129" s="161" t="s">
        <v>122</v>
      </c>
      <c r="E129" s="33"/>
      <c r="F129" s="162" t="s">
        <v>213</v>
      </c>
      <c r="G129" s="33"/>
      <c r="H129" s="33"/>
      <c r="I129" s="87"/>
      <c r="J129" s="33"/>
      <c r="K129" s="33"/>
      <c r="L129" s="34"/>
      <c r="M129" s="163"/>
      <c r="N129" s="164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122</v>
      </c>
      <c r="AU129" s="18" t="s">
        <v>79</v>
      </c>
    </row>
    <row r="130" spans="1:65" s="2" customFormat="1" ht="21.75" customHeight="1">
      <c r="A130" s="33"/>
      <c r="B130" s="147"/>
      <c r="C130" s="148" t="s">
        <v>214</v>
      </c>
      <c r="D130" s="148" t="s">
        <v>115</v>
      </c>
      <c r="E130" s="149" t="s">
        <v>215</v>
      </c>
      <c r="F130" s="150" t="s">
        <v>216</v>
      </c>
      <c r="G130" s="151" t="s">
        <v>173</v>
      </c>
      <c r="H130" s="152">
        <v>6</v>
      </c>
      <c r="I130" s="153"/>
      <c r="J130" s="154">
        <f>ROUND(I130*H130,2)</f>
        <v>0</v>
      </c>
      <c r="K130" s="150" t="s">
        <v>119</v>
      </c>
      <c r="L130" s="34"/>
      <c r="M130" s="155" t="s">
        <v>3</v>
      </c>
      <c r="N130" s="156" t="s">
        <v>43</v>
      </c>
      <c r="O130" s="54"/>
      <c r="P130" s="157">
        <f>O130*H130</f>
        <v>0</v>
      </c>
      <c r="Q130" s="157">
        <v>0.0068</v>
      </c>
      <c r="R130" s="157">
        <f>Q130*H130</f>
        <v>0.040799999999999996</v>
      </c>
      <c r="S130" s="157">
        <v>0</v>
      </c>
      <c r="T130" s="15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9" t="s">
        <v>188</v>
      </c>
      <c r="AT130" s="159" t="s">
        <v>115</v>
      </c>
      <c r="AU130" s="159" t="s">
        <v>79</v>
      </c>
      <c r="AY130" s="18" t="s">
        <v>113</v>
      </c>
      <c r="BE130" s="160">
        <f>IF(N130="základní",J130,0)</f>
        <v>0</v>
      </c>
      <c r="BF130" s="160">
        <f>IF(N130="snížená",J130,0)</f>
        <v>0</v>
      </c>
      <c r="BG130" s="160">
        <f>IF(N130="zákl. přenesená",J130,0)</f>
        <v>0</v>
      </c>
      <c r="BH130" s="160">
        <f>IF(N130="sníž. přenesená",J130,0)</f>
        <v>0</v>
      </c>
      <c r="BI130" s="160">
        <f>IF(N130="nulová",J130,0)</f>
        <v>0</v>
      </c>
      <c r="BJ130" s="18" t="s">
        <v>77</v>
      </c>
      <c r="BK130" s="160">
        <f>ROUND(I130*H130,2)</f>
        <v>0</v>
      </c>
      <c r="BL130" s="18" t="s">
        <v>188</v>
      </c>
      <c r="BM130" s="159" t="s">
        <v>217</v>
      </c>
    </row>
    <row r="131" spans="1:47" s="2" customFormat="1" ht="19.5">
      <c r="A131" s="33"/>
      <c r="B131" s="34"/>
      <c r="C131" s="33"/>
      <c r="D131" s="161" t="s">
        <v>122</v>
      </c>
      <c r="E131" s="33"/>
      <c r="F131" s="162" t="s">
        <v>218</v>
      </c>
      <c r="G131" s="33"/>
      <c r="H131" s="33"/>
      <c r="I131" s="87"/>
      <c r="J131" s="33"/>
      <c r="K131" s="33"/>
      <c r="L131" s="34"/>
      <c r="M131" s="163"/>
      <c r="N131" s="164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122</v>
      </c>
      <c r="AU131" s="18" t="s">
        <v>79</v>
      </c>
    </row>
    <row r="132" spans="1:65" s="2" customFormat="1" ht="21.75" customHeight="1">
      <c r="A132" s="33"/>
      <c r="B132" s="147"/>
      <c r="C132" s="148" t="s">
        <v>8</v>
      </c>
      <c r="D132" s="148" t="s">
        <v>115</v>
      </c>
      <c r="E132" s="149" t="s">
        <v>219</v>
      </c>
      <c r="F132" s="150" t="s">
        <v>220</v>
      </c>
      <c r="G132" s="151" t="s">
        <v>173</v>
      </c>
      <c r="H132" s="152">
        <v>6</v>
      </c>
      <c r="I132" s="153"/>
      <c r="J132" s="154">
        <f>ROUND(I132*H132,2)</f>
        <v>0</v>
      </c>
      <c r="K132" s="150" t="s">
        <v>119</v>
      </c>
      <c r="L132" s="34"/>
      <c r="M132" s="155" t="s">
        <v>3</v>
      </c>
      <c r="N132" s="156" t="s">
        <v>43</v>
      </c>
      <c r="O132" s="54"/>
      <c r="P132" s="157">
        <f>O132*H132</f>
        <v>0</v>
      </c>
      <c r="Q132" s="157">
        <v>0.00888</v>
      </c>
      <c r="R132" s="157">
        <f>Q132*H132</f>
        <v>0.05328000000000001</v>
      </c>
      <c r="S132" s="157">
        <v>0</v>
      </c>
      <c r="T132" s="15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9" t="s">
        <v>188</v>
      </c>
      <c r="AT132" s="159" t="s">
        <v>115</v>
      </c>
      <c r="AU132" s="159" t="s">
        <v>79</v>
      </c>
      <c r="AY132" s="18" t="s">
        <v>113</v>
      </c>
      <c r="BE132" s="160">
        <f>IF(N132="základní",J132,0)</f>
        <v>0</v>
      </c>
      <c r="BF132" s="160">
        <f>IF(N132="snížená",J132,0)</f>
        <v>0</v>
      </c>
      <c r="BG132" s="160">
        <f>IF(N132="zákl. přenesená",J132,0)</f>
        <v>0</v>
      </c>
      <c r="BH132" s="160">
        <f>IF(N132="sníž. přenesená",J132,0)</f>
        <v>0</v>
      </c>
      <c r="BI132" s="160">
        <f>IF(N132="nulová",J132,0)</f>
        <v>0</v>
      </c>
      <c r="BJ132" s="18" t="s">
        <v>77</v>
      </c>
      <c r="BK132" s="160">
        <f>ROUND(I132*H132,2)</f>
        <v>0</v>
      </c>
      <c r="BL132" s="18" t="s">
        <v>188</v>
      </c>
      <c r="BM132" s="159" t="s">
        <v>221</v>
      </c>
    </row>
    <row r="133" spans="1:47" s="2" customFormat="1" ht="19.5">
      <c r="A133" s="33"/>
      <c r="B133" s="34"/>
      <c r="C133" s="33"/>
      <c r="D133" s="161" t="s">
        <v>122</v>
      </c>
      <c r="E133" s="33"/>
      <c r="F133" s="162" t="s">
        <v>222</v>
      </c>
      <c r="G133" s="33"/>
      <c r="H133" s="33"/>
      <c r="I133" s="87"/>
      <c r="J133" s="33"/>
      <c r="K133" s="33"/>
      <c r="L133" s="34"/>
      <c r="M133" s="163"/>
      <c r="N133" s="164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122</v>
      </c>
      <c r="AU133" s="18" t="s">
        <v>79</v>
      </c>
    </row>
    <row r="134" spans="1:65" s="2" customFormat="1" ht="21.75" customHeight="1">
      <c r="A134" s="33"/>
      <c r="B134" s="147"/>
      <c r="C134" s="148" t="s">
        <v>223</v>
      </c>
      <c r="D134" s="148" t="s">
        <v>115</v>
      </c>
      <c r="E134" s="149" t="s">
        <v>224</v>
      </c>
      <c r="F134" s="150" t="s">
        <v>225</v>
      </c>
      <c r="G134" s="151" t="s">
        <v>173</v>
      </c>
      <c r="H134" s="152">
        <v>24</v>
      </c>
      <c r="I134" s="153"/>
      <c r="J134" s="154">
        <f>ROUND(I134*H134,2)</f>
        <v>0</v>
      </c>
      <c r="K134" s="150" t="s">
        <v>119</v>
      </c>
      <c r="L134" s="34"/>
      <c r="M134" s="155" t="s">
        <v>3</v>
      </c>
      <c r="N134" s="156" t="s">
        <v>43</v>
      </c>
      <c r="O134" s="54"/>
      <c r="P134" s="157">
        <f>O134*H134</f>
        <v>0</v>
      </c>
      <c r="Q134" s="157">
        <v>0.01171</v>
      </c>
      <c r="R134" s="157">
        <f>Q134*H134</f>
        <v>0.28104</v>
      </c>
      <c r="S134" s="157">
        <v>0</v>
      </c>
      <c r="T134" s="15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9" t="s">
        <v>188</v>
      </c>
      <c r="AT134" s="159" t="s">
        <v>115</v>
      </c>
      <c r="AU134" s="159" t="s">
        <v>79</v>
      </c>
      <c r="AY134" s="18" t="s">
        <v>113</v>
      </c>
      <c r="BE134" s="160">
        <f>IF(N134="základní",J134,0)</f>
        <v>0</v>
      </c>
      <c r="BF134" s="160">
        <f>IF(N134="snížená",J134,0)</f>
        <v>0</v>
      </c>
      <c r="BG134" s="160">
        <f>IF(N134="zákl. přenesená",J134,0)</f>
        <v>0</v>
      </c>
      <c r="BH134" s="160">
        <f>IF(N134="sníž. přenesená",J134,0)</f>
        <v>0</v>
      </c>
      <c r="BI134" s="160">
        <f>IF(N134="nulová",J134,0)</f>
        <v>0</v>
      </c>
      <c r="BJ134" s="18" t="s">
        <v>77</v>
      </c>
      <c r="BK134" s="160">
        <f>ROUND(I134*H134,2)</f>
        <v>0</v>
      </c>
      <c r="BL134" s="18" t="s">
        <v>188</v>
      </c>
      <c r="BM134" s="159" t="s">
        <v>226</v>
      </c>
    </row>
    <row r="135" spans="1:47" s="2" customFormat="1" ht="19.5">
      <c r="A135" s="33"/>
      <c r="B135" s="34"/>
      <c r="C135" s="33"/>
      <c r="D135" s="161" t="s">
        <v>122</v>
      </c>
      <c r="E135" s="33"/>
      <c r="F135" s="162" t="s">
        <v>227</v>
      </c>
      <c r="G135" s="33"/>
      <c r="H135" s="33"/>
      <c r="I135" s="87"/>
      <c r="J135" s="33"/>
      <c r="K135" s="33"/>
      <c r="L135" s="34"/>
      <c r="M135" s="163"/>
      <c r="N135" s="164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122</v>
      </c>
      <c r="AU135" s="18" t="s">
        <v>79</v>
      </c>
    </row>
    <row r="136" spans="1:65" s="2" customFormat="1" ht="21.75" customHeight="1">
      <c r="A136" s="33"/>
      <c r="B136" s="147"/>
      <c r="C136" s="148" t="s">
        <v>228</v>
      </c>
      <c r="D136" s="148" t="s">
        <v>115</v>
      </c>
      <c r="E136" s="149" t="s">
        <v>229</v>
      </c>
      <c r="F136" s="150" t="s">
        <v>230</v>
      </c>
      <c r="G136" s="151" t="s">
        <v>173</v>
      </c>
      <c r="H136" s="152">
        <v>18</v>
      </c>
      <c r="I136" s="153"/>
      <c r="J136" s="154">
        <f>ROUND(I136*H136,2)</f>
        <v>0</v>
      </c>
      <c r="K136" s="150" t="s">
        <v>119</v>
      </c>
      <c r="L136" s="34"/>
      <c r="M136" s="155" t="s">
        <v>3</v>
      </c>
      <c r="N136" s="156" t="s">
        <v>43</v>
      </c>
      <c r="O136" s="54"/>
      <c r="P136" s="157">
        <f>O136*H136</f>
        <v>0</v>
      </c>
      <c r="Q136" s="157">
        <v>0.01888</v>
      </c>
      <c r="R136" s="157">
        <f>Q136*H136</f>
        <v>0.33984000000000003</v>
      </c>
      <c r="S136" s="157">
        <v>0</v>
      </c>
      <c r="T136" s="15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9" t="s">
        <v>188</v>
      </c>
      <c r="AT136" s="159" t="s">
        <v>115</v>
      </c>
      <c r="AU136" s="159" t="s">
        <v>79</v>
      </c>
      <c r="AY136" s="18" t="s">
        <v>113</v>
      </c>
      <c r="BE136" s="160">
        <f>IF(N136="základní",J136,0)</f>
        <v>0</v>
      </c>
      <c r="BF136" s="160">
        <f>IF(N136="snížená",J136,0)</f>
        <v>0</v>
      </c>
      <c r="BG136" s="160">
        <f>IF(N136="zákl. přenesená",J136,0)</f>
        <v>0</v>
      </c>
      <c r="BH136" s="160">
        <f>IF(N136="sníž. přenesená",J136,0)</f>
        <v>0</v>
      </c>
      <c r="BI136" s="160">
        <f>IF(N136="nulová",J136,0)</f>
        <v>0</v>
      </c>
      <c r="BJ136" s="18" t="s">
        <v>77</v>
      </c>
      <c r="BK136" s="160">
        <f>ROUND(I136*H136,2)</f>
        <v>0</v>
      </c>
      <c r="BL136" s="18" t="s">
        <v>188</v>
      </c>
      <c r="BM136" s="159" t="s">
        <v>231</v>
      </c>
    </row>
    <row r="137" spans="1:47" s="2" customFormat="1" ht="19.5">
      <c r="A137" s="33"/>
      <c r="B137" s="34"/>
      <c r="C137" s="33"/>
      <c r="D137" s="161" t="s">
        <v>122</v>
      </c>
      <c r="E137" s="33"/>
      <c r="F137" s="162" t="s">
        <v>232</v>
      </c>
      <c r="G137" s="33"/>
      <c r="H137" s="33"/>
      <c r="I137" s="87"/>
      <c r="J137" s="33"/>
      <c r="K137" s="33"/>
      <c r="L137" s="34"/>
      <c r="M137" s="163"/>
      <c r="N137" s="164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122</v>
      </c>
      <c r="AU137" s="18" t="s">
        <v>79</v>
      </c>
    </row>
    <row r="138" spans="1:65" s="2" customFormat="1" ht="21.75" customHeight="1">
      <c r="A138" s="33"/>
      <c r="B138" s="147"/>
      <c r="C138" s="148" t="s">
        <v>233</v>
      </c>
      <c r="D138" s="148" t="s">
        <v>115</v>
      </c>
      <c r="E138" s="149" t="s">
        <v>234</v>
      </c>
      <c r="F138" s="150" t="s">
        <v>235</v>
      </c>
      <c r="G138" s="151" t="s">
        <v>173</v>
      </c>
      <c r="H138" s="152">
        <v>10</v>
      </c>
      <c r="I138" s="153"/>
      <c r="J138" s="154">
        <f>ROUND(I138*H138,2)</f>
        <v>0</v>
      </c>
      <c r="K138" s="150" t="s">
        <v>119</v>
      </c>
      <c r="L138" s="34"/>
      <c r="M138" s="155" t="s">
        <v>3</v>
      </c>
      <c r="N138" s="156" t="s">
        <v>43</v>
      </c>
      <c r="O138" s="54"/>
      <c r="P138" s="157">
        <f>O138*H138</f>
        <v>0</v>
      </c>
      <c r="Q138" s="157">
        <v>0.03567</v>
      </c>
      <c r="R138" s="157">
        <f>Q138*H138</f>
        <v>0.3567</v>
      </c>
      <c r="S138" s="157">
        <v>0</v>
      </c>
      <c r="T138" s="15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9" t="s">
        <v>188</v>
      </c>
      <c r="AT138" s="159" t="s">
        <v>115</v>
      </c>
      <c r="AU138" s="159" t="s">
        <v>79</v>
      </c>
      <c r="AY138" s="18" t="s">
        <v>113</v>
      </c>
      <c r="BE138" s="160">
        <f>IF(N138="základní",J138,0)</f>
        <v>0</v>
      </c>
      <c r="BF138" s="160">
        <f>IF(N138="snížená",J138,0)</f>
        <v>0</v>
      </c>
      <c r="BG138" s="160">
        <f>IF(N138="zákl. přenesená",J138,0)</f>
        <v>0</v>
      </c>
      <c r="BH138" s="160">
        <f>IF(N138="sníž. přenesená",J138,0)</f>
        <v>0</v>
      </c>
      <c r="BI138" s="160">
        <f>IF(N138="nulová",J138,0)</f>
        <v>0</v>
      </c>
      <c r="BJ138" s="18" t="s">
        <v>77</v>
      </c>
      <c r="BK138" s="160">
        <f>ROUND(I138*H138,2)</f>
        <v>0</v>
      </c>
      <c r="BL138" s="18" t="s">
        <v>188</v>
      </c>
      <c r="BM138" s="159" t="s">
        <v>236</v>
      </c>
    </row>
    <row r="139" spans="1:47" s="2" customFormat="1" ht="19.5">
      <c r="A139" s="33"/>
      <c r="B139" s="34"/>
      <c r="C139" s="33"/>
      <c r="D139" s="161" t="s">
        <v>122</v>
      </c>
      <c r="E139" s="33"/>
      <c r="F139" s="162" t="s">
        <v>237</v>
      </c>
      <c r="G139" s="33"/>
      <c r="H139" s="33"/>
      <c r="I139" s="87"/>
      <c r="J139" s="33"/>
      <c r="K139" s="33"/>
      <c r="L139" s="34"/>
      <c r="M139" s="163"/>
      <c r="N139" s="164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122</v>
      </c>
      <c r="AU139" s="18" t="s">
        <v>79</v>
      </c>
    </row>
    <row r="140" spans="1:65" s="2" customFormat="1" ht="16.5" customHeight="1">
      <c r="A140" s="33"/>
      <c r="B140" s="147"/>
      <c r="C140" s="148" t="s">
        <v>238</v>
      </c>
      <c r="D140" s="148" t="s">
        <v>115</v>
      </c>
      <c r="E140" s="149" t="s">
        <v>239</v>
      </c>
      <c r="F140" s="150" t="s">
        <v>240</v>
      </c>
      <c r="G140" s="151" t="s">
        <v>241</v>
      </c>
      <c r="H140" s="152">
        <v>1</v>
      </c>
      <c r="I140" s="153"/>
      <c r="J140" s="154">
        <f>ROUND(I140*H140,2)</f>
        <v>0</v>
      </c>
      <c r="K140" s="150" t="s">
        <v>119</v>
      </c>
      <c r="L140" s="34"/>
      <c r="M140" s="155" t="s">
        <v>3</v>
      </c>
      <c r="N140" s="156" t="s">
        <v>43</v>
      </c>
      <c r="O140" s="54"/>
      <c r="P140" s="157">
        <f>O140*H140</f>
        <v>0</v>
      </c>
      <c r="Q140" s="157">
        <v>0.00176</v>
      </c>
      <c r="R140" s="157">
        <f>Q140*H140</f>
        <v>0.00176</v>
      </c>
      <c r="S140" s="157">
        <v>0</v>
      </c>
      <c r="T140" s="15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9" t="s">
        <v>188</v>
      </c>
      <c r="AT140" s="159" t="s">
        <v>115</v>
      </c>
      <c r="AU140" s="159" t="s">
        <v>79</v>
      </c>
      <c r="AY140" s="18" t="s">
        <v>113</v>
      </c>
      <c r="BE140" s="160">
        <f>IF(N140="základní",J140,0)</f>
        <v>0</v>
      </c>
      <c r="BF140" s="160">
        <f>IF(N140="snížená",J140,0)</f>
        <v>0</v>
      </c>
      <c r="BG140" s="160">
        <f>IF(N140="zákl. přenesená",J140,0)</f>
        <v>0</v>
      </c>
      <c r="BH140" s="160">
        <f>IF(N140="sníž. přenesená",J140,0)</f>
        <v>0</v>
      </c>
      <c r="BI140" s="160">
        <f>IF(N140="nulová",J140,0)</f>
        <v>0</v>
      </c>
      <c r="BJ140" s="18" t="s">
        <v>77</v>
      </c>
      <c r="BK140" s="160">
        <f>ROUND(I140*H140,2)</f>
        <v>0</v>
      </c>
      <c r="BL140" s="18" t="s">
        <v>188</v>
      </c>
      <c r="BM140" s="159" t="s">
        <v>242</v>
      </c>
    </row>
    <row r="141" spans="1:47" s="2" customFormat="1" ht="19.5">
      <c r="A141" s="33"/>
      <c r="B141" s="34"/>
      <c r="C141" s="33"/>
      <c r="D141" s="161" t="s">
        <v>122</v>
      </c>
      <c r="E141" s="33"/>
      <c r="F141" s="162" t="s">
        <v>243</v>
      </c>
      <c r="G141" s="33"/>
      <c r="H141" s="33"/>
      <c r="I141" s="87"/>
      <c r="J141" s="33"/>
      <c r="K141" s="33"/>
      <c r="L141" s="34"/>
      <c r="M141" s="163"/>
      <c r="N141" s="164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122</v>
      </c>
      <c r="AU141" s="18" t="s">
        <v>79</v>
      </c>
    </row>
    <row r="142" spans="1:65" s="2" customFormat="1" ht="21.75" customHeight="1">
      <c r="A142" s="33"/>
      <c r="B142" s="147"/>
      <c r="C142" s="188" t="s">
        <v>244</v>
      </c>
      <c r="D142" s="188" t="s">
        <v>158</v>
      </c>
      <c r="E142" s="189" t="s">
        <v>245</v>
      </c>
      <c r="F142" s="190" t="s">
        <v>246</v>
      </c>
      <c r="G142" s="191" t="s">
        <v>241</v>
      </c>
      <c r="H142" s="192">
        <v>7</v>
      </c>
      <c r="I142" s="193"/>
      <c r="J142" s="194">
        <f>ROUND(I142*H142,2)</f>
        <v>0</v>
      </c>
      <c r="K142" s="190" t="s">
        <v>119</v>
      </c>
      <c r="L142" s="195"/>
      <c r="M142" s="196" t="s">
        <v>3</v>
      </c>
      <c r="N142" s="197" t="s">
        <v>43</v>
      </c>
      <c r="O142" s="54"/>
      <c r="P142" s="157">
        <f>O142*H142</f>
        <v>0</v>
      </c>
      <c r="Q142" s="157">
        <v>0.00242</v>
      </c>
      <c r="R142" s="157">
        <f>Q142*H142</f>
        <v>0.01694</v>
      </c>
      <c r="S142" s="157">
        <v>0</v>
      </c>
      <c r="T142" s="15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9" t="s">
        <v>247</v>
      </c>
      <c r="AT142" s="159" t="s">
        <v>158</v>
      </c>
      <c r="AU142" s="159" t="s">
        <v>79</v>
      </c>
      <c r="AY142" s="18" t="s">
        <v>113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18" t="s">
        <v>77</v>
      </c>
      <c r="BK142" s="160">
        <f>ROUND(I142*H142,2)</f>
        <v>0</v>
      </c>
      <c r="BL142" s="18" t="s">
        <v>188</v>
      </c>
      <c r="BM142" s="159" t="s">
        <v>248</v>
      </c>
    </row>
    <row r="143" spans="1:47" s="2" customFormat="1" ht="12">
      <c r="A143" s="33"/>
      <c r="B143" s="34"/>
      <c r="C143" s="33"/>
      <c r="D143" s="161" t="s">
        <v>122</v>
      </c>
      <c r="E143" s="33"/>
      <c r="F143" s="162" t="s">
        <v>246</v>
      </c>
      <c r="G143" s="33"/>
      <c r="H143" s="33"/>
      <c r="I143" s="87"/>
      <c r="J143" s="33"/>
      <c r="K143" s="33"/>
      <c r="L143" s="34"/>
      <c r="M143" s="163"/>
      <c r="N143" s="164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122</v>
      </c>
      <c r="AU143" s="18" t="s">
        <v>79</v>
      </c>
    </row>
    <row r="144" spans="1:65" s="2" customFormat="1" ht="21.75" customHeight="1">
      <c r="A144" s="33"/>
      <c r="B144" s="147"/>
      <c r="C144" s="188" t="s">
        <v>249</v>
      </c>
      <c r="D144" s="188" t="s">
        <v>158</v>
      </c>
      <c r="E144" s="189" t="s">
        <v>250</v>
      </c>
      <c r="F144" s="190" t="s">
        <v>251</v>
      </c>
      <c r="G144" s="191" t="s">
        <v>241</v>
      </c>
      <c r="H144" s="192">
        <v>2</v>
      </c>
      <c r="I144" s="193"/>
      <c r="J144" s="194">
        <f>ROUND(I144*H144,2)</f>
        <v>0</v>
      </c>
      <c r="K144" s="190" t="s">
        <v>119</v>
      </c>
      <c r="L144" s="195"/>
      <c r="M144" s="196" t="s">
        <v>3</v>
      </c>
      <c r="N144" s="197" t="s">
        <v>43</v>
      </c>
      <c r="O144" s="54"/>
      <c r="P144" s="157">
        <f>O144*H144</f>
        <v>0</v>
      </c>
      <c r="Q144" s="157">
        <v>0.00122</v>
      </c>
      <c r="R144" s="157">
        <f>Q144*H144</f>
        <v>0.00244</v>
      </c>
      <c r="S144" s="157">
        <v>0</v>
      </c>
      <c r="T144" s="15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9" t="s">
        <v>247</v>
      </c>
      <c r="AT144" s="159" t="s">
        <v>158</v>
      </c>
      <c r="AU144" s="159" t="s">
        <v>79</v>
      </c>
      <c r="AY144" s="18" t="s">
        <v>113</v>
      </c>
      <c r="BE144" s="160">
        <f>IF(N144="základní",J144,0)</f>
        <v>0</v>
      </c>
      <c r="BF144" s="160">
        <f>IF(N144="snížená",J144,0)</f>
        <v>0</v>
      </c>
      <c r="BG144" s="160">
        <f>IF(N144="zákl. přenesená",J144,0)</f>
        <v>0</v>
      </c>
      <c r="BH144" s="160">
        <f>IF(N144="sníž. přenesená",J144,0)</f>
        <v>0</v>
      </c>
      <c r="BI144" s="160">
        <f>IF(N144="nulová",J144,0)</f>
        <v>0</v>
      </c>
      <c r="BJ144" s="18" t="s">
        <v>77</v>
      </c>
      <c r="BK144" s="160">
        <f>ROUND(I144*H144,2)</f>
        <v>0</v>
      </c>
      <c r="BL144" s="18" t="s">
        <v>188</v>
      </c>
      <c r="BM144" s="159" t="s">
        <v>252</v>
      </c>
    </row>
    <row r="145" spans="1:47" s="2" customFormat="1" ht="12">
      <c r="A145" s="33"/>
      <c r="B145" s="34"/>
      <c r="C145" s="33"/>
      <c r="D145" s="161" t="s">
        <v>122</v>
      </c>
      <c r="E145" s="33"/>
      <c r="F145" s="162" t="s">
        <v>251</v>
      </c>
      <c r="G145" s="33"/>
      <c r="H145" s="33"/>
      <c r="I145" s="87"/>
      <c r="J145" s="33"/>
      <c r="K145" s="33"/>
      <c r="L145" s="34"/>
      <c r="M145" s="163"/>
      <c r="N145" s="164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122</v>
      </c>
      <c r="AU145" s="18" t="s">
        <v>79</v>
      </c>
    </row>
    <row r="146" spans="1:65" s="2" customFormat="1" ht="21.75" customHeight="1">
      <c r="A146" s="33"/>
      <c r="B146" s="147"/>
      <c r="C146" s="188" t="s">
        <v>253</v>
      </c>
      <c r="D146" s="188" t="s">
        <v>158</v>
      </c>
      <c r="E146" s="189" t="s">
        <v>254</v>
      </c>
      <c r="F146" s="190" t="s">
        <v>255</v>
      </c>
      <c r="G146" s="191" t="s">
        <v>241</v>
      </c>
      <c r="H146" s="192">
        <v>3</v>
      </c>
      <c r="I146" s="193"/>
      <c r="J146" s="194">
        <f>ROUND(I146*H146,2)</f>
        <v>0</v>
      </c>
      <c r="K146" s="190" t="s">
        <v>119</v>
      </c>
      <c r="L146" s="195"/>
      <c r="M146" s="196" t="s">
        <v>3</v>
      </c>
      <c r="N146" s="197" t="s">
        <v>43</v>
      </c>
      <c r="O146" s="54"/>
      <c r="P146" s="157">
        <f>O146*H146</f>
        <v>0</v>
      </c>
      <c r="Q146" s="157">
        <v>0.00037</v>
      </c>
      <c r="R146" s="157">
        <f>Q146*H146</f>
        <v>0.0011099999999999999</v>
      </c>
      <c r="S146" s="157">
        <v>0</v>
      </c>
      <c r="T146" s="15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9" t="s">
        <v>247</v>
      </c>
      <c r="AT146" s="159" t="s">
        <v>158</v>
      </c>
      <c r="AU146" s="159" t="s">
        <v>79</v>
      </c>
      <c r="AY146" s="18" t="s">
        <v>113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8" t="s">
        <v>77</v>
      </c>
      <c r="BK146" s="160">
        <f>ROUND(I146*H146,2)</f>
        <v>0</v>
      </c>
      <c r="BL146" s="18" t="s">
        <v>188</v>
      </c>
      <c r="BM146" s="159" t="s">
        <v>256</v>
      </c>
    </row>
    <row r="147" spans="1:47" s="2" customFormat="1" ht="12">
      <c r="A147" s="33"/>
      <c r="B147" s="34"/>
      <c r="C147" s="33"/>
      <c r="D147" s="161" t="s">
        <v>122</v>
      </c>
      <c r="E147" s="33"/>
      <c r="F147" s="162" t="s">
        <v>255</v>
      </c>
      <c r="G147" s="33"/>
      <c r="H147" s="33"/>
      <c r="I147" s="87"/>
      <c r="J147" s="33"/>
      <c r="K147" s="33"/>
      <c r="L147" s="34"/>
      <c r="M147" s="163"/>
      <c r="N147" s="164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122</v>
      </c>
      <c r="AU147" s="18" t="s">
        <v>79</v>
      </c>
    </row>
    <row r="148" spans="1:65" s="2" customFormat="1" ht="16.5" customHeight="1">
      <c r="A148" s="33"/>
      <c r="B148" s="147"/>
      <c r="C148" s="188" t="s">
        <v>257</v>
      </c>
      <c r="D148" s="188" t="s">
        <v>158</v>
      </c>
      <c r="E148" s="189" t="s">
        <v>258</v>
      </c>
      <c r="F148" s="190" t="s">
        <v>259</v>
      </c>
      <c r="G148" s="191" t="s">
        <v>241</v>
      </c>
      <c r="H148" s="192">
        <v>1</v>
      </c>
      <c r="I148" s="193"/>
      <c r="J148" s="194">
        <f>ROUND(I148*H148,2)</f>
        <v>0</v>
      </c>
      <c r="K148" s="190" t="s">
        <v>119</v>
      </c>
      <c r="L148" s="195"/>
      <c r="M148" s="196" t="s">
        <v>3</v>
      </c>
      <c r="N148" s="197" t="s">
        <v>43</v>
      </c>
      <c r="O148" s="54"/>
      <c r="P148" s="157">
        <f>O148*H148</f>
        <v>0</v>
      </c>
      <c r="Q148" s="157">
        <v>0.00033</v>
      </c>
      <c r="R148" s="157">
        <f>Q148*H148</f>
        <v>0.00033</v>
      </c>
      <c r="S148" s="157">
        <v>0</v>
      </c>
      <c r="T148" s="15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9" t="s">
        <v>247</v>
      </c>
      <c r="AT148" s="159" t="s">
        <v>158</v>
      </c>
      <c r="AU148" s="159" t="s">
        <v>79</v>
      </c>
      <c r="AY148" s="18" t="s">
        <v>113</v>
      </c>
      <c r="BE148" s="160">
        <f>IF(N148="základní",J148,0)</f>
        <v>0</v>
      </c>
      <c r="BF148" s="160">
        <f>IF(N148="snížená",J148,0)</f>
        <v>0</v>
      </c>
      <c r="BG148" s="160">
        <f>IF(N148="zákl. přenesená",J148,0)</f>
        <v>0</v>
      </c>
      <c r="BH148" s="160">
        <f>IF(N148="sníž. přenesená",J148,0)</f>
        <v>0</v>
      </c>
      <c r="BI148" s="160">
        <f>IF(N148="nulová",J148,0)</f>
        <v>0</v>
      </c>
      <c r="BJ148" s="18" t="s">
        <v>77</v>
      </c>
      <c r="BK148" s="160">
        <f>ROUND(I148*H148,2)</f>
        <v>0</v>
      </c>
      <c r="BL148" s="18" t="s">
        <v>188</v>
      </c>
      <c r="BM148" s="159" t="s">
        <v>260</v>
      </c>
    </row>
    <row r="149" spans="1:47" s="2" customFormat="1" ht="12">
      <c r="A149" s="33"/>
      <c r="B149" s="34"/>
      <c r="C149" s="33"/>
      <c r="D149" s="161" t="s">
        <v>122</v>
      </c>
      <c r="E149" s="33"/>
      <c r="F149" s="162" t="s">
        <v>259</v>
      </c>
      <c r="G149" s="33"/>
      <c r="H149" s="33"/>
      <c r="I149" s="87"/>
      <c r="J149" s="33"/>
      <c r="K149" s="33"/>
      <c r="L149" s="34"/>
      <c r="M149" s="163"/>
      <c r="N149" s="164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122</v>
      </c>
      <c r="AU149" s="18" t="s">
        <v>79</v>
      </c>
    </row>
    <row r="150" spans="1:65" s="2" customFormat="1" ht="16.5" customHeight="1">
      <c r="A150" s="33"/>
      <c r="B150" s="147"/>
      <c r="C150" s="188" t="s">
        <v>261</v>
      </c>
      <c r="D150" s="188" t="s">
        <v>158</v>
      </c>
      <c r="E150" s="189" t="s">
        <v>262</v>
      </c>
      <c r="F150" s="190" t="s">
        <v>263</v>
      </c>
      <c r="G150" s="191" t="s">
        <v>241</v>
      </c>
      <c r="H150" s="192">
        <v>2</v>
      </c>
      <c r="I150" s="193"/>
      <c r="J150" s="194">
        <f>ROUND(I150*H150,2)</f>
        <v>0</v>
      </c>
      <c r="K150" s="190" t="s">
        <v>119</v>
      </c>
      <c r="L150" s="195"/>
      <c r="M150" s="196" t="s">
        <v>3</v>
      </c>
      <c r="N150" s="197" t="s">
        <v>43</v>
      </c>
      <c r="O150" s="54"/>
      <c r="P150" s="157">
        <f>O150*H150</f>
        <v>0</v>
      </c>
      <c r="Q150" s="157">
        <v>0.00335</v>
      </c>
      <c r="R150" s="157">
        <f>Q150*H150</f>
        <v>0.0067</v>
      </c>
      <c r="S150" s="157">
        <v>0</v>
      </c>
      <c r="T150" s="15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9" t="s">
        <v>247</v>
      </c>
      <c r="AT150" s="159" t="s">
        <v>158</v>
      </c>
      <c r="AU150" s="159" t="s">
        <v>79</v>
      </c>
      <c r="AY150" s="18" t="s">
        <v>113</v>
      </c>
      <c r="BE150" s="160">
        <f>IF(N150="základní",J150,0)</f>
        <v>0</v>
      </c>
      <c r="BF150" s="160">
        <f>IF(N150="snížená",J150,0)</f>
        <v>0</v>
      </c>
      <c r="BG150" s="160">
        <f>IF(N150="zákl. přenesená",J150,0)</f>
        <v>0</v>
      </c>
      <c r="BH150" s="160">
        <f>IF(N150="sníž. přenesená",J150,0)</f>
        <v>0</v>
      </c>
      <c r="BI150" s="160">
        <f>IF(N150="nulová",J150,0)</f>
        <v>0</v>
      </c>
      <c r="BJ150" s="18" t="s">
        <v>77</v>
      </c>
      <c r="BK150" s="160">
        <f>ROUND(I150*H150,2)</f>
        <v>0</v>
      </c>
      <c r="BL150" s="18" t="s">
        <v>188</v>
      </c>
      <c r="BM150" s="159" t="s">
        <v>264</v>
      </c>
    </row>
    <row r="151" spans="1:47" s="2" customFormat="1" ht="12">
      <c r="A151" s="33"/>
      <c r="B151" s="34"/>
      <c r="C151" s="33"/>
      <c r="D151" s="161" t="s">
        <v>122</v>
      </c>
      <c r="E151" s="33"/>
      <c r="F151" s="162" t="s">
        <v>263</v>
      </c>
      <c r="G151" s="33"/>
      <c r="H151" s="33"/>
      <c r="I151" s="87"/>
      <c r="J151" s="33"/>
      <c r="K151" s="33"/>
      <c r="L151" s="34"/>
      <c r="M151" s="163"/>
      <c r="N151" s="164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122</v>
      </c>
      <c r="AU151" s="18" t="s">
        <v>79</v>
      </c>
    </row>
    <row r="152" spans="1:65" s="2" customFormat="1" ht="16.5" customHeight="1">
      <c r="A152" s="33"/>
      <c r="B152" s="147"/>
      <c r="C152" s="188" t="s">
        <v>265</v>
      </c>
      <c r="D152" s="188" t="s">
        <v>158</v>
      </c>
      <c r="E152" s="189" t="s">
        <v>266</v>
      </c>
      <c r="F152" s="190" t="s">
        <v>267</v>
      </c>
      <c r="G152" s="191" t="s">
        <v>187</v>
      </c>
      <c r="H152" s="192">
        <v>3</v>
      </c>
      <c r="I152" s="193"/>
      <c r="J152" s="194">
        <f>ROUND(I152*H152,2)</f>
        <v>0</v>
      </c>
      <c r="K152" s="190" t="s">
        <v>3</v>
      </c>
      <c r="L152" s="195"/>
      <c r="M152" s="196" t="s">
        <v>3</v>
      </c>
      <c r="N152" s="197" t="s">
        <v>43</v>
      </c>
      <c r="O152" s="54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9" t="s">
        <v>247</v>
      </c>
      <c r="AT152" s="159" t="s">
        <v>158</v>
      </c>
      <c r="AU152" s="159" t="s">
        <v>79</v>
      </c>
      <c r="AY152" s="18" t="s">
        <v>113</v>
      </c>
      <c r="BE152" s="160">
        <f>IF(N152="základní",J152,0)</f>
        <v>0</v>
      </c>
      <c r="BF152" s="160">
        <f>IF(N152="snížená",J152,0)</f>
        <v>0</v>
      </c>
      <c r="BG152" s="160">
        <f>IF(N152="zákl. přenesená",J152,0)</f>
        <v>0</v>
      </c>
      <c r="BH152" s="160">
        <f>IF(N152="sníž. přenesená",J152,0)</f>
        <v>0</v>
      </c>
      <c r="BI152" s="160">
        <f>IF(N152="nulová",J152,0)</f>
        <v>0</v>
      </c>
      <c r="BJ152" s="18" t="s">
        <v>77</v>
      </c>
      <c r="BK152" s="160">
        <f>ROUND(I152*H152,2)</f>
        <v>0</v>
      </c>
      <c r="BL152" s="18" t="s">
        <v>188</v>
      </c>
      <c r="BM152" s="159" t="s">
        <v>268</v>
      </c>
    </row>
    <row r="153" spans="1:47" s="2" customFormat="1" ht="12">
      <c r="A153" s="33"/>
      <c r="B153" s="34"/>
      <c r="C153" s="33"/>
      <c r="D153" s="161" t="s">
        <v>122</v>
      </c>
      <c r="E153" s="33"/>
      <c r="F153" s="162" t="s">
        <v>267</v>
      </c>
      <c r="G153" s="33"/>
      <c r="H153" s="33"/>
      <c r="I153" s="87"/>
      <c r="J153" s="33"/>
      <c r="K153" s="33"/>
      <c r="L153" s="34"/>
      <c r="M153" s="163"/>
      <c r="N153" s="164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122</v>
      </c>
      <c r="AU153" s="18" t="s">
        <v>79</v>
      </c>
    </row>
    <row r="154" spans="1:65" s="2" customFormat="1" ht="16.5" customHeight="1">
      <c r="A154" s="33"/>
      <c r="B154" s="147"/>
      <c r="C154" s="188" t="s">
        <v>247</v>
      </c>
      <c r="D154" s="188" t="s">
        <v>158</v>
      </c>
      <c r="E154" s="189" t="s">
        <v>269</v>
      </c>
      <c r="F154" s="190" t="s">
        <v>3</v>
      </c>
      <c r="G154" s="191" t="s">
        <v>187</v>
      </c>
      <c r="H154" s="192">
        <v>1</v>
      </c>
      <c r="I154" s="193"/>
      <c r="J154" s="194">
        <f>ROUND(I154*H154,2)</f>
        <v>0</v>
      </c>
      <c r="K154" s="190" t="s">
        <v>3</v>
      </c>
      <c r="L154" s="195"/>
      <c r="M154" s="196" t="s">
        <v>3</v>
      </c>
      <c r="N154" s="197" t="s">
        <v>43</v>
      </c>
      <c r="O154" s="54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9" t="s">
        <v>247</v>
      </c>
      <c r="AT154" s="159" t="s">
        <v>158</v>
      </c>
      <c r="AU154" s="159" t="s">
        <v>79</v>
      </c>
      <c r="AY154" s="18" t="s">
        <v>113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8" t="s">
        <v>77</v>
      </c>
      <c r="BK154" s="160">
        <f>ROUND(I154*H154,2)</f>
        <v>0</v>
      </c>
      <c r="BL154" s="18" t="s">
        <v>188</v>
      </c>
      <c r="BM154" s="159" t="s">
        <v>270</v>
      </c>
    </row>
    <row r="155" spans="1:47" s="2" customFormat="1" ht="12">
      <c r="A155" s="33"/>
      <c r="B155" s="34"/>
      <c r="C155" s="33"/>
      <c r="D155" s="161" t="s">
        <v>122</v>
      </c>
      <c r="E155" s="33"/>
      <c r="F155" s="162" t="s">
        <v>271</v>
      </c>
      <c r="G155" s="33"/>
      <c r="H155" s="33"/>
      <c r="I155" s="87"/>
      <c r="J155" s="33"/>
      <c r="K155" s="33"/>
      <c r="L155" s="34"/>
      <c r="M155" s="163"/>
      <c r="N155" s="164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122</v>
      </c>
      <c r="AU155" s="18" t="s">
        <v>79</v>
      </c>
    </row>
    <row r="156" spans="1:65" s="2" customFormat="1" ht="16.5" customHeight="1">
      <c r="A156" s="33"/>
      <c r="B156" s="147"/>
      <c r="C156" s="188" t="s">
        <v>272</v>
      </c>
      <c r="D156" s="188" t="s">
        <v>158</v>
      </c>
      <c r="E156" s="189" t="s">
        <v>273</v>
      </c>
      <c r="F156" s="190" t="s">
        <v>274</v>
      </c>
      <c r="G156" s="191" t="s">
        <v>187</v>
      </c>
      <c r="H156" s="192">
        <v>6</v>
      </c>
      <c r="I156" s="193"/>
      <c r="J156" s="194">
        <f>ROUND(I156*H156,2)</f>
        <v>0</v>
      </c>
      <c r="K156" s="190" t="s">
        <v>3</v>
      </c>
      <c r="L156" s="195"/>
      <c r="M156" s="196" t="s">
        <v>3</v>
      </c>
      <c r="N156" s="197" t="s">
        <v>43</v>
      </c>
      <c r="O156" s="54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9" t="s">
        <v>247</v>
      </c>
      <c r="AT156" s="159" t="s">
        <v>158</v>
      </c>
      <c r="AU156" s="159" t="s">
        <v>79</v>
      </c>
      <c r="AY156" s="18" t="s">
        <v>113</v>
      </c>
      <c r="BE156" s="160">
        <f>IF(N156="základní",J156,0)</f>
        <v>0</v>
      </c>
      <c r="BF156" s="160">
        <f>IF(N156="snížená",J156,0)</f>
        <v>0</v>
      </c>
      <c r="BG156" s="160">
        <f>IF(N156="zákl. přenesená",J156,0)</f>
        <v>0</v>
      </c>
      <c r="BH156" s="160">
        <f>IF(N156="sníž. přenesená",J156,0)</f>
        <v>0</v>
      </c>
      <c r="BI156" s="160">
        <f>IF(N156="nulová",J156,0)</f>
        <v>0</v>
      </c>
      <c r="BJ156" s="18" t="s">
        <v>77</v>
      </c>
      <c r="BK156" s="160">
        <f>ROUND(I156*H156,2)</f>
        <v>0</v>
      </c>
      <c r="BL156" s="18" t="s">
        <v>188</v>
      </c>
      <c r="BM156" s="159" t="s">
        <v>275</v>
      </c>
    </row>
    <row r="157" spans="1:47" s="2" customFormat="1" ht="12">
      <c r="A157" s="33"/>
      <c r="B157" s="34"/>
      <c r="C157" s="33"/>
      <c r="D157" s="161" t="s">
        <v>122</v>
      </c>
      <c r="E157" s="33"/>
      <c r="F157" s="162" t="s">
        <v>274</v>
      </c>
      <c r="G157" s="33"/>
      <c r="H157" s="33"/>
      <c r="I157" s="87"/>
      <c r="J157" s="33"/>
      <c r="K157" s="33"/>
      <c r="L157" s="34"/>
      <c r="M157" s="163"/>
      <c r="N157" s="164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122</v>
      </c>
      <c r="AU157" s="18" t="s">
        <v>79</v>
      </c>
    </row>
    <row r="158" spans="1:65" s="2" customFormat="1" ht="16.5" customHeight="1">
      <c r="A158" s="33"/>
      <c r="B158" s="147"/>
      <c r="C158" s="148" t="s">
        <v>276</v>
      </c>
      <c r="D158" s="148" t="s">
        <v>115</v>
      </c>
      <c r="E158" s="149" t="s">
        <v>277</v>
      </c>
      <c r="F158" s="150" t="s">
        <v>278</v>
      </c>
      <c r="G158" s="151" t="s">
        <v>241</v>
      </c>
      <c r="H158" s="152">
        <v>3</v>
      </c>
      <c r="I158" s="153"/>
      <c r="J158" s="154">
        <f>ROUND(I158*H158,2)</f>
        <v>0</v>
      </c>
      <c r="K158" s="150" t="s">
        <v>119</v>
      </c>
      <c r="L158" s="34"/>
      <c r="M158" s="155" t="s">
        <v>3</v>
      </c>
      <c r="N158" s="156" t="s">
        <v>43</v>
      </c>
      <c r="O158" s="54"/>
      <c r="P158" s="157">
        <f>O158*H158</f>
        <v>0</v>
      </c>
      <c r="Q158" s="157">
        <v>0.00237</v>
      </c>
      <c r="R158" s="157">
        <f>Q158*H158</f>
        <v>0.00711</v>
      </c>
      <c r="S158" s="157">
        <v>0</v>
      </c>
      <c r="T158" s="15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9" t="s">
        <v>188</v>
      </c>
      <c r="AT158" s="159" t="s">
        <v>115</v>
      </c>
      <c r="AU158" s="159" t="s">
        <v>79</v>
      </c>
      <c r="AY158" s="18" t="s">
        <v>113</v>
      </c>
      <c r="BE158" s="160">
        <f>IF(N158="základní",J158,0)</f>
        <v>0</v>
      </c>
      <c r="BF158" s="160">
        <f>IF(N158="snížená",J158,0)</f>
        <v>0</v>
      </c>
      <c r="BG158" s="160">
        <f>IF(N158="zákl. přenesená",J158,0)</f>
        <v>0</v>
      </c>
      <c r="BH158" s="160">
        <f>IF(N158="sníž. přenesená",J158,0)</f>
        <v>0</v>
      </c>
      <c r="BI158" s="160">
        <f>IF(N158="nulová",J158,0)</f>
        <v>0</v>
      </c>
      <c r="BJ158" s="18" t="s">
        <v>77</v>
      </c>
      <c r="BK158" s="160">
        <f>ROUND(I158*H158,2)</f>
        <v>0</v>
      </c>
      <c r="BL158" s="18" t="s">
        <v>188</v>
      </c>
      <c r="BM158" s="159" t="s">
        <v>279</v>
      </c>
    </row>
    <row r="159" spans="1:47" s="2" customFormat="1" ht="19.5">
      <c r="A159" s="33"/>
      <c r="B159" s="34"/>
      <c r="C159" s="33"/>
      <c r="D159" s="161" t="s">
        <v>122</v>
      </c>
      <c r="E159" s="33"/>
      <c r="F159" s="162" t="s">
        <v>280</v>
      </c>
      <c r="G159" s="33"/>
      <c r="H159" s="33"/>
      <c r="I159" s="87"/>
      <c r="J159" s="33"/>
      <c r="K159" s="33"/>
      <c r="L159" s="34"/>
      <c r="M159" s="163"/>
      <c r="N159" s="164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122</v>
      </c>
      <c r="AU159" s="18" t="s">
        <v>79</v>
      </c>
    </row>
    <row r="160" spans="2:51" s="13" customFormat="1" ht="12">
      <c r="B160" s="165"/>
      <c r="D160" s="161" t="s">
        <v>124</v>
      </c>
      <c r="E160" s="166" t="s">
        <v>3</v>
      </c>
      <c r="F160" s="167" t="s">
        <v>281</v>
      </c>
      <c r="H160" s="166" t="s">
        <v>3</v>
      </c>
      <c r="I160" s="168"/>
      <c r="L160" s="165"/>
      <c r="M160" s="169"/>
      <c r="N160" s="170"/>
      <c r="O160" s="170"/>
      <c r="P160" s="170"/>
      <c r="Q160" s="170"/>
      <c r="R160" s="170"/>
      <c r="S160" s="170"/>
      <c r="T160" s="171"/>
      <c r="AT160" s="166" t="s">
        <v>124</v>
      </c>
      <c r="AU160" s="166" t="s">
        <v>79</v>
      </c>
      <c r="AV160" s="13" t="s">
        <v>77</v>
      </c>
      <c r="AW160" s="13" t="s">
        <v>33</v>
      </c>
      <c r="AX160" s="13" t="s">
        <v>72</v>
      </c>
      <c r="AY160" s="166" t="s">
        <v>113</v>
      </c>
    </row>
    <row r="161" spans="2:51" s="14" customFormat="1" ht="12">
      <c r="B161" s="172"/>
      <c r="D161" s="161" t="s">
        <v>124</v>
      </c>
      <c r="E161" s="173" t="s">
        <v>3</v>
      </c>
      <c r="F161" s="174" t="s">
        <v>132</v>
      </c>
      <c r="H161" s="175">
        <v>3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124</v>
      </c>
      <c r="AU161" s="173" t="s">
        <v>79</v>
      </c>
      <c r="AV161" s="14" t="s">
        <v>79</v>
      </c>
      <c r="AW161" s="14" t="s">
        <v>33</v>
      </c>
      <c r="AX161" s="14" t="s">
        <v>72</v>
      </c>
      <c r="AY161" s="173" t="s">
        <v>113</v>
      </c>
    </row>
    <row r="162" spans="2:51" s="15" customFormat="1" ht="12">
      <c r="B162" s="180"/>
      <c r="D162" s="161" t="s">
        <v>124</v>
      </c>
      <c r="E162" s="181" t="s">
        <v>3</v>
      </c>
      <c r="F162" s="182" t="s">
        <v>127</v>
      </c>
      <c r="H162" s="183">
        <v>3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124</v>
      </c>
      <c r="AU162" s="181" t="s">
        <v>79</v>
      </c>
      <c r="AV162" s="15" t="s">
        <v>120</v>
      </c>
      <c r="AW162" s="15" t="s">
        <v>33</v>
      </c>
      <c r="AX162" s="15" t="s">
        <v>77</v>
      </c>
      <c r="AY162" s="181" t="s">
        <v>113</v>
      </c>
    </row>
    <row r="163" spans="1:65" s="2" customFormat="1" ht="16.5" customHeight="1">
      <c r="A163" s="33"/>
      <c r="B163" s="147"/>
      <c r="C163" s="148" t="s">
        <v>282</v>
      </c>
      <c r="D163" s="148" t="s">
        <v>115</v>
      </c>
      <c r="E163" s="149" t="s">
        <v>283</v>
      </c>
      <c r="F163" s="150" t="s">
        <v>284</v>
      </c>
      <c r="G163" s="151" t="s">
        <v>241</v>
      </c>
      <c r="H163" s="152">
        <v>1</v>
      </c>
      <c r="I163" s="153"/>
      <c r="J163" s="154">
        <f>ROUND(I163*H163,2)</f>
        <v>0</v>
      </c>
      <c r="K163" s="150" t="s">
        <v>119</v>
      </c>
      <c r="L163" s="34"/>
      <c r="M163" s="155" t="s">
        <v>3</v>
      </c>
      <c r="N163" s="156" t="s">
        <v>43</v>
      </c>
      <c r="O163" s="54"/>
      <c r="P163" s="157">
        <f>O163*H163</f>
        <v>0</v>
      </c>
      <c r="Q163" s="157">
        <v>0.00478</v>
      </c>
      <c r="R163" s="157">
        <f>Q163*H163</f>
        <v>0.00478</v>
      </c>
      <c r="S163" s="157">
        <v>0</v>
      </c>
      <c r="T163" s="15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9" t="s">
        <v>188</v>
      </c>
      <c r="AT163" s="159" t="s">
        <v>115</v>
      </c>
      <c r="AU163" s="159" t="s">
        <v>79</v>
      </c>
      <c r="AY163" s="18" t="s">
        <v>113</v>
      </c>
      <c r="BE163" s="160">
        <f>IF(N163="základní",J163,0)</f>
        <v>0</v>
      </c>
      <c r="BF163" s="160">
        <f>IF(N163="snížená",J163,0)</f>
        <v>0</v>
      </c>
      <c r="BG163" s="160">
        <f>IF(N163="zákl. přenesená",J163,0)</f>
        <v>0</v>
      </c>
      <c r="BH163" s="160">
        <f>IF(N163="sníž. přenesená",J163,0)</f>
        <v>0</v>
      </c>
      <c r="BI163" s="160">
        <f>IF(N163="nulová",J163,0)</f>
        <v>0</v>
      </c>
      <c r="BJ163" s="18" t="s">
        <v>77</v>
      </c>
      <c r="BK163" s="160">
        <f>ROUND(I163*H163,2)</f>
        <v>0</v>
      </c>
      <c r="BL163" s="18" t="s">
        <v>188</v>
      </c>
      <c r="BM163" s="159" t="s">
        <v>285</v>
      </c>
    </row>
    <row r="164" spans="1:47" s="2" customFormat="1" ht="19.5">
      <c r="A164" s="33"/>
      <c r="B164" s="34"/>
      <c r="C164" s="33"/>
      <c r="D164" s="161" t="s">
        <v>122</v>
      </c>
      <c r="E164" s="33"/>
      <c r="F164" s="162" t="s">
        <v>286</v>
      </c>
      <c r="G164" s="33"/>
      <c r="H164" s="33"/>
      <c r="I164" s="87"/>
      <c r="J164" s="33"/>
      <c r="K164" s="33"/>
      <c r="L164" s="34"/>
      <c r="M164" s="163"/>
      <c r="N164" s="164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122</v>
      </c>
      <c r="AU164" s="18" t="s">
        <v>79</v>
      </c>
    </row>
    <row r="165" spans="1:65" s="2" customFormat="1" ht="21.75" customHeight="1">
      <c r="A165" s="33"/>
      <c r="B165" s="147"/>
      <c r="C165" s="148" t="s">
        <v>287</v>
      </c>
      <c r="D165" s="148" t="s">
        <v>115</v>
      </c>
      <c r="E165" s="149" t="s">
        <v>288</v>
      </c>
      <c r="F165" s="150" t="s">
        <v>289</v>
      </c>
      <c r="G165" s="151" t="s">
        <v>173</v>
      </c>
      <c r="H165" s="152">
        <v>30</v>
      </c>
      <c r="I165" s="153"/>
      <c r="J165" s="154">
        <f>ROUND(I165*H165,2)</f>
        <v>0</v>
      </c>
      <c r="K165" s="150" t="s">
        <v>119</v>
      </c>
      <c r="L165" s="34"/>
      <c r="M165" s="155" t="s">
        <v>3</v>
      </c>
      <c r="N165" s="156" t="s">
        <v>43</v>
      </c>
      <c r="O165" s="54"/>
      <c r="P165" s="157">
        <f>O165*H165</f>
        <v>0</v>
      </c>
      <c r="Q165" s="157">
        <v>0.00189</v>
      </c>
      <c r="R165" s="157">
        <f>Q165*H165</f>
        <v>0.0567</v>
      </c>
      <c r="S165" s="157">
        <v>0</v>
      </c>
      <c r="T165" s="15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9" t="s">
        <v>188</v>
      </c>
      <c r="AT165" s="159" t="s">
        <v>115</v>
      </c>
      <c r="AU165" s="159" t="s">
        <v>79</v>
      </c>
      <c r="AY165" s="18" t="s">
        <v>113</v>
      </c>
      <c r="BE165" s="160">
        <f>IF(N165="základní",J165,0)</f>
        <v>0</v>
      </c>
      <c r="BF165" s="160">
        <f>IF(N165="snížená",J165,0)</f>
        <v>0</v>
      </c>
      <c r="BG165" s="160">
        <f>IF(N165="zákl. přenesená",J165,0)</f>
        <v>0</v>
      </c>
      <c r="BH165" s="160">
        <f>IF(N165="sníž. přenesená",J165,0)</f>
        <v>0</v>
      </c>
      <c r="BI165" s="160">
        <f>IF(N165="nulová",J165,0)</f>
        <v>0</v>
      </c>
      <c r="BJ165" s="18" t="s">
        <v>77</v>
      </c>
      <c r="BK165" s="160">
        <f>ROUND(I165*H165,2)</f>
        <v>0</v>
      </c>
      <c r="BL165" s="18" t="s">
        <v>188</v>
      </c>
      <c r="BM165" s="159" t="s">
        <v>290</v>
      </c>
    </row>
    <row r="166" spans="1:47" s="2" customFormat="1" ht="19.5">
      <c r="A166" s="33"/>
      <c r="B166" s="34"/>
      <c r="C166" s="33"/>
      <c r="D166" s="161" t="s">
        <v>122</v>
      </c>
      <c r="E166" s="33"/>
      <c r="F166" s="162" t="s">
        <v>291</v>
      </c>
      <c r="G166" s="33"/>
      <c r="H166" s="33"/>
      <c r="I166" s="87"/>
      <c r="J166" s="33"/>
      <c r="K166" s="33"/>
      <c r="L166" s="34"/>
      <c r="M166" s="163"/>
      <c r="N166" s="164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122</v>
      </c>
      <c r="AU166" s="18" t="s">
        <v>79</v>
      </c>
    </row>
    <row r="167" spans="1:65" s="2" customFormat="1" ht="21.75" customHeight="1">
      <c r="A167" s="33"/>
      <c r="B167" s="147"/>
      <c r="C167" s="148" t="s">
        <v>292</v>
      </c>
      <c r="D167" s="148" t="s">
        <v>115</v>
      </c>
      <c r="E167" s="149" t="s">
        <v>293</v>
      </c>
      <c r="F167" s="150" t="s">
        <v>294</v>
      </c>
      <c r="G167" s="151" t="s">
        <v>295</v>
      </c>
      <c r="H167" s="152">
        <v>5</v>
      </c>
      <c r="I167" s="153"/>
      <c r="J167" s="154">
        <f>ROUND(I167*H167,2)</f>
        <v>0</v>
      </c>
      <c r="K167" s="150" t="s">
        <v>119</v>
      </c>
      <c r="L167" s="34"/>
      <c r="M167" s="155" t="s">
        <v>3</v>
      </c>
      <c r="N167" s="156" t="s">
        <v>43</v>
      </c>
      <c r="O167" s="54"/>
      <c r="P167" s="157">
        <f>O167*H167</f>
        <v>0</v>
      </c>
      <c r="Q167" s="157">
        <v>0.0163</v>
      </c>
      <c r="R167" s="157">
        <f>Q167*H167</f>
        <v>0.08149999999999999</v>
      </c>
      <c r="S167" s="157">
        <v>0</v>
      </c>
      <c r="T167" s="15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188</v>
      </c>
      <c r="AT167" s="159" t="s">
        <v>115</v>
      </c>
      <c r="AU167" s="159" t="s">
        <v>79</v>
      </c>
      <c r="AY167" s="18" t="s">
        <v>113</v>
      </c>
      <c r="BE167" s="160">
        <f>IF(N167="základní",J167,0)</f>
        <v>0</v>
      </c>
      <c r="BF167" s="160">
        <f>IF(N167="snížená",J167,0)</f>
        <v>0</v>
      </c>
      <c r="BG167" s="160">
        <f>IF(N167="zákl. přenesená",J167,0)</f>
        <v>0</v>
      </c>
      <c r="BH167" s="160">
        <f>IF(N167="sníž. přenesená",J167,0)</f>
        <v>0</v>
      </c>
      <c r="BI167" s="160">
        <f>IF(N167="nulová",J167,0)</f>
        <v>0</v>
      </c>
      <c r="BJ167" s="18" t="s">
        <v>77</v>
      </c>
      <c r="BK167" s="160">
        <f>ROUND(I167*H167,2)</f>
        <v>0</v>
      </c>
      <c r="BL167" s="18" t="s">
        <v>188</v>
      </c>
      <c r="BM167" s="159" t="s">
        <v>296</v>
      </c>
    </row>
    <row r="168" spans="1:47" s="2" customFormat="1" ht="29.25">
      <c r="A168" s="33"/>
      <c r="B168" s="34"/>
      <c r="C168" s="33"/>
      <c r="D168" s="161" t="s">
        <v>122</v>
      </c>
      <c r="E168" s="33"/>
      <c r="F168" s="162" t="s">
        <v>297</v>
      </c>
      <c r="G168" s="33"/>
      <c r="H168" s="33"/>
      <c r="I168" s="87"/>
      <c r="J168" s="33"/>
      <c r="K168" s="33"/>
      <c r="L168" s="34"/>
      <c r="M168" s="163"/>
      <c r="N168" s="164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122</v>
      </c>
      <c r="AU168" s="18" t="s">
        <v>79</v>
      </c>
    </row>
    <row r="169" spans="1:65" s="2" customFormat="1" ht="16.5" customHeight="1">
      <c r="A169" s="33"/>
      <c r="B169" s="147"/>
      <c r="C169" s="148" t="s">
        <v>298</v>
      </c>
      <c r="D169" s="148" t="s">
        <v>115</v>
      </c>
      <c r="E169" s="149" t="s">
        <v>299</v>
      </c>
      <c r="F169" s="150" t="s">
        <v>300</v>
      </c>
      <c r="G169" s="151" t="s">
        <v>241</v>
      </c>
      <c r="H169" s="152">
        <v>5</v>
      </c>
      <c r="I169" s="153"/>
      <c r="J169" s="154">
        <f>ROUND(I169*H169,2)</f>
        <v>0</v>
      </c>
      <c r="K169" s="150" t="s">
        <v>119</v>
      </c>
      <c r="L169" s="34"/>
      <c r="M169" s="155" t="s">
        <v>3</v>
      </c>
      <c r="N169" s="156" t="s">
        <v>43</v>
      </c>
      <c r="O169" s="54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9" t="s">
        <v>188</v>
      </c>
      <c r="AT169" s="159" t="s">
        <v>115</v>
      </c>
      <c r="AU169" s="159" t="s">
        <v>79</v>
      </c>
      <c r="AY169" s="18" t="s">
        <v>113</v>
      </c>
      <c r="BE169" s="160">
        <f>IF(N169="základní",J169,0)</f>
        <v>0</v>
      </c>
      <c r="BF169" s="160">
        <f>IF(N169="snížená",J169,0)</f>
        <v>0</v>
      </c>
      <c r="BG169" s="160">
        <f>IF(N169="zákl. přenesená",J169,0)</f>
        <v>0</v>
      </c>
      <c r="BH169" s="160">
        <f>IF(N169="sníž. přenesená",J169,0)</f>
        <v>0</v>
      </c>
      <c r="BI169" s="160">
        <f>IF(N169="nulová",J169,0)</f>
        <v>0</v>
      </c>
      <c r="BJ169" s="18" t="s">
        <v>77</v>
      </c>
      <c r="BK169" s="160">
        <f>ROUND(I169*H169,2)</f>
        <v>0</v>
      </c>
      <c r="BL169" s="18" t="s">
        <v>188</v>
      </c>
      <c r="BM169" s="159" t="s">
        <v>301</v>
      </c>
    </row>
    <row r="170" spans="1:47" s="2" customFormat="1" ht="19.5">
      <c r="A170" s="33"/>
      <c r="B170" s="34"/>
      <c r="C170" s="33"/>
      <c r="D170" s="161" t="s">
        <v>122</v>
      </c>
      <c r="E170" s="33"/>
      <c r="F170" s="162" t="s">
        <v>302</v>
      </c>
      <c r="G170" s="33"/>
      <c r="H170" s="33"/>
      <c r="I170" s="87"/>
      <c r="J170" s="33"/>
      <c r="K170" s="33"/>
      <c r="L170" s="34"/>
      <c r="M170" s="163"/>
      <c r="N170" s="164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122</v>
      </c>
      <c r="AU170" s="18" t="s">
        <v>79</v>
      </c>
    </row>
    <row r="171" spans="1:65" s="2" customFormat="1" ht="21.75" customHeight="1">
      <c r="A171" s="33"/>
      <c r="B171" s="147"/>
      <c r="C171" s="148" t="s">
        <v>303</v>
      </c>
      <c r="D171" s="148" t="s">
        <v>115</v>
      </c>
      <c r="E171" s="149" t="s">
        <v>304</v>
      </c>
      <c r="F171" s="150" t="s">
        <v>305</v>
      </c>
      <c r="G171" s="151" t="s">
        <v>295</v>
      </c>
      <c r="H171" s="152">
        <v>6</v>
      </c>
      <c r="I171" s="153"/>
      <c r="J171" s="154">
        <f>ROUND(I171*H171,2)</f>
        <v>0</v>
      </c>
      <c r="K171" s="150" t="s">
        <v>119</v>
      </c>
      <c r="L171" s="34"/>
      <c r="M171" s="155" t="s">
        <v>3</v>
      </c>
      <c r="N171" s="156" t="s">
        <v>43</v>
      </c>
      <c r="O171" s="54"/>
      <c r="P171" s="157">
        <f>O171*H171</f>
        <v>0</v>
      </c>
      <c r="Q171" s="157">
        <v>0.04993</v>
      </c>
      <c r="R171" s="157">
        <f>Q171*H171</f>
        <v>0.29958</v>
      </c>
      <c r="S171" s="157">
        <v>0</v>
      </c>
      <c r="T171" s="15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9" t="s">
        <v>188</v>
      </c>
      <c r="AT171" s="159" t="s">
        <v>115</v>
      </c>
      <c r="AU171" s="159" t="s">
        <v>79</v>
      </c>
      <c r="AY171" s="18" t="s">
        <v>113</v>
      </c>
      <c r="BE171" s="160">
        <f>IF(N171="základní",J171,0)</f>
        <v>0</v>
      </c>
      <c r="BF171" s="160">
        <f>IF(N171="snížená",J171,0)</f>
        <v>0</v>
      </c>
      <c r="BG171" s="160">
        <f>IF(N171="zákl. přenesená",J171,0)</f>
        <v>0</v>
      </c>
      <c r="BH171" s="160">
        <f>IF(N171="sníž. přenesená",J171,0)</f>
        <v>0</v>
      </c>
      <c r="BI171" s="160">
        <f>IF(N171="nulová",J171,0)</f>
        <v>0</v>
      </c>
      <c r="BJ171" s="18" t="s">
        <v>77</v>
      </c>
      <c r="BK171" s="160">
        <f>ROUND(I171*H171,2)</f>
        <v>0</v>
      </c>
      <c r="BL171" s="18" t="s">
        <v>188</v>
      </c>
      <c r="BM171" s="159" t="s">
        <v>306</v>
      </c>
    </row>
    <row r="172" spans="1:47" s="2" customFormat="1" ht="19.5">
      <c r="A172" s="33"/>
      <c r="B172" s="34"/>
      <c r="C172" s="33"/>
      <c r="D172" s="161" t="s">
        <v>122</v>
      </c>
      <c r="E172" s="33"/>
      <c r="F172" s="162" t="s">
        <v>307</v>
      </c>
      <c r="G172" s="33"/>
      <c r="H172" s="33"/>
      <c r="I172" s="87"/>
      <c r="J172" s="33"/>
      <c r="K172" s="33"/>
      <c r="L172" s="34"/>
      <c r="M172" s="163"/>
      <c r="N172" s="164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122</v>
      </c>
      <c r="AU172" s="18" t="s">
        <v>79</v>
      </c>
    </row>
    <row r="173" spans="1:65" s="2" customFormat="1" ht="21.75" customHeight="1">
      <c r="A173" s="33"/>
      <c r="B173" s="147"/>
      <c r="C173" s="148" t="s">
        <v>308</v>
      </c>
      <c r="D173" s="148" t="s">
        <v>115</v>
      </c>
      <c r="E173" s="149" t="s">
        <v>309</v>
      </c>
      <c r="F173" s="150" t="s">
        <v>310</v>
      </c>
      <c r="G173" s="151" t="s">
        <v>295</v>
      </c>
      <c r="H173" s="152">
        <v>2</v>
      </c>
      <c r="I173" s="153"/>
      <c r="J173" s="154">
        <f>ROUND(I173*H173,2)</f>
        <v>0</v>
      </c>
      <c r="K173" s="150" t="s">
        <v>119</v>
      </c>
      <c r="L173" s="34"/>
      <c r="M173" s="155" t="s">
        <v>3</v>
      </c>
      <c r="N173" s="156" t="s">
        <v>43</v>
      </c>
      <c r="O173" s="54"/>
      <c r="P173" s="157">
        <f>O173*H173</f>
        <v>0</v>
      </c>
      <c r="Q173" s="157">
        <v>0.03987</v>
      </c>
      <c r="R173" s="157">
        <f>Q173*H173</f>
        <v>0.07974</v>
      </c>
      <c r="S173" s="157">
        <v>0</v>
      </c>
      <c r="T173" s="15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9" t="s">
        <v>188</v>
      </c>
      <c r="AT173" s="159" t="s">
        <v>115</v>
      </c>
      <c r="AU173" s="159" t="s">
        <v>79</v>
      </c>
      <c r="AY173" s="18" t="s">
        <v>113</v>
      </c>
      <c r="BE173" s="160">
        <f>IF(N173="základní",J173,0)</f>
        <v>0</v>
      </c>
      <c r="BF173" s="160">
        <f>IF(N173="snížená",J173,0)</f>
        <v>0</v>
      </c>
      <c r="BG173" s="160">
        <f>IF(N173="zákl. přenesená",J173,0)</f>
        <v>0</v>
      </c>
      <c r="BH173" s="160">
        <f>IF(N173="sníž. přenesená",J173,0)</f>
        <v>0</v>
      </c>
      <c r="BI173" s="160">
        <f>IF(N173="nulová",J173,0)</f>
        <v>0</v>
      </c>
      <c r="BJ173" s="18" t="s">
        <v>77</v>
      </c>
      <c r="BK173" s="160">
        <f>ROUND(I173*H173,2)</f>
        <v>0</v>
      </c>
      <c r="BL173" s="18" t="s">
        <v>188</v>
      </c>
      <c r="BM173" s="159" t="s">
        <v>311</v>
      </c>
    </row>
    <row r="174" spans="1:47" s="2" customFormat="1" ht="29.25">
      <c r="A174" s="33"/>
      <c r="B174" s="34"/>
      <c r="C174" s="33"/>
      <c r="D174" s="161" t="s">
        <v>122</v>
      </c>
      <c r="E174" s="33"/>
      <c r="F174" s="162" t="s">
        <v>312</v>
      </c>
      <c r="G174" s="33"/>
      <c r="H174" s="33"/>
      <c r="I174" s="87"/>
      <c r="J174" s="33"/>
      <c r="K174" s="33"/>
      <c r="L174" s="34"/>
      <c r="M174" s="163"/>
      <c r="N174" s="164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122</v>
      </c>
      <c r="AU174" s="18" t="s">
        <v>79</v>
      </c>
    </row>
    <row r="175" spans="1:65" s="2" customFormat="1" ht="21.75" customHeight="1">
      <c r="A175" s="33"/>
      <c r="B175" s="147"/>
      <c r="C175" s="148" t="s">
        <v>313</v>
      </c>
      <c r="D175" s="148" t="s">
        <v>115</v>
      </c>
      <c r="E175" s="149" t="s">
        <v>314</v>
      </c>
      <c r="F175" s="150" t="s">
        <v>315</v>
      </c>
      <c r="G175" s="151" t="s">
        <v>241</v>
      </c>
      <c r="H175" s="152">
        <v>3</v>
      </c>
      <c r="I175" s="153"/>
      <c r="J175" s="154">
        <f>ROUND(I175*H175,2)</f>
        <v>0</v>
      </c>
      <c r="K175" s="150" t="s">
        <v>119</v>
      </c>
      <c r="L175" s="34"/>
      <c r="M175" s="155" t="s">
        <v>3</v>
      </c>
      <c r="N175" s="156" t="s">
        <v>43</v>
      </c>
      <c r="O175" s="54"/>
      <c r="P175" s="157">
        <f>O175*H175</f>
        <v>0</v>
      </c>
      <c r="Q175" s="157">
        <v>0.00208</v>
      </c>
      <c r="R175" s="157">
        <f>Q175*H175</f>
        <v>0.006239999999999999</v>
      </c>
      <c r="S175" s="157">
        <v>0</v>
      </c>
      <c r="T175" s="15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9" t="s">
        <v>188</v>
      </c>
      <c r="AT175" s="159" t="s">
        <v>115</v>
      </c>
      <c r="AU175" s="159" t="s">
        <v>79</v>
      </c>
      <c r="AY175" s="18" t="s">
        <v>113</v>
      </c>
      <c r="BE175" s="160">
        <f>IF(N175="základní",J175,0)</f>
        <v>0</v>
      </c>
      <c r="BF175" s="160">
        <f>IF(N175="snížená",J175,0)</f>
        <v>0</v>
      </c>
      <c r="BG175" s="160">
        <f>IF(N175="zákl. přenesená",J175,0)</f>
        <v>0</v>
      </c>
      <c r="BH175" s="160">
        <f>IF(N175="sníž. přenesená",J175,0)</f>
        <v>0</v>
      </c>
      <c r="BI175" s="160">
        <f>IF(N175="nulová",J175,0)</f>
        <v>0</v>
      </c>
      <c r="BJ175" s="18" t="s">
        <v>77</v>
      </c>
      <c r="BK175" s="160">
        <f>ROUND(I175*H175,2)</f>
        <v>0</v>
      </c>
      <c r="BL175" s="18" t="s">
        <v>188</v>
      </c>
      <c r="BM175" s="159" t="s">
        <v>316</v>
      </c>
    </row>
    <row r="176" spans="1:47" s="2" customFormat="1" ht="19.5">
      <c r="A176" s="33"/>
      <c r="B176" s="34"/>
      <c r="C176" s="33"/>
      <c r="D176" s="161" t="s">
        <v>122</v>
      </c>
      <c r="E176" s="33"/>
      <c r="F176" s="162" t="s">
        <v>317</v>
      </c>
      <c r="G176" s="33"/>
      <c r="H176" s="33"/>
      <c r="I176" s="87"/>
      <c r="J176" s="33"/>
      <c r="K176" s="33"/>
      <c r="L176" s="34"/>
      <c r="M176" s="163"/>
      <c r="N176" s="164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122</v>
      </c>
      <c r="AU176" s="18" t="s">
        <v>79</v>
      </c>
    </row>
    <row r="177" spans="1:65" s="2" customFormat="1" ht="21.75" customHeight="1">
      <c r="A177" s="33"/>
      <c r="B177" s="147"/>
      <c r="C177" s="148" t="s">
        <v>318</v>
      </c>
      <c r="D177" s="148" t="s">
        <v>115</v>
      </c>
      <c r="E177" s="149" t="s">
        <v>319</v>
      </c>
      <c r="F177" s="150" t="s">
        <v>320</v>
      </c>
      <c r="G177" s="151" t="s">
        <v>139</v>
      </c>
      <c r="H177" s="152">
        <v>1.769</v>
      </c>
      <c r="I177" s="153"/>
      <c r="J177" s="154">
        <f>ROUND(I177*H177,2)</f>
        <v>0</v>
      </c>
      <c r="K177" s="150" t="s">
        <v>119</v>
      </c>
      <c r="L177" s="34"/>
      <c r="M177" s="155" t="s">
        <v>3</v>
      </c>
      <c r="N177" s="156" t="s">
        <v>43</v>
      </c>
      <c r="O177" s="54"/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9" t="s">
        <v>188</v>
      </c>
      <c r="AT177" s="159" t="s">
        <v>115</v>
      </c>
      <c r="AU177" s="159" t="s">
        <v>79</v>
      </c>
      <c r="AY177" s="18" t="s">
        <v>113</v>
      </c>
      <c r="BE177" s="160">
        <f>IF(N177="základní",J177,0)</f>
        <v>0</v>
      </c>
      <c r="BF177" s="160">
        <f>IF(N177="snížená",J177,0)</f>
        <v>0</v>
      </c>
      <c r="BG177" s="160">
        <f>IF(N177="zákl. přenesená",J177,0)</f>
        <v>0</v>
      </c>
      <c r="BH177" s="160">
        <f>IF(N177="sníž. přenesená",J177,0)</f>
        <v>0</v>
      </c>
      <c r="BI177" s="160">
        <f>IF(N177="nulová",J177,0)</f>
        <v>0</v>
      </c>
      <c r="BJ177" s="18" t="s">
        <v>77</v>
      </c>
      <c r="BK177" s="160">
        <f>ROUND(I177*H177,2)</f>
        <v>0</v>
      </c>
      <c r="BL177" s="18" t="s">
        <v>188</v>
      </c>
      <c r="BM177" s="159" t="s">
        <v>321</v>
      </c>
    </row>
    <row r="178" spans="1:47" s="2" customFormat="1" ht="29.25">
      <c r="A178" s="33"/>
      <c r="B178" s="34"/>
      <c r="C178" s="33"/>
      <c r="D178" s="161" t="s">
        <v>122</v>
      </c>
      <c r="E178" s="33"/>
      <c r="F178" s="162" t="s">
        <v>322</v>
      </c>
      <c r="G178" s="33"/>
      <c r="H178" s="33"/>
      <c r="I178" s="87"/>
      <c r="J178" s="33"/>
      <c r="K178" s="33"/>
      <c r="L178" s="34"/>
      <c r="M178" s="163"/>
      <c r="N178" s="164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122</v>
      </c>
      <c r="AU178" s="18" t="s">
        <v>79</v>
      </c>
    </row>
    <row r="179" spans="2:63" s="12" customFormat="1" ht="22.9" customHeight="1">
      <c r="B179" s="134"/>
      <c r="D179" s="135" t="s">
        <v>71</v>
      </c>
      <c r="E179" s="145" t="s">
        <v>323</v>
      </c>
      <c r="F179" s="145" t="s">
        <v>324</v>
      </c>
      <c r="I179" s="137"/>
      <c r="J179" s="146">
        <f>BK179</f>
        <v>0</v>
      </c>
      <c r="L179" s="134"/>
      <c r="M179" s="139"/>
      <c r="N179" s="140"/>
      <c r="O179" s="140"/>
      <c r="P179" s="141">
        <f>SUM(P180:P183)</f>
        <v>0</v>
      </c>
      <c r="Q179" s="140"/>
      <c r="R179" s="141">
        <f>SUM(R180:R183)</f>
        <v>0.011099999999999999</v>
      </c>
      <c r="S179" s="140"/>
      <c r="T179" s="142">
        <f>SUM(T180:T183)</f>
        <v>0</v>
      </c>
      <c r="AR179" s="135" t="s">
        <v>79</v>
      </c>
      <c r="AT179" s="143" t="s">
        <v>71</v>
      </c>
      <c r="AU179" s="143" t="s">
        <v>77</v>
      </c>
      <c r="AY179" s="135" t="s">
        <v>113</v>
      </c>
      <c r="BK179" s="144">
        <f>SUM(BK180:BK183)</f>
        <v>0</v>
      </c>
    </row>
    <row r="180" spans="1:65" s="2" customFormat="1" ht="21.75" customHeight="1">
      <c r="A180" s="33"/>
      <c r="B180" s="147"/>
      <c r="C180" s="148" t="s">
        <v>325</v>
      </c>
      <c r="D180" s="148" t="s">
        <v>115</v>
      </c>
      <c r="E180" s="149" t="s">
        <v>326</v>
      </c>
      <c r="F180" s="150" t="s">
        <v>327</v>
      </c>
      <c r="G180" s="151" t="s">
        <v>241</v>
      </c>
      <c r="H180" s="152">
        <v>5</v>
      </c>
      <c r="I180" s="153"/>
      <c r="J180" s="154">
        <f>ROUND(I180*H180,2)</f>
        <v>0</v>
      </c>
      <c r="K180" s="150" t="s">
        <v>119</v>
      </c>
      <c r="L180" s="34"/>
      <c r="M180" s="155" t="s">
        <v>3</v>
      </c>
      <c r="N180" s="156" t="s">
        <v>43</v>
      </c>
      <c r="O180" s="54"/>
      <c r="P180" s="157">
        <f>O180*H180</f>
        <v>0</v>
      </c>
      <c r="Q180" s="157">
        <v>0.00147</v>
      </c>
      <c r="R180" s="157">
        <f>Q180*H180</f>
        <v>0.00735</v>
      </c>
      <c r="S180" s="157">
        <v>0</v>
      </c>
      <c r="T180" s="15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9" t="s">
        <v>188</v>
      </c>
      <c r="AT180" s="159" t="s">
        <v>115</v>
      </c>
      <c r="AU180" s="159" t="s">
        <v>79</v>
      </c>
      <c r="AY180" s="18" t="s">
        <v>113</v>
      </c>
      <c r="BE180" s="160">
        <f>IF(N180="základní",J180,0)</f>
        <v>0</v>
      </c>
      <c r="BF180" s="160">
        <f>IF(N180="snížená",J180,0)</f>
        <v>0</v>
      </c>
      <c r="BG180" s="160">
        <f>IF(N180="zákl. přenesená",J180,0)</f>
        <v>0</v>
      </c>
      <c r="BH180" s="160">
        <f>IF(N180="sníž. přenesená",J180,0)</f>
        <v>0</v>
      </c>
      <c r="BI180" s="160">
        <f>IF(N180="nulová",J180,0)</f>
        <v>0</v>
      </c>
      <c r="BJ180" s="18" t="s">
        <v>77</v>
      </c>
      <c r="BK180" s="160">
        <f>ROUND(I180*H180,2)</f>
        <v>0</v>
      </c>
      <c r="BL180" s="18" t="s">
        <v>188</v>
      </c>
      <c r="BM180" s="159" t="s">
        <v>328</v>
      </c>
    </row>
    <row r="181" spans="1:47" s="2" customFormat="1" ht="19.5">
      <c r="A181" s="33"/>
      <c r="B181" s="34"/>
      <c r="C181" s="33"/>
      <c r="D181" s="161" t="s">
        <v>122</v>
      </c>
      <c r="E181" s="33"/>
      <c r="F181" s="162" t="s">
        <v>329</v>
      </c>
      <c r="G181" s="33"/>
      <c r="H181" s="33"/>
      <c r="I181" s="87"/>
      <c r="J181" s="33"/>
      <c r="K181" s="33"/>
      <c r="L181" s="34"/>
      <c r="M181" s="163"/>
      <c r="N181" s="164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122</v>
      </c>
      <c r="AU181" s="18" t="s">
        <v>79</v>
      </c>
    </row>
    <row r="182" spans="1:65" s="2" customFormat="1" ht="21.75" customHeight="1">
      <c r="A182" s="33"/>
      <c r="B182" s="147"/>
      <c r="C182" s="148" t="s">
        <v>330</v>
      </c>
      <c r="D182" s="148" t="s">
        <v>115</v>
      </c>
      <c r="E182" s="149" t="s">
        <v>331</v>
      </c>
      <c r="F182" s="150" t="s">
        <v>332</v>
      </c>
      <c r="G182" s="151" t="s">
        <v>241</v>
      </c>
      <c r="H182" s="152">
        <v>5</v>
      </c>
      <c r="I182" s="153"/>
      <c r="J182" s="154">
        <f>ROUND(I182*H182,2)</f>
        <v>0</v>
      </c>
      <c r="K182" s="150" t="s">
        <v>119</v>
      </c>
      <c r="L182" s="34"/>
      <c r="M182" s="155" t="s">
        <v>3</v>
      </c>
      <c r="N182" s="156" t="s">
        <v>43</v>
      </c>
      <c r="O182" s="54"/>
      <c r="P182" s="157">
        <f>O182*H182</f>
        <v>0</v>
      </c>
      <c r="Q182" s="157">
        <v>0.00075</v>
      </c>
      <c r="R182" s="157">
        <f>Q182*H182</f>
        <v>0.00375</v>
      </c>
      <c r="S182" s="157">
        <v>0</v>
      </c>
      <c r="T182" s="15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9" t="s">
        <v>188</v>
      </c>
      <c r="AT182" s="159" t="s">
        <v>115</v>
      </c>
      <c r="AU182" s="159" t="s">
        <v>79</v>
      </c>
      <c r="AY182" s="18" t="s">
        <v>113</v>
      </c>
      <c r="BE182" s="160">
        <f>IF(N182="základní",J182,0)</f>
        <v>0</v>
      </c>
      <c r="BF182" s="160">
        <f>IF(N182="snížená",J182,0)</f>
        <v>0</v>
      </c>
      <c r="BG182" s="160">
        <f>IF(N182="zákl. přenesená",J182,0)</f>
        <v>0</v>
      </c>
      <c r="BH182" s="160">
        <f>IF(N182="sníž. přenesená",J182,0)</f>
        <v>0</v>
      </c>
      <c r="BI182" s="160">
        <f>IF(N182="nulová",J182,0)</f>
        <v>0</v>
      </c>
      <c r="BJ182" s="18" t="s">
        <v>77</v>
      </c>
      <c r="BK182" s="160">
        <f>ROUND(I182*H182,2)</f>
        <v>0</v>
      </c>
      <c r="BL182" s="18" t="s">
        <v>188</v>
      </c>
      <c r="BM182" s="159" t="s">
        <v>333</v>
      </c>
    </row>
    <row r="183" spans="1:47" s="2" customFormat="1" ht="19.5">
      <c r="A183" s="33"/>
      <c r="B183" s="34"/>
      <c r="C183" s="33"/>
      <c r="D183" s="161" t="s">
        <v>122</v>
      </c>
      <c r="E183" s="33"/>
      <c r="F183" s="162" t="s">
        <v>334</v>
      </c>
      <c r="G183" s="33"/>
      <c r="H183" s="33"/>
      <c r="I183" s="87"/>
      <c r="J183" s="33"/>
      <c r="K183" s="33"/>
      <c r="L183" s="34"/>
      <c r="M183" s="163"/>
      <c r="N183" s="164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122</v>
      </c>
      <c r="AU183" s="18" t="s">
        <v>79</v>
      </c>
    </row>
    <row r="184" spans="2:63" s="12" customFormat="1" ht="22.9" customHeight="1">
      <c r="B184" s="134"/>
      <c r="D184" s="135" t="s">
        <v>71</v>
      </c>
      <c r="E184" s="145" t="s">
        <v>335</v>
      </c>
      <c r="F184" s="145" t="s">
        <v>336</v>
      </c>
      <c r="I184" s="137"/>
      <c r="J184" s="146">
        <f>BK184</f>
        <v>0</v>
      </c>
      <c r="L184" s="134"/>
      <c r="M184" s="139"/>
      <c r="N184" s="140"/>
      <c r="O184" s="140"/>
      <c r="P184" s="141">
        <f>SUM(P185:P208)</f>
        <v>0</v>
      </c>
      <c r="Q184" s="140"/>
      <c r="R184" s="141">
        <f>SUM(R185:R208)</f>
        <v>0.014760000000000002</v>
      </c>
      <c r="S184" s="140"/>
      <c r="T184" s="142">
        <f>SUM(T185:T208)</f>
        <v>0</v>
      </c>
      <c r="AR184" s="135" t="s">
        <v>79</v>
      </c>
      <c r="AT184" s="143" t="s">
        <v>71</v>
      </c>
      <c r="AU184" s="143" t="s">
        <v>77</v>
      </c>
      <c r="AY184" s="135" t="s">
        <v>113</v>
      </c>
      <c r="BK184" s="144">
        <f>SUM(BK185:BK208)</f>
        <v>0</v>
      </c>
    </row>
    <row r="185" spans="1:65" s="2" customFormat="1" ht="21.75" customHeight="1">
      <c r="A185" s="33"/>
      <c r="B185" s="147"/>
      <c r="C185" s="148" t="s">
        <v>337</v>
      </c>
      <c r="D185" s="148" t="s">
        <v>115</v>
      </c>
      <c r="E185" s="149" t="s">
        <v>338</v>
      </c>
      <c r="F185" s="150" t="s">
        <v>339</v>
      </c>
      <c r="G185" s="151" t="s">
        <v>173</v>
      </c>
      <c r="H185" s="152">
        <v>48</v>
      </c>
      <c r="I185" s="153"/>
      <c r="J185" s="154">
        <f>ROUND(I185*H185,2)</f>
        <v>0</v>
      </c>
      <c r="K185" s="150" t="s">
        <v>119</v>
      </c>
      <c r="L185" s="34"/>
      <c r="M185" s="155" t="s">
        <v>3</v>
      </c>
      <c r="N185" s="156" t="s">
        <v>43</v>
      </c>
      <c r="O185" s="54"/>
      <c r="P185" s="157">
        <f>O185*H185</f>
        <v>0</v>
      </c>
      <c r="Q185" s="157">
        <v>2E-05</v>
      </c>
      <c r="R185" s="157">
        <f>Q185*H185</f>
        <v>0.0009600000000000001</v>
      </c>
      <c r="S185" s="157">
        <v>0</v>
      </c>
      <c r="T185" s="15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9" t="s">
        <v>188</v>
      </c>
      <c r="AT185" s="159" t="s">
        <v>115</v>
      </c>
      <c r="AU185" s="159" t="s">
        <v>79</v>
      </c>
      <c r="AY185" s="18" t="s">
        <v>113</v>
      </c>
      <c r="BE185" s="160">
        <f>IF(N185="základní",J185,0)</f>
        <v>0</v>
      </c>
      <c r="BF185" s="160">
        <f>IF(N185="snížená",J185,0)</f>
        <v>0</v>
      </c>
      <c r="BG185" s="160">
        <f>IF(N185="zákl. přenesená",J185,0)</f>
        <v>0</v>
      </c>
      <c r="BH185" s="160">
        <f>IF(N185="sníž. přenesená",J185,0)</f>
        <v>0</v>
      </c>
      <c r="BI185" s="160">
        <f>IF(N185="nulová",J185,0)</f>
        <v>0</v>
      </c>
      <c r="BJ185" s="18" t="s">
        <v>77</v>
      </c>
      <c r="BK185" s="160">
        <f>ROUND(I185*H185,2)</f>
        <v>0</v>
      </c>
      <c r="BL185" s="18" t="s">
        <v>188</v>
      </c>
      <c r="BM185" s="159" t="s">
        <v>340</v>
      </c>
    </row>
    <row r="186" spans="1:47" s="2" customFormat="1" ht="19.5">
      <c r="A186" s="33"/>
      <c r="B186" s="34"/>
      <c r="C186" s="33"/>
      <c r="D186" s="161" t="s">
        <v>122</v>
      </c>
      <c r="E186" s="33"/>
      <c r="F186" s="162" t="s">
        <v>341</v>
      </c>
      <c r="G186" s="33"/>
      <c r="H186" s="33"/>
      <c r="I186" s="87"/>
      <c r="J186" s="33"/>
      <c r="K186" s="33"/>
      <c r="L186" s="34"/>
      <c r="M186" s="163"/>
      <c r="N186" s="164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122</v>
      </c>
      <c r="AU186" s="18" t="s">
        <v>79</v>
      </c>
    </row>
    <row r="187" spans="1:65" s="2" customFormat="1" ht="21.75" customHeight="1">
      <c r="A187" s="33"/>
      <c r="B187" s="147"/>
      <c r="C187" s="148" t="s">
        <v>342</v>
      </c>
      <c r="D187" s="148" t="s">
        <v>115</v>
      </c>
      <c r="E187" s="149" t="s">
        <v>343</v>
      </c>
      <c r="F187" s="150" t="s">
        <v>344</v>
      </c>
      <c r="G187" s="151" t="s">
        <v>173</v>
      </c>
      <c r="H187" s="152">
        <v>36</v>
      </c>
      <c r="I187" s="153"/>
      <c r="J187" s="154">
        <f>ROUND(I187*H187,2)</f>
        <v>0</v>
      </c>
      <c r="K187" s="150" t="s">
        <v>119</v>
      </c>
      <c r="L187" s="34"/>
      <c r="M187" s="155" t="s">
        <v>3</v>
      </c>
      <c r="N187" s="156" t="s">
        <v>43</v>
      </c>
      <c r="O187" s="54"/>
      <c r="P187" s="157">
        <f>O187*H187</f>
        <v>0</v>
      </c>
      <c r="Q187" s="157">
        <v>4E-05</v>
      </c>
      <c r="R187" s="157">
        <f>Q187*H187</f>
        <v>0.00144</v>
      </c>
      <c r="S187" s="157">
        <v>0</v>
      </c>
      <c r="T187" s="15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9" t="s">
        <v>188</v>
      </c>
      <c r="AT187" s="159" t="s">
        <v>115</v>
      </c>
      <c r="AU187" s="159" t="s">
        <v>79</v>
      </c>
      <c r="AY187" s="18" t="s">
        <v>113</v>
      </c>
      <c r="BE187" s="160">
        <f>IF(N187="základní",J187,0)</f>
        <v>0</v>
      </c>
      <c r="BF187" s="160">
        <f>IF(N187="snížená",J187,0)</f>
        <v>0</v>
      </c>
      <c r="BG187" s="160">
        <f>IF(N187="zákl. přenesená",J187,0)</f>
        <v>0</v>
      </c>
      <c r="BH187" s="160">
        <f>IF(N187="sníž. přenesená",J187,0)</f>
        <v>0</v>
      </c>
      <c r="BI187" s="160">
        <f>IF(N187="nulová",J187,0)</f>
        <v>0</v>
      </c>
      <c r="BJ187" s="18" t="s">
        <v>77</v>
      </c>
      <c r="BK187" s="160">
        <f>ROUND(I187*H187,2)</f>
        <v>0</v>
      </c>
      <c r="BL187" s="18" t="s">
        <v>188</v>
      </c>
      <c r="BM187" s="159" t="s">
        <v>345</v>
      </c>
    </row>
    <row r="188" spans="1:47" s="2" customFormat="1" ht="19.5">
      <c r="A188" s="33"/>
      <c r="B188" s="34"/>
      <c r="C188" s="33"/>
      <c r="D188" s="161" t="s">
        <v>122</v>
      </c>
      <c r="E188" s="33"/>
      <c r="F188" s="162" t="s">
        <v>346</v>
      </c>
      <c r="G188" s="33"/>
      <c r="H188" s="33"/>
      <c r="I188" s="87"/>
      <c r="J188" s="33"/>
      <c r="K188" s="33"/>
      <c r="L188" s="34"/>
      <c r="M188" s="163"/>
      <c r="N188" s="164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122</v>
      </c>
      <c r="AU188" s="18" t="s">
        <v>79</v>
      </c>
    </row>
    <row r="189" spans="1:65" s="2" customFormat="1" ht="21.75" customHeight="1">
      <c r="A189" s="33"/>
      <c r="B189" s="147"/>
      <c r="C189" s="148" t="s">
        <v>347</v>
      </c>
      <c r="D189" s="148" t="s">
        <v>115</v>
      </c>
      <c r="E189" s="149" t="s">
        <v>348</v>
      </c>
      <c r="F189" s="150" t="s">
        <v>349</v>
      </c>
      <c r="G189" s="151" t="s">
        <v>173</v>
      </c>
      <c r="H189" s="152">
        <v>18</v>
      </c>
      <c r="I189" s="153"/>
      <c r="J189" s="154">
        <f>ROUND(I189*H189,2)</f>
        <v>0</v>
      </c>
      <c r="K189" s="150" t="s">
        <v>119</v>
      </c>
      <c r="L189" s="34"/>
      <c r="M189" s="155" t="s">
        <v>3</v>
      </c>
      <c r="N189" s="156" t="s">
        <v>43</v>
      </c>
      <c r="O189" s="54"/>
      <c r="P189" s="157">
        <f>O189*H189</f>
        <v>0</v>
      </c>
      <c r="Q189" s="157">
        <v>6E-05</v>
      </c>
      <c r="R189" s="157">
        <f>Q189*H189</f>
        <v>0.00108</v>
      </c>
      <c r="S189" s="157">
        <v>0</v>
      </c>
      <c r="T189" s="15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9" t="s">
        <v>188</v>
      </c>
      <c r="AT189" s="159" t="s">
        <v>115</v>
      </c>
      <c r="AU189" s="159" t="s">
        <v>79</v>
      </c>
      <c r="AY189" s="18" t="s">
        <v>113</v>
      </c>
      <c r="BE189" s="160">
        <f>IF(N189="základní",J189,0)</f>
        <v>0</v>
      </c>
      <c r="BF189" s="160">
        <f>IF(N189="snížená",J189,0)</f>
        <v>0</v>
      </c>
      <c r="BG189" s="160">
        <f>IF(N189="zákl. přenesená",J189,0)</f>
        <v>0</v>
      </c>
      <c r="BH189" s="160">
        <f>IF(N189="sníž. přenesená",J189,0)</f>
        <v>0</v>
      </c>
      <c r="BI189" s="160">
        <f>IF(N189="nulová",J189,0)</f>
        <v>0</v>
      </c>
      <c r="BJ189" s="18" t="s">
        <v>77</v>
      </c>
      <c r="BK189" s="160">
        <f>ROUND(I189*H189,2)</f>
        <v>0</v>
      </c>
      <c r="BL189" s="18" t="s">
        <v>188</v>
      </c>
      <c r="BM189" s="159" t="s">
        <v>350</v>
      </c>
    </row>
    <row r="190" spans="1:47" s="2" customFormat="1" ht="19.5">
      <c r="A190" s="33"/>
      <c r="B190" s="34"/>
      <c r="C190" s="33"/>
      <c r="D190" s="161" t="s">
        <v>122</v>
      </c>
      <c r="E190" s="33"/>
      <c r="F190" s="162" t="s">
        <v>351</v>
      </c>
      <c r="G190" s="33"/>
      <c r="H190" s="33"/>
      <c r="I190" s="87"/>
      <c r="J190" s="33"/>
      <c r="K190" s="33"/>
      <c r="L190" s="34"/>
      <c r="M190" s="163"/>
      <c r="N190" s="164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122</v>
      </c>
      <c r="AU190" s="18" t="s">
        <v>79</v>
      </c>
    </row>
    <row r="191" spans="1:65" s="2" customFormat="1" ht="21.75" customHeight="1">
      <c r="A191" s="33"/>
      <c r="B191" s="147"/>
      <c r="C191" s="148" t="s">
        <v>352</v>
      </c>
      <c r="D191" s="148" t="s">
        <v>115</v>
      </c>
      <c r="E191" s="149" t="s">
        <v>353</v>
      </c>
      <c r="F191" s="150" t="s">
        <v>354</v>
      </c>
      <c r="G191" s="151" t="s">
        <v>173</v>
      </c>
      <c r="H191" s="152">
        <v>10</v>
      </c>
      <c r="I191" s="153"/>
      <c r="J191" s="154">
        <f>ROUND(I191*H191,2)</f>
        <v>0</v>
      </c>
      <c r="K191" s="150" t="s">
        <v>119</v>
      </c>
      <c r="L191" s="34"/>
      <c r="M191" s="155" t="s">
        <v>3</v>
      </c>
      <c r="N191" s="156" t="s">
        <v>43</v>
      </c>
      <c r="O191" s="54"/>
      <c r="P191" s="157">
        <f>O191*H191</f>
        <v>0</v>
      </c>
      <c r="Q191" s="157">
        <v>8E-05</v>
      </c>
      <c r="R191" s="157">
        <f>Q191*H191</f>
        <v>0.0008</v>
      </c>
      <c r="S191" s="157">
        <v>0</v>
      </c>
      <c r="T191" s="15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9" t="s">
        <v>188</v>
      </c>
      <c r="AT191" s="159" t="s">
        <v>115</v>
      </c>
      <c r="AU191" s="159" t="s">
        <v>79</v>
      </c>
      <c r="AY191" s="18" t="s">
        <v>113</v>
      </c>
      <c r="BE191" s="160">
        <f>IF(N191="základní",J191,0)</f>
        <v>0</v>
      </c>
      <c r="BF191" s="160">
        <f>IF(N191="snížená",J191,0)</f>
        <v>0</v>
      </c>
      <c r="BG191" s="160">
        <f>IF(N191="zákl. přenesená",J191,0)</f>
        <v>0</v>
      </c>
      <c r="BH191" s="160">
        <f>IF(N191="sníž. přenesená",J191,0)</f>
        <v>0</v>
      </c>
      <c r="BI191" s="160">
        <f>IF(N191="nulová",J191,0)</f>
        <v>0</v>
      </c>
      <c r="BJ191" s="18" t="s">
        <v>77</v>
      </c>
      <c r="BK191" s="160">
        <f>ROUND(I191*H191,2)</f>
        <v>0</v>
      </c>
      <c r="BL191" s="18" t="s">
        <v>188</v>
      </c>
      <c r="BM191" s="159" t="s">
        <v>355</v>
      </c>
    </row>
    <row r="192" spans="1:47" s="2" customFormat="1" ht="19.5">
      <c r="A192" s="33"/>
      <c r="B192" s="34"/>
      <c r="C192" s="33"/>
      <c r="D192" s="161" t="s">
        <v>122</v>
      </c>
      <c r="E192" s="33"/>
      <c r="F192" s="162" t="s">
        <v>356</v>
      </c>
      <c r="G192" s="33"/>
      <c r="H192" s="33"/>
      <c r="I192" s="87"/>
      <c r="J192" s="33"/>
      <c r="K192" s="33"/>
      <c r="L192" s="34"/>
      <c r="M192" s="163"/>
      <c r="N192" s="164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122</v>
      </c>
      <c r="AU192" s="18" t="s">
        <v>79</v>
      </c>
    </row>
    <row r="193" spans="1:65" s="2" customFormat="1" ht="21.75" customHeight="1">
      <c r="A193" s="33"/>
      <c r="B193" s="147"/>
      <c r="C193" s="148" t="s">
        <v>357</v>
      </c>
      <c r="D193" s="148" t="s">
        <v>115</v>
      </c>
      <c r="E193" s="149" t="s">
        <v>358</v>
      </c>
      <c r="F193" s="150" t="s">
        <v>359</v>
      </c>
      <c r="G193" s="151" t="s">
        <v>173</v>
      </c>
      <c r="H193" s="152">
        <v>48</v>
      </c>
      <c r="I193" s="153"/>
      <c r="J193" s="154">
        <f>ROUND(I193*H193,2)</f>
        <v>0</v>
      </c>
      <c r="K193" s="150" t="s">
        <v>119</v>
      </c>
      <c r="L193" s="34"/>
      <c r="M193" s="155" t="s">
        <v>3</v>
      </c>
      <c r="N193" s="156" t="s">
        <v>43</v>
      </c>
      <c r="O193" s="54"/>
      <c r="P193" s="157">
        <f>O193*H193</f>
        <v>0</v>
      </c>
      <c r="Q193" s="157">
        <v>6E-05</v>
      </c>
      <c r="R193" s="157">
        <f>Q193*H193</f>
        <v>0.00288</v>
      </c>
      <c r="S193" s="157">
        <v>0</v>
      </c>
      <c r="T193" s="15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9" t="s">
        <v>188</v>
      </c>
      <c r="AT193" s="159" t="s">
        <v>115</v>
      </c>
      <c r="AU193" s="159" t="s">
        <v>79</v>
      </c>
      <c r="AY193" s="18" t="s">
        <v>113</v>
      </c>
      <c r="BE193" s="160">
        <f>IF(N193="základní",J193,0)</f>
        <v>0</v>
      </c>
      <c r="BF193" s="160">
        <f>IF(N193="snížená",J193,0)</f>
        <v>0</v>
      </c>
      <c r="BG193" s="160">
        <f>IF(N193="zákl. přenesená",J193,0)</f>
        <v>0</v>
      </c>
      <c r="BH193" s="160">
        <f>IF(N193="sníž. přenesená",J193,0)</f>
        <v>0</v>
      </c>
      <c r="BI193" s="160">
        <f>IF(N193="nulová",J193,0)</f>
        <v>0</v>
      </c>
      <c r="BJ193" s="18" t="s">
        <v>77</v>
      </c>
      <c r="BK193" s="160">
        <f>ROUND(I193*H193,2)</f>
        <v>0</v>
      </c>
      <c r="BL193" s="18" t="s">
        <v>188</v>
      </c>
      <c r="BM193" s="159" t="s">
        <v>360</v>
      </c>
    </row>
    <row r="194" spans="1:47" s="2" customFormat="1" ht="19.5">
      <c r="A194" s="33"/>
      <c r="B194" s="34"/>
      <c r="C194" s="33"/>
      <c r="D194" s="161" t="s">
        <v>122</v>
      </c>
      <c r="E194" s="33"/>
      <c r="F194" s="162" t="s">
        <v>361</v>
      </c>
      <c r="G194" s="33"/>
      <c r="H194" s="33"/>
      <c r="I194" s="87"/>
      <c r="J194" s="33"/>
      <c r="K194" s="33"/>
      <c r="L194" s="34"/>
      <c r="M194" s="163"/>
      <c r="N194" s="164"/>
      <c r="O194" s="54"/>
      <c r="P194" s="54"/>
      <c r="Q194" s="54"/>
      <c r="R194" s="54"/>
      <c r="S194" s="54"/>
      <c r="T194" s="55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122</v>
      </c>
      <c r="AU194" s="18" t="s">
        <v>79</v>
      </c>
    </row>
    <row r="195" spans="1:65" s="2" customFormat="1" ht="21.75" customHeight="1">
      <c r="A195" s="33"/>
      <c r="B195" s="147"/>
      <c r="C195" s="148" t="s">
        <v>362</v>
      </c>
      <c r="D195" s="148" t="s">
        <v>115</v>
      </c>
      <c r="E195" s="149" t="s">
        <v>363</v>
      </c>
      <c r="F195" s="150" t="s">
        <v>364</v>
      </c>
      <c r="G195" s="151" t="s">
        <v>173</v>
      </c>
      <c r="H195" s="152">
        <v>36</v>
      </c>
      <c r="I195" s="153"/>
      <c r="J195" s="154">
        <f>ROUND(I195*H195,2)</f>
        <v>0</v>
      </c>
      <c r="K195" s="150" t="s">
        <v>119</v>
      </c>
      <c r="L195" s="34"/>
      <c r="M195" s="155" t="s">
        <v>3</v>
      </c>
      <c r="N195" s="156" t="s">
        <v>43</v>
      </c>
      <c r="O195" s="54"/>
      <c r="P195" s="157">
        <f>O195*H195</f>
        <v>0</v>
      </c>
      <c r="Q195" s="157">
        <v>4E-05</v>
      </c>
      <c r="R195" s="157">
        <f>Q195*H195</f>
        <v>0.00144</v>
      </c>
      <c r="S195" s="157">
        <v>0</v>
      </c>
      <c r="T195" s="15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9" t="s">
        <v>188</v>
      </c>
      <c r="AT195" s="159" t="s">
        <v>115</v>
      </c>
      <c r="AU195" s="159" t="s">
        <v>79</v>
      </c>
      <c r="AY195" s="18" t="s">
        <v>113</v>
      </c>
      <c r="BE195" s="160">
        <f>IF(N195="základní",J195,0)</f>
        <v>0</v>
      </c>
      <c r="BF195" s="160">
        <f>IF(N195="snížená",J195,0)</f>
        <v>0</v>
      </c>
      <c r="BG195" s="160">
        <f>IF(N195="zákl. přenesená",J195,0)</f>
        <v>0</v>
      </c>
      <c r="BH195" s="160">
        <f>IF(N195="sníž. přenesená",J195,0)</f>
        <v>0</v>
      </c>
      <c r="BI195" s="160">
        <f>IF(N195="nulová",J195,0)</f>
        <v>0</v>
      </c>
      <c r="BJ195" s="18" t="s">
        <v>77</v>
      </c>
      <c r="BK195" s="160">
        <f>ROUND(I195*H195,2)</f>
        <v>0</v>
      </c>
      <c r="BL195" s="18" t="s">
        <v>188</v>
      </c>
      <c r="BM195" s="159" t="s">
        <v>365</v>
      </c>
    </row>
    <row r="196" spans="1:47" s="2" customFormat="1" ht="19.5">
      <c r="A196" s="33"/>
      <c r="B196" s="34"/>
      <c r="C196" s="33"/>
      <c r="D196" s="161" t="s">
        <v>122</v>
      </c>
      <c r="E196" s="33"/>
      <c r="F196" s="162" t="s">
        <v>366</v>
      </c>
      <c r="G196" s="33"/>
      <c r="H196" s="33"/>
      <c r="I196" s="87"/>
      <c r="J196" s="33"/>
      <c r="K196" s="33"/>
      <c r="L196" s="34"/>
      <c r="M196" s="163"/>
      <c r="N196" s="164"/>
      <c r="O196" s="54"/>
      <c r="P196" s="54"/>
      <c r="Q196" s="54"/>
      <c r="R196" s="54"/>
      <c r="S196" s="54"/>
      <c r="T196" s="55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122</v>
      </c>
      <c r="AU196" s="18" t="s">
        <v>79</v>
      </c>
    </row>
    <row r="197" spans="1:65" s="2" customFormat="1" ht="21.75" customHeight="1">
      <c r="A197" s="33"/>
      <c r="B197" s="147"/>
      <c r="C197" s="148" t="s">
        <v>367</v>
      </c>
      <c r="D197" s="148" t="s">
        <v>115</v>
      </c>
      <c r="E197" s="149" t="s">
        <v>368</v>
      </c>
      <c r="F197" s="150" t="s">
        <v>369</v>
      </c>
      <c r="G197" s="151" t="s">
        <v>173</v>
      </c>
      <c r="H197" s="152">
        <v>18</v>
      </c>
      <c r="I197" s="153"/>
      <c r="J197" s="154">
        <f>ROUND(I197*H197,2)</f>
        <v>0</v>
      </c>
      <c r="K197" s="150" t="s">
        <v>119</v>
      </c>
      <c r="L197" s="34"/>
      <c r="M197" s="155" t="s">
        <v>3</v>
      </c>
      <c r="N197" s="156" t="s">
        <v>43</v>
      </c>
      <c r="O197" s="54"/>
      <c r="P197" s="157">
        <f>O197*H197</f>
        <v>0</v>
      </c>
      <c r="Q197" s="157">
        <v>6E-05</v>
      </c>
      <c r="R197" s="157">
        <f>Q197*H197</f>
        <v>0.00108</v>
      </c>
      <c r="S197" s="157">
        <v>0</v>
      </c>
      <c r="T197" s="15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9" t="s">
        <v>188</v>
      </c>
      <c r="AT197" s="159" t="s">
        <v>115</v>
      </c>
      <c r="AU197" s="159" t="s">
        <v>79</v>
      </c>
      <c r="AY197" s="18" t="s">
        <v>113</v>
      </c>
      <c r="BE197" s="160">
        <f>IF(N197="základní",J197,0)</f>
        <v>0</v>
      </c>
      <c r="BF197" s="160">
        <f>IF(N197="snížená",J197,0)</f>
        <v>0</v>
      </c>
      <c r="BG197" s="160">
        <f>IF(N197="zákl. přenesená",J197,0)</f>
        <v>0</v>
      </c>
      <c r="BH197" s="160">
        <f>IF(N197="sníž. přenesená",J197,0)</f>
        <v>0</v>
      </c>
      <c r="BI197" s="160">
        <f>IF(N197="nulová",J197,0)</f>
        <v>0</v>
      </c>
      <c r="BJ197" s="18" t="s">
        <v>77</v>
      </c>
      <c r="BK197" s="160">
        <f>ROUND(I197*H197,2)</f>
        <v>0</v>
      </c>
      <c r="BL197" s="18" t="s">
        <v>188</v>
      </c>
      <c r="BM197" s="159" t="s">
        <v>370</v>
      </c>
    </row>
    <row r="198" spans="1:47" s="2" customFormat="1" ht="19.5">
      <c r="A198" s="33"/>
      <c r="B198" s="34"/>
      <c r="C198" s="33"/>
      <c r="D198" s="161" t="s">
        <v>122</v>
      </c>
      <c r="E198" s="33"/>
      <c r="F198" s="162" t="s">
        <v>371</v>
      </c>
      <c r="G198" s="33"/>
      <c r="H198" s="33"/>
      <c r="I198" s="87"/>
      <c r="J198" s="33"/>
      <c r="K198" s="33"/>
      <c r="L198" s="34"/>
      <c r="M198" s="163"/>
      <c r="N198" s="164"/>
      <c r="O198" s="54"/>
      <c r="P198" s="54"/>
      <c r="Q198" s="54"/>
      <c r="R198" s="54"/>
      <c r="S198" s="54"/>
      <c r="T198" s="55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122</v>
      </c>
      <c r="AU198" s="18" t="s">
        <v>79</v>
      </c>
    </row>
    <row r="199" spans="1:65" s="2" customFormat="1" ht="21.75" customHeight="1">
      <c r="A199" s="33"/>
      <c r="B199" s="147"/>
      <c r="C199" s="148" t="s">
        <v>372</v>
      </c>
      <c r="D199" s="148" t="s">
        <v>115</v>
      </c>
      <c r="E199" s="149" t="s">
        <v>373</v>
      </c>
      <c r="F199" s="150" t="s">
        <v>374</v>
      </c>
      <c r="G199" s="151" t="s">
        <v>173</v>
      </c>
      <c r="H199" s="152">
        <v>10</v>
      </c>
      <c r="I199" s="153"/>
      <c r="J199" s="154">
        <f>ROUND(I199*H199,2)</f>
        <v>0</v>
      </c>
      <c r="K199" s="150" t="s">
        <v>119</v>
      </c>
      <c r="L199" s="34"/>
      <c r="M199" s="155" t="s">
        <v>3</v>
      </c>
      <c r="N199" s="156" t="s">
        <v>43</v>
      </c>
      <c r="O199" s="54"/>
      <c r="P199" s="157">
        <f>O199*H199</f>
        <v>0</v>
      </c>
      <c r="Q199" s="157">
        <v>8E-05</v>
      </c>
      <c r="R199" s="157">
        <f>Q199*H199</f>
        <v>0.0008</v>
      </c>
      <c r="S199" s="157">
        <v>0</v>
      </c>
      <c r="T199" s="15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9" t="s">
        <v>188</v>
      </c>
      <c r="AT199" s="159" t="s">
        <v>115</v>
      </c>
      <c r="AU199" s="159" t="s">
        <v>79</v>
      </c>
      <c r="AY199" s="18" t="s">
        <v>113</v>
      </c>
      <c r="BE199" s="160">
        <f>IF(N199="základní",J199,0)</f>
        <v>0</v>
      </c>
      <c r="BF199" s="160">
        <f>IF(N199="snížená",J199,0)</f>
        <v>0</v>
      </c>
      <c r="BG199" s="160">
        <f>IF(N199="zákl. přenesená",J199,0)</f>
        <v>0</v>
      </c>
      <c r="BH199" s="160">
        <f>IF(N199="sníž. přenesená",J199,0)</f>
        <v>0</v>
      </c>
      <c r="BI199" s="160">
        <f>IF(N199="nulová",J199,0)</f>
        <v>0</v>
      </c>
      <c r="BJ199" s="18" t="s">
        <v>77</v>
      </c>
      <c r="BK199" s="160">
        <f>ROUND(I199*H199,2)</f>
        <v>0</v>
      </c>
      <c r="BL199" s="18" t="s">
        <v>188</v>
      </c>
      <c r="BM199" s="159" t="s">
        <v>375</v>
      </c>
    </row>
    <row r="200" spans="1:47" s="2" customFormat="1" ht="19.5">
      <c r="A200" s="33"/>
      <c r="B200" s="34"/>
      <c r="C200" s="33"/>
      <c r="D200" s="161" t="s">
        <v>122</v>
      </c>
      <c r="E200" s="33"/>
      <c r="F200" s="162" t="s">
        <v>376</v>
      </c>
      <c r="G200" s="33"/>
      <c r="H200" s="33"/>
      <c r="I200" s="87"/>
      <c r="J200" s="33"/>
      <c r="K200" s="33"/>
      <c r="L200" s="34"/>
      <c r="M200" s="163"/>
      <c r="N200" s="164"/>
      <c r="O200" s="54"/>
      <c r="P200" s="54"/>
      <c r="Q200" s="54"/>
      <c r="R200" s="54"/>
      <c r="S200" s="54"/>
      <c r="T200" s="55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122</v>
      </c>
      <c r="AU200" s="18" t="s">
        <v>79</v>
      </c>
    </row>
    <row r="201" spans="1:65" s="2" customFormat="1" ht="21.75" customHeight="1">
      <c r="A201" s="33"/>
      <c r="B201" s="147"/>
      <c r="C201" s="148" t="s">
        <v>377</v>
      </c>
      <c r="D201" s="148" t="s">
        <v>115</v>
      </c>
      <c r="E201" s="149" t="s">
        <v>378</v>
      </c>
      <c r="F201" s="150" t="s">
        <v>379</v>
      </c>
      <c r="G201" s="151" t="s">
        <v>173</v>
      </c>
      <c r="H201" s="152">
        <v>48</v>
      </c>
      <c r="I201" s="153"/>
      <c r="J201" s="154">
        <f>ROUND(I201*H201,2)</f>
        <v>0</v>
      </c>
      <c r="K201" s="150" t="s">
        <v>119</v>
      </c>
      <c r="L201" s="34"/>
      <c r="M201" s="155" t="s">
        <v>3</v>
      </c>
      <c r="N201" s="156" t="s">
        <v>43</v>
      </c>
      <c r="O201" s="54"/>
      <c r="P201" s="157">
        <f>O201*H201</f>
        <v>0</v>
      </c>
      <c r="Q201" s="157">
        <v>2E-05</v>
      </c>
      <c r="R201" s="157">
        <f>Q201*H201</f>
        <v>0.0009600000000000001</v>
      </c>
      <c r="S201" s="157">
        <v>0</v>
      </c>
      <c r="T201" s="15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9" t="s">
        <v>188</v>
      </c>
      <c r="AT201" s="159" t="s">
        <v>115</v>
      </c>
      <c r="AU201" s="159" t="s">
        <v>79</v>
      </c>
      <c r="AY201" s="18" t="s">
        <v>113</v>
      </c>
      <c r="BE201" s="160">
        <f>IF(N201="základní",J201,0)</f>
        <v>0</v>
      </c>
      <c r="BF201" s="160">
        <f>IF(N201="snížená",J201,0)</f>
        <v>0</v>
      </c>
      <c r="BG201" s="160">
        <f>IF(N201="zákl. přenesená",J201,0)</f>
        <v>0</v>
      </c>
      <c r="BH201" s="160">
        <f>IF(N201="sníž. přenesená",J201,0)</f>
        <v>0</v>
      </c>
      <c r="BI201" s="160">
        <f>IF(N201="nulová",J201,0)</f>
        <v>0</v>
      </c>
      <c r="BJ201" s="18" t="s">
        <v>77</v>
      </c>
      <c r="BK201" s="160">
        <f>ROUND(I201*H201,2)</f>
        <v>0</v>
      </c>
      <c r="BL201" s="18" t="s">
        <v>188</v>
      </c>
      <c r="BM201" s="159" t="s">
        <v>380</v>
      </c>
    </row>
    <row r="202" spans="1:47" s="2" customFormat="1" ht="19.5">
      <c r="A202" s="33"/>
      <c r="B202" s="34"/>
      <c r="C202" s="33"/>
      <c r="D202" s="161" t="s">
        <v>122</v>
      </c>
      <c r="E202" s="33"/>
      <c r="F202" s="162" t="s">
        <v>381</v>
      </c>
      <c r="G202" s="33"/>
      <c r="H202" s="33"/>
      <c r="I202" s="87"/>
      <c r="J202" s="33"/>
      <c r="K202" s="33"/>
      <c r="L202" s="34"/>
      <c r="M202" s="163"/>
      <c r="N202" s="164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122</v>
      </c>
      <c r="AU202" s="18" t="s">
        <v>79</v>
      </c>
    </row>
    <row r="203" spans="1:65" s="2" customFormat="1" ht="21.75" customHeight="1">
      <c r="A203" s="33"/>
      <c r="B203" s="147"/>
      <c r="C203" s="148" t="s">
        <v>382</v>
      </c>
      <c r="D203" s="148" t="s">
        <v>115</v>
      </c>
      <c r="E203" s="149" t="s">
        <v>383</v>
      </c>
      <c r="F203" s="150" t="s">
        <v>384</v>
      </c>
      <c r="G203" s="151" t="s">
        <v>173</v>
      </c>
      <c r="H203" s="152">
        <v>36</v>
      </c>
      <c r="I203" s="153"/>
      <c r="J203" s="154">
        <f>ROUND(I203*H203,2)</f>
        <v>0</v>
      </c>
      <c r="K203" s="150" t="s">
        <v>119</v>
      </c>
      <c r="L203" s="34"/>
      <c r="M203" s="155" t="s">
        <v>3</v>
      </c>
      <c r="N203" s="156" t="s">
        <v>43</v>
      </c>
      <c r="O203" s="54"/>
      <c r="P203" s="157">
        <f>O203*H203</f>
        <v>0</v>
      </c>
      <c r="Q203" s="157">
        <v>4E-05</v>
      </c>
      <c r="R203" s="157">
        <f>Q203*H203</f>
        <v>0.00144</v>
      </c>
      <c r="S203" s="157">
        <v>0</v>
      </c>
      <c r="T203" s="15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9" t="s">
        <v>188</v>
      </c>
      <c r="AT203" s="159" t="s">
        <v>115</v>
      </c>
      <c r="AU203" s="159" t="s">
        <v>79</v>
      </c>
      <c r="AY203" s="18" t="s">
        <v>113</v>
      </c>
      <c r="BE203" s="160">
        <f>IF(N203="základní",J203,0)</f>
        <v>0</v>
      </c>
      <c r="BF203" s="160">
        <f>IF(N203="snížená",J203,0)</f>
        <v>0</v>
      </c>
      <c r="BG203" s="160">
        <f>IF(N203="zákl. přenesená",J203,0)</f>
        <v>0</v>
      </c>
      <c r="BH203" s="160">
        <f>IF(N203="sníž. přenesená",J203,0)</f>
        <v>0</v>
      </c>
      <c r="BI203" s="160">
        <f>IF(N203="nulová",J203,0)</f>
        <v>0</v>
      </c>
      <c r="BJ203" s="18" t="s">
        <v>77</v>
      </c>
      <c r="BK203" s="160">
        <f>ROUND(I203*H203,2)</f>
        <v>0</v>
      </c>
      <c r="BL203" s="18" t="s">
        <v>188</v>
      </c>
      <c r="BM203" s="159" t="s">
        <v>385</v>
      </c>
    </row>
    <row r="204" spans="1:47" s="2" customFormat="1" ht="19.5">
      <c r="A204" s="33"/>
      <c r="B204" s="34"/>
      <c r="C204" s="33"/>
      <c r="D204" s="161" t="s">
        <v>122</v>
      </c>
      <c r="E204" s="33"/>
      <c r="F204" s="162" t="s">
        <v>386</v>
      </c>
      <c r="G204" s="33"/>
      <c r="H204" s="33"/>
      <c r="I204" s="87"/>
      <c r="J204" s="33"/>
      <c r="K204" s="33"/>
      <c r="L204" s="34"/>
      <c r="M204" s="163"/>
      <c r="N204" s="164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122</v>
      </c>
      <c r="AU204" s="18" t="s">
        <v>79</v>
      </c>
    </row>
    <row r="205" spans="1:65" s="2" customFormat="1" ht="21.75" customHeight="1">
      <c r="A205" s="33"/>
      <c r="B205" s="147"/>
      <c r="C205" s="148" t="s">
        <v>387</v>
      </c>
      <c r="D205" s="148" t="s">
        <v>115</v>
      </c>
      <c r="E205" s="149" t="s">
        <v>388</v>
      </c>
      <c r="F205" s="150" t="s">
        <v>389</v>
      </c>
      <c r="G205" s="151" t="s">
        <v>173</v>
      </c>
      <c r="H205" s="152">
        <v>18</v>
      </c>
      <c r="I205" s="153"/>
      <c r="J205" s="154">
        <f>ROUND(I205*H205,2)</f>
        <v>0</v>
      </c>
      <c r="K205" s="150" t="s">
        <v>119</v>
      </c>
      <c r="L205" s="34"/>
      <c r="M205" s="155" t="s">
        <v>3</v>
      </c>
      <c r="N205" s="156" t="s">
        <v>43</v>
      </c>
      <c r="O205" s="54"/>
      <c r="P205" s="157">
        <f>O205*H205</f>
        <v>0</v>
      </c>
      <c r="Q205" s="157">
        <v>6E-05</v>
      </c>
      <c r="R205" s="157">
        <f>Q205*H205</f>
        <v>0.00108</v>
      </c>
      <c r="S205" s="157">
        <v>0</v>
      </c>
      <c r="T205" s="15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9" t="s">
        <v>188</v>
      </c>
      <c r="AT205" s="159" t="s">
        <v>115</v>
      </c>
      <c r="AU205" s="159" t="s">
        <v>79</v>
      </c>
      <c r="AY205" s="18" t="s">
        <v>113</v>
      </c>
      <c r="BE205" s="160">
        <f>IF(N205="základní",J205,0)</f>
        <v>0</v>
      </c>
      <c r="BF205" s="160">
        <f>IF(N205="snížená",J205,0)</f>
        <v>0</v>
      </c>
      <c r="BG205" s="160">
        <f>IF(N205="zákl. přenesená",J205,0)</f>
        <v>0</v>
      </c>
      <c r="BH205" s="160">
        <f>IF(N205="sníž. přenesená",J205,0)</f>
        <v>0</v>
      </c>
      <c r="BI205" s="160">
        <f>IF(N205="nulová",J205,0)</f>
        <v>0</v>
      </c>
      <c r="BJ205" s="18" t="s">
        <v>77</v>
      </c>
      <c r="BK205" s="160">
        <f>ROUND(I205*H205,2)</f>
        <v>0</v>
      </c>
      <c r="BL205" s="18" t="s">
        <v>188</v>
      </c>
      <c r="BM205" s="159" t="s">
        <v>390</v>
      </c>
    </row>
    <row r="206" spans="1:47" s="2" customFormat="1" ht="19.5">
      <c r="A206" s="33"/>
      <c r="B206" s="34"/>
      <c r="C206" s="33"/>
      <c r="D206" s="161" t="s">
        <v>122</v>
      </c>
      <c r="E206" s="33"/>
      <c r="F206" s="162" t="s">
        <v>391</v>
      </c>
      <c r="G206" s="33"/>
      <c r="H206" s="33"/>
      <c r="I206" s="87"/>
      <c r="J206" s="33"/>
      <c r="K206" s="33"/>
      <c r="L206" s="34"/>
      <c r="M206" s="163"/>
      <c r="N206" s="164"/>
      <c r="O206" s="54"/>
      <c r="P206" s="54"/>
      <c r="Q206" s="54"/>
      <c r="R206" s="54"/>
      <c r="S206" s="54"/>
      <c r="T206" s="55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122</v>
      </c>
      <c r="AU206" s="18" t="s">
        <v>79</v>
      </c>
    </row>
    <row r="207" spans="1:65" s="2" customFormat="1" ht="21.75" customHeight="1">
      <c r="A207" s="33"/>
      <c r="B207" s="147"/>
      <c r="C207" s="148" t="s">
        <v>392</v>
      </c>
      <c r="D207" s="148" t="s">
        <v>115</v>
      </c>
      <c r="E207" s="149" t="s">
        <v>393</v>
      </c>
      <c r="F207" s="150" t="s">
        <v>394</v>
      </c>
      <c r="G207" s="151" t="s">
        <v>173</v>
      </c>
      <c r="H207" s="152">
        <v>10</v>
      </c>
      <c r="I207" s="153"/>
      <c r="J207" s="154">
        <f>ROUND(I207*H207,2)</f>
        <v>0</v>
      </c>
      <c r="K207" s="150" t="s">
        <v>119</v>
      </c>
      <c r="L207" s="34"/>
      <c r="M207" s="155" t="s">
        <v>3</v>
      </c>
      <c r="N207" s="156" t="s">
        <v>43</v>
      </c>
      <c r="O207" s="54"/>
      <c r="P207" s="157">
        <f>O207*H207</f>
        <v>0</v>
      </c>
      <c r="Q207" s="157">
        <v>8E-05</v>
      </c>
      <c r="R207" s="157">
        <f>Q207*H207</f>
        <v>0.0008</v>
      </c>
      <c r="S207" s="157">
        <v>0</v>
      </c>
      <c r="T207" s="15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9" t="s">
        <v>188</v>
      </c>
      <c r="AT207" s="159" t="s">
        <v>115</v>
      </c>
      <c r="AU207" s="159" t="s">
        <v>79</v>
      </c>
      <c r="AY207" s="18" t="s">
        <v>113</v>
      </c>
      <c r="BE207" s="160">
        <f>IF(N207="základní",J207,0)</f>
        <v>0</v>
      </c>
      <c r="BF207" s="160">
        <f>IF(N207="snížená",J207,0)</f>
        <v>0</v>
      </c>
      <c r="BG207" s="160">
        <f>IF(N207="zákl. přenesená",J207,0)</f>
        <v>0</v>
      </c>
      <c r="BH207" s="160">
        <f>IF(N207="sníž. přenesená",J207,0)</f>
        <v>0</v>
      </c>
      <c r="BI207" s="160">
        <f>IF(N207="nulová",J207,0)</f>
        <v>0</v>
      </c>
      <c r="BJ207" s="18" t="s">
        <v>77</v>
      </c>
      <c r="BK207" s="160">
        <f>ROUND(I207*H207,2)</f>
        <v>0</v>
      </c>
      <c r="BL207" s="18" t="s">
        <v>188</v>
      </c>
      <c r="BM207" s="159" t="s">
        <v>395</v>
      </c>
    </row>
    <row r="208" spans="1:47" s="2" customFormat="1" ht="19.5">
      <c r="A208" s="33"/>
      <c r="B208" s="34"/>
      <c r="C208" s="33"/>
      <c r="D208" s="161" t="s">
        <v>122</v>
      </c>
      <c r="E208" s="33"/>
      <c r="F208" s="162" t="s">
        <v>396</v>
      </c>
      <c r="G208" s="33"/>
      <c r="H208" s="33"/>
      <c r="I208" s="87"/>
      <c r="J208" s="33"/>
      <c r="K208" s="33"/>
      <c r="L208" s="34"/>
      <c r="M208" s="163"/>
      <c r="N208" s="164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122</v>
      </c>
      <c r="AU208" s="18" t="s">
        <v>79</v>
      </c>
    </row>
    <row r="209" spans="2:63" s="12" customFormat="1" ht="22.9" customHeight="1">
      <c r="B209" s="134"/>
      <c r="D209" s="135" t="s">
        <v>71</v>
      </c>
      <c r="E209" s="145" t="s">
        <v>397</v>
      </c>
      <c r="F209" s="145" t="s">
        <v>397</v>
      </c>
      <c r="I209" s="137"/>
      <c r="J209" s="146">
        <f>BK209</f>
        <v>0</v>
      </c>
      <c r="L209" s="134"/>
      <c r="M209" s="139"/>
      <c r="N209" s="140"/>
      <c r="O209" s="140"/>
      <c r="P209" s="141">
        <f>SUM(P210:P215)</f>
        <v>0</v>
      </c>
      <c r="Q209" s="140"/>
      <c r="R209" s="141">
        <f>SUM(R210:R215)</f>
        <v>0</v>
      </c>
      <c r="S209" s="140"/>
      <c r="T209" s="142">
        <f>SUM(T210:T215)</f>
        <v>0</v>
      </c>
      <c r="AR209" s="135" t="s">
        <v>79</v>
      </c>
      <c r="AT209" s="143" t="s">
        <v>71</v>
      </c>
      <c r="AU209" s="143" t="s">
        <v>77</v>
      </c>
      <c r="AY209" s="135" t="s">
        <v>113</v>
      </c>
      <c r="BK209" s="144">
        <f>SUM(BK210:BK215)</f>
        <v>0</v>
      </c>
    </row>
    <row r="210" spans="1:65" s="2" customFormat="1" ht="16.5" customHeight="1">
      <c r="A210" s="33"/>
      <c r="B210" s="147"/>
      <c r="C210" s="148" t="s">
        <v>398</v>
      </c>
      <c r="D210" s="148" t="s">
        <v>115</v>
      </c>
      <c r="E210" s="149" t="s">
        <v>399</v>
      </c>
      <c r="F210" s="150" t="s">
        <v>401</v>
      </c>
      <c r="G210" s="151" t="s">
        <v>198</v>
      </c>
      <c r="H210" s="152">
        <v>1</v>
      </c>
      <c r="I210" s="153"/>
      <c r="J210" s="154">
        <f>ROUND(I210*H210,2)</f>
        <v>0</v>
      </c>
      <c r="K210" s="150" t="s">
        <v>3</v>
      </c>
      <c r="L210" s="34"/>
      <c r="M210" s="155" t="s">
        <v>3</v>
      </c>
      <c r="N210" s="156" t="s">
        <v>43</v>
      </c>
      <c r="O210" s="54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9" t="s">
        <v>188</v>
      </c>
      <c r="AT210" s="159" t="s">
        <v>115</v>
      </c>
      <c r="AU210" s="159" t="s">
        <v>79</v>
      </c>
      <c r="AY210" s="18" t="s">
        <v>113</v>
      </c>
      <c r="BE210" s="160">
        <f>IF(N210="základní",J210,0)</f>
        <v>0</v>
      </c>
      <c r="BF210" s="160">
        <f>IF(N210="snížená",J210,0)</f>
        <v>0</v>
      </c>
      <c r="BG210" s="160">
        <f>IF(N210="zákl. přenesená",J210,0)</f>
        <v>0</v>
      </c>
      <c r="BH210" s="160">
        <f>IF(N210="sníž. přenesená",J210,0)</f>
        <v>0</v>
      </c>
      <c r="BI210" s="160">
        <f>IF(N210="nulová",J210,0)</f>
        <v>0</v>
      </c>
      <c r="BJ210" s="18" t="s">
        <v>77</v>
      </c>
      <c r="BK210" s="160">
        <f>ROUND(I210*H210,2)</f>
        <v>0</v>
      </c>
      <c r="BL210" s="18" t="s">
        <v>188</v>
      </c>
      <c r="BM210" s="159" t="s">
        <v>400</v>
      </c>
    </row>
    <row r="211" spans="1:47" s="2" customFormat="1" ht="12">
      <c r="A211" s="33"/>
      <c r="B211" s="34"/>
      <c r="C211" s="33"/>
      <c r="D211" s="161" t="s">
        <v>122</v>
      </c>
      <c r="E211" s="33"/>
      <c r="F211" s="162" t="s">
        <v>401</v>
      </c>
      <c r="G211" s="33"/>
      <c r="H211" s="33"/>
      <c r="I211" s="87"/>
      <c r="J211" s="33"/>
      <c r="K211" s="33"/>
      <c r="L211" s="34"/>
      <c r="M211" s="163"/>
      <c r="N211" s="164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122</v>
      </c>
      <c r="AU211" s="18" t="s">
        <v>79</v>
      </c>
    </row>
    <row r="212" spans="1:65" s="2" customFormat="1" ht="16.5" customHeight="1">
      <c r="A212" s="33"/>
      <c r="B212" s="147"/>
      <c r="C212" s="148" t="s">
        <v>402</v>
      </c>
      <c r="D212" s="148" t="s">
        <v>115</v>
      </c>
      <c r="E212" s="149" t="s">
        <v>403</v>
      </c>
      <c r="F212" s="150" t="s">
        <v>405</v>
      </c>
      <c r="G212" s="151" t="s">
        <v>198</v>
      </c>
      <c r="H212" s="152">
        <v>1</v>
      </c>
      <c r="I212" s="153"/>
      <c r="J212" s="154">
        <f>ROUND(I212*H212,2)</f>
        <v>0</v>
      </c>
      <c r="K212" s="150" t="s">
        <v>3</v>
      </c>
      <c r="L212" s="34"/>
      <c r="M212" s="155" t="s">
        <v>3</v>
      </c>
      <c r="N212" s="156" t="s">
        <v>43</v>
      </c>
      <c r="O212" s="54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9" t="s">
        <v>188</v>
      </c>
      <c r="AT212" s="159" t="s">
        <v>115</v>
      </c>
      <c r="AU212" s="159" t="s">
        <v>79</v>
      </c>
      <c r="AY212" s="18" t="s">
        <v>113</v>
      </c>
      <c r="BE212" s="160">
        <f>IF(N212="základní",J212,0)</f>
        <v>0</v>
      </c>
      <c r="BF212" s="160">
        <f>IF(N212="snížená",J212,0)</f>
        <v>0</v>
      </c>
      <c r="BG212" s="160">
        <f>IF(N212="zákl. přenesená",J212,0)</f>
        <v>0</v>
      </c>
      <c r="BH212" s="160">
        <f>IF(N212="sníž. přenesená",J212,0)</f>
        <v>0</v>
      </c>
      <c r="BI212" s="160">
        <f>IF(N212="nulová",J212,0)</f>
        <v>0</v>
      </c>
      <c r="BJ212" s="18" t="s">
        <v>77</v>
      </c>
      <c r="BK212" s="160">
        <f>ROUND(I212*H212,2)</f>
        <v>0</v>
      </c>
      <c r="BL212" s="18" t="s">
        <v>188</v>
      </c>
      <c r="BM212" s="159" t="s">
        <v>404</v>
      </c>
    </row>
    <row r="213" spans="1:47" s="2" customFormat="1" ht="12">
      <c r="A213" s="33"/>
      <c r="B213" s="34"/>
      <c r="C213" s="33"/>
      <c r="D213" s="161" t="s">
        <v>122</v>
      </c>
      <c r="E213" s="33"/>
      <c r="F213" s="162" t="s">
        <v>405</v>
      </c>
      <c r="G213" s="33"/>
      <c r="H213" s="33"/>
      <c r="I213" s="87"/>
      <c r="J213" s="33"/>
      <c r="K213" s="33"/>
      <c r="L213" s="34"/>
      <c r="M213" s="163"/>
      <c r="N213" s="164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122</v>
      </c>
      <c r="AU213" s="18" t="s">
        <v>79</v>
      </c>
    </row>
    <row r="214" spans="1:65" s="2" customFormat="1" ht="16.5" customHeight="1">
      <c r="A214" s="33"/>
      <c r="B214" s="147"/>
      <c r="C214" s="148" t="s">
        <v>406</v>
      </c>
      <c r="D214" s="148" t="s">
        <v>115</v>
      </c>
      <c r="E214" s="149" t="s">
        <v>407</v>
      </c>
      <c r="F214" s="150" t="s">
        <v>408</v>
      </c>
      <c r="G214" s="151" t="s">
        <v>198</v>
      </c>
      <c r="H214" s="152">
        <v>1</v>
      </c>
      <c r="I214" s="153"/>
      <c r="J214" s="154">
        <f>ROUND(I214*H214,2)</f>
        <v>0</v>
      </c>
      <c r="K214" s="150" t="s">
        <v>3</v>
      </c>
      <c r="L214" s="34"/>
      <c r="M214" s="155" t="s">
        <v>3</v>
      </c>
      <c r="N214" s="156" t="s">
        <v>43</v>
      </c>
      <c r="O214" s="54"/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9" t="s">
        <v>188</v>
      </c>
      <c r="AT214" s="159" t="s">
        <v>115</v>
      </c>
      <c r="AU214" s="159" t="s">
        <v>79</v>
      </c>
      <c r="AY214" s="18" t="s">
        <v>113</v>
      </c>
      <c r="BE214" s="160">
        <f>IF(N214="základní",J214,0)</f>
        <v>0</v>
      </c>
      <c r="BF214" s="160">
        <f>IF(N214="snížená",J214,0)</f>
        <v>0</v>
      </c>
      <c r="BG214" s="160">
        <f>IF(N214="zákl. přenesená",J214,0)</f>
        <v>0</v>
      </c>
      <c r="BH214" s="160">
        <f>IF(N214="sníž. přenesená",J214,0)</f>
        <v>0</v>
      </c>
      <c r="BI214" s="160">
        <f>IF(N214="nulová",J214,0)</f>
        <v>0</v>
      </c>
      <c r="BJ214" s="18" t="s">
        <v>77</v>
      </c>
      <c r="BK214" s="160">
        <f>ROUND(I214*H214,2)</f>
        <v>0</v>
      </c>
      <c r="BL214" s="18" t="s">
        <v>188</v>
      </c>
      <c r="BM214" s="159" t="s">
        <v>409</v>
      </c>
    </row>
    <row r="215" spans="1:47" s="2" customFormat="1" ht="12">
      <c r="A215" s="33"/>
      <c r="B215" s="34"/>
      <c r="C215" s="33"/>
      <c r="D215" s="161" t="s">
        <v>122</v>
      </c>
      <c r="E215" s="33"/>
      <c r="F215" s="162" t="s">
        <v>408</v>
      </c>
      <c r="G215" s="33"/>
      <c r="H215" s="33"/>
      <c r="I215" s="87"/>
      <c r="J215" s="33"/>
      <c r="K215" s="33"/>
      <c r="L215" s="34"/>
      <c r="M215" s="163"/>
      <c r="N215" s="164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122</v>
      </c>
      <c r="AU215" s="18" t="s">
        <v>79</v>
      </c>
    </row>
    <row r="216" spans="2:63" s="12" customFormat="1" ht="25.9" customHeight="1">
      <c r="B216" s="134"/>
      <c r="D216" s="135" t="s">
        <v>71</v>
      </c>
      <c r="E216" s="136" t="s">
        <v>410</v>
      </c>
      <c r="F216" s="136" t="s">
        <v>411</v>
      </c>
      <c r="I216" s="137"/>
      <c r="J216" s="138">
        <f>BK216</f>
        <v>0</v>
      </c>
      <c r="L216" s="134"/>
      <c r="M216" s="139"/>
      <c r="N216" s="140"/>
      <c r="O216" s="140"/>
      <c r="P216" s="141">
        <f>P217+P220+P223+P226</f>
        <v>0</v>
      </c>
      <c r="Q216" s="140"/>
      <c r="R216" s="141">
        <f>R217+R220+R223+R226</f>
        <v>0</v>
      </c>
      <c r="S216" s="140"/>
      <c r="T216" s="142">
        <f>T217+T220+T223+T226</f>
        <v>0</v>
      </c>
      <c r="AR216" s="135" t="s">
        <v>142</v>
      </c>
      <c r="AT216" s="143" t="s">
        <v>71</v>
      </c>
      <c r="AU216" s="143" t="s">
        <v>72</v>
      </c>
      <c r="AY216" s="135" t="s">
        <v>113</v>
      </c>
      <c r="BK216" s="144">
        <f>BK217+BK220+BK223+BK226</f>
        <v>0</v>
      </c>
    </row>
    <row r="217" spans="2:63" s="12" customFormat="1" ht="22.9" customHeight="1">
      <c r="B217" s="134"/>
      <c r="D217" s="135" t="s">
        <v>71</v>
      </c>
      <c r="E217" s="145" t="s">
        <v>412</v>
      </c>
      <c r="F217" s="145" t="s">
        <v>413</v>
      </c>
      <c r="I217" s="137"/>
      <c r="J217" s="146">
        <f>BK217</f>
        <v>0</v>
      </c>
      <c r="L217" s="134"/>
      <c r="M217" s="139"/>
      <c r="N217" s="140"/>
      <c r="O217" s="140"/>
      <c r="P217" s="141">
        <f>SUM(P218:P219)</f>
        <v>0</v>
      </c>
      <c r="Q217" s="140"/>
      <c r="R217" s="141">
        <f>SUM(R218:R219)</f>
        <v>0</v>
      </c>
      <c r="S217" s="140"/>
      <c r="T217" s="142">
        <f>SUM(T218:T219)</f>
        <v>0</v>
      </c>
      <c r="AR217" s="135" t="s">
        <v>142</v>
      </c>
      <c r="AT217" s="143" t="s">
        <v>71</v>
      </c>
      <c r="AU217" s="143" t="s">
        <v>77</v>
      </c>
      <c r="AY217" s="135" t="s">
        <v>113</v>
      </c>
      <c r="BK217" s="144">
        <f>SUM(BK218:BK219)</f>
        <v>0</v>
      </c>
    </row>
    <row r="218" spans="1:65" s="2" customFormat="1" ht="16.5" customHeight="1">
      <c r="A218" s="33"/>
      <c r="B218" s="147"/>
      <c r="C218" s="148" t="s">
        <v>414</v>
      </c>
      <c r="D218" s="148" t="s">
        <v>115</v>
      </c>
      <c r="E218" s="149" t="s">
        <v>415</v>
      </c>
      <c r="F218" s="150" t="s">
        <v>416</v>
      </c>
      <c r="G218" s="151" t="s">
        <v>417</v>
      </c>
      <c r="H218" s="152">
        <v>1</v>
      </c>
      <c r="I218" s="153"/>
      <c r="J218" s="154">
        <f>ROUND(I218*H218,2)</f>
        <v>0</v>
      </c>
      <c r="K218" s="150" t="s">
        <v>119</v>
      </c>
      <c r="L218" s="34"/>
      <c r="M218" s="155" t="s">
        <v>3</v>
      </c>
      <c r="N218" s="156" t="s">
        <v>43</v>
      </c>
      <c r="O218" s="54"/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9" t="s">
        <v>418</v>
      </c>
      <c r="AT218" s="159" t="s">
        <v>115</v>
      </c>
      <c r="AU218" s="159" t="s">
        <v>79</v>
      </c>
      <c r="AY218" s="18" t="s">
        <v>113</v>
      </c>
      <c r="BE218" s="160">
        <f>IF(N218="základní",J218,0)</f>
        <v>0</v>
      </c>
      <c r="BF218" s="160">
        <f>IF(N218="snížená",J218,0)</f>
        <v>0</v>
      </c>
      <c r="BG218" s="160">
        <f>IF(N218="zákl. přenesená",J218,0)</f>
        <v>0</v>
      </c>
      <c r="BH218" s="160">
        <f>IF(N218="sníž. přenesená",J218,0)</f>
        <v>0</v>
      </c>
      <c r="BI218" s="160">
        <f>IF(N218="nulová",J218,0)</f>
        <v>0</v>
      </c>
      <c r="BJ218" s="18" t="s">
        <v>77</v>
      </c>
      <c r="BK218" s="160">
        <f>ROUND(I218*H218,2)</f>
        <v>0</v>
      </c>
      <c r="BL218" s="18" t="s">
        <v>418</v>
      </c>
      <c r="BM218" s="159" t="s">
        <v>419</v>
      </c>
    </row>
    <row r="219" spans="1:47" s="2" customFormat="1" ht="12">
      <c r="A219" s="33"/>
      <c r="B219" s="34"/>
      <c r="C219" s="33"/>
      <c r="D219" s="161" t="s">
        <v>122</v>
      </c>
      <c r="E219" s="33"/>
      <c r="F219" s="162" t="s">
        <v>416</v>
      </c>
      <c r="G219" s="33"/>
      <c r="H219" s="33"/>
      <c r="I219" s="87"/>
      <c r="J219" s="33"/>
      <c r="K219" s="33"/>
      <c r="L219" s="34"/>
      <c r="M219" s="163"/>
      <c r="N219" s="164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122</v>
      </c>
      <c r="AU219" s="18" t="s">
        <v>79</v>
      </c>
    </row>
    <row r="220" spans="2:63" s="12" customFormat="1" ht="22.9" customHeight="1">
      <c r="B220" s="134"/>
      <c r="D220" s="135" t="s">
        <v>71</v>
      </c>
      <c r="E220" s="145" t="s">
        <v>420</v>
      </c>
      <c r="F220" s="145" t="s">
        <v>421</v>
      </c>
      <c r="I220" s="137"/>
      <c r="J220" s="146">
        <f>BK220</f>
        <v>0</v>
      </c>
      <c r="L220" s="134"/>
      <c r="M220" s="139"/>
      <c r="N220" s="140"/>
      <c r="O220" s="140"/>
      <c r="P220" s="141">
        <f>SUM(P221:P222)</f>
        <v>0</v>
      </c>
      <c r="Q220" s="140"/>
      <c r="R220" s="141">
        <f>SUM(R221:R222)</f>
        <v>0</v>
      </c>
      <c r="S220" s="140"/>
      <c r="T220" s="142">
        <f>SUM(T221:T222)</f>
        <v>0</v>
      </c>
      <c r="AR220" s="135" t="s">
        <v>142</v>
      </c>
      <c r="AT220" s="143" t="s">
        <v>71</v>
      </c>
      <c r="AU220" s="143" t="s">
        <v>77</v>
      </c>
      <c r="AY220" s="135" t="s">
        <v>113</v>
      </c>
      <c r="BK220" s="144">
        <f>SUM(BK221:BK222)</f>
        <v>0</v>
      </c>
    </row>
    <row r="221" spans="1:65" s="2" customFormat="1" ht="16.5" customHeight="1">
      <c r="A221" s="33"/>
      <c r="B221" s="147"/>
      <c r="C221" s="148" t="s">
        <v>422</v>
      </c>
      <c r="D221" s="148" t="s">
        <v>115</v>
      </c>
      <c r="E221" s="149" t="s">
        <v>423</v>
      </c>
      <c r="F221" s="150" t="s">
        <v>421</v>
      </c>
      <c r="G221" s="151" t="s">
        <v>198</v>
      </c>
      <c r="H221" s="152">
        <v>1</v>
      </c>
      <c r="I221" s="153"/>
      <c r="J221" s="154">
        <f>ROUND(I221*H221,2)</f>
        <v>0</v>
      </c>
      <c r="K221" s="150" t="s">
        <v>119</v>
      </c>
      <c r="L221" s="34"/>
      <c r="M221" s="155" t="s">
        <v>3</v>
      </c>
      <c r="N221" s="156" t="s">
        <v>43</v>
      </c>
      <c r="O221" s="54"/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9" t="s">
        <v>418</v>
      </c>
      <c r="AT221" s="159" t="s">
        <v>115</v>
      </c>
      <c r="AU221" s="159" t="s">
        <v>79</v>
      </c>
      <c r="AY221" s="18" t="s">
        <v>113</v>
      </c>
      <c r="BE221" s="160">
        <f>IF(N221="základní",J221,0)</f>
        <v>0</v>
      </c>
      <c r="BF221" s="160">
        <f>IF(N221="snížená",J221,0)</f>
        <v>0</v>
      </c>
      <c r="BG221" s="160">
        <f>IF(N221="zákl. přenesená",J221,0)</f>
        <v>0</v>
      </c>
      <c r="BH221" s="160">
        <f>IF(N221="sníž. přenesená",J221,0)</f>
        <v>0</v>
      </c>
      <c r="BI221" s="160">
        <f>IF(N221="nulová",J221,0)</f>
        <v>0</v>
      </c>
      <c r="BJ221" s="18" t="s">
        <v>77</v>
      </c>
      <c r="BK221" s="160">
        <f>ROUND(I221*H221,2)</f>
        <v>0</v>
      </c>
      <c r="BL221" s="18" t="s">
        <v>418</v>
      </c>
      <c r="BM221" s="159" t="s">
        <v>424</v>
      </c>
    </row>
    <row r="222" spans="1:47" s="2" customFormat="1" ht="12">
      <c r="A222" s="33"/>
      <c r="B222" s="34"/>
      <c r="C222" s="33"/>
      <c r="D222" s="161" t="s">
        <v>122</v>
      </c>
      <c r="E222" s="33"/>
      <c r="F222" s="162" t="s">
        <v>421</v>
      </c>
      <c r="G222" s="33"/>
      <c r="H222" s="33"/>
      <c r="I222" s="87"/>
      <c r="J222" s="33"/>
      <c r="K222" s="33"/>
      <c r="L222" s="34"/>
      <c r="M222" s="163"/>
      <c r="N222" s="164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122</v>
      </c>
      <c r="AU222" s="18" t="s">
        <v>79</v>
      </c>
    </row>
    <row r="223" spans="2:63" s="12" customFormat="1" ht="22.9" customHeight="1">
      <c r="B223" s="134"/>
      <c r="D223" s="135" t="s">
        <v>71</v>
      </c>
      <c r="E223" s="145" t="s">
        <v>425</v>
      </c>
      <c r="F223" s="145" t="s">
        <v>426</v>
      </c>
      <c r="I223" s="137"/>
      <c r="J223" s="146">
        <f>BK223</f>
        <v>0</v>
      </c>
      <c r="L223" s="134"/>
      <c r="M223" s="139"/>
      <c r="N223" s="140"/>
      <c r="O223" s="140"/>
      <c r="P223" s="141">
        <f>SUM(P224:P225)</f>
        <v>0</v>
      </c>
      <c r="Q223" s="140"/>
      <c r="R223" s="141">
        <f>SUM(R224:R225)</f>
        <v>0</v>
      </c>
      <c r="S223" s="140"/>
      <c r="T223" s="142">
        <f>SUM(T224:T225)</f>
        <v>0</v>
      </c>
      <c r="AR223" s="135" t="s">
        <v>142</v>
      </c>
      <c r="AT223" s="143" t="s">
        <v>71</v>
      </c>
      <c r="AU223" s="143" t="s">
        <v>77</v>
      </c>
      <c r="AY223" s="135" t="s">
        <v>113</v>
      </c>
      <c r="BK223" s="144">
        <f>SUM(BK224:BK225)</f>
        <v>0</v>
      </c>
    </row>
    <row r="224" spans="1:65" s="2" customFormat="1" ht="16.5" customHeight="1">
      <c r="A224" s="33"/>
      <c r="B224" s="147"/>
      <c r="C224" s="148" t="s">
        <v>427</v>
      </c>
      <c r="D224" s="148" t="s">
        <v>115</v>
      </c>
      <c r="E224" s="149" t="s">
        <v>428</v>
      </c>
      <c r="F224" s="150" t="s">
        <v>426</v>
      </c>
      <c r="G224" s="151" t="s">
        <v>198</v>
      </c>
      <c r="H224" s="152">
        <v>1</v>
      </c>
      <c r="I224" s="153"/>
      <c r="J224" s="154">
        <f>ROUND(I224*H224,2)</f>
        <v>0</v>
      </c>
      <c r="K224" s="150" t="s">
        <v>119</v>
      </c>
      <c r="L224" s="34"/>
      <c r="M224" s="155" t="s">
        <v>3</v>
      </c>
      <c r="N224" s="156" t="s">
        <v>43</v>
      </c>
      <c r="O224" s="54"/>
      <c r="P224" s="157">
        <f>O224*H224</f>
        <v>0</v>
      </c>
      <c r="Q224" s="157">
        <v>0</v>
      </c>
      <c r="R224" s="157">
        <f>Q224*H224</f>
        <v>0</v>
      </c>
      <c r="S224" s="157">
        <v>0</v>
      </c>
      <c r="T224" s="15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9" t="s">
        <v>418</v>
      </c>
      <c r="AT224" s="159" t="s">
        <v>115</v>
      </c>
      <c r="AU224" s="159" t="s">
        <v>79</v>
      </c>
      <c r="AY224" s="18" t="s">
        <v>113</v>
      </c>
      <c r="BE224" s="160">
        <f>IF(N224="základní",J224,0)</f>
        <v>0</v>
      </c>
      <c r="BF224" s="160">
        <f>IF(N224="snížená",J224,0)</f>
        <v>0</v>
      </c>
      <c r="BG224" s="160">
        <f>IF(N224="zákl. přenesená",J224,0)</f>
        <v>0</v>
      </c>
      <c r="BH224" s="160">
        <f>IF(N224="sníž. přenesená",J224,0)</f>
        <v>0</v>
      </c>
      <c r="BI224" s="160">
        <f>IF(N224="nulová",J224,0)</f>
        <v>0</v>
      </c>
      <c r="BJ224" s="18" t="s">
        <v>77</v>
      </c>
      <c r="BK224" s="160">
        <f>ROUND(I224*H224,2)</f>
        <v>0</v>
      </c>
      <c r="BL224" s="18" t="s">
        <v>418</v>
      </c>
      <c r="BM224" s="159" t="s">
        <v>429</v>
      </c>
    </row>
    <row r="225" spans="1:47" s="2" customFormat="1" ht="12">
      <c r="A225" s="33"/>
      <c r="B225" s="34"/>
      <c r="C225" s="33"/>
      <c r="D225" s="161" t="s">
        <v>122</v>
      </c>
      <c r="E225" s="33"/>
      <c r="F225" s="162" t="s">
        <v>426</v>
      </c>
      <c r="G225" s="33"/>
      <c r="H225" s="33"/>
      <c r="I225" s="87"/>
      <c r="J225" s="33"/>
      <c r="K225" s="33"/>
      <c r="L225" s="34"/>
      <c r="M225" s="163"/>
      <c r="N225" s="164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122</v>
      </c>
      <c r="AU225" s="18" t="s">
        <v>79</v>
      </c>
    </row>
    <row r="226" spans="2:63" s="12" customFormat="1" ht="22.9" customHeight="1">
      <c r="B226" s="134"/>
      <c r="D226" s="135" t="s">
        <v>71</v>
      </c>
      <c r="E226" s="145" t="s">
        <v>430</v>
      </c>
      <c r="F226" s="145" t="s">
        <v>431</v>
      </c>
      <c r="I226" s="137"/>
      <c r="J226" s="146">
        <f>BK226</f>
        <v>0</v>
      </c>
      <c r="L226" s="134"/>
      <c r="M226" s="139"/>
      <c r="N226" s="140"/>
      <c r="O226" s="140"/>
      <c r="P226" s="141">
        <f>SUM(P227:P228)</f>
        <v>0</v>
      </c>
      <c r="Q226" s="140"/>
      <c r="R226" s="141">
        <f>SUM(R227:R228)</f>
        <v>0</v>
      </c>
      <c r="S226" s="140"/>
      <c r="T226" s="142">
        <f>SUM(T227:T228)</f>
        <v>0</v>
      </c>
      <c r="AR226" s="135" t="s">
        <v>142</v>
      </c>
      <c r="AT226" s="143" t="s">
        <v>71</v>
      </c>
      <c r="AU226" s="143" t="s">
        <v>77</v>
      </c>
      <c r="AY226" s="135" t="s">
        <v>113</v>
      </c>
      <c r="BK226" s="144">
        <f>SUM(BK227:BK228)</f>
        <v>0</v>
      </c>
    </row>
    <row r="227" spans="1:65" s="2" customFormat="1" ht="16.5" customHeight="1">
      <c r="A227" s="33"/>
      <c r="B227" s="147"/>
      <c r="C227" s="148" t="s">
        <v>432</v>
      </c>
      <c r="D227" s="148" t="s">
        <v>115</v>
      </c>
      <c r="E227" s="149" t="s">
        <v>433</v>
      </c>
      <c r="F227" s="150" t="s">
        <v>431</v>
      </c>
      <c r="G227" s="151" t="s">
        <v>198</v>
      </c>
      <c r="H227" s="152">
        <v>1</v>
      </c>
      <c r="I227" s="153"/>
      <c r="J227" s="154">
        <f>ROUND(I227*H227,2)</f>
        <v>0</v>
      </c>
      <c r="K227" s="150" t="s">
        <v>119</v>
      </c>
      <c r="L227" s="34"/>
      <c r="M227" s="155" t="s">
        <v>3</v>
      </c>
      <c r="N227" s="156" t="s">
        <v>43</v>
      </c>
      <c r="O227" s="54"/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9" t="s">
        <v>418</v>
      </c>
      <c r="AT227" s="159" t="s">
        <v>115</v>
      </c>
      <c r="AU227" s="159" t="s">
        <v>79</v>
      </c>
      <c r="AY227" s="18" t="s">
        <v>113</v>
      </c>
      <c r="BE227" s="160">
        <f>IF(N227="základní",J227,0)</f>
        <v>0</v>
      </c>
      <c r="BF227" s="160">
        <f>IF(N227="snížená",J227,0)</f>
        <v>0</v>
      </c>
      <c r="BG227" s="160">
        <f>IF(N227="zákl. přenesená",J227,0)</f>
        <v>0</v>
      </c>
      <c r="BH227" s="160">
        <f>IF(N227="sníž. přenesená",J227,0)</f>
        <v>0</v>
      </c>
      <c r="BI227" s="160">
        <f>IF(N227="nulová",J227,0)</f>
        <v>0</v>
      </c>
      <c r="BJ227" s="18" t="s">
        <v>77</v>
      </c>
      <c r="BK227" s="160">
        <f>ROUND(I227*H227,2)</f>
        <v>0</v>
      </c>
      <c r="BL227" s="18" t="s">
        <v>418</v>
      </c>
      <c r="BM227" s="159" t="s">
        <v>434</v>
      </c>
    </row>
    <row r="228" spans="1:47" s="2" customFormat="1" ht="12">
      <c r="A228" s="33"/>
      <c r="B228" s="34"/>
      <c r="C228" s="33"/>
      <c r="D228" s="161" t="s">
        <v>122</v>
      </c>
      <c r="E228" s="33"/>
      <c r="F228" s="162" t="s">
        <v>431</v>
      </c>
      <c r="G228" s="33"/>
      <c r="H228" s="33"/>
      <c r="I228" s="87"/>
      <c r="J228" s="33"/>
      <c r="K228" s="33"/>
      <c r="L228" s="34"/>
      <c r="M228" s="198"/>
      <c r="N228" s="199"/>
      <c r="O228" s="200"/>
      <c r="P228" s="200"/>
      <c r="Q228" s="200"/>
      <c r="R228" s="200"/>
      <c r="S228" s="200"/>
      <c r="T228" s="20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122</v>
      </c>
      <c r="AU228" s="18" t="s">
        <v>79</v>
      </c>
    </row>
    <row r="229" spans="1:31" s="2" customFormat="1" ht="6.95" customHeight="1">
      <c r="A229" s="33"/>
      <c r="B229" s="43"/>
      <c r="C229" s="44"/>
      <c r="D229" s="44"/>
      <c r="E229" s="44"/>
      <c r="F229" s="44"/>
      <c r="G229" s="44"/>
      <c r="H229" s="44"/>
      <c r="I229" s="107"/>
      <c r="J229" s="44"/>
      <c r="K229" s="44"/>
      <c r="L229" s="34"/>
      <c r="M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</sheetData>
  <autoFilter ref="C85:K228"/>
  <mergeCells count="6">
    <mergeCell ref="E78:H78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6" customFormat="1" ht="45" customHeight="1">
      <c r="B3" s="206"/>
      <c r="C3" s="321" t="s">
        <v>435</v>
      </c>
      <c r="D3" s="321"/>
      <c r="E3" s="321"/>
      <c r="F3" s="321"/>
      <c r="G3" s="321"/>
      <c r="H3" s="321"/>
      <c r="I3" s="321"/>
      <c r="J3" s="321"/>
      <c r="K3" s="207"/>
    </row>
    <row r="4" spans="2:11" s="1" customFormat="1" ht="25.5" customHeight="1">
      <c r="B4" s="208"/>
      <c r="C4" s="322" t="s">
        <v>436</v>
      </c>
      <c r="D4" s="322"/>
      <c r="E4" s="322"/>
      <c r="F4" s="322"/>
      <c r="G4" s="322"/>
      <c r="H4" s="322"/>
      <c r="I4" s="322"/>
      <c r="J4" s="322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20" t="s">
        <v>437</v>
      </c>
      <c r="D6" s="320"/>
      <c r="E6" s="320"/>
      <c r="F6" s="320"/>
      <c r="G6" s="320"/>
      <c r="H6" s="320"/>
      <c r="I6" s="320"/>
      <c r="J6" s="320"/>
      <c r="K6" s="209"/>
    </row>
    <row r="7" spans="2:11" s="1" customFormat="1" ht="15" customHeight="1">
      <c r="B7" s="212"/>
      <c r="C7" s="320" t="s">
        <v>438</v>
      </c>
      <c r="D7" s="320"/>
      <c r="E7" s="320"/>
      <c r="F7" s="320"/>
      <c r="G7" s="320"/>
      <c r="H7" s="320"/>
      <c r="I7" s="320"/>
      <c r="J7" s="320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20" t="s">
        <v>439</v>
      </c>
      <c r="D9" s="320"/>
      <c r="E9" s="320"/>
      <c r="F9" s="320"/>
      <c r="G9" s="320"/>
      <c r="H9" s="320"/>
      <c r="I9" s="320"/>
      <c r="J9" s="320"/>
      <c r="K9" s="209"/>
    </row>
    <row r="10" spans="2:11" s="1" customFormat="1" ht="15" customHeight="1">
      <c r="B10" s="212"/>
      <c r="C10" s="211"/>
      <c r="D10" s="320" t="s">
        <v>440</v>
      </c>
      <c r="E10" s="320"/>
      <c r="F10" s="320"/>
      <c r="G10" s="320"/>
      <c r="H10" s="320"/>
      <c r="I10" s="320"/>
      <c r="J10" s="320"/>
      <c r="K10" s="209"/>
    </row>
    <row r="11" spans="2:11" s="1" customFormat="1" ht="15" customHeight="1">
      <c r="B11" s="212"/>
      <c r="C11" s="213"/>
      <c r="D11" s="320" t="s">
        <v>441</v>
      </c>
      <c r="E11" s="320"/>
      <c r="F11" s="320"/>
      <c r="G11" s="320"/>
      <c r="H11" s="320"/>
      <c r="I11" s="320"/>
      <c r="J11" s="320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442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20" t="s">
        <v>443</v>
      </c>
      <c r="E15" s="320"/>
      <c r="F15" s="320"/>
      <c r="G15" s="320"/>
      <c r="H15" s="320"/>
      <c r="I15" s="320"/>
      <c r="J15" s="320"/>
      <c r="K15" s="209"/>
    </row>
    <row r="16" spans="2:11" s="1" customFormat="1" ht="15" customHeight="1">
      <c r="B16" s="212"/>
      <c r="C16" s="213"/>
      <c r="D16" s="320" t="s">
        <v>444</v>
      </c>
      <c r="E16" s="320"/>
      <c r="F16" s="320"/>
      <c r="G16" s="320"/>
      <c r="H16" s="320"/>
      <c r="I16" s="320"/>
      <c r="J16" s="320"/>
      <c r="K16" s="209"/>
    </row>
    <row r="17" spans="2:11" s="1" customFormat="1" ht="15" customHeight="1">
      <c r="B17" s="212"/>
      <c r="C17" s="213"/>
      <c r="D17" s="320" t="s">
        <v>445</v>
      </c>
      <c r="E17" s="320"/>
      <c r="F17" s="320"/>
      <c r="G17" s="320"/>
      <c r="H17" s="320"/>
      <c r="I17" s="320"/>
      <c r="J17" s="320"/>
      <c r="K17" s="209"/>
    </row>
    <row r="18" spans="2:11" s="1" customFormat="1" ht="15" customHeight="1">
      <c r="B18" s="212"/>
      <c r="C18" s="213"/>
      <c r="D18" s="213"/>
      <c r="E18" s="215" t="s">
        <v>76</v>
      </c>
      <c r="F18" s="320" t="s">
        <v>446</v>
      </c>
      <c r="G18" s="320"/>
      <c r="H18" s="320"/>
      <c r="I18" s="320"/>
      <c r="J18" s="320"/>
      <c r="K18" s="209"/>
    </row>
    <row r="19" spans="2:11" s="1" customFormat="1" ht="15" customHeight="1">
      <c r="B19" s="212"/>
      <c r="C19" s="213"/>
      <c r="D19" s="213"/>
      <c r="E19" s="215" t="s">
        <v>447</v>
      </c>
      <c r="F19" s="320" t="s">
        <v>448</v>
      </c>
      <c r="G19" s="320"/>
      <c r="H19" s="320"/>
      <c r="I19" s="320"/>
      <c r="J19" s="320"/>
      <c r="K19" s="209"/>
    </row>
    <row r="20" spans="2:11" s="1" customFormat="1" ht="15" customHeight="1">
      <c r="B20" s="212"/>
      <c r="C20" s="213"/>
      <c r="D20" s="213"/>
      <c r="E20" s="215" t="s">
        <v>449</v>
      </c>
      <c r="F20" s="320" t="s">
        <v>450</v>
      </c>
      <c r="G20" s="320"/>
      <c r="H20" s="320"/>
      <c r="I20" s="320"/>
      <c r="J20" s="320"/>
      <c r="K20" s="209"/>
    </row>
    <row r="21" spans="2:11" s="1" customFormat="1" ht="15" customHeight="1">
      <c r="B21" s="212"/>
      <c r="C21" s="213"/>
      <c r="D21" s="213"/>
      <c r="E21" s="215" t="s">
        <v>451</v>
      </c>
      <c r="F21" s="320" t="s">
        <v>452</v>
      </c>
      <c r="G21" s="320"/>
      <c r="H21" s="320"/>
      <c r="I21" s="320"/>
      <c r="J21" s="320"/>
      <c r="K21" s="209"/>
    </row>
    <row r="22" spans="2:11" s="1" customFormat="1" ht="15" customHeight="1">
      <c r="B22" s="212"/>
      <c r="C22" s="213"/>
      <c r="D22" s="213"/>
      <c r="E22" s="215" t="s">
        <v>453</v>
      </c>
      <c r="F22" s="320" t="s">
        <v>454</v>
      </c>
      <c r="G22" s="320"/>
      <c r="H22" s="320"/>
      <c r="I22" s="320"/>
      <c r="J22" s="320"/>
      <c r="K22" s="209"/>
    </row>
    <row r="23" spans="2:11" s="1" customFormat="1" ht="15" customHeight="1">
      <c r="B23" s="212"/>
      <c r="C23" s="213"/>
      <c r="D23" s="213"/>
      <c r="E23" s="215" t="s">
        <v>455</v>
      </c>
      <c r="F23" s="320" t="s">
        <v>456</v>
      </c>
      <c r="G23" s="320"/>
      <c r="H23" s="320"/>
      <c r="I23" s="320"/>
      <c r="J23" s="320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20" t="s">
        <v>457</v>
      </c>
      <c r="D25" s="320"/>
      <c r="E25" s="320"/>
      <c r="F25" s="320"/>
      <c r="G25" s="320"/>
      <c r="H25" s="320"/>
      <c r="I25" s="320"/>
      <c r="J25" s="320"/>
      <c r="K25" s="209"/>
    </row>
    <row r="26" spans="2:11" s="1" customFormat="1" ht="15" customHeight="1">
      <c r="B26" s="212"/>
      <c r="C26" s="320" t="s">
        <v>458</v>
      </c>
      <c r="D26" s="320"/>
      <c r="E26" s="320"/>
      <c r="F26" s="320"/>
      <c r="G26" s="320"/>
      <c r="H26" s="320"/>
      <c r="I26" s="320"/>
      <c r="J26" s="320"/>
      <c r="K26" s="209"/>
    </row>
    <row r="27" spans="2:11" s="1" customFormat="1" ht="15" customHeight="1">
      <c r="B27" s="212"/>
      <c r="C27" s="211"/>
      <c r="D27" s="320" t="s">
        <v>459</v>
      </c>
      <c r="E27" s="320"/>
      <c r="F27" s="320"/>
      <c r="G27" s="320"/>
      <c r="H27" s="320"/>
      <c r="I27" s="320"/>
      <c r="J27" s="320"/>
      <c r="K27" s="209"/>
    </row>
    <row r="28" spans="2:11" s="1" customFormat="1" ht="15" customHeight="1">
      <c r="B28" s="212"/>
      <c r="C28" s="213"/>
      <c r="D28" s="320" t="s">
        <v>460</v>
      </c>
      <c r="E28" s="320"/>
      <c r="F28" s="320"/>
      <c r="G28" s="320"/>
      <c r="H28" s="320"/>
      <c r="I28" s="320"/>
      <c r="J28" s="320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20" t="s">
        <v>461</v>
      </c>
      <c r="E30" s="320"/>
      <c r="F30" s="320"/>
      <c r="G30" s="320"/>
      <c r="H30" s="320"/>
      <c r="I30" s="320"/>
      <c r="J30" s="320"/>
      <c r="K30" s="209"/>
    </row>
    <row r="31" spans="2:11" s="1" customFormat="1" ht="15" customHeight="1">
      <c r="B31" s="212"/>
      <c r="C31" s="213"/>
      <c r="D31" s="320" t="s">
        <v>462</v>
      </c>
      <c r="E31" s="320"/>
      <c r="F31" s="320"/>
      <c r="G31" s="320"/>
      <c r="H31" s="320"/>
      <c r="I31" s="320"/>
      <c r="J31" s="320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20" t="s">
        <v>463</v>
      </c>
      <c r="E33" s="320"/>
      <c r="F33" s="320"/>
      <c r="G33" s="320"/>
      <c r="H33" s="320"/>
      <c r="I33" s="320"/>
      <c r="J33" s="320"/>
      <c r="K33" s="209"/>
    </row>
    <row r="34" spans="2:11" s="1" customFormat="1" ht="15" customHeight="1">
      <c r="B34" s="212"/>
      <c r="C34" s="213"/>
      <c r="D34" s="320" t="s">
        <v>464</v>
      </c>
      <c r="E34" s="320"/>
      <c r="F34" s="320"/>
      <c r="G34" s="320"/>
      <c r="H34" s="320"/>
      <c r="I34" s="320"/>
      <c r="J34" s="320"/>
      <c r="K34" s="209"/>
    </row>
    <row r="35" spans="2:11" s="1" customFormat="1" ht="15" customHeight="1">
      <c r="B35" s="212"/>
      <c r="C35" s="213"/>
      <c r="D35" s="320" t="s">
        <v>465</v>
      </c>
      <c r="E35" s="320"/>
      <c r="F35" s="320"/>
      <c r="G35" s="320"/>
      <c r="H35" s="320"/>
      <c r="I35" s="320"/>
      <c r="J35" s="320"/>
      <c r="K35" s="209"/>
    </row>
    <row r="36" spans="2:11" s="1" customFormat="1" ht="15" customHeight="1">
      <c r="B36" s="212"/>
      <c r="C36" s="213"/>
      <c r="D36" s="211"/>
      <c r="E36" s="214" t="s">
        <v>99</v>
      </c>
      <c r="F36" s="211"/>
      <c r="G36" s="320" t="s">
        <v>466</v>
      </c>
      <c r="H36" s="320"/>
      <c r="I36" s="320"/>
      <c r="J36" s="320"/>
      <c r="K36" s="209"/>
    </row>
    <row r="37" spans="2:11" s="1" customFormat="1" ht="30.75" customHeight="1">
      <c r="B37" s="212"/>
      <c r="C37" s="213"/>
      <c r="D37" s="211"/>
      <c r="E37" s="214" t="s">
        <v>467</v>
      </c>
      <c r="F37" s="211"/>
      <c r="G37" s="320" t="s">
        <v>468</v>
      </c>
      <c r="H37" s="320"/>
      <c r="I37" s="320"/>
      <c r="J37" s="320"/>
      <c r="K37" s="209"/>
    </row>
    <row r="38" spans="2:11" s="1" customFormat="1" ht="15" customHeight="1">
      <c r="B38" s="212"/>
      <c r="C38" s="213"/>
      <c r="D38" s="211"/>
      <c r="E38" s="214" t="s">
        <v>53</v>
      </c>
      <c r="F38" s="211"/>
      <c r="G38" s="320" t="s">
        <v>469</v>
      </c>
      <c r="H38" s="320"/>
      <c r="I38" s="320"/>
      <c r="J38" s="320"/>
      <c r="K38" s="209"/>
    </row>
    <row r="39" spans="2:11" s="1" customFormat="1" ht="15" customHeight="1">
      <c r="B39" s="212"/>
      <c r="C39" s="213"/>
      <c r="D39" s="211"/>
      <c r="E39" s="214" t="s">
        <v>54</v>
      </c>
      <c r="F39" s="211"/>
      <c r="G39" s="320" t="s">
        <v>470</v>
      </c>
      <c r="H39" s="320"/>
      <c r="I39" s="320"/>
      <c r="J39" s="320"/>
      <c r="K39" s="209"/>
    </row>
    <row r="40" spans="2:11" s="1" customFormat="1" ht="15" customHeight="1">
      <c r="B40" s="212"/>
      <c r="C40" s="213"/>
      <c r="D40" s="211"/>
      <c r="E40" s="214" t="s">
        <v>100</v>
      </c>
      <c r="F40" s="211"/>
      <c r="G40" s="320" t="s">
        <v>471</v>
      </c>
      <c r="H40" s="320"/>
      <c r="I40" s="320"/>
      <c r="J40" s="320"/>
      <c r="K40" s="209"/>
    </row>
    <row r="41" spans="2:11" s="1" customFormat="1" ht="15" customHeight="1">
      <c r="B41" s="212"/>
      <c r="C41" s="213"/>
      <c r="D41" s="211"/>
      <c r="E41" s="214" t="s">
        <v>101</v>
      </c>
      <c r="F41" s="211"/>
      <c r="G41" s="320" t="s">
        <v>472</v>
      </c>
      <c r="H41" s="320"/>
      <c r="I41" s="320"/>
      <c r="J41" s="320"/>
      <c r="K41" s="209"/>
    </row>
    <row r="42" spans="2:11" s="1" customFormat="1" ht="15" customHeight="1">
      <c r="B42" s="212"/>
      <c r="C42" s="213"/>
      <c r="D42" s="211"/>
      <c r="E42" s="214" t="s">
        <v>473</v>
      </c>
      <c r="F42" s="211"/>
      <c r="G42" s="320" t="s">
        <v>474</v>
      </c>
      <c r="H42" s="320"/>
      <c r="I42" s="320"/>
      <c r="J42" s="320"/>
      <c r="K42" s="209"/>
    </row>
    <row r="43" spans="2:11" s="1" customFormat="1" ht="15" customHeight="1">
      <c r="B43" s="212"/>
      <c r="C43" s="213"/>
      <c r="D43" s="211"/>
      <c r="E43" s="214"/>
      <c r="F43" s="211"/>
      <c r="G43" s="320" t="s">
        <v>475</v>
      </c>
      <c r="H43" s="320"/>
      <c r="I43" s="320"/>
      <c r="J43" s="320"/>
      <c r="K43" s="209"/>
    </row>
    <row r="44" spans="2:11" s="1" customFormat="1" ht="15" customHeight="1">
      <c r="B44" s="212"/>
      <c r="C44" s="213"/>
      <c r="D44" s="211"/>
      <c r="E44" s="214" t="s">
        <v>476</v>
      </c>
      <c r="F44" s="211"/>
      <c r="G44" s="320" t="s">
        <v>477</v>
      </c>
      <c r="H44" s="320"/>
      <c r="I44" s="320"/>
      <c r="J44" s="320"/>
      <c r="K44" s="209"/>
    </row>
    <row r="45" spans="2:11" s="1" customFormat="1" ht="15" customHeight="1">
      <c r="B45" s="212"/>
      <c r="C45" s="213"/>
      <c r="D45" s="211"/>
      <c r="E45" s="214" t="s">
        <v>103</v>
      </c>
      <c r="F45" s="211"/>
      <c r="G45" s="320" t="s">
        <v>478</v>
      </c>
      <c r="H45" s="320"/>
      <c r="I45" s="320"/>
      <c r="J45" s="320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20" t="s">
        <v>479</v>
      </c>
      <c r="E47" s="320"/>
      <c r="F47" s="320"/>
      <c r="G47" s="320"/>
      <c r="H47" s="320"/>
      <c r="I47" s="320"/>
      <c r="J47" s="320"/>
      <c r="K47" s="209"/>
    </row>
    <row r="48" spans="2:11" s="1" customFormat="1" ht="15" customHeight="1">
      <c r="B48" s="212"/>
      <c r="C48" s="213"/>
      <c r="D48" s="213"/>
      <c r="E48" s="320" t="s">
        <v>480</v>
      </c>
      <c r="F48" s="320"/>
      <c r="G48" s="320"/>
      <c r="H48" s="320"/>
      <c r="I48" s="320"/>
      <c r="J48" s="320"/>
      <c r="K48" s="209"/>
    </row>
    <row r="49" spans="2:11" s="1" customFormat="1" ht="15" customHeight="1">
      <c r="B49" s="212"/>
      <c r="C49" s="213"/>
      <c r="D49" s="213"/>
      <c r="E49" s="320" t="s">
        <v>481</v>
      </c>
      <c r="F49" s="320"/>
      <c r="G49" s="320"/>
      <c r="H49" s="320"/>
      <c r="I49" s="320"/>
      <c r="J49" s="320"/>
      <c r="K49" s="209"/>
    </row>
    <row r="50" spans="2:11" s="1" customFormat="1" ht="15" customHeight="1">
      <c r="B50" s="212"/>
      <c r="C50" s="213"/>
      <c r="D50" s="213"/>
      <c r="E50" s="320" t="s">
        <v>482</v>
      </c>
      <c r="F50" s="320"/>
      <c r="G50" s="320"/>
      <c r="H50" s="320"/>
      <c r="I50" s="320"/>
      <c r="J50" s="320"/>
      <c r="K50" s="209"/>
    </row>
    <row r="51" spans="2:11" s="1" customFormat="1" ht="15" customHeight="1">
      <c r="B51" s="212"/>
      <c r="C51" s="213"/>
      <c r="D51" s="320" t="s">
        <v>483</v>
      </c>
      <c r="E51" s="320"/>
      <c r="F51" s="320"/>
      <c r="G51" s="320"/>
      <c r="H51" s="320"/>
      <c r="I51" s="320"/>
      <c r="J51" s="320"/>
      <c r="K51" s="209"/>
    </row>
    <row r="52" spans="2:11" s="1" customFormat="1" ht="25.5" customHeight="1">
      <c r="B52" s="208"/>
      <c r="C52" s="322" t="s">
        <v>484</v>
      </c>
      <c r="D52" s="322"/>
      <c r="E52" s="322"/>
      <c r="F52" s="322"/>
      <c r="G52" s="322"/>
      <c r="H52" s="322"/>
      <c r="I52" s="322"/>
      <c r="J52" s="322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20" t="s">
        <v>485</v>
      </c>
      <c r="D54" s="320"/>
      <c r="E54" s="320"/>
      <c r="F54" s="320"/>
      <c r="G54" s="320"/>
      <c r="H54" s="320"/>
      <c r="I54" s="320"/>
      <c r="J54" s="320"/>
      <c r="K54" s="209"/>
    </row>
    <row r="55" spans="2:11" s="1" customFormat="1" ht="15" customHeight="1">
      <c r="B55" s="208"/>
      <c r="C55" s="320" t="s">
        <v>486</v>
      </c>
      <c r="D55" s="320"/>
      <c r="E55" s="320"/>
      <c r="F55" s="320"/>
      <c r="G55" s="320"/>
      <c r="H55" s="320"/>
      <c r="I55" s="320"/>
      <c r="J55" s="320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20" t="s">
        <v>487</v>
      </c>
      <c r="D57" s="320"/>
      <c r="E57" s="320"/>
      <c r="F57" s="320"/>
      <c r="G57" s="320"/>
      <c r="H57" s="320"/>
      <c r="I57" s="320"/>
      <c r="J57" s="320"/>
      <c r="K57" s="209"/>
    </row>
    <row r="58" spans="2:11" s="1" customFormat="1" ht="15" customHeight="1">
      <c r="B58" s="208"/>
      <c r="C58" s="213"/>
      <c r="D58" s="320" t="s">
        <v>488</v>
      </c>
      <c r="E58" s="320"/>
      <c r="F58" s="320"/>
      <c r="G58" s="320"/>
      <c r="H58" s="320"/>
      <c r="I58" s="320"/>
      <c r="J58" s="320"/>
      <c r="K58" s="209"/>
    </row>
    <row r="59" spans="2:11" s="1" customFormat="1" ht="15" customHeight="1">
      <c r="B59" s="208"/>
      <c r="C59" s="213"/>
      <c r="D59" s="320" t="s">
        <v>489</v>
      </c>
      <c r="E59" s="320"/>
      <c r="F59" s="320"/>
      <c r="G59" s="320"/>
      <c r="H59" s="320"/>
      <c r="I59" s="320"/>
      <c r="J59" s="320"/>
      <c r="K59" s="209"/>
    </row>
    <row r="60" spans="2:11" s="1" customFormat="1" ht="15" customHeight="1">
      <c r="B60" s="208"/>
      <c r="C60" s="213"/>
      <c r="D60" s="320" t="s">
        <v>490</v>
      </c>
      <c r="E60" s="320"/>
      <c r="F60" s="320"/>
      <c r="G60" s="320"/>
      <c r="H60" s="320"/>
      <c r="I60" s="320"/>
      <c r="J60" s="320"/>
      <c r="K60" s="209"/>
    </row>
    <row r="61" spans="2:11" s="1" customFormat="1" ht="15" customHeight="1">
      <c r="B61" s="208"/>
      <c r="C61" s="213"/>
      <c r="D61" s="320" t="s">
        <v>491</v>
      </c>
      <c r="E61" s="320"/>
      <c r="F61" s="320"/>
      <c r="G61" s="320"/>
      <c r="H61" s="320"/>
      <c r="I61" s="320"/>
      <c r="J61" s="320"/>
      <c r="K61" s="209"/>
    </row>
    <row r="62" spans="2:11" s="1" customFormat="1" ht="15" customHeight="1">
      <c r="B62" s="208"/>
      <c r="C62" s="213"/>
      <c r="D62" s="324" t="s">
        <v>492</v>
      </c>
      <c r="E62" s="324"/>
      <c r="F62" s="324"/>
      <c r="G62" s="324"/>
      <c r="H62" s="324"/>
      <c r="I62" s="324"/>
      <c r="J62" s="324"/>
      <c r="K62" s="209"/>
    </row>
    <row r="63" spans="2:11" s="1" customFormat="1" ht="15" customHeight="1">
      <c r="B63" s="208"/>
      <c r="C63" s="213"/>
      <c r="D63" s="320" t="s">
        <v>493</v>
      </c>
      <c r="E63" s="320"/>
      <c r="F63" s="320"/>
      <c r="G63" s="320"/>
      <c r="H63" s="320"/>
      <c r="I63" s="320"/>
      <c r="J63" s="320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20" t="s">
        <v>494</v>
      </c>
      <c r="E65" s="320"/>
      <c r="F65" s="320"/>
      <c r="G65" s="320"/>
      <c r="H65" s="320"/>
      <c r="I65" s="320"/>
      <c r="J65" s="320"/>
      <c r="K65" s="209"/>
    </row>
    <row r="66" spans="2:11" s="1" customFormat="1" ht="15" customHeight="1">
      <c r="B66" s="208"/>
      <c r="C66" s="213"/>
      <c r="D66" s="324" t="s">
        <v>495</v>
      </c>
      <c r="E66" s="324"/>
      <c r="F66" s="324"/>
      <c r="G66" s="324"/>
      <c r="H66" s="324"/>
      <c r="I66" s="324"/>
      <c r="J66" s="324"/>
      <c r="K66" s="209"/>
    </row>
    <row r="67" spans="2:11" s="1" customFormat="1" ht="15" customHeight="1">
      <c r="B67" s="208"/>
      <c r="C67" s="213"/>
      <c r="D67" s="320" t="s">
        <v>496</v>
      </c>
      <c r="E67" s="320"/>
      <c r="F67" s="320"/>
      <c r="G67" s="320"/>
      <c r="H67" s="320"/>
      <c r="I67" s="320"/>
      <c r="J67" s="320"/>
      <c r="K67" s="209"/>
    </row>
    <row r="68" spans="2:11" s="1" customFormat="1" ht="15" customHeight="1">
      <c r="B68" s="208"/>
      <c r="C68" s="213"/>
      <c r="D68" s="320" t="s">
        <v>497</v>
      </c>
      <c r="E68" s="320"/>
      <c r="F68" s="320"/>
      <c r="G68" s="320"/>
      <c r="H68" s="320"/>
      <c r="I68" s="320"/>
      <c r="J68" s="320"/>
      <c r="K68" s="209"/>
    </row>
    <row r="69" spans="2:11" s="1" customFormat="1" ht="15" customHeight="1">
      <c r="B69" s="208"/>
      <c r="C69" s="213"/>
      <c r="D69" s="320" t="s">
        <v>498</v>
      </c>
      <c r="E69" s="320"/>
      <c r="F69" s="320"/>
      <c r="G69" s="320"/>
      <c r="H69" s="320"/>
      <c r="I69" s="320"/>
      <c r="J69" s="320"/>
      <c r="K69" s="209"/>
    </row>
    <row r="70" spans="2:11" s="1" customFormat="1" ht="15" customHeight="1">
      <c r="B70" s="208"/>
      <c r="C70" s="213"/>
      <c r="D70" s="320" t="s">
        <v>499</v>
      </c>
      <c r="E70" s="320"/>
      <c r="F70" s="320"/>
      <c r="G70" s="320"/>
      <c r="H70" s="320"/>
      <c r="I70" s="320"/>
      <c r="J70" s="320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3" t="s">
        <v>500</v>
      </c>
      <c r="D75" s="323"/>
      <c r="E75" s="323"/>
      <c r="F75" s="323"/>
      <c r="G75" s="323"/>
      <c r="H75" s="323"/>
      <c r="I75" s="323"/>
      <c r="J75" s="323"/>
      <c r="K75" s="226"/>
    </row>
    <row r="76" spans="2:11" s="1" customFormat="1" ht="17.25" customHeight="1">
      <c r="B76" s="225"/>
      <c r="C76" s="227" t="s">
        <v>501</v>
      </c>
      <c r="D76" s="227"/>
      <c r="E76" s="227"/>
      <c r="F76" s="227" t="s">
        <v>502</v>
      </c>
      <c r="G76" s="228"/>
      <c r="H76" s="227" t="s">
        <v>54</v>
      </c>
      <c r="I76" s="227" t="s">
        <v>57</v>
      </c>
      <c r="J76" s="227" t="s">
        <v>503</v>
      </c>
      <c r="K76" s="226"/>
    </row>
    <row r="77" spans="2:11" s="1" customFormat="1" ht="17.25" customHeight="1">
      <c r="B77" s="225"/>
      <c r="C77" s="229" t="s">
        <v>504</v>
      </c>
      <c r="D77" s="229"/>
      <c r="E77" s="229"/>
      <c r="F77" s="230" t="s">
        <v>505</v>
      </c>
      <c r="G77" s="231"/>
      <c r="H77" s="229"/>
      <c r="I77" s="229"/>
      <c r="J77" s="229" t="s">
        <v>506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53</v>
      </c>
      <c r="D79" s="232"/>
      <c r="E79" s="232"/>
      <c r="F79" s="234" t="s">
        <v>507</v>
      </c>
      <c r="G79" s="233"/>
      <c r="H79" s="214" t="s">
        <v>508</v>
      </c>
      <c r="I79" s="214" t="s">
        <v>509</v>
      </c>
      <c r="J79" s="214">
        <v>20</v>
      </c>
      <c r="K79" s="226"/>
    </row>
    <row r="80" spans="2:11" s="1" customFormat="1" ht="15" customHeight="1">
      <c r="B80" s="225"/>
      <c r="C80" s="214" t="s">
        <v>510</v>
      </c>
      <c r="D80" s="214"/>
      <c r="E80" s="214"/>
      <c r="F80" s="234" t="s">
        <v>507</v>
      </c>
      <c r="G80" s="233"/>
      <c r="H80" s="214" t="s">
        <v>511</v>
      </c>
      <c r="I80" s="214" t="s">
        <v>509</v>
      </c>
      <c r="J80" s="214">
        <v>120</v>
      </c>
      <c r="K80" s="226"/>
    </row>
    <row r="81" spans="2:11" s="1" customFormat="1" ht="15" customHeight="1">
      <c r="B81" s="235"/>
      <c r="C81" s="214" t="s">
        <v>512</v>
      </c>
      <c r="D81" s="214"/>
      <c r="E81" s="214"/>
      <c r="F81" s="234" t="s">
        <v>513</v>
      </c>
      <c r="G81" s="233"/>
      <c r="H81" s="214" t="s">
        <v>514</v>
      </c>
      <c r="I81" s="214" t="s">
        <v>509</v>
      </c>
      <c r="J81" s="214">
        <v>50</v>
      </c>
      <c r="K81" s="226"/>
    </row>
    <row r="82" spans="2:11" s="1" customFormat="1" ht="15" customHeight="1">
      <c r="B82" s="235"/>
      <c r="C82" s="214" t="s">
        <v>515</v>
      </c>
      <c r="D82" s="214"/>
      <c r="E82" s="214"/>
      <c r="F82" s="234" t="s">
        <v>507</v>
      </c>
      <c r="G82" s="233"/>
      <c r="H82" s="214" t="s">
        <v>516</v>
      </c>
      <c r="I82" s="214" t="s">
        <v>517</v>
      </c>
      <c r="J82" s="214"/>
      <c r="K82" s="226"/>
    </row>
    <row r="83" spans="2:11" s="1" customFormat="1" ht="15" customHeight="1">
      <c r="B83" s="235"/>
      <c r="C83" s="236" t="s">
        <v>518</v>
      </c>
      <c r="D83" s="236"/>
      <c r="E83" s="236"/>
      <c r="F83" s="237" t="s">
        <v>513</v>
      </c>
      <c r="G83" s="236"/>
      <c r="H83" s="236" t="s">
        <v>519</v>
      </c>
      <c r="I83" s="236" t="s">
        <v>509</v>
      </c>
      <c r="J83" s="236">
        <v>15</v>
      </c>
      <c r="K83" s="226"/>
    </row>
    <row r="84" spans="2:11" s="1" customFormat="1" ht="15" customHeight="1">
      <c r="B84" s="235"/>
      <c r="C84" s="236" t="s">
        <v>520</v>
      </c>
      <c r="D84" s="236"/>
      <c r="E84" s="236"/>
      <c r="F84" s="237" t="s">
        <v>513</v>
      </c>
      <c r="G84" s="236"/>
      <c r="H84" s="236" t="s">
        <v>521</v>
      </c>
      <c r="I84" s="236" t="s">
        <v>509</v>
      </c>
      <c r="J84" s="236">
        <v>15</v>
      </c>
      <c r="K84" s="226"/>
    </row>
    <row r="85" spans="2:11" s="1" customFormat="1" ht="15" customHeight="1">
      <c r="B85" s="235"/>
      <c r="C85" s="236" t="s">
        <v>522</v>
      </c>
      <c r="D85" s="236"/>
      <c r="E85" s="236"/>
      <c r="F85" s="237" t="s">
        <v>513</v>
      </c>
      <c r="G85" s="236"/>
      <c r="H85" s="236" t="s">
        <v>523</v>
      </c>
      <c r="I85" s="236" t="s">
        <v>509</v>
      </c>
      <c r="J85" s="236">
        <v>20</v>
      </c>
      <c r="K85" s="226"/>
    </row>
    <row r="86" spans="2:11" s="1" customFormat="1" ht="15" customHeight="1">
      <c r="B86" s="235"/>
      <c r="C86" s="236" t="s">
        <v>524</v>
      </c>
      <c r="D86" s="236"/>
      <c r="E86" s="236"/>
      <c r="F86" s="237" t="s">
        <v>513</v>
      </c>
      <c r="G86" s="236"/>
      <c r="H86" s="236" t="s">
        <v>525</v>
      </c>
      <c r="I86" s="236" t="s">
        <v>509</v>
      </c>
      <c r="J86" s="236">
        <v>20</v>
      </c>
      <c r="K86" s="226"/>
    </row>
    <row r="87" spans="2:11" s="1" customFormat="1" ht="15" customHeight="1">
      <c r="B87" s="235"/>
      <c r="C87" s="214" t="s">
        <v>526</v>
      </c>
      <c r="D87" s="214"/>
      <c r="E87" s="214"/>
      <c r="F87" s="234" t="s">
        <v>513</v>
      </c>
      <c r="G87" s="233"/>
      <c r="H87" s="214" t="s">
        <v>527</v>
      </c>
      <c r="I87" s="214" t="s">
        <v>509</v>
      </c>
      <c r="J87" s="214">
        <v>50</v>
      </c>
      <c r="K87" s="226"/>
    </row>
    <row r="88" spans="2:11" s="1" customFormat="1" ht="15" customHeight="1">
      <c r="B88" s="235"/>
      <c r="C88" s="214" t="s">
        <v>528</v>
      </c>
      <c r="D88" s="214"/>
      <c r="E88" s="214"/>
      <c r="F88" s="234" t="s">
        <v>513</v>
      </c>
      <c r="G88" s="233"/>
      <c r="H88" s="214" t="s">
        <v>529</v>
      </c>
      <c r="I88" s="214" t="s">
        <v>509</v>
      </c>
      <c r="J88" s="214">
        <v>20</v>
      </c>
      <c r="K88" s="226"/>
    </row>
    <row r="89" spans="2:11" s="1" customFormat="1" ht="15" customHeight="1">
      <c r="B89" s="235"/>
      <c r="C89" s="214" t="s">
        <v>530</v>
      </c>
      <c r="D89" s="214"/>
      <c r="E89" s="214"/>
      <c r="F89" s="234" t="s">
        <v>513</v>
      </c>
      <c r="G89" s="233"/>
      <c r="H89" s="214" t="s">
        <v>531</v>
      </c>
      <c r="I89" s="214" t="s">
        <v>509</v>
      </c>
      <c r="J89" s="214">
        <v>20</v>
      </c>
      <c r="K89" s="226"/>
    </row>
    <row r="90" spans="2:11" s="1" customFormat="1" ht="15" customHeight="1">
      <c r="B90" s="235"/>
      <c r="C90" s="214" t="s">
        <v>532</v>
      </c>
      <c r="D90" s="214"/>
      <c r="E90" s="214"/>
      <c r="F90" s="234" t="s">
        <v>513</v>
      </c>
      <c r="G90" s="233"/>
      <c r="H90" s="214" t="s">
        <v>533</v>
      </c>
      <c r="I90" s="214" t="s">
        <v>509</v>
      </c>
      <c r="J90" s="214">
        <v>50</v>
      </c>
      <c r="K90" s="226"/>
    </row>
    <row r="91" spans="2:11" s="1" customFormat="1" ht="15" customHeight="1">
      <c r="B91" s="235"/>
      <c r="C91" s="214" t="s">
        <v>534</v>
      </c>
      <c r="D91" s="214"/>
      <c r="E91" s="214"/>
      <c r="F91" s="234" t="s">
        <v>513</v>
      </c>
      <c r="G91" s="233"/>
      <c r="H91" s="214" t="s">
        <v>534</v>
      </c>
      <c r="I91" s="214" t="s">
        <v>509</v>
      </c>
      <c r="J91" s="214">
        <v>50</v>
      </c>
      <c r="K91" s="226"/>
    </row>
    <row r="92" spans="2:11" s="1" customFormat="1" ht="15" customHeight="1">
      <c r="B92" s="235"/>
      <c r="C92" s="214" t="s">
        <v>535</v>
      </c>
      <c r="D92" s="214"/>
      <c r="E92" s="214"/>
      <c r="F92" s="234" t="s">
        <v>513</v>
      </c>
      <c r="G92" s="233"/>
      <c r="H92" s="214" t="s">
        <v>536</v>
      </c>
      <c r="I92" s="214" t="s">
        <v>509</v>
      </c>
      <c r="J92" s="214">
        <v>255</v>
      </c>
      <c r="K92" s="226"/>
    </row>
    <row r="93" spans="2:11" s="1" customFormat="1" ht="15" customHeight="1">
      <c r="B93" s="235"/>
      <c r="C93" s="214" t="s">
        <v>537</v>
      </c>
      <c r="D93" s="214"/>
      <c r="E93" s="214"/>
      <c r="F93" s="234" t="s">
        <v>507</v>
      </c>
      <c r="G93" s="233"/>
      <c r="H93" s="214" t="s">
        <v>538</v>
      </c>
      <c r="I93" s="214" t="s">
        <v>539</v>
      </c>
      <c r="J93" s="214"/>
      <c r="K93" s="226"/>
    </row>
    <row r="94" spans="2:11" s="1" customFormat="1" ht="15" customHeight="1">
      <c r="B94" s="235"/>
      <c r="C94" s="214" t="s">
        <v>540</v>
      </c>
      <c r="D94" s="214"/>
      <c r="E94" s="214"/>
      <c r="F94" s="234" t="s">
        <v>507</v>
      </c>
      <c r="G94" s="233"/>
      <c r="H94" s="214" t="s">
        <v>541</v>
      </c>
      <c r="I94" s="214" t="s">
        <v>542</v>
      </c>
      <c r="J94" s="214"/>
      <c r="K94" s="226"/>
    </row>
    <row r="95" spans="2:11" s="1" customFormat="1" ht="15" customHeight="1">
      <c r="B95" s="235"/>
      <c r="C95" s="214" t="s">
        <v>543</v>
      </c>
      <c r="D95" s="214"/>
      <c r="E95" s="214"/>
      <c r="F95" s="234" t="s">
        <v>507</v>
      </c>
      <c r="G95" s="233"/>
      <c r="H95" s="214" t="s">
        <v>543</v>
      </c>
      <c r="I95" s="214" t="s">
        <v>542</v>
      </c>
      <c r="J95" s="214"/>
      <c r="K95" s="226"/>
    </row>
    <row r="96" spans="2:11" s="1" customFormat="1" ht="15" customHeight="1">
      <c r="B96" s="235"/>
      <c r="C96" s="214" t="s">
        <v>38</v>
      </c>
      <c r="D96" s="214"/>
      <c r="E96" s="214"/>
      <c r="F96" s="234" t="s">
        <v>507</v>
      </c>
      <c r="G96" s="233"/>
      <c r="H96" s="214" t="s">
        <v>544</v>
      </c>
      <c r="I96" s="214" t="s">
        <v>542</v>
      </c>
      <c r="J96" s="214"/>
      <c r="K96" s="226"/>
    </row>
    <row r="97" spans="2:11" s="1" customFormat="1" ht="15" customHeight="1">
      <c r="B97" s="235"/>
      <c r="C97" s="214" t="s">
        <v>48</v>
      </c>
      <c r="D97" s="214"/>
      <c r="E97" s="214"/>
      <c r="F97" s="234" t="s">
        <v>507</v>
      </c>
      <c r="G97" s="233"/>
      <c r="H97" s="214" t="s">
        <v>545</v>
      </c>
      <c r="I97" s="214" t="s">
        <v>542</v>
      </c>
      <c r="J97" s="214"/>
      <c r="K97" s="226"/>
    </row>
    <row r="98" spans="2:11" s="1" customFormat="1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spans="2:11" s="1" customFormat="1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3" t="s">
        <v>546</v>
      </c>
      <c r="D102" s="323"/>
      <c r="E102" s="323"/>
      <c r="F102" s="323"/>
      <c r="G102" s="323"/>
      <c r="H102" s="323"/>
      <c r="I102" s="323"/>
      <c r="J102" s="323"/>
      <c r="K102" s="226"/>
    </row>
    <row r="103" spans="2:11" s="1" customFormat="1" ht="17.25" customHeight="1">
      <c r="B103" s="225"/>
      <c r="C103" s="227" t="s">
        <v>501</v>
      </c>
      <c r="D103" s="227"/>
      <c r="E103" s="227"/>
      <c r="F103" s="227" t="s">
        <v>502</v>
      </c>
      <c r="G103" s="228"/>
      <c r="H103" s="227" t="s">
        <v>54</v>
      </c>
      <c r="I103" s="227" t="s">
        <v>57</v>
      </c>
      <c r="J103" s="227" t="s">
        <v>503</v>
      </c>
      <c r="K103" s="226"/>
    </row>
    <row r="104" spans="2:11" s="1" customFormat="1" ht="17.25" customHeight="1">
      <c r="B104" s="225"/>
      <c r="C104" s="229" t="s">
        <v>504</v>
      </c>
      <c r="D104" s="229"/>
      <c r="E104" s="229"/>
      <c r="F104" s="230" t="s">
        <v>505</v>
      </c>
      <c r="G104" s="231"/>
      <c r="H104" s="229"/>
      <c r="I104" s="229"/>
      <c r="J104" s="229" t="s">
        <v>506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3"/>
      <c r="H105" s="227"/>
      <c r="I105" s="227"/>
      <c r="J105" s="227"/>
      <c r="K105" s="226"/>
    </row>
    <row r="106" spans="2:11" s="1" customFormat="1" ht="15" customHeight="1">
      <c r="B106" s="225"/>
      <c r="C106" s="214" t="s">
        <v>53</v>
      </c>
      <c r="D106" s="232"/>
      <c r="E106" s="232"/>
      <c r="F106" s="234" t="s">
        <v>507</v>
      </c>
      <c r="G106" s="243"/>
      <c r="H106" s="214" t="s">
        <v>547</v>
      </c>
      <c r="I106" s="214" t="s">
        <v>509</v>
      </c>
      <c r="J106" s="214">
        <v>20</v>
      </c>
      <c r="K106" s="226"/>
    </row>
    <row r="107" spans="2:11" s="1" customFormat="1" ht="15" customHeight="1">
      <c r="B107" s="225"/>
      <c r="C107" s="214" t="s">
        <v>510</v>
      </c>
      <c r="D107" s="214"/>
      <c r="E107" s="214"/>
      <c r="F107" s="234" t="s">
        <v>507</v>
      </c>
      <c r="G107" s="214"/>
      <c r="H107" s="214" t="s">
        <v>547</v>
      </c>
      <c r="I107" s="214" t="s">
        <v>509</v>
      </c>
      <c r="J107" s="214">
        <v>120</v>
      </c>
      <c r="K107" s="226"/>
    </row>
    <row r="108" spans="2:11" s="1" customFormat="1" ht="15" customHeight="1">
      <c r="B108" s="235"/>
      <c r="C108" s="214" t="s">
        <v>512</v>
      </c>
      <c r="D108" s="214"/>
      <c r="E108" s="214"/>
      <c r="F108" s="234" t="s">
        <v>513</v>
      </c>
      <c r="G108" s="214"/>
      <c r="H108" s="214" t="s">
        <v>547</v>
      </c>
      <c r="I108" s="214" t="s">
        <v>509</v>
      </c>
      <c r="J108" s="214">
        <v>50</v>
      </c>
      <c r="K108" s="226"/>
    </row>
    <row r="109" spans="2:11" s="1" customFormat="1" ht="15" customHeight="1">
      <c r="B109" s="235"/>
      <c r="C109" s="214" t="s">
        <v>515</v>
      </c>
      <c r="D109" s="214"/>
      <c r="E109" s="214"/>
      <c r="F109" s="234" t="s">
        <v>507</v>
      </c>
      <c r="G109" s="214"/>
      <c r="H109" s="214" t="s">
        <v>547</v>
      </c>
      <c r="I109" s="214" t="s">
        <v>517</v>
      </c>
      <c r="J109" s="214"/>
      <c r="K109" s="226"/>
    </row>
    <row r="110" spans="2:11" s="1" customFormat="1" ht="15" customHeight="1">
      <c r="B110" s="235"/>
      <c r="C110" s="214" t="s">
        <v>526</v>
      </c>
      <c r="D110" s="214"/>
      <c r="E110" s="214"/>
      <c r="F110" s="234" t="s">
        <v>513</v>
      </c>
      <c r="G110" s="214"/>
      <c r="H110" s="214" t="s">
        <v>547</v>
      </c>
      <c r="I110" s="214" t="s">
        <v>509</v>
      </c>
      <c r="J110" s="214">
        <v>50</v>
      </c>
      <c r="K110" s="226"/>
    </row>
    <row r="111" spans="2:11" s="1" customFormat="1" ht="15" customHeight="1">
      <c r="B111" s="235"/>
      <c r="C111" s="214" t="s">
        <v>534</v>
      </c>
      <c r="D111" s="214"/>
      <c r="E111" s="214"/>
      <c r="F111" s="234" t="s">
        <v>513</v>
      </c>
      <c r="G111" s="214"/>
      <c r="H111" s="214" t="s">
        <v>547</v>
      </c>
      <c r="I111" s="214" t="s">
        <v>509</v>
      </c>
      <c r="J111" s="214">
        <v>50</v>
      </c>
      <c r="K111" s="226"/>
    </row>
    <row r="112" spans="2:11" s="1" customFormat="1" ht="15" customHeight="1">
      <c r="B112" s="235"/>
      <c r="C112" s="214" t="s">
        <v>532</v>
      </c>
      <c r="D112" s="214"/>
      <c r="E112" s="214"/>
      <c r="F112" s="234" t="s">
        <v>513</v>
      </c>
      <c r="G112" s="214"/>
      <c r="H112" s="214" t="s">
        <v>547</v>
      </c>
      <c r="I112" s="214" t="s">
        <v>509</v>
      </c>
      <c r="J112" s="214">
        <v>50</v>
      </c>
      <c r="K112" s="226"/>
    </row>
    <row r="113" spans="2:11" s="1" customFormat="1" ht="15" customHeight="1">
      <c r="B113" s="235"/>
      <c r="C113" s="214" t="s">
        <v>53</v>
      </c>
      <c r="D113" s="214"/>
      <c r="E113" s="214"/>
      <c r="F113" s="234" t="s">
        <v>507</v>
      </c>
      <c r="G113" s="214"/>
      <c r="H113" s="214" t="s">
        <v>548</v>
      </c>
      <c r="I113" s="214" t="s">
        <v>509</v>
      </c>
      <c r="J113" s="214">
        <v>20</v>
      </c>
      <c r="K113" s="226"/>
    </row>
    <row r="114" spans="2:11" s="1" customFormat="1" ht="15" customHeight="1">
      <c r="B114" s="235"/>
      <c r="C114" s="214" t="s">
        <v>549</v>
      </c>
      <c r="D114" s="214"/>
      <c r="E114" s="214"/>
      <c r="F114" s="234" t="s">
        <v>507</v>
      </c>
      <c r="G114" s="214"/>
      <c r="H114" s="214" t="s">
        <v>550</v>
      </c>
      <c r="I114" s="214" t="s">
        <v>509</v>
      </c>
      <c r="J114" s="214">
        <v>120</v>
      </c>
      <c r="K114" s="226"/>
    </row>
    <row r="115" spans="2:11" s="1" customFormat="1" ht="15" customHeight="1">
      <c r="B115" s="235"/>
      <c r="C115" s="214" t="s">
        <v>38</v>
      </c>
      <c r="D115" s="214"/>
      <c r="E115" s="214"/>
      <c r="F115" s="234" t="s">
        <v>507</v>
      </c>
      <c r="G115" s="214"/>
      <c r="H115" s="214" t="s">
        <v>551</v>
      </c>
      <c r="I115" s="214" t="s">
        <v>542</v>
      </c>
      <c r="J115" s="214"/>
      <c r="K115" s="226"/>
    </row>
    <row r="116" spans="2:11" s="1" customFormat="1" ht="15" customHeight="1">
      <c r="B116" s="235"/>
      <c r="C116" s="214" t="s">
        <v>48</v>
      </c>
      <c r="D116" s="214"/>
      <c r="E116" s="214"/>
      <c r="F116" s="234" t="s">
        <v>507</v>
      </c>
      <c r="G116" s="214"/>
      <c r="H116" s="214" t="s">
        <v>552</v>
      </c>
      <c r="I116" s="214" t="s">
        <v>542</v>
      </c>
      <c r="J116" s="214"/>
      <c r="K116" s="226"/>
    </row>
    <row r="117" spans="2:11" s="1" customFormat="1" ht="15" customHeight="1">
      <c r="B117" s="235"/>
      <c r="C117" s="214" t="s">
        <v>57</v>
      </c>
      <c r="D117" s="214"/>
      <c r="E117" s="214"/>
      <c r="F117" s="234" t="s">
        <v>507</v>
      </c>
      <c r="G117" s="214"/>
      <c r="H117" s="214" t="s">
        <v>553</v>
      </c>
      <c r="I117" s="214" t="s">
        <v>554</v>
      </c>
      <c r="J117" s="214"/>
      <c r="K117" s="226"/>
    </row>
    <row r="118" spans="2:11" s="1" customFormat="1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spans="2:11" s="1" customFormat="1" ht="18.75" customHeight="1">
      <c r="B119" s="245"/>
      <c r="C119" s="211"/>
      <c r="D119" s="211"/>
      <c r="E119" s="211"/>
      <c r="F119" s="246"/>
      <c r="G119" s="211"/>
      <c r="H119" s="211"/>
      <c r="I119" s="211"/>
      <c r="J119" s="211"/>
      <c r="K119" s="245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>
      <c r="B122" s="250"/>
      <c r="C122" s="321" t="s">
        <v>555</v>
      </c>
      <c r="D122" s="321"/>
      <c r="E122" s="321"/>
      <c r="F122" s="321"/>
      <c r="G122" s="321"/>
      <c r="H122" s="321"/>
      <c r="I122" s="321"/>
      <c r="J122" s="321"/>
      <c r="K122" s="251"/>
    </row>
    <row r="123" spans="2:11" s="1" customFormat="1" ht="17.25" customHeight="1">
      <c r="B123" s="252"/>
      <c r="C123" s="227" t="s">
        <v>501</v>
      </c>
      <c r="D123" s="227"/>
      <c r="E123" s="227"/>
      <c r="F123" s="227" t="s">
        <v>502</v>
      </c>
      <c r="G123" s="228"/>
      <c r="H123" s="227" t="s">
        <v>54</v>
      </c>
      <c r="I123" s="227" t="s">
        <v>57</v>
      </c>
      <c r="J123" s="227" t="s">
        <v>503</v>
      </c>
      <c r="K123" s="253"/>
    </row>
    <row r="124" spans="2:11" s="1" customFormat="1" ht="17.25" customHeight="1">
      <c r="B124" s="252"/>
      <c r="C124" s="229" t="s">
        <v>504</v>
      </c>
      <c r="D124" s="229"/>
      <c r="E124" s="229"/>
      <c r="F124" s="230" t="s">
        <v>505</v>
      </c>
      <c r="G124" s="231"/>
      <c r="H124" s="229"/>
      <c r="I124" s="229"/>
      <c r="J124" s="229" t="s">
        <v>506</v>
      </c>
      <c r="K124" s="253"/>
    </row>
    <row r="125" spans="2:11" s="1" customFormat="1" ht="5.25" customHeight="1">
      <c r="B125" s="254"/>
      <c r="C125" s="232"/>
      <c r="D125" s="232"/>
      <c r="E125" s="232"/>
      <c r="F125" s="232"/>
      <c r="G125" s="214"/>
      <c r="H125" s="232"/>
      <c r="I125" s="232"/>
      <c r="J125" s="232"/>
      <c r="K125" s="255"/>
    </row>
    <row r="126" spans="2:11" s="1" customFormat="1" ht="15" customHeight="1">
      <c r="B126" s="254"/>
      <c r="C126" s="214" t="s">
        <v>510</v>
      </c>
      <c r="D126" s="232"/>
      <c r="E126" s="232"/>
      <c r="F126" s="234" t="s">
        <v>507</v>
      </c>
      <c r="G126" s="214"/>
      <c r="H126" s="214" t="s">
        <v>547</v>
      </c>
      <c r="I126" s="214" t="s">
        <v>509</v>
      </c>
      <c r="J126" s="214">
        <v>120</v>
      </c>
      <c r="K126" s="256"/>
    </row>
    <row r="127" spans="2:11" s="1" customFormat="1" ht="15" customHeight="1">
      <c r="B127" s="254"/>
      <c r="C127" s="214" t="s">
        <v>556</v>
      </c>
      <c r="D127" s="214"/>
      <c r="E127" s="214"/>
      <c r="F127" s="234" t="s">
        <v>507</v>
      </c>
      <c r="G127" s="214"/>
      <c r="H127" s="214" t="s">
        <v>557</v>
      </c>
      <c r="I127" s="214" t="s">
        <v>509</v>
      </c>
      <c r="J127" s="214" t="s">
        <v>558</v>
      </c>
      <c r="K127" s="256"/>
    </row>
    <row r="128" spans="2:11" s="1" customFormat="1" ht="15" customHeight="1">
      <c r="B128" s="254"/>
      <c r="C128" s="214" t="s">
        <v>455</v>
      </c>
      <c r="D128" s="214"/>
      <c r="E128" s="214"/>
      <c r="F128" s="234" t="s">
        <v>507</v>
      </c>
      <c r="G128" s="214"/>
      <c r="H128" s="214" t="s">
        <v>559</v>
      </c>
      <c r="I128" s="214" t="s">
        <v>509</v>
      </c>
      <c r="J128" s="214" t="s">
        <v>558</v>
      </c>
      <c r="K128" s="256"/>
    </row>
    <row r="129" spans="2:11" s="1" customFormat="1" ht="15" customHeight="1">
      <c r="B129" s="254"/>
      <c r="C129" s="214" t="s">
        <v>518</v>
      </c>
      <c r="D129" s="214"/>
      <c r="E129" s="214"/>
      <c r="F129" s="234" t="s">
        <v>513</v>
      </c>
      <c r="G129" s="214"/>
      <c r="H129" s="214" t="s">
        <v>519</v>
      </c>
      <c r="I129" s="214" t="s">
        <v>509</v>
      </c>
      <c r="J129" s="214">
        <v>15</v>
      </c>
      <c r="K129" s="256"/>
    </row>
    <row r="130" spans="2:11" s="1" customFormat="1" ht="15" customHeight="1">
      <c r="B130" s="254"/>
      <c r="C130" s="236" t="s">
        <v>520</v>
      </c>
      <c r="D130" s="236"/>
      <c r="E130" s="236"/>
      <c r="F130" s="237" t="s">
        <v>513</v>
      </c>
      <c r="G130" s="236"/>
      <c r="H130" s="236" t="s">
        <v>521</v>
      </c>
      <c r="I130" s="236" t="s">
        <v>509</v>
      </c>
      <c r="J130" s="236">
        <v>15</v>
      </c>
      <c r="K130" s="256"/>
    </row>
    <row r="131" spans="2:11" s="1" customFormat="1" ht="15" customHeight="1">
      <c r="B131" s="254"/>
      <c r="C131" s="236" t="s">
        <v>522</v>
      </c>
      <c r="D131" s="236"/>
      <c r="E131" s="236"/>
      <c r="F131" s="237" t="s">
        <v>513</v>
      </c>
      <c r="G131" s="236"/>
      <c r="H131" s="236" t="s">
        <v>523</v>
      </c>
      <c r="I131" s="236" t="s">
        <v>509</v>
      </c>
      <c r="J131" s="236">
        <v>20</v>
      </c>
      <c r="K131" s="256"/>
    </row>
    <row r="132" spans="2:11" s="1" customFormat="1" ht="15" customHeight="1">
      <c r="B132" s="254"/>
      <c r="C132" s="236" t="s">
        <v>524</v>
      </c>
      <c r="D132" s="236"/>
      <c r="E132" s="236"/>
      <c r="F132" s="237" t="s">
        <v>513</v>
      </c>
      <c r="G132" s="236"/>
      <c r="H132" s="236" t="s">
        <v>525</v>
      </c>
      <c r="I132" s="236" t="s">
        <v>509</v>
      </c>
      <c r="J132" s="236">
        <v>20</v>
      </c>
      <c r="K132" s="256"/>
    </row>
    <row r="133" spans="2:11" s="1" customFormat="1" ht="15" customHeight="1">
      <c r="B133" s="254"/>
      <c r="C133" s="214" t="s">
        <v>512</v>
      </c>
      <c r="D133" s="214"/>
      <c r="E133" s="214"/>
      <c r="F133" s="234" t="s">
        <v>513</v>
      </c>
      <c r="G133" s="214"/>
      <c r="H133" s="214" t="s">
        <v>547</v>
      </c>
      <c r="I133" s="214" t="s">
        <v>509</v>
      </c>
      <c r="J133" s="214">
        <v>50</v>
      </c>
      <c r="K133" s="256"/>
    </row>
    <row r="134" spans="2:11" s="1" customFormat="1" ht="15" customHeight="1">
      <c r="B134" s="254"/>
      <c r="C134" s="214" t="s">
        <v>526</v>
      </c>
      <c r="D134" s="214"/>
      <c r="E134" s="214"/>
      <c r="F134" s="234" t="s">
        <v>513</v>
      </c>
      <c r="G134" s="214"/>
      <c r="H134" s="214" t="s">
        <v>547</v>
      </c>
      <c r="I134" s="214" t="s">
        <v>509</v>
      </c>
      <c r="J134" s="214">
        <v>50</v>
      </c>
      <c r="K134" s="256"/>
    </row>
    <row r="135" spans="2:11" s="1" customFormat="1" ht="15" customHeight="1">
      <c r="B135" s="254"/>
      <c r="C135" s="214" t="s">
        <v>532</v>
      </c>
      <c r="D135" s="214"/>
      <c r="E135" s="214"/>
      <c r="F135" s="234" t="s">
        <v>513</v>
      </c>
      <c r="G135" s="214"/>
      <c r="H135" s="214" t="s">
        <v>547</v>
      </c>
      <c r="I135" s="214" t="s">
        <v>509</v>
      </c>
      <c r="J135" s="214">
        <v>50</v>
      </c>
      <c r="K135" s="256"/>
    </row>
    <row r="136" spans="2:11" s="1" customFormat="1" ht="15" customHeight="1">
      <c r="B136" s="254"/>
      <c r="C136" s="214" t="s">
        <v>534</v>
      </c>
      <c r="D136" s="214"/>
      <c r="E136" s="214"/>
      <c r="F136" s="234" t="s">
        <v>513</v>
      </c>
      <c r="G136" s="214"/>
      <c r="H136" s="214" t="s">
        <v>547</v>
      </c>
      <c r="I136" s="214" t="s">
        <v>509</v>
      </c>
      <c r="J136" s="214">
        <v>50</v>
      </c>
      <c r="K136" s="256"/>
    </row>
    <row r="137" spans="2:11" s="1" customFormat="1" ht="15" customHeight="1">
      <c r="B137" s="254"/>
      <c r="C137" s="214" t="s">
        <v>535</v>
      </c>
      <c r="D137" s="214"/>
      <c r="E137" s="214"/>
      <c r="F137" s="234" t="s">
        <v>513</v>
      </c>
      <c r="G137" s="214"/>
      <c r="H137" s="214" t="s">
        <v>560</v>
      </c>
      <c r="I137" s="214" t="s">
        <v>509</v>
      </c>
      <c r="J137" s="214">
        <v>255</v>
      </c>
      <c r="K137" s="256"/>
    </row>
    <row r="138" spans="2:11" s="1" customFormat="1" ht="15" customHeight="1">
      <c r="B138" s="254"/>
      <c r="C138" s="214" t="s">
        <v>537</v>
      </c>
      <c r="D138" s="214"/>
      <c r="E138" s="214"/>
      <c r="F138" s="234" t="s">
        <v>507</v>
      </c>
      <c r="G138" s="214"/>
      <c r="H138" s="214" t="s">
        <v>561</v>
      </c>
      <c r="I138" s="214" t="s">
        <v>539</v>
      </c>
      <c r="J138" s="214"/>
      <c r="K138" s="256"/>
    </row>
    <row r="139" spans="2:11" s="1" customFormat="1" ht="15" customHeight="1">
      <c r="B139" s="254"/>
      <c r="C139" s="214" t="s">
        <v>540</v>
      </c>
      <c r="D139" s="214"/>
      <c r="E139" s="214"/>
      <c r="F139" s="234" t="s">
        <v>507</v>
      </c>
      <c r="G139" s="214"/>
      <c r="H139" s="214" t="s">
        <v>562</v>
      </c>
      <c r="I139" s="214" t="s">
        <v>542</v>
      </c>
      <c r="J139" s="214"/>
      <c r="K139" s="256"/>
    </row>
    <row r="140" spans="2:11" s="1" customFormat="1" ht="15" customHeight="1">
      <c r="B140" s="254"/>
      <c r="C140" s="214" t="s">
        <v>543</v>
      </c>
      <c r="D140" s="214"/>
      <c r="E140" s="214"/>
      <c r="F140" s="234" t="s">
        <v>507</v>
      </c>
      <c r="G140" s="214"/>
      <c r="H140" s="214" t="s">
        <v>543</v>
      </c>
      <c r="I140" s="214" t="s">
        <v>542</v>
      </c>
      <c r="J140" s="214"/>
      <c r="K140" s="256"/>
    </row>
    <row r="141" spans="2:11" s="1" customFormat="1" ht="15" customHeight="1">
      <c r="B141" s="254"/>
      <c r="C141" s="214" t="s">
        <v>38</v>
      </c>
      <c r="D141" s="214"/>
      <c r="E141" s="214"/>
      <c r="F141" s="234" t="s">
        <v>507</v>
      </c>
      <c r="G141" s="214"/>
      <c r="H141" s="214" t="s">
        <v>563</v>
      </c>
      <c r="I141" s="214" t="s">
        <v>542</v>
      </c>
      <c r="J141" s="214"/>
      <c r="K141" s="256"/>
    </row>
    <row r="142" spans="2:11" s="1" customFormat="1" ht="15" customHeight="1">
      <c r="B142" s="254"/>
      <c r="C142" s="214" t="s">
        <v>564</v>
      </c>
      <c r="D142" s="214"/>
      <c r="E142" s="214"/>
      <c r="F142" s="234" t="s">
        <v>507</v>
      </c>
      <c r="G142" s="214"/>
      <c r="H142" s="214" t="s">
        <v>565</v>
      </c>
      <c r="I142" s="214" t="s">
        <v>542</v>
      </c>
      <c r="J142" s="214"/>
      <c r="K142" s="256"/>
    </row>
    <row r="143" spans="2:11" s="1" customFormat="1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spans="2:11" s="1" customFormat="1" ht="18.75" customHeight="1">
      <c r="B144" s="211"/>
      <c r="C144" s="211"/>
      <c r="D144" s="211"/>
      <c r="E144" s="211"/>
      <c r="F144" s="246"/>
      <c r="G144" s="211"/>
      <c r="H144" s="211"/>
      <c r="I144" s="211"/>
      <c r="J144" s="211"/>
      <c r="K144" s="211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3" t="s">
        <v>566</v>
      </c>
      <c r="D147" s="323"/>
      <c r="E147" s="323"/>
      <c r="F147" s="323"/>
      <c r="G147" s="323"/>
      <c r="H147" s="323"/>
      <c r="I147" s="323"/>
      <c r="J147" s="323"/>
      <c r="K147" s="226"/>
    </row>
    <row r="148" spans="2:11" s="1" customFormat="1" ht="17.25" customHeight="1">
      <c r="B148" s="225"/>
      <c r="C148" s="227" t="s">
        <v>501</v>
      </c>
      <c r="D148" s="227"/>
      <c r="E148" s="227"/>
      <c r="F148" s="227" t="s">
        <v>502</v>
      </c>
      <c r="G148" s="228"/>
      <c r="H148" s="227" t="s">
        <v>54</v>
      </c>
      <c r="I148" s="227" t="s">
        <v>57</v>
      </c>
      <c r="J148" s="227" t="s">
        <v>503</v>
      </c>
      <c r="K148" s="226"/>
    </row>
    <row r="149" spans="2:11" s="1" customFormat="1" ht="17.25" customHeight="1">
      <c r="B149" s="225"/>
      <c r="C149" s="229" t="s">
        <v>504</v>
      </c>
      <c r="D149" s="229"/>
      <c r="E149" s="229"/>
      <c r="F149" s="230" t="s">
        <v>505</v>
      </c>
      <c r="G149" s="231"/>
      <c r="H149" s="229"/>
      <c r="I149" s="229"/>
      <c r="J149" s="229" t="s">
        <v>506</v>
      </c>
      <c r="K149" s="226"/>
    </row>
    <row r="150" spans="2:11" s="1" customFormat="1" ht="5.25" customHeight="1">
      <c r="B150" s="235"/>
      <c r="C150" s="232"/>
      <c r="D150" s="232"/>
      <c r="E150" s="232"/>
      <c r="F150" s="232"/>
      <c r="G150" s="233"/>
      <c r="H150" s="232"/>
      <c r="I150" s="232"/>
      <c r="J150" s="232"/>
      <c r="K150" s="256"/>
    </row>
    <row r="151" spans="2:11" s="1" customFormat="1" ht="15" customHeight="1">
      <c r="B151" s="235"/>
      <c r="C151" s="260" t="s">
        <v>510</v>
      </c>
      <c r="D151" s="214"/>
      <c r="E151" s="214"/>
      <c r="F151" s="261" t="s">
        <v>507</v>
      </c>
      <c r="G151" s="214"/>
      <c r="H151" s="260" t="s">
        <v>547</v>
      </c>
      <c r="I151" s="260" t="s">
        <v>509</v>
      </c>
      <c r="J151" s="260">
        <v>120</v>
      </c>
      <c r="K151" s="256"/>
    </row>
    <row r="152" spans="2:11" s="1" customFormat="1" ht="15" customHeight="1">
      <c r="B152" s="235"/>
      <c r="C152" s="260" t="s">
        <v>556</v>
      </c>
      <c r="D152" s="214"/>
      <c r="E152" s="214"/>
      <c r="F152" s="261" t="s">
        <v>507</v>
      </c>
      <c r="G152" s="214"/>
      <c r="H152" s="260" t="s">
        <v>567</v>
      </c>
      <c r="I152" s="260" t="s">
        <v>509</v>
      </c>
      <c r="J152" s="260" t="s">
        <v>558</v>
      </c>
      <c r="K152" s="256"/>
    </row>
    <row r="153" spans="2:11" s="1" customFormat="1" ht="15" customHeight="1">
      <c r="B153" s="235"/>
      <c r="C153" s="260" t="s">
        <v>455</v>
      </c>
      <c r="D153" s="214"/>
      <c r="E153" s="214"/>
      <c r="F153" s="261" t="s">
        <v>507</v>
      </c>
      <c r="G153" s="214"/>
      <c r="H153" s="260" t="s">
        <v>568</v>
      </c>
      <c r="I153" s="260" t="s">
        <v>509</v>
      </c>
      <c r="J153" s="260" t="s">
        <v>558</v>
      </c>
      <c r="K153" s="256"/>
    </row>
    <row r="154" spans="2:11" s="1" customFormat="1" ht="15" customHeight="1">
      <c r="B154" s="235"/>
      <c r="C154" s="260" t="s">
        <v>512</v>
      </c>
      <c r="D154" s="214"/>
      <c r="E154" s="214"/>
      <c r="F154" s="261" t="s">
        <v>513</v>
      </c>
      <c r="G154" s="214"/>
      <c r="H154" s="260" t="s">
        <v>547</v>
      </c>
      <c r="I154" s="260" t="s">
        <v>509</v>
      </c>
      <c r="J154" s="260">
        <v>50</v>
      </c>
      <c r="K154" s="256"/>
    </row>
    <row r="155" spans="2:11" s="1" customFormat="1" ht="15" customHeight="1">
      <c r="B155" s="235"/>
      <c r="C155" s="260" t="s">
        <v>515</v>
      </c>
      <c r="D155" s="214"/>
      <c r="E155" s="214"/>
      <c r="F155" s="261" t="s">
        <v>507</v>
      </c>
      <c r="G155" s="214"/>
      <c r="H155" s="260" t="s">
        <v>547</v>
      </c>
      <c r="I155" s="260" t="s">
        <v>517</v>
      </c>
      <c r="J155" s="260"/>
      <c r="K155" s="256"/>
    </row>
    <row r="156" spans="2:11" s="1" customFormat="1" ht="15" customHeight="1">
      <c r="B156" s="235"/>
      <c r="C156" s="260" t="s">
        <v>526</v>
      </c>
      <c r="D156" s="214"/>
      <c r="E156" s="214"/>
      <c r="F156" s="261" t="s">
        <v>513</v>
      </c>
      <c r="G156" s="214"/>
      <c r="H156" s="260" t="s">
        <v>547</v>
      </c>
      <c r="I156" s="260" t="s">
        <v>509</v>
      </c>
      <c r="J156" s="260">
        <v>50</v>
      </c>
      <c r="K156" s="256"/>
    </row>
    <row r="157" spans="2:11" s="1" customFormat="1" ht="15" customHeight="1">
      <c r="B157" s="235"/>
      <c r="C157" s="260" t="s">
        <v>534</v>
      </c>
      <c r="D157" s="214"/>
      <c r="E157" s="214"/>
      <c r="F157" s="261" t="s">
        <v>513</v>
      </c>
      <c r="G157" s="214"/>
      <c r="H157" s="260" t="s">
        <v>547</v>
      </c>
      <c r="I157" s="260" t="s">
        <v>509</v>
      </c>
      <c r="J157" s="260">
        <v>50</v>
      </c>
      <c r="K157" s="256"/>
    </row>
    <row r="158" spans="2:11" s="1" customFormat="1" ht="15" customHeight="1">
      <c r="B158" s="235"/>
      <c r="C158" s="260" t="s">
        <v>532</v>
      </c>
      <c r="D158" s="214"/>
      <c r="E158" s="214"/>
      <c r="F158" s="261" t="s">
        <v>513</v>
      </c>
      <c r="G158" s="214"/>
      <c r="H158" s="260" t="s">
        <v>547</v>
      </c>
      <c r="I158" s="260" t="s">
        <v>509</v>
      </c>
      <c r="J158" s="260">
        <v>50</v>
      </c>
      <c r="K158" s="256"/>
    </row>
    <row r="159" spans="2:11" s="1" customFormat="1" ht="15" customHeight="1">
      <c r="B159" s="235"/>
      <c r="C159" s="260" t="s">
        <v>82</v>
      </c>
      <c r="D159" s="214"/>
      <c r="E159" s="214"/>
      <c r="F159" s="261" t="s">
        <v>507</v>
      </c>
      <c r="G159" s="214"/>
      <c r="H159" s="260" t="s">
        <v>569</v>
      </c>
      <c r="I159" s="260" t="s">
        <v>509</v>
      </c>
      <c r="J159" s="260" t="s">
        <v>570</v>
      </c>
      <c r="K159" s="256"/>
    </row>
    <row r="160" spans="2:11" s="1" customFormat="1" ht="15" customHeight="1">
      <c r="B160" s="235"/>
      <c r="C160" s="260" t="s">
        <v>571</v>
      </c>
      <c r="D160" s="214"/>
      <c r="E160" s="214"/>
      <c r="F160" s="261" t="s">
        <v>507</v>
      </c>
      <c r="G160" s="214"/>
      <c r="H160" s="260" t="s">
        <v>572</v>
      </c>
      <c r="I160" s="260" t="s">
        <v>542</v>
      </c>
      <c r="J160" s="260"/>
      <c r="K160" s="256"/>
    </row>
    <row r="161" spans="2:11" s="1" customFormat="1" ht="15" customHeight="1">
      <c r="B161" s="262"/>
      <c r="C161" s="244"/>
      <c r="D161" s="244"/>
      <c r="E161" s="244"/>
      <c r="F161" s="244"/>
      <c r="G161" s="244"/>
      <c r="H161" s="244"/>
      <c r="I161" s="244"/>
      <c r="J161" s="244"/>
      <c r="K161" s="263"/>
    </row>
    <row r="162" spans="2:11" s="1" customFormat="1" ht="18.75" customHeight="1">
      <c r="B162" s="211"/>
      <c r="C162" s="214"/>
      <c r="D162" s="214"/>
      <c r="E162" s="214"/>
      <c r="F162" s="234"/>
      <c r="G162" s="214"/>
      <c r="H162" s="214"/>
      <c r="I162" s="214"/>
      <c r="J162" s="214"/>
      <c r="K162" s="211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21" t="s">
        <v>573</v>
      </c>
      <c r="D165" s="321"/>
      <c r="E165" s="321"/>
      <c r="F165" s="321"/>
      <c r="G165" s="321"/>
      <c r="H165" s="321"/>
      <c r="I165" s="321"/>
      <c r="J165" s="321"/>
      <c r="K165" s="207"/>
    </row>
    <row r="166" spans="2:11" s="1" customFormat="1" ht="17.25" customHeight="1">
      <c r="B166" s="206"/>
      <c r="C166" s="227" t="s">
        <v>501</v>
      </c>
      <c r="D166" s="227"/>
      <c r="E166" s="227"/>
      <c r="F166" s="227" t="s">
        <v>502</v>
      </c>
      <c r="G166" s="264"/>
      <c r="H166" s="265" t="s">
        <v>54</v>
      </c>
      <c r="I166" s="265" t="s">
        <v>57</v>
      </c>
      <c r="J166" s="227" t="s">
        <v>503</v>
      </c>
      <c r="K166" s="207"/>
    </row>
    <row r="167" spans="2:11" s="1" customFormat="1" ht="17.25" customHeight="1">
      <c r="B167" s="208"/>
      <c r="C167" s="229" t="s">
        <v>504</v>
      </c>
      <c r="D167" s="229"/>
      <c r="E167" s="229"/>
      <c r="F167" s="230" t="s">
        <v>505</v>
      </c>
      <c r="G167" s="266"/>
      <c r="H167" s="267"/>
      <c r="I167" s="267"/>
      <c r="J167" s="229" t="s">
        <v>506</v>
      </c>
      <c r="K167" s="209"/>
    </row>
    <row r="168" spans="2:11" s="1" customFormat="1" ht="5.25" customHeight="1">
      <c r="B168" s="235"/>
      <c r="C168" s="232"/>
      <c r="D168" s="232"/>
      <c r="E168" s="232"/>
      <c r="F168" s="232"/>
      <c r="G168" s="233"/>
      <c r="H168" s="232"/>
      <c r="I168" s="232"/>
      <c r="J168" s="232"/>
      <c r="K168" s="256"/>
    </row>
    <row r="169" spans="2:11" s="1" customFormat="1" ht="15" customHeight="1">
      <c r="B169" s="235"/>
      <c r="C169" s="214" t="s">
        <v>510</v>
      </c>
      <c r="D169" s="214"/>
      <c r="E169" s="214"/>
      <c r="F169" s="234" t="s">
        <v>507</v>
      </c>
      <c r="G169" s="214"/>
      <c r="H169" s="214" t="s">
        <v>547</v>
      </c>
      <c r="I169" s="214" t="s">
        <v>509</v>
      </c>
      <c r="J169" s="214">
        <v>120</v>
      </c>
      <c r="K169" s="256"/>
    </row>
    <row r="170" spans="2:11" s="1" customFormat="1" ht="15" customHeight="1">
      <c r="B170" s="235"/>
      <c r="C170" s="214" t="s">
        <v>556</v>
      </c>
      <c r="D170" s="214"/>
      <c r="E170" s="214"/>
      <c r="F170" s="234" t="s">
        <v>507</v>
      </c>
      <c r="G170" s="214"/>
      <c r="H170" s="214" t="s">
        <v>557</v>
      </c>
      <c r="I170" s="214" t="s">
        <v>509</v>
      </c>
      <c r="J170" s="214" t="s">
        <v>558</v>
      </c>
      <c r="K170" s="256"/>
    </row>
    <row r="171" spans="2:11" s="1" customFormat="1" ht="15" customHeight="1">
      <c r="B171" s="235"/>
      <c r="C171" s="214" t="s">
        <v>455</v>
      </c>
      <c r="D171" s="214"/>
      <c r="E171" s="214"/>
      <c r="F171" s="234" t="s">
        <v>507</v>
      </c>
      <c r="G171" s="214"/>
      <c r="H171" s="214" t="s">
        <v>574</v>
      </c>
      <c r="I171" s="214" t="s">
        <v>509</v>
      </c>
      <c r="J171" s="214" t="s">
        <v>558</v>
      </c>
      <c r="K171" s="256"/>
    </row>
    <row r="172" spans="2:11" s="1" customFormat="1" ht="15" customHeight="1">
      <c r="B172" s="235"/>
      <c r="C172" s="214" t="s">
        <v>512</v>
      </c>
      <c r="D172" s="214"/>
      <c r="E172" s="214"/>
      <c r="F172" s="234" t="s">
        <v>513</v>
      </c>
      <c r="G172" s="214"/>
      <c r="H172" s="214" t="s">
        <v>574</v>
      </c>
      <c r="I172" s="214" t="s">
        <v>509</v>
      </c>
      <c r="J172" s="214">
        <v>50</v>
      </c>
      <c r="K172" s="256"/>
    </row>
    <row r="173" spans="2:11" s="1" customFormat="1" ht="15" customHeight="1">
      <c r="B173" s="235"/>
      <c r="C173" s="214" t="s">
        <v>515</v>
      </c>
      <c r="D173" s="214"/>
      <c r="E173" s="214"/>
      <c r="F173" s="234" t="s">
        <v>507</v>
      </c>
      <c r="G173" s="214"/>
      <c r="H173" s="214" t="s">
        <v>574</v>
      </c>
      <c r="I173" s="214" t="s">
        <v>517</v>
      </c>
      <c r="J173" s="214"/>
      <c r="K173" s="256"/>
    </row>
    <row r="174" spans="2:11" s="1" customFormat="1" ht="15" customHeight="1">
      <c r="B174" s="235"/>
      <c r="C174" s="214" t="s">
        <v>526</v>
      </c>
      <c r="D174" s="214"/>
      <c r="E174" s="214"/>
      <c r="F174" s="234" t="s">
        <v>513</v>
      </c>
      <c r="G174" s="214"/>
      <c r="H174" s="214" t="s">
        <v>574</v>
      </c>
      <c r="I174" s="214" t="s">
        <v>509</v>
      </c>
      <c r="J174" s="214">
        <v>50</v>
      </c>
      <c r="K174" s="256"/>
    </row>
    <row r="175" spans="2:11" s="1" customFormat="1" ht="15" customHeight="1">
      <c r="B175" s="235"/>
      <c r="C175" s="214" t="s">
        <v>534</v>
      </c>
      <c r="D175" s="214"/>
      <c r="E175" s="214"/>
      <c r="F175" s="234" t="s">
        <v>513</v>
      </c>
      <c r="G175" s="214"/>
      <c r="H175" s="214" t="s">
        <v>574</v>
      </c>
      <c r="I175" s="214" t="s">
        <v>509</v>
      </c>
      <c r="J175" s="214">
        <v>50</v>
      </c>
      <c r="K175" s="256"/>
    </row>
    <row r="176" spans="2:11" s="1" customFormat="1" ht="15" customHeight="1">
      <c r="B176" s="235"/>
      <c r="C176" s="214" t="s">
        <v>532</v>
      </c>
      <c r="D176" s="214"/>
      <c r="E176" s="214"/>
      <c r="F176" s="234" t="s">
        <v>513</v>
      </c>
      <c r="G176" s="214"/>
      <c r="H176" s="214" t="s">
        <v>574</v>
      </c>
      <c r="I176" s="214" t="s">
        <v>509</v>
      </c>
      <c r="J176" s="214">
        <v>50</v>
      </c>
      <c r="K176" s="256"/>
    </row>
    <row r="177" spans="2:11" s="1" customFormat="1" ht="15" customHeight="1">
      <c r="B177" s="235"/>
      <c r="C177" s="214" t="s">
        <v>99</v>
      </c>
      <c r="D177" s="214"/>
      <c r="E177" s="214"/>
      <c r="F177" s="234" t="s">
        <v>507</v>
      </c>
      <c r="G177" s="214"/>
      <c r="H177" s="214" t="s">
        <v>575</v>
      </c>
      <c r="I177" s="214" t="s">
        <v>576</v>
      </c>
      <c r="J177" s="214"/>
      <c r="K177" s="256"/>
    </row>
    <row r="178" spans="2:11" s="1" customFormat="1" ht="15" customHeight="1">
      <c r="B178" s="235"/>
      <c r="C178" s="214" t="s">
        <v>57</v>
      </c>
      <c r="D178" s="214"/>
      <c r="E178" s="214"/>
      <c r="F178" s="234" t="s">
        <v>507</v>
      </c>
      <c r="G178" s="214"/>
      <c r="H178" s="214" t="s">
        <v>577</v>
      </c>
      <c r="I178" s="214" t="s">
        <v>578</v>
      </c>
      <c r="J178" s="214">
        <v>1</v>
      </c>
      <c r="K178" s="256"/>
    </row>
    <row r="179" spans="2:11" s="1" customFormat="1" ht="15" customHeight="1">
      <c r="B179" s="235"/>
      <c r="C179" s="214" t="s">
        <v>53</v>
      </c>
      <c r="D179" s="214"/>
      <c r="E179" s="214"/>
      <c r="F179" s="234" t="s">
        <v>507</v>
      </c>
      <c r="G179" s="214"/>
      <c r="H179" s="214" t="s">
        <v>579</v>
      </c>
      <c r="I179" s="214" t="s">
        <v>509</v>
      </c>
      <c r="J179" s="214">
        <v>20</v>
      </c>
      <c r="K179" s="256"/>
    </row>
    <row r="180" spans="2:11" s="1" customFormat="1" ht="15" customHeight="1">
      <c r="B180" s="235"/>
      <c r="C180" s="214" t="s">
        <v>54</v>
      </c>
      <c r="D180" s="214"/>
      <c r="E180" s="214"/>
      <c r="F180" s="234" t="s">
        <v>507</v>
      </c>
      <c r="G180" s="214"/>
      <c r="H180" s="214" t="s">
        <v>580</v>
      </c>
      <c r="I180" s="214" t="s">
        <v>509</v>
      </c>
      <c r="J180" s="214">
        <v>255</v>
      </c>
      <c r="K180" s="256"/>
    </row>
    <row r="181" spans="2:11" s="1" customFormat="1" ht="15" customHeight="1">
      <c r="B181" s="235"/>
      <c r="C181" s="214" t="s">
        <v>100</v>
      </c>
      <c r="D181" s="214"/>
      <c r="E181" s="214"/>
      <c r="F181" s="234" t="s">
        <v>507</v>
      </c>
      <c r="G181" s="214"/>
      <c r="H181" s="214" t="s">
        <v>471</v>
      </c>
      <c r="I181" s="214" t="s">
        <v>509</v>
      </c>
      <c r="J181" s="214">
        <v>10</v>
      </c>
      <c r="K181" s="256"/>
    </row>
    <row r="182" spans="2:11" s="1" customFormat="1" ht="15" customHeight="1">
      <c r="B182" s="235"/>
      <c r="C182" s="214" t="s">
        <v>101</v>
      </c>
      <c r="D182" s="214"/>
      <c r="E182" s="214"/>
      <c r="F182" s="234" t="s">
        <v>507</v>
      </c>
      <c r="G182" s="214"/>
      <c r="H182" s="214" t="s">
        <v>581</v>
      </c>
      <c r="I182" s="214" t="s">
        <v>542</v>
      </c>
      <c r="J182" s="214"/>
      <c r="K182" s="256"/>
    </row>
    <row r="183" spans="2:11" s="1" customFormat="1" ht="15" customHeight="1">
      <c r="B183" s="235"/>
      <c r="C183" s="214" t="s">
        <v>582</v>
      </c>
      <c r="D183" s="214"/>
      <c r="E183" s="214"/>
      <c r="F183" s="234" t="s">
        <v>507</v>
      </c>
      <c r="G183" s="214"/>
      <c r="H183" s="214" t="s">
        <v>583</v>
      </c>
      <c r="I183" s="214" t="s">
        <v>542</v>
      </c>
      <c r="J183" s="214"/>
      <c r="K183" s="256"/>
    </row>
    <row r="184" spans="2:11" s="1" customFormat="1" ht="15" customHeight="1">
      <c r="B184" s="235"/>
      <c r="C184" s="214" t="s">
        <v>571</v>
      </c>
      <c r="D184" s="214"/>
      <c r="E184" s="214"/>
      <c r="F184" s="234" t="s">
        <v>507</v>
      </c>
      <c r="G184" s="214"/>
      <c r="H184" s="214" t="s">
        <v>584</v>
      </c>
      <c r="I184" s="214" t="s">
        <v>542</v>
      </c>
      <c r="J184" s="214"/>
      <c r="K184" s="256"/>
    </row>
    <row r="185" spans="2:11" s="1" customFormat="1" ht="15" customHeight="1">
      <c r="B185" s="235"/>
      <c r="C185" s="214" t="s">
        <v>103</v>
      </c>
      <c r="D185" s="214"/>
      <c r="E185" s="214"/>
      <c r="F185" s="234" t="s">
        <v>513</v>
      </c>
      <c r="G185" s="214"/>
      <c r="H185" s="214" t="s">
        <v>585</v>
      </c>
      <c r="I185" s="214" t="s">
        <v>509</v>
      </c>
      <c r="J185" s="214">
        <v>50</v>
      </c>
      <c r="K185" s="256"/>
    </row>
    <row r="186" spans="2:11" s="1" customFormat="1" ht="15" customHeight="1">
      <c r="B186" s="235"/>
      <c r="C186" s="214" t="s">
        <v>586</v>
      </c>
      <c r="D186" s="214"/>
      <c r="E186" s="214"/>
      <c r="F186" s="234" t="s">
        <v>513</v>
      </c>
      <c r="G186" s="214"/>
      <c r="H186" s="214" t="s">
        <v>587</v>
      </c>
      <c r="I186" s="214" t="s">
        <v>588</v>
      </c>
      <c r="J186" s="214"/>
      <c r="K186" s="256"/>
    </row>
    <row r="187" spans="2:11" s="1" customFormat="1" ht="15" customHeight="1">
      <c r="B187" s="235"/>
      <c r="C187" s="214" t="s">
        <v>589</v>
      </c>
      <c r="D187" s="214"/>
      <c r="E187" s="214"/>
      <c r="F187" s="234" t="s">
        <v>513</v>
      </c>
      <c r="G187" s="214"/>
      <c r="H187" s="214" t="s">
        <v>590</v>
      </c>
      <c r="I187" s="214" t="s">
        <v>588</v>
      </c>
      <c r="J187" s="214"/>
      <c r="K187" s="256"/>
    </row>
    <row r="188" spans="2:11" s="1" customFormat="1" ht="15" customHeight="1">
      <c r="B188" s="235"/>
      <c r="C188" s="214" t="s">
        <v>591</v>
      </c>
      <c r="D188" s="214"/>
      <c r="E188" s="214"/>
      <c r="F188" s="234" t="s">
        <v>513</v>
      </c>
      <c r="G188" s="214"/>
      <c r="H188" s="214" t="s">
        <v>592</v>
      </c>
      <c r="I188" s="214" t="s">
        <v>588</v>
      </c>
      <c r="J188" s="214"/>
      <c r="K188" s="256"/>
    </row>
    <row r="189" spans="2:11" s="1" customFormat="1" ht="15" customHeight="1">
      <c r="B189" s="235"/>
      <c r="C189" s="268" t="s">
        <v>593</v>
      </c>
      <c r="D189" s="214"/>
      <c r="E189" s="214"/>
      <c r="F189" s="234" t="s">
        <v>513</v>
      </c>
      <c r="G189" s="214"/>
      <c r="H189" s="214" t="s">
        <v>594</v>
      </c>
      <c r="I189" s="214" t="s">
        <v>595</v>
      </c>
      <c r="J189" s="269" t="s">
        <v>596</v>
      </c>
      <c r="K189" s="256"/>
    </row>
    <row r="190" spans="2:11" s="1" customFormat="1" ht="15" customHeight="1">
      <c r="B190" s="235"/>
      <c r="C190" s="220" t="s">
        <v>42</v>
      </c>
      <c r="D190" s="214"/>
      <c r="E190" s="214"/>
      <c r="F190" s="234" t="s">
        <v>507</v>
      </c>
      <c r="G190" s="214"/>
      <c r="H190" s="211" t="s">
        <v>597</v>
      </c>
      <c r="I190" s="214" t="s">
        <v>598</v>
      </c>
      <c r="J190" s="214"/>
      <c r="K190" s="256"/>
    </row>
    <row r="191" spans="2:11" s="1" customFormat="1" ht="15" customHeight="1">
      <c r="B191" s="235"/>
      <c r="C191" s="220" t="s">
        <v>599</v>
      </c>
      <c r="D191" s="214"/>
      <c r="E191" s="214"/>
      <c r="F191" s="234" t="s">
        <v>507</v>
      </c>
      <c r="G191" s="214"/>
      <c r="H191" s="214" t="s">
        <v>600</v>
      </c>
      <c r="I191" s="214" t="s">
        <v>542</v>
      </c>
      <c r="J191" s="214"/>
      <c r="K191" s="256"/>
    </row>
    <row r="192" spans="2:11" s="1" customFormat="1" ht="15" customHeight="1">
      <c r="B192" s="235"/>
      <c r="C192" s="220" t="s">
        <v>601</v>
      </c>
      <c r="D192" s="214"/>
      <c r="E192" s="214"/>
      <c r="F192" s="234" t="s">
        <v>507</v>
      </c>
      <c r="G192" s="214"/>
      <c r="H192" s="214" t="s">
        <v>602</v>
      </c>
      <c r="I192" s="214" t="s">
        <v>542</v>
      </c>
      <c r="J192" s="214"/>
      <c r="K192" s="256"/>
    </row>
    <row r="193" spans="2:11" s="1" customFormat="1" ht="15" customHeight="1">
      <c r="B193" s="235"/>
      <c r="C193" s="220" t="s">
        <v>603</v>
      </c>
      <c r="D193" s="214"/>
      <c r="E193" s="214"/>
      <c r="F193" s="234" t="s">
        <v>513</v>
      </c>
      <c r="G193" s="214"/>
      <c r="H193" s="214" t="s">
        <v>604</v>
      </c>
      <c r="I193" s="214" t="s">
        <v>542</v>
      </c>
      <c r="J193" s="214"/>
      <c r="K193" s="256"/>
    </row>
    <row r="194" spans="2:11" s="1" customFormat="1" ht="15" customHeight="1">
      <c r="B194" s="262"/>
      <c r="C194" s="270"/>
      <c r="D194" s="244"/>
      <c r="E194" s="244"/>
      <c r="F194" s="244"/>
      <c r="G194" s="244"/>
      <c r="H194" s="244"/>
      <c r="I194" s="244"/>
      <c r="J194" s="244"/>
      <c r="K194" s="263"/>
    </row>
    <row r="195" spans="2:11" s="1" customFormat="1" ht="18.75" customHeight="1">
      <c r="B195" s="211"/>
      <c r="C195" s="214"/>
      <c r="D195" s="214"/>
      <c r="E195" s="214"/>
      <c r="F195" s="234"/>
      <c r="G195" s="214"/>
      <c r="H195" s="214"/>
      <c r="I195" s="214"/>
      <c r="J195" s="214"/>
      <c r="K195" s="211"/>
    </row>
    <row r="196" spans="2:11" s="1" customFormat="1" ht="18.75" customHeight="1">
      <c r="B196" s="211"/>
      <c r="C196" s="214"/>
      <c r="D196" s="214"/>
      <c r="E196" s="214"/>
      <c r="F196" s="234"/>
      <c r="G196" s="214"/>
      <c r="H196" s="214"/>
      <c r="I196" s="214"/>
      <c r="J196" s="214"/>
      <c r="K196" s="211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21" t="s">
        <v>605</v>
      </c>
      <c r="D199" s="321"/>
      <c r="E199" s="321"/>
      <c r="F199" s="321"/>
      <c r="G199" s="321"/>
      <c r="H199" s="321"/>
      <c r="I199" s="321"/>
      <c r="J199" s="321"/>
      <c r="K199" s="207"/>
    </row>
    <row r="200" spans="2:11" s="1" customFormat="1" ht="25.5" customHeight="1">
      <c r="B200" s="206"/>
      <c r="C200" s="271" t="s">
        <v>606</v>
      </c>
      <c r="D200" s="271"/>
      <c r="E200" s="271"/>
      <c r="F200" s="271" t="s">
        <v>607</v>
      </c>
      <c r="G200" s="272"/>
      <c r="H200" s="327" t="s">
        <v>608</v>
      </c>
      <c r="I200" s="327"/>
      <c r="J200" s="327"/>
      <c r="K200" s="207"/>
    </row>
    <row r="201" spans="2:11" s="1" customFormat="1" ht="5.25" customHeight="1">
      <c r="B201" s="235"/>
      <c r="C201" s="232"/>
      <c r="D201" s="232"/>
      <c r="E201" s="232"/>
      <c r="F201" s="232"/>
      <c r="G201" s="214"/>
      <c r="H201" s="232"/>
      <c r="I201" s="232"/>
      <c r="J201" s="232"/>
      <c r="K201" s="256"/>
    </row>
    <row r="202" spans="2:11" s="1" customFormat="1" ht="15" customHeight="1">
      <c r="B202" s="235"/>
      <c r="C202" s="214" t="s">
        <v>598</v>
      </c>
      <c r="D202" s="214"/>
      <c r="E202" s="214"/>
      <c r="F202" s="234" t="s">
        <v>43</v>
      </c>
      <c r="G202" s="214"/>
      <c r="H202" s="326" t="s">
        <v>609</v>
      </c>
      <c r="I202" s="326"/>
      <c r="J202" s="326"/>
      <c r="K202" s="256"/>
    </row>
    <row r="203" spans="2:11" s="1" customFormat="1" ht="15" customHeight="1">
      <c r="B203" s="235"/>
      <c r="C203" s="241"/>
      <c r="D203" s="214"/>
      <c r="E203" s="214"/>
      <c r="F203" s="234" t="s">
        <v>44</v>
      </c>
      <c r="G203" s="214"/>
      <c r="H203" s="326" t="s">
        <v>610</v>
      </c>
      <c r="I203" s="326"/>
      <c r="J203" s="326"/>
      <c r="K203" s="256"/>
    </row>
    <row r="204" spans="2:11" s="1" customFormat="1" ht="15" customHeight="1">
      <c r="B204" s="235"/>
      <c r="C204" s="241"/>
      <c r="D204" s="214"/>
      <c r="E204" s="214"/>
      <c r="F204" s="234" t="s">
        <v>47</v>
      </c>
      <c r="G204" s="214"/>
      <c r="H204" s="326" t="s">
        <v>611</v>
      </c>
      <c r="I204" s="326"/>
      <c r="J204" s="326"/>
      <c r="K204" s="256"/>
    </row>
    <row r="205" spans="2:11" s="1" customFormat="1" ht="15" customHeight="1">
      <c r="B205" s="235"/>
      <c r="C205" s="214"/>
      <c r="D205" s="214"/>
      <c r="E205" s="214"/>
      <c r="F205" s="234" t="s">
        <v>45</v>
      </c>
      <c r="G205" s="214"/>
      <c r="H205" s="326" t="s">
        <v>612</v>
      </c>
      <c r="I205" s="326"/>
      <c r="J205" s="326"/>
      <c r="K205" s="256"/>
    </row>
    <row r="206" spans="2:11" s="1" customFormat="1" ht="15" customHeight="1">
      <c r="B206" s="235"/>
      <c r="C206" s="214"/>
      <c r="D206" s="214"/>
      <c r="E206" s="214"/>
      <c r="F206" s="234" t="s">
        <v>46</v>
      </c>
      <c r="G206" s="214"/>
      <c r="H206" s="326" t="s">
        <v>613</v>
      </c>
      <c r="I206" s="326"/>
      <c r="J206" s="326"/>
      <c r="K206" s="256"/>
    </row>
    <row r="207" spans="2:11" s="1" customFormat="1" ht="15" customHeight="1">
      <c r="B207" s="235"/>
      <c r="C207" s="214"/>
      <c r="D207" s="214"/>
      <c r="E207" s="214"/>
      <c r="F207" s="234"/>
      <c r="G207" s="214"/>
      <c r="H207" s="214"/>
      <c r="I207" s="214"/>
      <c r="J207" s="214"/>
      <c r="K207" s="256"/>
    </row>
    <row r="208" spans="2:11" s="1" customFormat="1" ht="15" customHeight="1">
      <c r="B208" s="235"/>
      <c r="C208" s="214" t="s">
        <v>554</v>
      </c>
      <c r="D208" s="214"/>
      <c r="E208" s="214"/>
      <c r="F208" s="234" t="s">
        <v>76</v>
      </c>
      <c r="G208" s="214"/>
      <c r="H208" s="326" t="s">
        <v>614</v>
      </c>
      <c r="I208" s="326"/>
      <c r="J208" s="326"/>
      <c r="K208" s="256"/>
    </row>
    <row r="209" spans="2:11" s="1" customFormat="1" ht="15" customHeight="1">
      <c r="B209" s="235"/>
      <c r="C209" s="241"/>
      <c r="D209" s="214"/>
      <c r="E209" s="214"/>
      <c r="F209" s="234" t="s">
        <v>449</v>
      </c>
      <c r="G209" s="214"/>
      <c r="H209" s="326" t="s">
        <v>450</v>
      </c>
      <c r="I209" s="326"/>
      <c r="J209" s="326"/>
      <c r="K209" s="256"/>
    </row>
    <row r="210" spans="2:11" s="1" customFormat="1" ht="15" customHeight="1">
      <c r="B210" s="235"/>
      <c r="C210" s="214"/>
      <c r="D210" s="214"/>
      <c r="E210" s="214"/>
      <c r="F210" s="234" t="s">
        <v>447</v>
      </c>
      <c r="G210" s="214"/>
      <c r="H210" s="326" t="s">
        <v>615</v>
      </c>
      <c r="I210" s="326"/>
      <c r="J210" s="326"/>
      <c r="K210" s="256"/>
    </row>
    <row r="211" spans="2:11" s="1" customFormat="1" ht="15" customHeight="1">
      <c r="B211" s="273"/>
      <c r="C211" s="241"/>
      <c r="D211" s="241"/>
      <c r="E211" s="241"/>
      <c r="F211" s="234" t="s">
        <v>451</v>
      </c>
      <c r="G211" s="220"/>
      <c r="H211" s="325" t="s">
        <v>452</v>
      </c>
      <c r="I211" s="325"/>
      <c r="J211" s="325"/>
      <c r="K211" s="274"/>
    </row>
    <row r="212" spans="2:11" s="1" customFormat="1" ht="15" customHeight="1">
      <c r="B212" s="273"/>
      <c r="C212" s="241"/>
      <c r="D212" s="241"/>
      <c r="E212" s="241"/>
      <c r="F212" s="234" t="s">
        <v>453</v>
      </c>
      <c r="G212" s="220"/>
      <c r="H212" s="325" t="s">
        <v>616</v>
      </c>
      <c r="I212" s="325"/>
      <c r="J212" s="325"/>
      <c r="K212" s="274"/>
    </row>
    <row r="213" spans="2:11" s="1" customFormat="1" ht="15" customHeight="1">
      <c r="B213" s="273"/>
      <c r="C213" s="241"/>
      <c r="D213" s="241"/>
      <c r="E213" s="241"/>
      <c r="F213" s="275"/>
      <c r="G213" s="220"/>
      <c r="H213" s="276"/>
      <c r="I213" s="276"/>
      <c r="J213" s="276"/>
      <c r="K213" s="274"/>
    </row>
    <row r="214" spans="2:11" s="1" customFormat="1" ht="15" customHeight="1">
      <c r="B214" s="273"/>
      <c r="C214" s="214" t="s">
        <v>578</v>
      </c>
      <c r="D214" s="241"/>
      <c r="E214" s="241"/>
      <c r="F214" s="234">
        <v>1</v>
      </c>
      <c r="G214" s="220"/>
      <c r="H214" s="325" t="s">
        <v>617</v>
      </c>
      <c r="I214" s="325"/>
      <c r="J214" s="325"/>
      <c r="K214" s="274"/>
    </row>
    <row r="215" spans="2:11" s="1" customFormat="1" ht="15" customHeight="1">
      <c r="B215" s="273"/>
      <c r="C215" s="241"/>
      <c r="D215" s="241"/>
      <c r="E215" s="241"/>
      <c r="F215" s="234">
        <v>2</v>
      </c>
      <c r="G215" s="220"/>
      <c r="H215" s="325" t="s">
        <v>618</v>
      </c>
      <c r="I215" s="325"/>
      <c r="J215" s="325"/>
      <c r="K215" s="274"/>
    </row>
    <row r="216" spans="2:11" s="1" customFormat="1" ht="15" customHeight="1">
      <c r="B216" s="273"/>
      <c r="C216" s="241"/>
      <c r="D216" s="241"/>
      <c r="E216" s="241"/>
      <c r="F216" s="234">
        <v>3</v>
      </c>
      <c r="G216" s="220"/>
      <c r="H216" s="325" t="s">
        <v>619</v>
      </c>
      <c r="I216" s="325"/>
      <c r="J216" s="325"/>
      <c r="K216" s="274"/>
    </row>
    <row r="217" spans="2:11" s="1" customFormat="1" ht="15" customHeight="1">
      <c r="B217" s="273"/>
      <c r="C217" s="241"/>
      <c r="D217" s="241"/>
      <c r="E217" s="241"/>
      <c r="F217" s="234">
        <v>4</v>
      </c>
      <c r="G217" s="220"/>
      <c r="H217" s="325" t="s">
        <v>620</v>
      </c>
      <c r="I217" s="325"/>
      <c r="J217" s="325"/>
      <c r="K217" s="274"/>
    </row>
    <row r="218" spans="2:11" s="1" customFormat="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Pavel Koníř</cp:lastModifiedBy>
  <dcterms:created xsi:type="dcterms:W3CDTF">2021-11-11T06:34:11Z</dcterms:created>
  <dcterms:modified xsi:type="dcterms:W3CDTF">2021-11-16T06:42:49Z</dcterms:modified>
  <cp:category/>
  <cp:version/>
  <cp:contentType/>
  <cp:contentStatus/>
</cp:coreProperties>
</file>