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Krycí list" sheetId="1" r:id="rId1"/>
    <sheet name="Rekapitulace" sheetId="2" r:id="rId2"/>
    <sheet name="soupis oceněný" sheetId="3" r:id="rId3"/>
    <sheet name="#Figury" sheetId="4" state="hidden" r:id="rId4"/>
  </sheets>
  <definedNames>
    <definedName name="_xlnm.Print_Titles" localSheetId="1">'Rekapitulace'!$11:$13</definedName>
    <definedName name="_xlnm.Print_Area" localSheetId="2">'soupis oceněný'!$A$1:$N$469</definedName>
    <definedName name="_xlnm.Print_Titles" localSheetId="2">'soupis oceněný'!$11:$13</definedName>
    <definedName name="Z_65E3123D_ED26_44E3_A414_09EEEF825484_.wvu.Cols" localSheetId="1">'Rekapitulace'!$D:$E</definedName>
    <definedName name="Z_65E3123D_ED26_44E3_A414_09EEEF825484_.wvu.Cols" localSheetId="2">('soupis oceněný'!$J:$M,'soupis oceněný'!$O:$P,'soupis oceněný'!$R:$T)</definedName>
    <definedName name="Z_65E3123D_ED26_44E3_A414_09EEEF825484_.wvu.PrintArea" localSheetId="2">'soupis oceněný'!$A$1:$N$469</definedName>
    <definedName name="Z_65E3123D_ED26_44E3_A414_09EEEF825484_.wvu.PrintTitles" localSheetId="1">'Rekapitulace'!$11:$13</definedName>
    <definedName name="Z_65E3123D_ED26_44E3_A414_09EEEF825484_.wvu.PrintTitles" localSheetId="2">'soupis oceněný'!$11:$13</definedName>
    <definedName name="Z_65E3123D_ED26_44E3_A414_09EEEF825484_.wvu.Rows" localSheetId="0">('Krycí list'!$1:$1,'Krycí list'!$3:$3,'Krycí list'!$6:$6,'Krycí list'!$8:$8,'Krycí list'!$10:$24)</definedName>
    <definedName name="Z_65E3123D_ED26_44E3_A414_09EEEF825484_.wvu.Rows" localSheetId="2">('soupis oceněný'!$16:$19,'soupis oceněný'!$21:$21,'soupis oceněný'!$23:$25,'soupis oceněný'!$31:$36,'soupis oceněný'!$38:$39,'soupis oceněný'!$41:$41,'soupis oceněný'!$45:$81,'soupis oceněný'!$83:$86,'soupis oceněný'!$88:$99,'soupis oceněný'!$101:$119,'soupis oceněný'!$121:$121,'soupis oceněný'!$123:$124,'soupis oceněný'!$126:$127,'soupis oceněný'!$129:$131,'soupis oceněný'!$137:$137,'soupis oceněný'!$139:$143,'soupis oceněný'!$145:$151,'soupis oceněný'!$157:$158,'soupis oceněný'!$161:$196,'soupis oceněný'!$200:$200,'soupis oceněný'!$202:$203,'soupis oceněný'!$205:$206,'soupis oceněný'!$208:$211,'soupis oceněný'!$213:$218,'soupis oceněný'!$221:$223,'soupis oceněný'!$225:$227,'soupis oceněný'!$229:$229,'soupis oceněný'!$233:$238,'soupis oceněný'!$240:$240,'soupis oceněný'!$242:$242,'soupis oceněný'!$255:$259,'soupis oceněný'!$261:$262,'soupis oceněný'!$265:$266,'soupis oceněný'!$270:$271,'soupis oceněný'!$281:$281,'soupis oceněný'!$283:$289,'soupis oceněný'!$291:$295,'soupis oceněný'!$297:$298,'soupis oceněný'!$300:$300,'soupis oceněný'!$303:$311,'soupis oceněný'!$313:$317)</definedName>
    <definedName name="Z_82B4F4D9_5370_4303_A97E_2A49E01AF629_.wvu.Cols" localSheetId="1">'Rekapitulace'!$D:$E</definedName>
    <definedName name="Z_82B4F4D9_5370_4303_A97E_2A49E01AF629_.wvu.Cols" localSheetId="2">('soupis oceněný'!$J:$M,'soupis oceněný'!$O:$P,'soupis oceněný'!$R:$T)</definedName>
    <definedName name="Z_82B4F4D9_5370_4303_A97E_2A49E01AF629_.wvu.PrintArea" localSheetId="2">'soupis oceněný'!$A$1:$N$469</definedName>
    <definedName name="Z_82B4F4D9_5370_4303_A97E_2A49E01AF629_.wvu.PrintTitles" localSheetId="1">'Rekapitulace'!$11:$13</definedName>
    <definedName name="Z_82B4F4D9_5370_4303_A97E_2A49E01AF629_.wvu.PrintTitles" localSheetId="2">'soupis oceněný'!$11:$13</definedName>
    <definedName name="Z_82B4F4D9_5370_4303_A97E_2A49E01AF629_.wvu.Rows" localSheetId="0">('Krycí list'!$1:$1,'Krycí list'!$3:$3,'Krycí list'!$6:$6,'Krycí list'!$8:$8,'Krycí list'!$10:$24)</definedName>
    <definedName name="Z_82B4F4D9_5370_4303_A97E_2A49E01AF629_.wvu.Rows" localSheetId="2">('soupis oceněný'!$16:$19,'soupis oceněný'!$21:$21,'soupis oceněný'!$23:$25,'soupis oceněný'!$31:$36,'soupis oceněný'!$38:$39,'soupis oceněný'!$41:$41,'soupis oceněný'!$45:$81,'soupis oceněný'!$83:$86,'soupis oceněný'!$88:$99,'soupis oceněný'!$101:$119,'soupis oceněný'!$121:$121,'soupis oceněný'!$123:$124,'soupis oceněný'!$126:$127,'soupis oceněný'!$129:$131,'soupis oceněný'!$137:$137,'soupis oceněný'!$139:$143,'soupis oceněný'!$145:$151,'soupis oceněný'!$157:$158,'soupis oceněný'!$161:$196,'soupis oceněný'!$200:$200,'soupis oceněný'!$202:$203,'soupis oceněný'!$205:$206,'soupis oceněný'!$208:$211,'soupis oceněný'!$213:$218,'soupis oceněný'!$221:$223,'soupis oceněný'!$225:$227,'soupis oceněný'!$229:$229,'soupis oceněný'!$233:$238,'soupis oceněný'!$240:$240,'soupis oceněný'!$242:$242,'soupis oceněný'!$255:$259,'soupis oceněný'!$261:$262,'soupis oceněný'!$265:$266,'soupis oceněný'!$270:$271,'soupis oceněný'!$281:$281,'soupis oceněný'!$283:$289,'soupis oceněný'!$291:$295,'soupis oceněný'!$297:$298,'soupis oceněný'!$300:$300,'soupis oceněný'!$303:$311,'soupis oceněný'!$313:$317)</definedName>
    <definedName name="Z_D6CFA044_0C8C_4ECE_96A2_AFF3DD5E0425_.wvu.Cols" localSheetId="1">'Rekapitulace'!$D:$E</definedName>
    <definedName name="Z_D6CFA044_0C8C_4ECE_96A2_AFF3DD5E0425_.wvu.Cols" localSheetId="2">('soupis oceněný'!$J:$M,'soupis oceněný'!$O:$P,'soupis oceněný'!$R:$T)</definedName>
    <definedName name="Z_D6CFA044_0C8C_4ECE_96A2_AFF3DD5E0425_.wvu.PrintArea" localSheetId="2">'soupis oceněný'!$A$1:$N$469</definedName>
    <definedName name="Z_D6CFA044_0C8C_4ECE_96A2_AFF3DD5E0425_.wvu.PrintTitles" localSheetId="1">'Rekapitulace'!$11:$13</definedName>
    <definedName name="Z_D6CFA044_0C8C_4ECE_96A2_AFF3DD5E0425_.wvu.PrintTitles" localSheetId="2">'soupis oceněný'!$11:$13</definedName>
    <definedName name="Z_D6CFA044_0C8C_4ECE_96A2_AFF3DD5E0425_.wvu.Rows" localSheetId="0">('Krycí list'!$1:$1,'Krycí list'!$3:$3,'Krycí list'!$6:$6,'Krycí list'!$8:$8,'Krycí list'!$10:$24)</definedName>
    <definedName name="Z_D6CFA044_0C8C_4ECE_96A2_AFF3DD5E0425_.wvu.Rows" localSheetId="2">('soupis oceněný'!$16:$19,'soupis oceněný'!$21:$21,'soupis oceněný'!$23:$25,'soupis oceněný'!$31:$36,'soupis oceněný'!$38:$39,'soupis oceněný'!$41:$41,'soupis oceněný'!$45:$81,'soupis oceněný'!$83:$86,'soupis oceněný'!$88:$99,'soupis oceněný'!$101:$119,'soupis oceněný'!$121:$121,'soupis oceněný'!$123:$124,'soupis oceněný'!$126:$127,'soupis oceněný'!$129:$131,'soupis oceněný'!$137:$137,'soupis oceněný'!$139:$143,'soupis oceněný'!$145:$151,'soupis oceněný'!$157:$158,'soupis oceněný'!$161:$196,'soupis oceněný'!$200:$200,'soupis oceněný'!$202:$203,'soupis oceněný'!$205:$206,'soupis oceněný'!$208:$211,'soupis oceněný'!$213:$218,'soupis oceněný'!$221:$223,'soupis oceněný'!$225:$227,'soupis oceněný'!$229:$229,'soupis oceněný'!$233:$238,'soupis oceněný'!$240:$240,'soupis oceněný'!$242:$242,'soupis oceněný'!$255:$259,'soupis oceněný'!$261:$262,'soupis oceněný'!$265:$266,'soupis oceněný'!$270:$271,'soupis oceněný'!$281:$281,'soupis oceněný'!$283:$289,'soupis oceněný'!$291:$295,'soupis oceněný'!$297:$298,'soupis oceněný'!$300:$300,'soupis oceněný'!$303:$311,'soupis oceněný'!$313:$317)</definedName>
  </definedNames>
  <calcPr fullCalcOnLoad="1"/>
</workbook>
</file>

<file path=xl/sharedStrings.xml><?xml version="1.0" encoding="utf-8"?>
<sst xmlns="http://schemas.openxmlformats.org/spreadsheetml/2006/main" count="516" uniqueCount="299">
  <si>
    <t>KRYCÍ LIST SOUPISU</t>
  </si>
  <si>
    <t>Název stavby</t>
  </si>
  <si>
    <t>Učebna přírodních věd, technických a řemeslných oborů</t>
  </si>
  <si>
    <t>JKSO</t>
  </si>
  <si>
    <t xml:space="preserve"> </t>
  </si>
  <si>
    <t>Kód stavby</t>
  </si>
  <si>
    <t>ucebny</t>
  </si>
  <si>
    <t>Název objektu</t>
  </si>
  <si>
    <t>ZŠ Ústí nad Labem, Pod Vodojemem 323/3a</t>
  </si>
  <si>
    <t>EČO</t>
  </si>
  <si>
    <t>Kód objektu</t>
  </si>
  <si>
    <t>Název části</t>
  </si>
  <si>
    <t>Místo</t>
  </si>
  <si>
    <t>Kód části</t>
  </si>
  <si>
    <t>Název podčásti</t>
  </si>
  <si>
    <t>Kód podčásti</t>
  </si>
  <si>
    <t>IČ</t>
  </si>
  <si>
    <t>DIČ</t>
  </si>
  <si>
    <t>Objednatel</t>
  </si>
  <si>
    <t>Projektant</t>
  </si>
  <si>
    <t>Sebastian Fenyk</t>
  </si>
  <si>
    <t>Zhotovitel</t>
  </si>
  <si>
    <t>Rozpočet číslo</t>
  </si>
  <si>
    <t>Zpracoval</t>
  </si>
  <si>
    <t>Dne</t>
  </si>
  <si>
    <t>01/2020</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</si>
  <si>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</si>
  <si>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</si>
  <si>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</si>
  <si>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</si>
  <si>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</si>
  <si>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</si>
  <si>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</si>
  <si>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</si>
  <si>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</si>
  <si>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</si>
  <si>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</si>
  <si>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</si>
  <si>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</si>
  <si>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</si>
  <si>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</si>
  <si>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HSV</t>
  </si>
  <si>
    <t>Práce přesčas</t>
  </si>
  <si>
    <t>Zařízení staveniště</t>
  </si>
  <si>
    <t>%</t>
  </si>
  <si>
    <t>Bez pevné podl.</t>
  </si>
  <si>
    <t>Projektové práce (DSPS)</t>
  </si>
  <si>
    <t>PSV</t>
  </si>
  <si>
    <t>Kulturní památka</t>
  </si>
  <si>
    <t>Územní vlivy</t>
  </si>
  <si>
    <t>Provozní vlivy</t>
  </si>
  <si>
    <t>"EL"</t>
  </si>
  <si>
    <t>Ostatní</t>
  </si>
  <si>
    <t>VRN z rozpočtu</t>
  </si>
  <si>
    <t>"AVT"</t>
  </si>
  <si>
    <t>ZRN (ř. 1-8)</t>
  </si>
  <si>
    <t>DN (ř. 10-12)</t>
  </si>
  <si>
    <t>VRN (ř. 14-19)</t>
  </si>
  <si>
    <t>HZS</t>
  </si>
  <si>
    <t>Kompl. činnost</t>
  </si>
  <si>
    <t>Ostatní náklady</t>
  </si>
  <si>
    <t>D</t>
  </si>
  <si>
    <t>Celkové náklady</t>
  </si>
  <si>
    <t>Součet 9, 13, 20-23</t>
  </si>
  <si>
    <t>Datum a podpis</t>
  </si>
  <si>
    <t>Razítko</t>
  </si>
  <si>
    <t>15</t>
  </si>
  <si>
    <t>DPH</t>
  </si>
  <si>
    <t>21</t>
  </si>
  <si>
    <t>Cena s DPH (ř. 25-26)</t>
  </si>
  <si>
    <t>E</t>
  </si>
  <si>
    <t>Přípočty a odpočty</t>
  </si>
  <si>
    <t>Dodávky objednatele</t>
  </si>
  <si>
    <t>Klouzavá doložka</t>
  </si>
  <si>
    <t>Zvýhodnění + -</t>
  </si>
  <si>
    <t>Typ cenové soustavy URS 2019/II</t>
  </si>
  <si>
    <t>„Zbývající položky typu vlastní jsou kalkulovány na základě zkušeností z realizace obdobných zakázek a jsou v místě i čase obvyklé“</t>
  </si>
  <si>
    <t xml:space="preserve">REKAPITULACE </t>
  </si>
  <si>
    <t>Stavba:</t>
  </si>
  <si>
    <t>Objekt:</t>
  </si>
  <si>
    <t>Část:</t>
  </si>
  <si>
    <t xml:space="preserve">JKSO: </t>
  </si>
  <si>
    <t>Objednatel:</t>
  </si>
  <si>
    <t>Zhotovitel:</t>
  </si>
  <si>
    <t>Datum:</t>
  </si>
  <si>
    <t>Kód</t>
  </si>
  <si>
    <t>Popis</t>
  </si>
  <si>
    <t>Cena celkem</t>
  </si>
  <si>
    <t>Hmotnost celkem</t>
  </si>
  <si>
    <t>Suť celkem</t>
  </si>
  <si>
    <t>SOUPIS PRACÍ A DODÁVEK A SLUŽEB vč VÝKAZU VÝMĚR</t>
  </si>
  <si>
    <t>JKSO:</t>
  </si>
  <si>
    <t>P.Č.</t>
  </si>
  <si>
    <t>TV</t>
  </si>
  <si>
    <t>KCN</t>
  </si>
  <si>
    <t>Kód položky / název</t>
  </si>
  <si>
    <t>Popis / minimální technické parametry</t>
  </si>
  <si>
    <t>MJ</t>
  </si>
  <si>
    <t>Množství celkem</t>
  </si>
  <si>
    <t>Cena jednotková bez DPH</t>
  </si>
  <si>
    <t>Cena celkem bez DPH</t>
  </si>
  <si>
    <t>Hmotnost</t>
  </si>
  <si>
    <t>Hmotnost sutě</t>
  </si>
  <si>
    <t>Hmotnost sutě celkem</t>
  </si>
  <si>
    <t>Sazba DPH</t>
  </si>
  <si>
    <t>Typ položky</t>
  </si>
  <si>
    <t>Úroveň</t>
  </si>
  <si>
    <t>Cena celkem s DPH</t>
  </si>
  <si>
    <t>Dodavatel</t>
  </si>
  <si>
    <t>Typ</t>
  </si>
  <si>
    <t>Provozní osvětlení</t>
  </si>
  <si>
    <t>K</t>
  </si>
  <si>
    <t>741320135</t>
  </si>
  <si>
    <t>Montáž jističů se zapojením vodičů, dvoupólových nn, do 25 A ve skříni.</t>
  </si>
  <si>
    <t>kus</t>
  </si>
  <si>
    <t>M</t>
  </si>
  <si>
    <t>MAT</t>
  </si>
  <si>
    <t>10.060.031</t>
  </si>
  <si>
    <t>Proudový chránič s jističem 10A, rozměry 2 DIN, jmenovité napětí 230/400V, Charakteristika B, Jmenovitý reziduální proud 0,03A.</t>
  </si>
  <si>
    <t>10B/1N/0,03 PFL7</t>
  </si>
  <si>
    <t>741372022</t>
  </si>
  <si>
    <t>Montáž svítidel LED se zapojením vodičů bytových nebo společenských místností, stropních, panelových, obsahu přes 0,09 do 0,36m2.</t>
  </si>
  <si>
    <t>vlastní</t>
  </si>
  <si>
    <t>Provozní světlo na strop/podhledu</t>
  </si>
  <si>
    <t>LED svítidlo určené pro montáž do kazetových podhledů i na strop. Kryt z kvalitního optického materiálu. Svítidlo poskytuje optimální distribuci světla a zábranu oslnění v souladu s platnou normou pro osvětlení kanceláří a učeben. Teplota chromatičnosti 4000K, napájení 230V/50Hz, 57W, svítivost 425 cd/klm, světelný tok 6400 lm, elektronický předřadník, krytí IP40, rozměry 620x620x60mm. Barva bílá. Včetně podružného materiálu a instalace.</t>
  </si>
  <si>
    <t>ZCLED3G57Q840/EASY-M625-MIKRO-C</t>
  </si>
  <si>
    <t>741310001</t>
  </si>
  <si>
    <t>Montáž spínačů jedno nebo dvojpólových, nástěnných se zapojením vodičů, pro prostředí normální, vypínačů, řazení 1-jednopólových</t>
  </si>
  <si>
    <t>10.072.639</t>
  </si>
  <si>
    <t>Spínač kolébkový šroubový, řazení 1/0</t>
  </si>
  <si>
    <t>10.071.430</t>
  </si>
  <si>
    <t>Kryt spínače jednoduchý bílý</t>
  </si>
  <si>
    <t>741310003</t>
  </si>
  <si>
    <t>Montáž spínačů jedno nebo dvojpólových, nástěnných se zapojením vodičů, pro prostředí normální, vypínačů, řazení 2-dvoupólový</t>
  </si>
  <si>
    <t>10.069.872</t>
  </si>
  <si>
    <t>Spínač kolébkový šroubový, řazení 1/0+1/0</t>
  </si>
  <si>
    <t>10.071.435</t>
  </si>
  <si>
    <t>Kryt spínače dělený bílý</t>
  </si>
  <si>
    <t>10.072.355</t>
  </si>
  <si>
    <t>Rámeček 2-násobný bílý</t>
  </si>
  <si>
    <t>10.071.783</t>
  </si>
  <si>
    <t>Rámeček 3-násobný bílý</t>
  </si>
  <si>
    <t>10.069.820</t>
  </si>
  <si>
    <t>Rámeček 4-násobný bílý</t>
  </si>
  <si>
    <t>741122015</t>
  </si>
  <si>
    <t>Montáž kabelů měděných bez ukončení uložených pod omítku plných kulatých (CYKY), počtu a průřezu žil 3x1,5 mm2.</t>
  </si>
  <si>
    <t>m</t>
  </si>
  <si>
    <t>10.051.448</t>
  </si>
  <si>
    <t>Silový kabel CYKY-J 3x1,5mm2.</t>
  </si>
  <si>
    <t>AVT</t>
  </si>
  <si>
    <t>Koncové prvky, nábytek</t>
  </si>
  <si>
    <t>0</t>
  </si>
  <si>
    <t>Stínící technika</t>
  </si>
  <si>
    <t>Látková roleta</t>
  </si>
  <si>
    <t xml:space="preserve">Látková roleta: látka blackout zatemňovací v provedení bez vodících lišt a bez kazety, ovládání motorické 230V, koncové spínače, rozměry látky 250x270cm. Přesný rozměr bude určen po zaměření dodavatelem. Cena včetně dopravy, instalace.
</t>
  </si>
  <si>
    <t>Motor 230V</t>
  </si>
  <si>
    <t xml:space="preserve">Motor 230V pro rolety s nastavitelnými koncovými spínači. Cena včetně dopravy, instalace.
</t>
  </si>
  <si>
    <t>Interaktivní tabule+ vizualizér</t>
  </si>
  <si>
    <t>Interaktivní tabule</t>
  </si>
  <si>
    <t xml:space="preserve">Multidotyková Interaktivní tabule s poměrem stran 16:10. Umožňuje automaticky rozpoznat dotyk prstem pro ovládání, dotyk popisovače pro zápis a dotyk houbičkou nebo dlaní pro mazání. Úhlopříčka obrazu: 221 cm (87“), včetně 2 popisovačů s přepínáním 4 barev, mazací houbičky. Propojení s přídavným projektorem. Cena včetně systémové AV kabeláže. Cena včetně dopravy, instalace, nastavení.
</t>
  </si>
  <si>
    <t>Prezentační SW</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</si>
  <si>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hlasování/testování, aktivity je možno sdílet na žákovská zařízení přes cloud. Cena včetně dopravy, instalace.
</t>
  </si>
  <si>
    <t>Projektor</t>
  </si>
  <si>
    <t xml:space="preserve">Ultrakrátký projektor, svítivost 3500 ANSI/LM, LCD technologie, lampa s životností až 9000 hodin (v ECO režimu), nativní rozlišení WXGA, poměr stran 16:10, kontrast 10 000:1, Projekční poměr 0,28-0,37:1. Konektivita: RS-232C, Ethernet, vstup pro mikrofon, VGA vstup (2x), Audiovýstup, stereofonní konektor mini-jack, USB 2.0 typu A, VGA výstup, Audiovstup, stereofonní konektor mini-jack (3x), HDMI vstup (3x), USB 2.0 typu B. Max. hladina hluku 35dB (normální režim). Zabudovaný reproduktor. Cena včetně dopravy, instalace, nastavení.
</t>
  </si>
  <si>
    <t>Držák projektoru</t>
  </si>
  <si>
    <t xml:space="preserve">Ramenný držák ultrakrátkého projektoru pro instalaci na pylonový pojezd. Cena včetně dopravy, instalace.
</t>
  </si>
  <si>
    <t>Přídavné reproduktory</t>
  </si>
  <si>
    <t xml:space="preserve">Přídavné reproduktory, 20 W Cena včetně dopravy, instalace.
</t>
  </si>
  <si>
    <t>soubor</t>
  </si>
  <si>
    <t>Pylonový pojezd s křídly</t>
  </si>
  <si>
    <t xml:space="preserve">Pylonový pojezd s křídly. Stabilní konstrukce z hliníkových profilů o výšce min.250cm. Rozsah posunu min. 70cm.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
</t>
  </si>
  <si>
    <t>Interaktivní displej 75"</t>
  </si>
  <si>
    <t>Interaktivní displej musí mít úhlopříčku zobrazovací plochy 75“ a rozlišení 4K UHD – 3840x2160 bodů. Dotyková technologie musí rozeznat minimálně 32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Cena včetně dopravy a instalce.</t>
  </si>
  <si>
    <t>PC modul interaktivního displeje</t>
  </si>
  <si>
    <t>PC modul pro OPS slot - Procesor - CPU passmark minimálně 7500 bodů, RAM 8GB DDR4, pevný disk 128GB SSD, vestavěná wifi 2,4GHz i 5GHz, standard a/b/g/n/ac, 2x USB 3.0. Cena včetně dopravy, nastavení a instalace.</t>
  </si>
  <si>
    <t>Stojan interaktivního displeje</t>
  </si>
  <si>
    <t>Elektricky výškově nastavitelný mobilní stojan. Kolečka s brzdou. Rozsah pohybu 950 mm. Nosnost 110 kg. Pojistka proti přiskřípnutí. Cena včetně dopravy a instalace</t>
  </si>
  <si>
    <t>Interaktivní displej 86"</t>
  </si>
  <si>
    <t xml:space="preserve">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Cena včetně systémové AV kabeláže. Cena včetně dopravy, instalace, nastavení.
</t>
  </si>
  <si>
    <t>Prowise Touchscreen 86"</t>
  </si>
  <si>
    <t>SMNTB7286_S
nebo
SMANTB7275_S
nebo
SMASVSLIC1_GRANT</t>
  </si>
  <si>
    <t>SBA-V</t>
  </si>
  <si>
    <t>Elektrický pojezd</t>
  </si>
  <si>
    <t xml:space="preserve">Elektricky výškově nastavitelný stojan pro výše uvedený displej s kotvením do stěny a podlahy. Rozsah pohybu 950 mm. Ovládání výšky velkými tlačítky nohou. Nosnost min. 110 kg. Pojistka proti přiskřípnutí. Cena včetně dopravy, instalace.
</t>
  </si>
  <si>
    <t>PRWPW1210020002</t>
  </si>
  <si>
    <t>Nástěnná tabule</t>
  </si>
  <si>
    <t xml:space="preserve">Nástěnná tabule pro popis fixem, minimální rozměry 300x120cm. Cena včetně dopravy, instalace.
</t>
  </si>
  <si>
    <t>Stolní vizualizér</t>
  </si>
  <si>
    <t xml:space="preserve">Bezdrátová dokumentová kamera s flexibilním ramenem, s možností práce úplně bez kabelů - přesos obrazu přes Wifi, napájení z baterie až 6,5h. 12x digitální zoom, LED osvětlení snímaného objektu, ruční a automatické ovládání ostření a jasu. Snímaná plocha až 44,5 x 24,8 cm. Interní paměť pro 240 snímků + ukládání snímků a videí na SD kartu a USB paměť. Připojení přes HDMI, USB a Wifi 802.11 b/g/n/ac/a 2,4 i 5 GHz. Jednoduché ovládání vizualizéru prostřednictvím prezentačního softwaru. Cena včetně dopravy, instalace.
</t>
  </si>
  <si>
    <t>HDMI rozbočovač</t>
  </si>
  <si>
    <t xml:space="preserve">1x2 HDMI rozbočovač, podpora 4K/UHD @ 60 Hz 4:2:0, Přenos Dolby True HD, DTS HD Master Audio, 3D a Deep Color až do 12-bitové barevné hloubky. EDID management, HDCP kompatibilní.  Cena včetně dopravy, instalace, nastavení.
</t>
  </si>
  <si>
    <t>Vybavení a IT technologie</t>
  </si>
  <si>
    <t>Ovládácí SW pro organizaci aktivit v labotatoři</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</si>
  <si>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Vč. záruky dostupnosti oprav dodaného software po dobu 5-ti let. Cena včetně dopravy, instalace, nastavení a systémového zaškolení obsluhy.
</t>
  </si>
  <si>
    <t>Ovládací SW jazykové laboratoře pro mediální aktivity</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</si>
  <si>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nastavení a systémového zaškolení obsluhy.
</t>
  </si>
  <si>
    <t>Učitelský SW</t>
  </si>
  <si>
    <t xml:space="preserve">LAN přístup učitele do databáze studijních materiálů, mimo jazykovou laboratoř. Příprava cvičení, kontrola vyplněných úloh. Cena včetně dopravy, instalace, nastavení.
</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</si>
  <si>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</si>
  <si>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</si>
  <si>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</si>
  <si>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</si>
  <si>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</si>
  <si>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</si>
  <si>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</si>
  <si>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</si>
  <si>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Systémový kontrolér pro kontrolní a ovládací SW</t>
  </si>
  <si>
    <t xml:space="preserve">Systémový kontrolér pro kontrolní a ovládací SW, min. 150 příkazů. Cena včetně dopravy, instalace, nastavení.
</t>
  </si>
  <si>
    <t>KVM rozbočovač DVI+USB</t>
  </si>
  <si>
    <t xml:space="preserve">Rozvaděč pro propojení a přepínání DVI jednotek u PC stanic, sdílení obrazu, kontrola pro všechny klávesnice/myši, přepínání bez zpoždění. Cena včetně dopravy, instalace, nastavení.
</t>
  </si>
  <si>
    <t>Systémová připojovací jednotka pro 2-3 PC stanice</t>
  </si>
  <si>
    <t xml:space="preserve">Systémová připojovací jednotka až pro 3x PC stanice (podle rozložení lavic), DVI video a USB K/M přepínání, rozlišení 1920x1200 / 60 Hz, adresace min. pro 30 pozic, kompenzace délky kabeláže. Včetně potřebné kabeláže. Včetně ochranné krytky audio jednotek zabraňující rozpojení kabeláže. Cena včetně dopravy, instalace, nastavení.
</t>
  </si>
  <si>
    <t xml:space="preserve">KVM přípojný kabel </t>
  </si>
  <si>
    <t xml:space="preserve">KVM přípojný kabel DP/DVI a DVI/DVI pro interface (vč. USB), Délka min. 1,6m. Cena včetně dopravy, instalace.
</t>
  </si>
  <si>
    <t>2. drátová myš</t>
  </si>
  <si>
    <t xml:space="preserve">Optická drátová myš, červená se 3 tlačítky a rolovacím kolečkem, USB, optický snímač s 1200dpi zajišťuje plynulý a přesný chod i bez podložky. Cena včetně dopravy, instalace.
</t>
  </si>
  <si>
    <t>PC ovládací a prezentační stanice pro učitele</t>
  </si>
  <si>
    <t xml:space="preserve">Case s min. 180W zdrojem s účinnosti až 93%, výkon CPU min. 12000 bodu dle nezávislého testu cpubenchmark.net, operační paměť 8GB DDR4, pevný M.2 SSD disk s kapacitou 256GB, DVD-RW optická mechanika, Gbit síťová karta, Wifi standardu 802.11ac (2x2), Bluetooth 5.0, čtečka pam. karet, min. 2x DisplayPort a 1x HDMI, 1x USB Type-C, 4x USB 3.1 Gen2, 2x USB 3.1 Gen1, 4x USB 2.0, klávesnici a myš, operační systém s podporu AD (domény), servisní služba u zákazníka s odezvou do následujícího pracovního dne od nahlášení servisní události, cena včetně dopravy, instalace, nastavení.
</t>
  </si>
  <si>
    <t>Kabel</t>
  </si>
  <si>
    <t xml:space="preserve">Kabel (HDMI male) - (DVI-D male),1m, FHD 1080p. Cena včetně dopravy, instalace.
</t>
  </si>
  <si>
    <t>Zvuková karta</t>
  </si>
  <si>
    <t xml:space="preserve">Zvuková karta, vstup pro mikrofon 1x 3,5mm konektor, 4pólový výstup pro sluchátka s mikrofonem 1 x 3,5mm, stereo výstup, kompatibilita s USB 2.0 / 3.0. Cena včetně dopravy, instalace.
</t>
  </si>
  <si>
    <t>Monitor</t>
  </si>
  <si>
    <t>Monitor s viditelnou uhlopříčkou 24", s LED podsvícením, technologie IPS, formát 16:10, antireflexní matný povrch, rozlišením 1920x1200 bodu, video vstupy DP 1.2, HDMI 1.4, VGA, 3x USB 3.0, odezva 5ms, dynamickým kontrastním poměrem 5mil:1, jasem 300cd/m2, plná ergonomie, náklon -5 až +20°, otočení ±45°, kloubové otáčení 90° (Pivot), výškově nastavitelný stojan v rozsahu 150 mm, VESA</t>
  </si>
  <si>
    <t>Webová kamera učitel</t>
  </si>
  <si>
    <t xml:space="preserve">Webkamera pro videohovory v rozlišení FHD 1080p s podporovanými klienty přes USB, záznam videa FHD 1080p, čtyřstupňový zoom při 1080p, komprese videa H.264, 90° zorné pole, vestavěné duální stereofonní mikrofony s automatickým potlačením šumu, automatická korekce obrazu při špatném osvětlení, univerzální klip s možností připevnění ke stativu, pro přichycení k notebookům, monitorům LCD, USB 2.0, certifikováno pro Skype for Business, kompatibilní s Cisco WebEx™. Cena včetně dopravy, instalace.
</t>
  </si>
  <si>
    <t>Webcam C930e</t>
  </si>
  <si>
    <t>LOGC930E</t>
  </si>
  <si>
    <t>PC stanice pro žáky</t>
  </si>
  <si>
    <t>AllInOne PC, 23.8" antireflexní IPS zobrazovač s rozlišením FHD, FHD webkamera, výkon čtyřjádrového CPU min. 10000 bodu dle nezávislého testu cpubenchmark.net, operační paměť 8GB DDR4, SSD M.2 disk 256GB, Gbit síťová karta, LAN, WiFi ac, Bluetooth, USB-C, DisplayPort, HDMI, čtečka SD karet, integrované reproduktory, naklápěcí stojan, USB klávesnice a myš, operační systém s podporu AD (domény). Včetně opravy u zákazníka následující pracovní den, 3 roky, Určeno pro vybrané počítače. Cena včetně dopravy, instalace, nastavení.</t>
  </si>
  <si>
    <t>Kontrolní a prezentační monitor</t>
  </si>
  <si>
    <t xml:space="preserve">Monitor s viditelnou uhlopříčkou min. 54,6 cm (21,5"), IPS panel antireflexní, LED podsvícení, rozlišení 1920x1080, pozorovací úhel 178° vodorovně, 178° svisle, jas 250 cd/m2, kontrastní poměr 1000:1 statický, doba odezvy 5ms, video vstupy VGA, HDMI, DisplayPort, náklon -5 až +23°, kloubové otáčení 90° (Pivot), výškově nastavitelný stojan (100 mm), cena včetně dopravy, instalace.
</t>
  </si>
  <si>
    <t>P22H G4</t>
  </si>
  <si>
    <t>HP_P22H</t>
  </si>
  <si>
    <t>Webová kamera studenti</t>
  </si>
  <si>
    <t>USB HUB</t>
  </si>
  <si>
    <t xml:space="preserve">7-Port Hi-speed USB 2.0 Hub, 6x USB portů typu A pro downstream, 1x USB port typu B. Cena včetně dopravy, instalace.
</t>
  </si>
  <si>
    <t>NAS úložiště</t>
  </si>
  <si>
    <t xml:space="preserve">Uložiště dat, dvoujádrový procesor s taktem až 2,5 GHzr, rychlosti šifrovaného čtení 113MB/s, rychlost šifrovaného zápisu 112 MB/s, jedno Gbit síťové rozhraní, 2x USB 3.0, hardwarové šifrování AES-NI, podpora souboroveho systemu btrfs, možnost výměny disků za provozu, přihlášení uživatelů domény, včetně softwarového vybavení pro zálohování dat, cena včetně dopravy, instalace, nastavení.
</t>
  </si>
  <si>
    <t>DS218+ DiscStation</t>
  </si>
  <si>
    <t>SYNDS218+</t>
  </si>
  <si>
    <t>HDD pro úložiště</t>
  </si>
  <si>
    <t xml:space="preserve">Pevný disk pro provoz 24/7 a RAID kompatibilní, min. kapacita 2TB s 7.200ot/s, rozhraní SATA s přenosovou rychlosti 6Gb/s, formátu 3.5“, cena včetně dopravy, instalace, nastavení.
</t>
  </si>
  <si>
    <t>Enterprise 2TB</t>
  </si>
  <si>
    <t>SEAST2000NM0008</t>
  </si>
  <si>
    <t>Žákovská sada pro učebnu přírodních věd - pro 3 žáky</t>
  </si>
  <si>
    <t>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USB flash disk s žákovskými úlohami, 8 senzorů - bezdrátový senzor teploty (-40°C až 125°C), bezdrátový senzor síly (±50 N) bezdrátový senzor tlaku (0-400 kPa), bezdrátový senzor pH (0-14 pH), bezdrátový senzor tepu s ručními úchyty (0 - 240 bpm), bezdrátový senzor počasí s anemometrem a GPS (měří teplotu a tlak vzduchu, rychlost a směr větru, relativní vlhkost, UV index, pozici, rychlost a nadmořskou výšku dle GPS, autonomní sběr dat bez PC), bezdrátový senzor  napětí (±15 V) bezdrátový senzor  pohybu (0,15 - 4 m).</t>
  </si>
  <si>
    <t>Rozšiřující sada senzorů pro žákovskou sadu - pro 3 žáky</t>
  </si>
  <si>
    <t>Rozšiřující sada pro experimenty v učebně přírodních věd obsahující 6 senzorů (bezdrátový senzor plynného CO2, bezdrátový senzor vodivosti,  bezdrátový senzor proudu, bezdrátový světelný senzor, bezdrátový kolorimetr a turbidimetr, bezdrátový senzor magnetického pole). Cena včetně dopravy, instalace a zaškolení uživatele.</t>
  </si>
  <si>
    <t>USB nabíjecí stanice</t>
  </si>
  <si>
    <t xml:space="preserve">USB nabíjecí stanic pro až 10 bezdrátových senzorů. Cena včetně dopravy.
</t>
  </si>
  <si>
    <t>Sada senzorů a čidel pro Fyziku</t>
  </si>
  <si>
    <t xml:space="preserve">Sada obsahuje - univerzální rozhraní pro měření (min. 2x digitální vstup, min. 2x analogový vstup, min. 2x vstup pro fotobrány, osciloskop, generátor), kovovou dráhu (o délce min. 2,2m, min. 2x bezdrátový vozík se senzory, které měří sílu, polohu, rychlost a akceleraci, dále závaží, kladku, pružiny, třetí blok), 2x rotor pro pohon bezdrátového vozíku, sadu pro základní elektrické obvody (min. bezdrátový senzor napětí a proudu, spojovací díly, rezistrory, kondenzátor, žárovku, LED, napájecí modul a baterii), sadu jednoduché stroje (2x stojan, 10N pružinu, kladky, 20cm páka, ozubená kola), sadu oscilace, vlnění, zvuk (pružina 1,8m, pružina 0,25m, pružinu pro podélné vlnění, ladičky min. 4x s různou frekvencí), sadu rotace a setrvačnost (disky a prstence min. 8,9cm, min. 100g, tyč pro kyvadlo), sadu pro stavbu mostních konstrukcí (min. 42 nosníků různých délek, bezdrátový tenzometr s akcelerometrem, dopadovou plošinu (rozsah min -1000N až +4000N, rozlišení max. 0,1N), bezdrátový senzor rotace (rozlišení max. 0,18°), bezdrátovou fotobránu (2 měřící fotobrány vzdálené min. 15mm), senzor zvuku s mikrofonem (rozsah min. 20-9000Hz), dobíjecí stanici pro až 10 bezdrátových senzor s konektorem microUSB. Cena včetně dopravy, instalace a zaškolení uživatele.
</t>
  </si>
  <si>
    <t>Sada senzorů a čidel pro Chemii</t>
  </si>
  <si>
    <t xml:space="preserve">Sada obsahuje bezdrátový spektrometer (rozsah min. 380-950nm), optické vlákno pro spektrometr, ohřívací plotýnku s magnetickou míchačkou (min. 300°C, min. 1500 otáček za minutu), 5x míchací tyčinku, digitální váhy (min. 2000g, rozlišení max. 0,1g) + USB adaptér pro připojení k PC, dobíjecí stanici pro až 10 bezdrátových senzor s konektorem microUSB. Cena včetně dopravy, instalace a zaškolení uživatele.
</t>
  </si>
  <si>
    <t>Sada senzorů a čidel pro Biologii</t>
  </si>
  <si>
    <t xml:space="preserve">Sada obsahuje model lidského oka (12 výměnných čoček), komoru pro pozorování ekosystému (3 samostatné komory s otvory pro senzory), komoru pro fotosyntézu, senzor EKG (rozsah min. 47 až 250 tepů), senzor průtokoměr s teploměrem (průtok rozsah min. 0 až 3,5m/s, teplota rozsah min. -10 až +50°C), bezdrátový teplotní senzor (rozsah min. -30°C až +105°C), tělní povrchová teplotní sonda, senzor spirometr s 10 náustky (rozsah min. 0 až 10 l/s), bezdrátové rozhraní pro připojení senzorů, bezdrátový senzor O2 (rozsah 0 až 100%), bezdrátový senzor krevního tlaku (krevní tlak rozsah min. 0 až 375 mmHg, tepová frekvece rozsah min. 36 až 200 tepů), příslušenství pro senzor počasí, dobíjecí stanici pro až 10 bezdrátových senzor s konektorem microUSB. Cena včetně dopravy, instalace a zaškolení uživatele.
</t>
  </si>
  <si>
    <t>Software pro základní školy</t>
  </si>
  <si>
    <t xml:space="preserve">SW licence zahrnuje více než 60 připravených aktivit. Jednoduše spojuje technologii s výukou. Díky českému prostředí i připraveným úlohám můžete ihned začít.Zobrazujte a zaznamenává data v reálném čase. Zakresluje odhad přímo do měřeného grafu, prezentujte data ve vhodné formě. Grafy, měřidla, tabulky, analyzujte stiskem jediného tlačítka, vytvoří elektronický laboratorní protokol obsahující odpovědi studentů.  Cena včetně dopravy, instalace a zaškolení uživatele.
</t>
  </si>
  <si>
    <t>Digitální mikroskop pro učitele</t>
  </si>
  <si>
    <t>Zvětšení: 40 -1000x. Binokulární hlavice s vloženou digitální kamerou, úhel vhledu 30°, volně otočná o 360°, Ultraširokoúhlý okulár pro pozorování s brýlemi WFH 10x/22 mm, Oční rozestup 50-75 mm, Pro 5 objektivů orientovaných k rameni stativu, Semiplanachromatické objektivy pro pozorování ve světlém poli: 4x0,10, 10x0,25, 40x0,65 (odpruž.) a 100x1,25 (odpruž., olej.im.), Úhel sklonu 30°, Zabudovaná digitální kamera, rozdělení optické cesty okuláry/kamera v poměru 50/50, Možnost pořizování fotografií formátu JPG a TIFF, možnost časosběrného snímání, možnost kontinuálního snímání, možnost pořizování videa, Rozlišení kamery 5 Mpix.</t>
  </si>
  <si>
    <t>Základní konstrukční sada pro I. stupeň</t>
  </si>
  <si>
    <t>Konstrukční sada pro robotiku od 6 let školního věku, obsahuje - mozek robota, motor, senzor pohybu, senzor náklonu, nabíjecí lithium iontová baterie, síťový nabíjecí adaptér SV 10V, min 270 konstrukčních a pohybových dílů . Vše uloženo v odolném plastovém přenosném boxu. Součástí dodávky je software zdarma stažitelný ze stránek výrobce.</t>
  </si>
  <si>
    <t>Základní konstrukční sada pro II. stupeň</t>
  </si>
  <si>
    <t>Konstrukční sada pro robotiku pro starší školní věk -- obsahuje min 500 konstrukčních a pohybových dílů, 4 motory, 7 senzorů, mozek robota a nabíjecí baterie a nabíječka, dálkový ovladač a nabíjecí baterie. Vše uloženo v plastovém přenosném boxu. Mozek robota s černobílým LCD displej, se 4 ovládacími tlačítky a 12 I/O univerzálními porty pro připojení senzorů a/nebo motorů. Součástí dodávky je sw stažitelný ze stránek výrobce.</t>
  </si>
  <si>
    <t>Notebook pro žáky</t>
  </si>
  <si>
    <t>Konvertibilní zařízení s dotykovým SVA displejem 11,6" a LED podsvícením, gorilla glass ochrana displeje, rozlišení 1366 x 768, čelní kamera 720p, zadní sekundární kamera 1080p, výkon CPU min. 2400 bodu dle nezávislého testu cpubenchmark.net, operační paměť 4GB DDR3, pevný SSD s kapacitou 128GB, Gbit síťová karta, WiFi standardu ac (2x2) + BT4.2, min. video výstup HDMI, USB-C, USB 3.1, čtečka SD karet, klávesnice odolná vůči polití, hmotnost max. 1.5kg, odolný proti pádu, pogumovaný povrch, výdrž na baterie až 11 hodin, operační systém s podporu AD (domény).</t>
  </si>
  <si>
    <t>3D tiskárna</t>
  </si>
  <si>
    <t>Velký pracovní prostor – až 11 cm3 (25 x 21 x 21 cm), Integrované LCD, tisk z SD karty, nebo z počítače přes USB, 0,4mm tryska (jednoduše vyměnitelná) pro 1,75 mm tiskovou strunu, Výška vrstvy od 0.05 mm, Plně automatická kalibrace tiskové plochy, Vyhřívaná podložka s kompenzací studených rohů – zajišťuje rovnoměrné chladnutí při tisku všech materiálů, Automatická kompenzace nepřesně složených os tiskové plochy, Bezúdržbová tisková plocha, Podporované materiály – PLA, ABS, PET, HIPS, Flex PP, Ninjaflex, Laywood, Laybrick, Nylon, Bamboofill, Bronzefill, ASA, T-Glase, filamenty s uhlíkovým vláknem, polykarbonát..., Jednoduchý barevný tisk po vrstvách, Maximální rychlost pohybu os až 200 mm/s, Bezsenzorový homing pro osy X a Ys, Detekování a zotavení z posunutí vrstev, Detekce a zotavení ze ztráty přívodu energie, Volitelné Wi-Fi připojení, IR senzor filamentu, Automatické natažení nově zavedeného filamentu. Včetně rozšíření pro možnost tisku s až 5 filamenty.</t>
  </si>
  <si>
    <t xml:space="preserve">Systém pro virtuální a rozšířenou 3D realitu </t>
  </si>
  <si>
    <t>Class box  -  (sada: 8 x náhlavních setů) určených do školních lavic pro virtuální, mix a augmentovanou 3D realitu. Umožňují pracovat s předpřipravenými pracovními listy určenými pro virtuální a rozšířenou realitu. Součástí je velká databáze studijního obsahu – 3D objekty, 360°obrázky a videa. Učitel spravuje, řídí a distribuuje obsah pro žákovské náhlavní VR sety žáků. Cloudové prostředí pro distribuci obsahu a správu samotných headsets. Cena vč. dopravy, instalace a školení.</t>
  </si>
  <si>
    <t>Lineární zdroj pro rozvod do stolů studentů</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</si>
  <si>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</si>
  <si>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Zdroj</t>
  </si>
  <si>
    <t xml:space="preserve">Elektrický zdroj pro elektrické zámky v lavicích. 1 zdroj určen pro 4-5 stolů.
</t>
  </si>
  <si>
    <t>Nábytek</t>
  </si>
  <si>
    <t>Katedra učitele</t>
  </si>
  <si>
    <t xml:space="preserve">Katedra učitele přizpůsobena pro osazení IT techniky.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Vytvořený propoj mezi prostorem uzamykatelné skříňky a falešnými zády. Možnost napojení katedry na kabelové žlaby pro žákovské stoly.  Konstrukce nábytku je z oboustranně laminované dřevotřískové desky, pohledové hrany jsou lepeny voděodolným PUR lepidlem. Možnost výběru barevného provedení alespoň ze čtyř základních typů dekorů/barev. Cena včetně dopravy a instalace.
</t>
  </si>
  <si>
    <t>Stůl učebny přírodních věd pro 3 žáky</t>
  </si>
  <si>
    <t xml:space="preserve">Stůl pro 3 žáky, použitelný jako plocha pro pokusy a kolaborativní výuku, ale také jako standardní stůl pro potřeby kmenové učebny. Šířka 2000mm a hloubka min. 650mm. Standardní minimální použité materiály: ocelové profily ovál 80x25x2mm, D 55x35x2mm, hranol, 30x30x2mm, HPL deska, ABS hrana lepena PUR lepidlem, prášková barva s nanopasivací. Možnost kotvení stolu do podlahy. Ve stole v uzamykatelném kanále je připraven parapetní kanál 90x55 - zde je možné umístit rozvody silno/slaboproudu a síť. Tyto rozvody je možné do kanálu zavést nohou stolu. Kanál a pracovní plocha mají mezi sebou mezeru, krytou gumou, kterou se dají kabely používané na stole minimalizovat a tudíž na stole nepřekážejí. Součástí je elektrický zámek. Volba barevného provedení alespoň ze čtyř barevných variant. Cena včetně dopravy, instalace.
</t>
  </si>
  <si>
    <t>Stůl učebny přírodních věd pro 3 studenty</t>
  </si>
  <si>
    <t xml:space="preserve">Stůl pro 2 žáky, použitelný jako plocha pro pokusy a kolaborativní výuku, ale také jako standardní stůl pro potřeby kmenové učebny. Šířka 1400mm a hloubka min. 650mm. Standardní minimální použité materiály: ocelové profily ovál 80x25x2mm, D 55x35x2mm, hranol, 30x30x2mm, HPL deska ABS hrana lepena PUR lepidlem, prášková barva s nanopasivací. Možnost kotvení stolu do podlahy. Ve stole v uzamykatelném kanále je připraven parapetní kanál 90x55 - zde je možné umístit rozvody silno/slaboproudu a síť. Tyto rozvody je možné do kanálu zavést nohou stolu. Kanál a pracovní plocha mají mezi sebou mezeru, krytou gumou, kterou se dají kabely používané na stole minimalizovat a tudíž na stole nepřekážejí. Volba barevného provedení alespoň ze čtyř barevných variant. Cena včetně dopravy, instalace.
</t>
  </si>
  <si>
    <t>Stůl obdelníkový, mobilní</t>
  </si>
  <si>
    <t xml:space="preserve">Obdélníkový stůl s kolečky na dvou nohách, rozměry 1400x800mm, oblé rohy, pracovní deska s HPL 23,6 mm. Cena včetně dopravy, instalace.
</t>
  </si>
  <si>
    <t>Skříňka závěná</t>
  </si>
  <si>
    <t>Skříňka závěsná o rozměrech 700x720x350, 2 křídlová dvířka. Cena včetně dopravy a instalace.</t>
  </si>
  <si>
    <t>Skříň vysoká</t>
  </si>
  <si>
    <t xml:space="preserve">Skříň vysoká. Rozměry ŠxVxH1000x2000x550 mm, 4x uzamykatelné křídlové dveře, horní dveře prosklené v hliníkovém rámečku - bezpečnostní sklo, 4x nastavitelná police. Cena včetně dopravy a instalace.
</t>
  </si>
  <si>
    <t>Skříň nízká - nástavec</t>
  </si>
  <si>
    <t xml:space="preserve">Skříň nízká - nástavec. Rozměry ŠxVxH 1000x800x550 mm, 2x uzamykatelné křídlové dveře, 1x nastavitelná police, včetně tyče pro zavěšení žebříku. Cena včetně dopravy a instalace.
</t>
  </si>
  <si>
    <t>Žebřík k nábytku</t>
  </si>
  <si>
    <t xml:space="preserve">Interiérový samonosný žebřík pro připevnění ke skříňové sestavě. Cena včetně dopravy, instalace.
</t>
  </si>
  <si>
    <t xml:space="preserve">Židle učitelská </t>
  </si>
  <si>
    <t xml:space="preserve">Židle pojízdná (s kolečky) s výškovým nastavením pomocí pístu a plastovým šálovým sedákem se vzduchovým polštářem. Volba barvy plastového sedáku alespoň ze čtyř barevných variant. Cena včetně dopravy, instalace.
</t>
  </si>
  <si>
    <t>Židle žákovská</t>
  </si>
  <si>
    <t xml:space="preserve">Židle žákovská - pevná (na kluzácích ), výškově nastavitelná pomocí pístu, otočná, s plastovým sedákem. Ergonomicky tvarovaný sedák i opěrák (se vzduchovým polštářem), hygienický a snadno omyvatelný, šetrný k životnímu prostředí – vyrobený z recyklovatelných plastů. Moderní barevnost: 6 barev sedáku. Židle musí být snadno omyvatelná bez horní perforace. Certifikováno dle EU ČSN EN 1729 - Židle a stoly pro vzdělávací instituce. </t>
  </si>
  <si>
    <t>Pracovní stolička</t>
  </si>
  <si>
    <t xml:space="preserve">Otočná pracovní stolička z plochooválných ocelových profilů, výškové nastavení plynovým pístem, mobilní (kluzáky), kruhový sedák z bukového masivu s podpěrou na nohy.
</t>
  </si>
  <si>
    <t>Celkem bez DPH</t>
  </si>
</sst>
</file>

<file path=xl/styles.xml><?xml version="1.0" encoding="utf-8"?>
<styleSheet xmlns="http://schemas.openxmlformats.org/spreadsheetml/2006/main">
  <numFmts count="13">
    <numFmt numFmtId="164" formatCode="GENERAL"/>
    <numFmt numFmtId="165" formatCode="#"/>
    <numFmt numFmtId="166" formatCode="@"/>
    <numFmt numFmtId="167" formatCode="#,##0"/>
    <numFmt numFmtId="168" formatCode="#,##0\?"/>
    <numFmt numFmtId="169" formatCode="#,##0.00"/>
    <numFmt numFmtId="170" formatCode="0"/>
    <numFmt numFmtId="171" formatCode="#,##0.0000"/>
    <numFmt numFmtId="172" formatCode="0.00"/>
    <numFmt numFmtId="173" formatCode="#,##0.000"/>
    <numFmt numFmtId="174" formatCode="#,##0.00000"/>
    <numFmt numFmtId="175" formatCode="#,##0.0"/>
    <numFmt numFmtId="176" formatCode="#,##0\\"/>
  </numFmts>
  <fonts count="28">
    <font>
      <sz val="10"/>
      <name val="Arial"/>
      <family val="2"/>
    </font>
    <font>
      <b/>
      <sz val="18"/>
      <color indexed="10"/>
      <name val="Arial"/>
      <family val="2"/>
    </font>
    <font>
      <sz val="8"/>
      <name val="Arial"/>
      <family val="2"/>
    </font>
    <font>
      <b/>
      <sz val="8"/>
      <color indexed="10"/>
      <name val="Arial"/>
      <family val="2"/>
    </font>
    <font>
      <sz val="7"/>
      <name val="Arial"/>
      <family val="2"/>
    </font>
    <font>
      <b/>
      <sz val="10"/>
      <name val="Arial"/>
      <family val="2"/>
    </font>
    <font>
      <b/>
      <sz val="12"/>
      <name val="Arial"/>
      <family val="2"/>
    </font>
    <font>
      <b/>
      <sz val="8"/>
      <name val="Arial"/>
      <family val="2"/>
    </font>
    <font>
      <sz val="8"/>
      <color indexed="9"/>
      <name val="Arial"/>
      <family val="2"/>
    </font>
    <font>
      <b/>
      <sz val="14"/>
      <name val="Arial"/>
      <family val="2"/>
    </font>
    <font>
      <b/>
      <sz val="8"/>
      <color indexed="12"/>
      <name val="Arial"/>
      <family val="2"/>
    </font>
    <font>
      <b/>
      <sz val="8"/>
      <color indexed="20"/>
      <name val="Arial"/>
      <family val="2"/>
    </font>
    <font>
      <sz val="10"/>
      <color indexed="20"/>
      <name val="Arial"/>
      <family val="2"/>
    </font>
    <font>
      <b/>
      <sz val="8"/>
      <color indexed="28"/>
      <name val="Arial"/>
      <family val="2"/>
    </font>
    <font>
      <b/>
      <u val="single"/>
      <sz val="8"/>
      <color indexed="10"/>
      <name val="Arial"/>
      <family val="2"/>
    </font>
    <font>
      <sz val="10"/>
      <color indexed="10"/>
      <name val="Arial"/>
      <family val="2"/>
    </font>
    <font>
      <sz val="10"/>
      <name val="Arial CE"/>
      <family val="2"/>
    </font>
    <font>
      <b/>
      <sz val="10"/>
      <color indexed="12"/>
      <name val="Arial"/>
      <family val="2"/>
    </font>
    <font>
      <b/>
      <sz val="10"/>
      <color indexed="20"/>
      <name val="Arial"/>
      <family val="2"/>
    </font>
    <font>
      <b/>
      <sz val="10"/>
      <color indexed="10"/>
      <name val="Arial"/>
      <family val="2"/>
    </font>
    <font>
      <sz val="10"/>
      <color indexed="12"/>
      <name val="Arial"/>
      <family val="2"/>
    </font>
    <font>
      <b/>
      <sz val="10"/>
      <color indexed="25"/>
      <name val="Arial"/>
      <family val="2"/>
    </font>
    <font>
      <sz val="10"/>
      <color indexed="8"/>
      <name val="Arial"/>
      <family val="2"/>
    </font>
    <font>
      <sz val="10"/>
      <color indexed="40"/>
      <name val="Arial"/>
      <family val="2"/>
    </font>
    <font>
      <sz val="10"/>
      <name val="Arial "/>
      <family val="2"/>
    </font>
    <font>
      <sz val="10"/>
      <color indexed="10"/>
      <name val="Arial "/>
      <family val="2"/>
    </font>
    <font>
      <b/>
      <u val="single"/>
      <sz val="10"/>
      <name val="Arial"/>
      <family val="2"/>
    </font>
    <font>
      <b/>
      <u val="single"/>
      <sz val="10"/>
      <color indexed="10"/>
      <name val="Arial"/>
      <family val="2"/>
    </font>
  </fonts>
  <fills count="6">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60">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color indexed="63"/>
      </right>
      <top>
        <color indexed="63"/>
      </top>
      <bottom style="thin">
        <color indexed="8"/>
      </bottom>
    </border>
    <border>
      <left>
        <color indexed="63"/>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style="medium">
        <color indexed="8"/>
      </right>
      <top style="hair">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70">
    <xf numFmtId="164" fontId="0" fillId="0" borderId="0" xfId="0" applyAlignment="1">
      <alignment/>
    </xf>
    <xf numFmtId="164" fontId="0" fillId="0" borderId="0" xfId="0" applyFont="1" applyAlignment="1" applyProtection="1">
      <alignment/>
      <protection locked="0"/>
    </xf>
    <xf numFmtId="164" fontId="0" fillId="0" borderId="1" xfId="0" applyFont="1" applyBorder="1" applyAlignment="1">
      <alignment/>
    </xf>
    <xf numFmtId="164" fontId="0" fillId="0" borderId="2" xfId="0" applyFont="1" applyBorder="1" applyAlignment="1">
      <alignment/>
    </xf>
    <xf numFmtId="164" fontId="0" fillId="0" borderId="3" xfId="0" applyFont="1" applyBorder="1" applyAlignment="1">
      <alignment/>
    </xf>
    <xf numFmtId="164" fontId="1" fillId="0" borderId="2" xfId="0" applyFont="1" applyBorder="1" applyAlignment="1">
      <alignment/>
    </xf>
    <xf numFmtId="164" fontId="0" fillId="0" borderId="4" xfId="0" applyFont="1" applyBorder="1" applyAlignment="1">
      <alignment/>
    </xf>
    <xf numFmtId="164" fontId="0" fillId="0" borderId="5" xfId="0" applyFont="1" applyBorder="1" applyAlignment="1">
      <alignment/>
    </xf>
    <xf numFmtId="164" fontId="0" fillId="0" borderId="6" xfId="0" applyFont="1" applyBorder="1" applyAlignment="1">
      <alignment/>
    </xf>
    <xf numFmtId="164" fontId="2" fillId="0" borderId="1" xfId="0" applyFont="1" applyBorder="1" applyAlignment="1">
      <alignment vertical="center"/>
    </xf>
    <xf numFmtId="164" fontId="2" fillId="0" borderId="2" xfId="0" applyFont="1" applyBorder="1" applyAlignment="1">
      <alignment vertical="center"/>
    </xf>
    <xf numFmtId="164" fontId="2" fillId="0" borderId="3" xfId="0" applyFont="1" applyBorder="1" applyAlignment="1">
      <alignment vertical="center"/>
    </xf>
    <xf numFmtId="164" fontId="2" fillId="0" borderId="7" xfId="0" applyFont="1" applyBorder="1" applyAlignment="1">
      <alignment vertical="center"/>
    </xf>
    <xf numFmtId="164" fontId="2" fillId="0" borderId="0" xfId="0" applyFont="1" applyAlignment="1">
      <alignment vertical="center"/>
    </xf>
    <xf numFmtId="165" fontId="2" fillId="0" borderId="8" xfId="0" applyNumberFormat="1" applyFont="1" applyBorder="1" applyAlignment="1">
      <alignment horizontal="left" vertical="center" wrapText="1"/>
    </xf>
    <xf numFmtId="165" fontId="2" fillId="0" borderId="9" xfId="0" applyNumberFormat="1" applyFont="1" applyBorder="1" applyAlignment="1">
      <alignment vertical="center"/>
    </xf>
    <xf numFmtId="165" fontId="2" fillId="0" borderId="10" xfId="0" applyNumberFormat="1" applyFont="1" applyBorder="1" applyAlignment="1">
      <alignment vertical="center"/>
    </xf>
    <xf numFmtId="164" fontId="2" fillId="0" borderId="11" xfId="0" applyFont="1" applyBorder="1" applyAlignment="1">
      <alignment vertical="center"/>
    </xf>
    <xf numFmtId="164" fontId="2" fillId="0" borderId="12" xfId="0" applyFont="1" applyBorder="1" applyAlignment="1">
      <alignment vertical="center"/>
    </xf>
    <xf numFmtId="165" fontId="2" fillId="0" borderId="13" xfId="0" applyNumberFormat="1" applyFont="1" applyBorder="1" applyAlignment="1">
      <alignment vertical="center"/>
    </xf>
    <xf numFmtId="164" fontId="2" fillId="0" borderId="14" xfId="0" applyFont="1" applyBorder="1" applyAlignment="1">
      <alignment vertical="center"/>
    </xf>
    <xf numFmtId="165" fontId="2" fillId="0" borderId="0" xfId="0" applyNumberFormat="1" applyFont="1" applyAlignment="1">
      <alignment vertical="center"/>
    </xf>
    <xf numFmtId="165" fontId="2" fillId="0" borderId="15" xfId="0" applyNumberFormat="1" applyFont="1" applyBorder="1" applyAlignment="1">
      <alignment horizontal="left" vertical="center" wrapText="1"/>
    </xf>
    <xf numFmtId="165" fontId="3" fillId="0" borderId="16" xfId="0" applyNumberFormat="1" applyFont="1" applyBorder="1" applyAlignment="1">
      <alignment horizontal="left" vertical="center" wrapText="1"/>
    </xf>
    <xf numFmtId="165" fontId="2" fillId="0" borderId="16" xfId="0" applyNumberFormat="1" applyFont="1" applyBorder="1" applyAlignment="1">
      <alignment horizontal="left" vertical="center" wrapText="1"/>
    </xf>
    <xf numFmtId="164" fontId="2" fillId="0" borderId="10" xfId="0" applyFont="1" applyBorder="1" applyAlignment="1">
      <alignment vertical="center"/>
    </xf>
    <xf numFmtId="165" fontId="2" fillId="0" borderId="17" xfId="0" applyNumberFormat="1" applyFont="1" applyBorder="1" applyAlignment="1">
      <alignment vertical="center"/>
    </xf>
    <xf numFmtId="165" fontId="2" fillId="0" borderId="18" xfId="0" applyNumberFormat="1" applyFont="1" applyBorder="1" applyAlignment="1">
      <alignment vertical="center"/>
    </xf>
    <xf numFmtId="165" fontId="2" fillId="0" borderId="19" xfId="0" applyNumberFormat="1" applyFont="1" applyBorder="1" applyAlignment="1">
      <alignment vertical="center"/>
    </xf>
    <xf numFmtId="164" fontId="2" fillId="0" borderId="20" xfId="0" applyFont="1" applyBorder="1" applyAlignment="1">
      <alignment vertical="center"/>
    </xf>
    <xf numFmtId="165" fontId="2" fillId="0" borderId="21" xfId="0" applyNumberFormat="1" applyFont="1" applyBorder="1" applyAlignment="1">
      <alignment vertical="center"/>
    </xf>
    <xf numFmtId="164" fontId="2" fillId="0" borderId="22" xfId="0" applyFont="1" applyBorder="1" applyAlignment="1">
      <alignment vertical="center"/>
    </xf>
    <xf numFmtId="164" fontId="2" fillId="0" borderId="23" xfId="0" applyFont="1" applyBorder="1" applyAlignment="1">
      <alignment vertical="center"/>
    </xf>
    <xf numFmtId="164" fontId="4" fillId="0" borderId="0" xfId="0" applyFont="1" applyAlignment="1">
      <alignment vertical="center"/>
    </xf>
    <xf numFmtId="164" fontId="2" fillId="0" borderId="19" xfId="0" applyFont="1" applyBorder="1" applyAlignment="1">
      <alignment vertical="center"/>
    </xf>
    <xf numFmtId="165" fontId="2" fillId="0" borderId="20" xfId="0" applyNumberFormat="1" applyFont="1" applyBorder="1" applyAlignment="1">
      <alignment vertical="center"/>
    </xf>
    <xf numFmtId="166" fontId="2" fillId="0" borderId="17" xfId="0" applyNumberFormat="1" applyFont="1" applyBorder="1" applyAlignment="1">
      <alignment vertical="center"/>
    </xf>
    <xf numFmtId="164" fontId="2" fillId="0" borderId="4" xfId="0" applyFont="1" applyBorder="1" applyAlignment="1">
      <alignment vertical="center"/>
    </xf>
    <xf numFmtId="164" fontId="2" fillId="0" borderId="5" xfId="0" applyFont="1" applyBorder="1" applyAlignment="1">
      <alignment vertical="center"/>
    </xf>
    <xf numFmtId="164" fontId="2" fillId="0" borderId="6" xfId="0" applyFont="1" applyBorder="1" applyAlignment="1">
      <alignment vertical="center"/>
    </xf>
    <xf numFmtId="164" fontId="2" fillId="0" borderId="24" xfId="0" applyFont="1" applyBorder="1" applyAlignment="1">
      <alignment vertical="center"/>
    </xf>
    <xf numFmtId="164" fontId="2" fillId="0" borderId="25" xfId="0" applyFont="1" applyBorder="1" applyAlignment="1">
      <alignment vertical="center"/>
    </xf>
    <xf numFmtId="164" fontId="5" fillId="0" borderId="25" xfId="0" applyFont="1" applyBorder="1" applyAlignment="1">
      <alignment vertical="center"/>
    </xf>
    <xf numFmtId="164" fontId="2" fillId="0" borderId="26" xfId="0" applyFont="1" applyBorder="1" applyAlignment="1">
      <alignment vertical="center"/>
    </xf>
    <xf numFmtId="164" fontId="2" fillId="0" borderId="27" xfId="0" applyFont="1" applyBorder="1" applyAlignment="1">
      <alignment vertical="center"/>
    </xf>
    <xf numFmtId="164" fontId="2" fillId="0" borderId="28" xfId="0" applyFont="1" applyBorder="1" applyAlignment="1">
      <alignment vertical="center"/>
    </xf>
    <xf numFmtId="164" fontId="2" fillId="0" borderId="29" xfId="0" applyFont="1" applyBorder="1" applyAlignment="1">
      <alignment vertical="center"/>
    </xf>
    <xf numFmtId="164" fontId="2" fillId="0" borderId="30" xfId="0" applyFont="1" applyBorder="1" applyAlignment="1">
      <alignment vertical="center"/>
    </xf>
    <xf numFmtId="164" fontId="2" fillId="0" borderId="31" xfId="0" applyFont="1" applyBorder="1" applyAlignment="1">
      <alignment vertical="center"/>
    </xf>
    <xf numFmtId="167" fontId="0" fillId="0" borderId="32" xfId="0" applyNumberFormat="1" applyFont="1" applyBorder="1" applyAlignment="1">
      <alignment vertical="center"/>
    </xf>
    <xf numFmtId="167" fontId="0" fillId="0" borderId="33" xfId="0" applyNumberFormat="1" applyFont="1" applyBorder="1" applyAlignment="1">
      <alignment vertical="center"/>
    </xf>
    <xf numFmtId="168" fontId="0" fillId="0" borderId="34" xfId="0" applyNumberFormat="1" applyFont="1" applyBorder="1" applyAlignment="1">
      <alignment horizontal="right" vertical="center" wrapText="1"/>
    </xf>
    <xf numFmtId="169" fontId="0" fillId="0" borderId="35" xfId="0" applyNumberFormat="1" applyFont="1" applyBorder="1" applyAlignment="1">
      <alignment horizontal="right" vertical="center" wrapText="1"/>
    </xf>
    <xf numFmtId="167" fontId="0" fillId="0" borderId="34" xfId="0" applyNumberFormat="1" applyFont="1" applyBorder="1" applyAlignment="1">
      <alignment vertical="center"/>
    </xf>
    <xf numFmtId="167" fontId="0" fillId="0" borderId="35" xfId="0" applyNumberFormat="1" applyFont="1" applyBorder="1" applyAlignment="1">
      <alignment vertical="center"/>
    </xf>
    <xf numFmtId="167" fontId="0" fillId="0" borderId="33" xfId="0" applyNumberFormat="1" applyFont="1" applyBorder="1" applyAlignment="1">
      <alignment vertical="center" wrapText="1"/>
    </xf>
    <xf numFmtId="169" fontId="0" fillId="0" borderId="33" xfId="0" applyNumberFormat="1" applyFont="1" applyBorder="1" applyAlignment="1">
      <alignment horizontal="right" vertical="center" wrapText="1"/>
    </xf>
    <xf numFmtId="167" fontId="0" fillId="0" borderId="36" xfId="0" applyNumberFormat="1" applyFont="1" applyBorder="1" applyAlignment="1">
      <alignment vertical="center"/>
    </xf>
    <xf numFmtId="165" fontId="5" fillId="0" borderId="25" xfId="0" applyNumberFormat="1" applyFont="1" applyBorder="1" applyAlignment="1">
      <alignment vertical="center" wrapText="1"/>
    </xf>
    <xf numFmtId="164" fontId="6" fillId="0" borderId="27" xfId="0" applyFont="1" applyBorder="1" applyAlignment="1">
      <alignment vertical="center"/>
    </xf>
    <xf numFmtId="164" fontId="6" fillId="0" borderId="29" xfId="0" applyFont="1" applyBorder="1" applyAlignment="1">
      <alignment vertical="center"/>
    </xf>
    <xf numFmtId="164" fontId="5" fillId="0" borderId="30" xfId="0" applyFont="1" applyBorder="1" applyAlignment="1">
      <alignment vertical="center"/>
    </xf>
    <xf numFmtId="164" fontId="5" fillId="0" borderId="28" xfId="0" applyFont="1" applyBorder="1" applyAlignment="1">
      <alignment vertical="center"/>
    </xf>
    <xf numFmtId="164" fontId="5" fillId="0" borderId="31" xfId="0" applyFont="1" applyBorder="1" applyAlignment="1">
      <alignment vertical="center"/>
    </xf>
    <xf numFmtId="164" fontId="5" fillId="0" borderId="29" xfId="0" applyFont="1" applyBorder="1" applyAlignment="1">
      <alignment vertical="center"/>
    </xf>
    <xf numFmtId="170" fontId="2" fillId="0" borderId="37" xfId="0" applyNumberFormat="1" applyFont="1" applyBorder="1" applyAlignment="1">
      <alignment horizontal="center" vertical="center"/>
    </xf>
    <xf numFmtId="164" fontId="7" fillId="0" borderId="9" xfId="0" applyFont="1" applyBorder="1" applyAlignment="1">
      <alignment vertical="center"/>
    </xf>
    <xf numFmtId="164" fontId="2" fillId="0" borderId="17" xfId="0" applyFont="1" applyBorder="1" applyAlignment="1">
      <alignment vertical="center"/>
    </xf>
    <xf numFmtId="169" fontId="0" fillId="0" borderId="18" xfId="0" applyNumberFormat="1" applyFont="1" applyBorder="1" applyAlignment="1">
      <alignment horizontal="right" vertical="center" wrapText="1"/>
    </xf>
    <xf numFmtId="166" fontId="2" fillId="0" borderId="38" xfId="0" applyNumberFormat="1" applyFont="1" applyBorder="1" applyAlignment="1">
      <alignment vertical="center"/>
    </xf>
    <xf numFmtId="164" fontId="2" fillId="0" borderId="18" xfId="0" applyFont="1" applyBorder="1" applyAlignment="1">
      <alignment vertical="center"/>
    </xf>
    <xf numFmtId="169" fontId="0" fillId="0" borderId="18" xfId="0" applyNumberFormat="1" applyFont="1" applyBorder="1" applyAlignment="1">
      <alignment horizontal="right" vertical="center"/>
    </xf>
    <xf numFmtId="167" fontId="0" fillId="0" borderId="19" xfId="0" applyNumberFormat="1" applyFont="1" applyBorder="1" applyAlignment="1">
      <alignment vertical="center"/>
    </xf>
    <xf numFmtId="164" fontId="8" fillId="0" borderId="19" xfId="0" applyFont="1" applyBorder="1" applyAlignment="1">
      <alignment horizontal="right" vertical="center"/>
    </xf>
    <xf numFmtId="164" fontId="8" fillId="0" borderId="20" xfId="0" applyFont="1" applyBorder="1" applyAlignment="1">
      <alignment horizontal="left" vertical="center"/>
    </xf>
    <xf numFmtId="164" fontId="2" fillId="0" borderId="38" xfId="0" applyFont="1" applyBorder="1" applyAlignment="1">
      <alignment vertical="center"/>
    </xf>
    <xf numFmtId="164" fontId="2" fillId="0" borderId="21" xfId="0" applyFont="1" applyBorder="1" applyAlignment="1">
      <alignment vertical="center"/>
    </xf>
    <xf numFmtId="166" fontId="2" fillId="0" borderId="12" xfId="0" applyNumberFormat="1" applyFont="1" applyBorder="1" applyAlignment="1">
      <alignment vertical="center"/>
    </xf>
    <xf numFmtId="170" fontId="2" fillId="0" borderId="39" xfId="0" applyNumberFormat="1" applyFont="1" applyBorder="1" applyAlignment="1">
      <alignment horizontal="center" vertical="center"/>
    </xf>
    <xf numFmtId="167" fontId="0" fillId="0" borderId="18" xfId="0" applyNumberFormat="1" applyFont="1" applyBorder="1" applyAlignment="1">
      <alignment vertical="center"/>
    </xf>
    <xf numFmtId="167" fontId="0" fillId="0" borderId="0" xfId="0" applyNumberFormat="1" applyFont="1" applyAlignment="1">
      <alignment vertical="center"/>
    </xf>
    <xf numFmtId="164" fontId="7" fillId="0" borderId="18" xfId="0" applyFont="1" applyBorder="1" applyAlignment="1">
      <alignment vertical="center"/>
    </xf>
    <xf numFmtId="169" fontId="0" fillId="0" borderId="24" xfId="0" applyNumberFormat="1" applyFont="1" applyBorder="1" applyAlignment="1">
      <alignment horizontal="right" vertical="center" wrapText="1"/>
    </xf>
    <xf numFmtId="166" fontId="2" fillId="0" borderId="26" xfId="0" applyNumberFormat="1" applyFont="1" applyBorder="1" applyAlignment="1">
      <alignment vertical="center"/>
    </xf>
    <xf numFmtId="169" fontId="0" fillId="0" borderId="24" xfId="0" applyNumberFormat="1" applyFont="1" applyBorder="1" applyAlignment="1">
      <alignment horizontal="right" vertical="center"/>
    </xf>
    <xf numFmtId="167" fontId="0" fillId="0" borderId="26" xfId="0" applyNumberFormat="1" applyFont="1" applyBorder="1" applyAlignment="1">
      <alignment vertical="center"/>
    </xf>
    <xf numFmtId="164" fontId="2" fillId="0" borderId="40" xfId="0" applyFont="1" applyBorder="1" applyAlignment="1">
      <alignment vertical="center"/>
    </xf>
    <xf numFmtId="170" fontId="2" fillId="0" borderId="41" xfId="0" applyNumberFormat="1" applyFont="1" applyBorder="1" applyAlignment="1">
      <alignment horizontal="center" vertical="center"/>
    </xf>
    <xf numFmtId="164" fontId="2" fillId="0" borderId="35" xfId="0" applyFont="1" applyBorder="1" applyAlignment="1">
      <alignment vertical="center"/>
    </xf>
    <xf numFmtId="164" fontId="2" fillId="0" borderId="33" xfId="0" applyFont="1" applyBorder="1" applyAlignment="1">
      <alignment vertical="center"/>
    </xf>
    <xf numFmtId="164" fontId="2" fillId="0" borderId="34" xfId="0" applyFont="1" applyBorder="1" applyAlignment="1">
      <alignment vertical="center"/>
    </xf>
    <xf numFmtId="169" fontId="0" fillId="0" borderId="42" xfId="0" applyNumberFormat="1" applyFont="1" applyBorder="1" applyAlignment="1">
      <alignment horizontal="right" vertical="center" wrapText="1"/>
    </xf>
    <xf numFmtId="166" fontId="2" fillId="0" borderId="6" xfId="0" applyNumberFormat="1" applyFont="1" applyBorder="1" applyAlignment="1">
      <alignment vertical="center"/>
    </xf>
    <xf numFmtId="169" fontId="0" fillId="0" borderId="25" xfId="0" applyNumberFormat="1" applyFont="1" applyBorder="1" applyAlignment="1">
      <alignment horizontal="right" vertical="center" wrapText="1"/>
    </xf>
    <xf numFmtId="167" fontId="0" fillId="0" borderId="5" xfId="0" applyNumberFormat="1" applyFont="1" applyBorder="1" applyAlignment="1">
      <alignment vertical="center" wrapText="1"/>
    </xf>
    <xf numFmtId="164" fontId="5" fillId="0" borderId="1" xfId="0" applyFont="1" applyBorder="1" applyAlignment="1">
      <alignment vertical="top"/>
    </xf>
    <xf numFmtId="164" fontId="2" fillId="0" borderId="43" xfId="0" applyFont="1" applyBorder="1" applyAlignment="1">
      <alignment vertical="center"/>
    </xf>
    <xf numFmtId="164" fontId="2" fillId="0" borderId="44" xfId="0" applyFont="1" applyBorder="1" applyAlignment="1">
      <alignment vertical="center"/>
    </xf>
    <xf numFmtId="170" fontId="6" fillId="0" borderId="27" xfId="0" applyNumberFormat="1" applyFont="1" applyBorder="1" applyAlignment="1">
      <alignment vertical="center"/>
    </xf>
    <xf numFmtId="164" fontId="2" fillId="0" borderId="13" xfId="0" applyFont="1" applyBorder="1" applyAlignment="1">
      <alignment vertical="center"/>
    </xf>
    <xf numFmtId="171" fontId="2" fillId="0" borderId="26" xfId="0" applyNumberFormat="1" applyFont="1" applyBorder="1" applyAlignment="1">
      <alignment horizontal="right" vertical="center"/>
    </xf>
    <xf numFmtId="164" fontId="2" fillId="0" borderId="45" xfId="0" applyFont="1" applyBorder="1" applyAlignment="1">
      <alignment/>
    </xf>
    <xf numFmtId="164" fontId="2" fillId="0" borderId="21" xfId="0" applyFont="1" applyBorder="1" applyAlignment="1">
      <alignment/>
    </xf>
    <xf numFmtId="167" fontId="2" fillId="0" borderId="21" xfId="0" applyNumberFormat="1" applyFont="1" applyBorder="1" applyAlignment="1">
      <alignment horizontal="right" vertical="center" wrapText="1"/>
    </xf>
    <xf numFmtId="169" fontId="2" fillId="0" borderId="18" xfId="0" applyNumberFormat="1" applyFont="1" applyBorder="1" applyAlignment="1">
      <alignment horizontal="right" vertical="center" wrapText="1"/>
    </xf>
    <xf numFmtId="169" fontId="0" fillId="0" borderId="21" xfId="0" applyNumberFormat="1" applyFont="1" applyBorder="1" applyAlignment="1">
      <alignment horizontal="right" vertical="center" wrapText="1"/>
    </xf>
    <xf numFmtId="171" fontId="2" fillId="0" borderId="46" xfId="0" applyNumberFormat="1" applyFont="1" applyBorder="1" applyAlignment="1">
      <alignment horizontal="right" vertical="center"/>
    </xf>
    <xf numFmtId="164" fontId="5" fillId="0" borderId="47" xfId="0" applyFont="1" applyBorder="1" applyAlignment="1">
      <alignment vertical="top"/>
    </xf>
    <xf numFmtId="164" fontId="2" fillId="0" borderId="9" xfId="0" applyFont="1" applyBorder="1" applyAlignment="1">
      <alignment vertical="center"/>
    </xf>
    <xf numFmtId="167" fontId="2" fillId="0" borderId="18" xfId="0" applyNumberFormat="1" applyFont="1" applyBorder="1" applyAlignment="1">
      <alignment horizontal="right" vertical="center" wrapText="1"/>
    </xf>
    <xf numFmtId="171" fontId="2" fillId="0" borderId="38" xfId="0" applyNumberFormat="1" applyFont="1" applyBorder="1" applyAlignment="1">
      <alignment horizontal="right" vertical="center"/>
    </xf>
    <xf numFmtId="164" fontId="5" fillId="0" borderId="35" xfId="0" applyFont="1" applyBorder="1" applyAlignment="1">
      <alignment vertical="center"/>
    </xf>
    <xf numFmtId="164" fontId="2" fillId="0" borderId="48" xfId="0" applyFont="1" applyBorder="1" applyAlignment="1">
      <alignment vertical="center"/>
    </xf>
    <xf numFmtId="169" fontId="5" fillId="0" borderId="49" xfId="0" applyNumberFormat="1" applyFont="1" applyBorder="1" applyAlignment="1">
      <alignment horizontal="right" vertical="center" wrapText="1"/>
    </xf>
    <xf numFmtId="164" fontId="2" fillId="0" borderId="50" xfId="0" applyFont="1" applyBorder="1" applyAlignment="1">
      <alignment vertical="center"/>
    </xf>
    <xf numFmtId="164" fontId="0" fillId="0" borderId="28" xfId="0" applyFont="1" applyBorder="1" applyAlignment="1">
      <alignment vertical="center"/>
    </xf>
    <xf numFmtId="164" fontId="2" fillId="0" borderId="4" xfId="0" applyFont="1" applyBorder="1" applyAlignment="1">
      <alignment/>
    </xf>
    <xf numFmtId="164" fontId="2" fillId="0" borderId="51" xfId="0" applyFont="1" applyBorder="1" applyAlignment="1">
      <alignment vertical="center"/>
    </xf>
    <xf numFmtId="164" fontId="2" fillId="0" borderId="42" xfId="0" applyFont="1" applyBorder="1" applyAlignment="1">
      <alignment/>
    </xf>
    <xf numFmtId="164" fontId="2" fillId="0" borderId="36" xfId="0" applyFont="1" applyBorder="1" applyAlignment="1">
      <alignment vertical="center"/>
    </xf>
    <xf numFmtId="164" fontId="0" fillId="0" borderId="0" xfId="0" applyFont="1" applyBorder="1" applyAlignment="1" applyProtection="1">
      <alignment horizontal="left" wrapText="1"/>
      <protection locked="0"/>
    </xf>
    <xf numFmtId="172" fontId="0" fillId="0" borderId="0" xfId="0" applyNumberFormat="1" applyFont="1" applyAlignment="1" applyProtection="1">
      <alignment/>
      <protection locked="0"/>
    </xf>
    <xf numFmtId="166" fontId="9" fillId="2" borderId="0" xfId="0" applyNumberFormat="1" applyFont="1" applyFill="1" applyAlignment="1">
      <alignment/>
    </xf>
    <xf numFmtId="166" fontId="4" fillId="2" borderId="0" xfId="0" applyNumberFormat="1" applyFont="1" applyFill="1" applyAlignment="1">
      <alignment/>
    </xf>
    <xf numFmtId="166" fontId="7" fillId="2" borderId="0" xfId="0" applyNumberFormat="1" applyFont="1" applyFill="1" applyAlignment="1">
      <alignment vertical="center"/>
    </xf>
    <xf numFmtId="164" fontId="2" fillId="2" borderId="0" xfId="0" applyFont="1" applyFill="1" applyAlignment="1">
      <alignment horizontal="left" vertical="center"/>
    </xf>
    <xf numFmtId="166" fontId="4" fillId="2" borderId="0" xfId="0" applyNumberFormat="1" applyFont="1" applyFill="1" applyAlignment="1">
      <alignment vertical="center"/>
    </xf>
    <xf numFmtId="166" fontId="2" fillId="2" borderId="0" xfId="0" applyNumberFormat="1" applyFont="1" applyFill="1" applyAlignment="1">
      <alignment horizontal="center" vertical="center"/>
    </xf>
    <xf numFmtId="164" fontId="0" fillId="2" borderId="0" xfId="0" applyFont="1" applyFill="1" applyAlignment="1">
      <alignment vertical="center"/>
    </xf>
    <xf numFmtId="166" fontId="2" fillId="2" borderId="0" xfId="0" applyNumberFormat="1" applyFont="1" applyFill="1" applyAlignment="1">
      <alignment vertical="center"/>
    </xf>
    <xf numFmtId="166" fontId="2" fillId="2" borderId="0" xfId="0" applyNumberFormat="1" applyFont="1" applyFill="1" applyAlignment="1">
      <alignment horizontal="left" vertical="center"/>
    </xf>
    <xf numFmtId="166" fontId="2" fillId="3" borderId="52" xfId="0" applyNumberFormat="1" applyFont="1" applyFill="1" applyBorder="1" applyAlignment="1">
      <alignment horizontal="center" vertical="center" wrapText="1"/>
    </xf>
    <xf numFmtId="166" fontId="2" fillId="3" borderId="53" xfId="0" applyNumberFormat="1" applyFont="1" applyFill="1" applyBorder="1" applyAlignment="1">
      <alignment horizontal="center" vertical="center" wrapText="1"/>
    </xf>
    <xf numFmtId="166" fontId="2" fillId="3" borderId="54" xfId="0" applyNumberFormat="1" applyFont="1" applyFill="1" applyBorder="1" applyAlignment="1">
      <alignment horizontal="center" vertical="center" wrapText="1"/>
    </xf>
    <xf numFmtId="166" fontId="2" fillId="3" borderId="29" xfId="0" applyNumberFormat="1" applyFont="1" applyFill="1" applyBorder="1" applyAlignment="1">
      <alignment horizontal="center" vertical="center" wrapText="1"/>
    </xf>
    <xf numFmtId="170" fontId="2" fillId="3" borderId="41" xfId="0" applyNumberFormat="1" applyFont="1" applyFill="1" applyBorder="1" applyAlignment="1">
      <alignment horizontal="center" vertical="center" wrapText="1"/>
    </xf>
    <xf numFmtId="170" fontId="2" fillId="3" borderId="55" xfId="0" applyNumberFormat="1" applyFont="1" applyFill="1" applyBorder="1" applyAlignment="1">
      <alignment horizontal="center" vertical="center" wrapText="1"/>
    </xf>
    <xf numFmtId="170" fontId="2" fillId="3" borderId="56" xfId="0" applyNumberFormat="1" applyFont="1" applyFill="1" applyBorder="1" applyAlignment="1">
      <alignment horizontal="center" vertical="center" wrapText="1"/>
    </xf>
    <xf numFmtId="170" fontId="2" fillId="3" borderId="34" xfId="0" applyNumberFormat="1" applyFont="1" applyFill="1" applyBorder="1" applyAlignment="1">
      <alignment horizontal="center" vertical="center" wrapText="1"/>
    </xf>
    <xf numFmtId="164" fontId="0" fillId="2" borderId="24" xfId="0" applyFont="1" applyFill="1" applyBorder="1" applyAlignment="1">
      <alignment/>
    </xf>
    <xf numFmtId="164" fontId="0" fillId="2" borderId="25" xfId="0" applyFont="1" applyFill="1" applyBorder="1" applyAlignment="1">
      <alignment/>
    </xf>
    <xf numFmtId="164" fontId="0" fillId="2" borderId="26" xfId="0" applyFont="1" applyFill="1" applyBorder="1" applyAlignment="1">
      <alignment/>
    </xf>
    <xf numFmtId="168" fontId="10" fillId="0" borderId="0" xfId="0" applyNumberFormat="1" applyFont="1" applyAlignment="1">
      <alignment horizontal="center" vertical="center"/>
    </xf>
    <xf numFmtId="164" fontId="10" fillId="0" borderId="0" xfId="0" applyFont="1" applyAlignment="1">
      <alignment vertical="center"/>
    </xf>
    <xf numFmtId="169" fontId="10" fillId="0" borderId="0" xfId="0" applyNumberFormat="1" applyFont="1" applyAlignment="1">
      <alignment horizontal="right" vertical="center"/>
    </xf>
    <xf numFmtId="173" fontId="10" fillId="0" borderId="0" xfId="0" applyNumberFormat="1" applyFont="1" applyAlignment="1">
      <alignment horizontal="right" vertical="center"/>
    </xf>
    <xf numFmtId="168" fontId="11" fillId="0" borderId="0" xfId="0" applyNumberFormat="1" applyFont="1" applyAlignment="1">
      <alignment horizontal="center" vertical="center"/>
    </xf>
    <xf numFmtId="164" fontId="11" fillId="0" borderId="0" xfId="0" applyFont="1" applyAlignment="1">
      <alignment vertical="center"/>
    </xf>
    <xf numFmtId="169" fontId="11" fillId="0" borderId="0" xfId="0" applyNumberFormat="1" applyFont="1" applyAlignment="1">
      <alignment horizontal="right" vertical="center"/>
    </xf>
    <xf numFmtId="173" fontId="11" fillId="0" borderId="0" xfId="0" applyNumberFormat="1" applyFont="1" applyAlignment="1">
      <alignment horizontal="right" vertical="center"/>
    </xf>
    <xf numFmtId="164" fontId="12" fillId="0" borderId="0" xfId="0" applyFont="1" applyAlignment="1" applyProtection="1">
      <alignment/>
      <protection locked="0"/>
    </xf>
    <xf numFmtId="172" fontId="12" fillId="0" borderId="0" xfId="0" applyNumberFormat="1" applyFont="1" applyAlignment="1" applyProtection="1">
      <alignment/>
      <protection locked="0"/>
    </xf>
    <xf numFmtId="169" fontId="13" fillId="0" borderId="0" xfId="0" applyNumberFormat="1" applyFont="1" applyAlignment="1">
      <alignment horizontal="right" vertical="center"/>
    </xf>
    <xf numFmtId="168" fontId="3" fillId="0" borderId="0" xfId="0" applyNumberFormat="1" applyFont="1" applyAlignment="1">
      <alignment horizontal="center" vertical="center"/>
    </xf>
    <xf numFmtId="164" fontId="14" fillId="0" borderId="0" xfId="0" applyFont="1" applyAlignment="1">
      <alignment vertical="center"/>
    </xf>
    <xf numFmtId="169" fontId="14" fillId="0" borderId="0" xfId="0" applyNumberFormat="1" applyFont="1" applyAlignment="1">
      <alignment horizontal="right" vertical="center"/>
    </xf>
    <xf numFmtId="164" fontId="15" fillId="0" borderId="0" xfId="0" applyFont="1" applyAlignment="1" applyProtection="1">
      <alignment/>
      <protection locked="0"/>
    </xf>
    <xf numFmtId="172" fontId="15" fillId="0" borderId="0" xfId="0" applyNumberFormat="1" applyFont="1" applyAlignment="1" applyProtection="1">
      <alignment/>
      <protection locked="0"/>
    </xf>
    <xf numFmtId="164" fontId="0" fillId="0" borderId="0" xfId="0" applyFont="1" applyAlignment="1" applyProtection="1">
      <alignment wrapText="1"/>
      <protection locked="0"/>
    </xf>
    <xf numFmtId="166" fontId="0" fillId="2" borderId="0" xfId="0" applyNumberFormat="1" applyFont="1" applyFill="1" applyAlignment="1">
      <alignment/>
    </xf>
    <xf numFmtId="166" fontId="0" fillId="2" borderId="0" xfId="0" applyNumberFormat="1" applyFont="1" applyFill="1" applyAlignment="1">
      <alignment wrapText="1"/>
    </xf>
    <xf numFmtId="164" fontId="0" fillId="2" borderId="0" xfId="0" applyFont="1" applyFill="1" applyAlignment="1">
      <alignment/>
    </xf>
    <xf numFmtId="166" fontId="5" fillId="2" borderId="0" xfId="0" applyNumberFormat="1" applyFont="1" applyFill="1" applyAlignment="1">
      <alignment vertical="center"/>
    </xf>
    <xf numFmtId="166" fontId="0" fillId="2" borderId="0" xfId="0" applyNumberFormat="1" applyFont="1" applyFill="1" applyAlignment="1">
      <alignment vertical="center"/>
    </xf>
    <xf numFmtId="164" fontId="0" fillId="2" borderId="0" xfId="0" applyFont="1" applyFill="1" applyAlignment="1">
      <alignment horizontal="left" vertical="center"/>
    </xf>
    <xf numFmtId="166" fontId="0" fillId="2" borderId="0" xfId="0" applyNumberFormat="1" applyFont="1" applyFill="1" applyAlignment="1">
      <alignment vertical="center" wrapText="1"/>
    </xf>
    <xf numFmtId="164" fontId="0" fillId="2" borderId="0" xfId="0" applyFont="1" applyFill="1" applyBorder="1" applyAlignment="1">
      <alignment horizontal="left" vertical="center"/>
    </xf>
    <xf numFmtId="166" fontId="0" fillId="2" borderId="0" xfId="0" applyNumberFormat="1" applyFont="1" applyFill="1" applyBorder="1" applyAlignment="1">
      <alignment horizontal="left" vertical="center"/>
    </xf>
    <xf numFmtId="166" fontId="0" fillId="3" borderId="52" xfId="0" applyNumberFormat="1" applyFont="1" applyFill="1" applyBorder="1" applyAlignment="1">
      <alignment horizontal="center" vertical="center" wrapText="1"/>
    </xf>
    <xf numFmtId="166" fontId="0" fillId="3" borderId="53" xfId="0" applyNumberFormat="1" applyFont="1" applyFill="1" applyBorder="1" applyAlignment="1">
      <alignment horizontal="center" vertical="center" wrapText="1"/>
    </xf>
    <xf numFmtId="166" fontId="0" fillId="3" borderId="29" xfId="0" applyNumberFormat="1" applyFont="1" applyFill="1" applyBorder="1" applyAlignment="1">
      <alignment horizontal="center" vertical="center" wrapText="1"/>
    </xf>
    <xf numFmtId="166" fontId="0" fillId="3" borderId="30" xfId="0" applyNumberFormat="1" applyFont="1" applyFill="1" applyBorder="1" applyAlignment="1">
      <alignment horizontal="center" vertical="center" wrapText="1"/>
    </xf>
    <xf numFmtId="164" fontId="0" fillId="0" borderId="7" xfId="0" applyFont="1" applyBorder="1" applyAlignment="1" applyProtection="1">
      <alignment wrapText="1"/>
      <protection locked="0"/>
    </xf>
    <xf numFmtId="166" fontId="0" fillId="3" borderId="57" xfId="0" applyNumberFormat="1" applyFont="1" applyFill="1" applyBorder="1" applyAlignment="1">
      <alignment horizontal="center" vertical="center" wrapText="1"/>
    </xf>
    <xf numFmtId="166" fontId="0" fillId="3" borderId="58" xfId="0" applyNumberFormat="1" applyFont="1" applyFill="1" applyBorder="1" applyAlignment="1">
      <alignment horizontal="center" vertical="center" wrapText="1"/>
    </xf>
    <xf numFmtId="170" fontId="0" fillId="3" borderId="41" xfId="0" applyNumberFormat="1" applyFont="1" applyFill="1" applyBorder="1" applyAlignment="1">
      <alignment horizontal="center" vertical="center"/>
    </xf>
    <xf numFmtId="170" fontId="0" fillId="3" borderId="55" xfId="0" applyNumberFormat="1" applyFont="1" applyFill="1" applyBorder="1" applyAlignment="1">
      <alignment horizontal="center" vertical="center"/>
    </xf>
    <xf numFmtId="170" fontId="0" fillId="3" borderId="55" xfId="0" applyNumberFormat="1" applyFont="1" applyFill="1" applyBorder="1" applyAlignment="1">
      <alignment horizontal="center" vertical="center" wrapText="1"/>
    </xf>
    <xf numFmtId="170" fontId="0" fillId="3" borderId="34" xfId="0" applyNumberFormat="1" applyFont="1" applyFill="1" applyBorder="1" applyAlignment="1">
      <alignment horizontal="center" vertical="center"/>
    </xf>
    <xf numFmtId="170" fontId="0" fillId="3" borderId="35" xfId="0" applyNumberFormat="1" applyFont="1" applyFill="1" applyBorder="1" applyAlignment="1">
      <alignment horizontal="center" vertical="center"/>
    </xf>
    <xf numFmtId="164" fontId="0" fillId="0" borderId="7" xfId="0" applyFont="1" applyBorder="1" applyAlignment="1" applyProtection="1">
      <alignment/>
      <protection locked="0"/>
    </xf>
    <xf numFmtId="170" fontId="0" fillId="3" borderId="59" xfId="0" applyNumberFormat="1" applyFont="1" applyFill="1" applyBorder="1" applyAlignment="1">
      <alignment horizontal="center" vertical="center"/>
    </xf>
    <xf numFmtId="166" fontId="16" fillId="2" borderId="0" xfId="0" applyNumberFormat="1" applyFont="1" applyFill="1" applyAlignment="1">
      <alignment/>
    </xf>
    <xf numFmtId="166" fontId="16" fillId="2" borderId="0" xfId="0" applyNumberFormat="1" applyFont="1" applyFill="1" applyAlignment="1">
      <alignment wrapText="1"/>
    </xf>
    <xf numFmtId="164" fontId="0" fillId="2" borderId="12" xfId="0" applyFont="1" applyFill="1" applyBorder="1" applyAlignment="1">
      <alignment/>
    </xf>
    <xf numFmtId="164" fontId="17" fillId="0" borderId="2" xfId="0" applyFont="1" applyBorder="1" applyAlignment="1">
      <alignment vertical="center"/>
    </xf>
    <xf numFmtId="168" fontId="17" fillId="0" borderId="2" xfId="0" applyNumberFormat="1" applyFont="1" applyBorder="1" applyAlignment="1">
      <alignment horizontal="center" vertical="center"/>
    </xf>
    <xf numFmtId="164" fontId="17" fillId="0" borderId="2" xfId="0" applyFont="1" applyBorder="1" applyAlignment="1">
      <alignment vertical="center" wrapText="1"/>
    </xf>
    <xf numFmtId="169" fontId="17" fillId="0" borderId="2" xfId="0" applyNumberFormat="1" applyFont="1" applyBorder="1" applyAlignment="1">
      <alignment horizontal="right" vertical="center"/>
    </xf>
    <xf numFmtId="173" fontId="17" fillId="0" borderId="2" xfId="0" applyNumberFormat="1" applyFont="1" applyBorder="1" applyAlignment="1">
      <alignment horizontal="right" vertical="center"/>
    </xf>
    <xf numFmtId="164" fontId="17" fillId="0" borderId="0" xfId="0" applyFont="1" applyAlignment="1">
      <alignment vertical="center"/>
    </xf>
    <xf numFmtId="164" fontId="18" fillId="0" borderId="0" xfId="0" applyFont="1" applyAlignment="1">
      <alignment vertical="center"/>
    </xf>
    <xf numFmtId="168" fontId="18" fillId="0" borderId="0" xfId="0" applyNumberFormat="1" applyFont="1" applyAlignment="1">
      <alignment horizontal="center" vertical="center"/>
    </xf>
    <xf numFmtId="164" fontId="18" fillId="0" borderId="0" xfId="0" applyFont="1" applyAlignment="1">
      <alignment vertical="center" wrapText="1"/>
    </xf>
    <xf numFmtId="169" fontId="18" fillId="0" borderId="0" xfId="0" applyNumberFormat="1" applyFont="1" applyAlignment="1">
      <alignment horizontal="right" vertical="center"/>
    </xf>
    <xf numFmtId="173" fontId="18" fillId="0" borderId="0" xfId="0" applyNumberFormat="1" applyFont="1" applyAlignment="1">
      <alignment horizontal="right" vertical="center"/>
    </xf>
    <xf numFmtId="168" fontId="0" fillId="0" borderId="0" xfId="0" applyNumberFormat="1" applyFont="1" applyAlignment="1">
      <alignment horizontal="center" vertical="center"/>
    </xf>
    <xf numFmtId="166" fontId="0" fillId="0" borderId="0" xfId="0" applyNumberFormat="1" applyFont="1" applyAlignment="1">
      <alignment vertical="top" wrapText="1"/>
    </xf>
    <xf numFmtId="164" fontId="0" fillId="0" borderId="0" xfId="0" applyFont="1" applyAlignment="1">
      <alignment vertical="center" wrapText="1"/>
    </xf>
    <xf numFmtId="173" fontId="0" fillId="0" borderId="0" xfId="0" applyNumberFormat="1" applyFont="1" applyAlignment="1">
      <alignment horizontal="right" vertical="center"/>
    </xf>
    <xf numFmtId="169" fontId="0" fillId="0" borderId="0" xfId="0" applyNumberFormat="1" applyFont="1" applyAlignment="1">
      <alignment horizontal="right" vertic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68" fontId="0" fillId="0" borderId="0" xfId="0" applyNumberFormat="1" applyFont="1" applyAlignment="1">
      <alignment horizontal="right" vertical="center"/>
    </xf>
    <xf numFmtId="164" fontId="0" fillId="0" borderId="0" xfId="0" applyFont="1" applyAlignment="1">
      <alignment vertical="center"/>
    </xf>
    <xf numFmtId="164" fontId="19" fillId="0" borderId="0" xfId="0" applyFont="1" applyAlignment="1">
      <alignment vertical="center"/>
    </xf>
    <xf numFmtId="164" fontId="5" fillId="0" borderId="0" xfId="0" applyFont="1" applyAlignment="1">
      <alignment vertical="center"/>
    </xf>
    <xf numFmtId="174" fontId="15" fillId="0" borderId="0" xfId="0" applyNumberFormat="1" applyFont="1" applyAlignment="1">
      <alignment horizontal="right" vertical="center"/>
    </xf>
    <xf numFmtId="173" fontId="15" fillId="0" borderId="0" xfId="0" applyNumberFormat="1" applyFont="1" applyAlignment="1">
      <alignment horizontal="right" vertical="center"/>
    </xf>
    <xf numFmtId="164" fontId="15" fillId="0" borderId="0" xfId="0" applyFont="1" applyAlignment="1">
      <alignment vertical="center"/>
    </xf>
    <xf numFmtId="168" fontId="17" fillId="0" borderId="0" xfId="0" applyNumberFormat="1" applyFont="1" applyAlignment="1">
      <alignment horizontal="center" vertical="center"/>
    </xf>
    <xf numFmtId="164" fontId="17" fillId="0" borderId="0" xfId="0" applyFont="1" applyAlignment="1">
      <alignment vertical="center" wrapText="1"/>
    </xf>
    <xf numFmtId="169" fontId="17" fillId="0" borderId="0" xfId="0" applyNumberFormat="1" applyFont="1" applyAlignment="1">
      <alignment horizontal="right" vertical="center"/>
    </xf>
    <xf numFmtId="173" fontId="17" fillId="0" borderId="0" xfId="0" applyNumberFormat="1" applyFont="1" applyAlignment="1">
      <alignment horizontal="right" vertical="center"/>
    </xf>
    <xf numFmtId="168" fontId="15" fillId="0" borderId="0" xfId="0" applyNumberFormat="1" applyFont="1" applyAlignment="1">
      <alignment horizontal="center" vertical="center"/>
    </xf>
    <xf numFmtId="166" fontId="15" fillId="0" borderId="0" xfId="0" applyNumberFormat="1" applyFont="1" applyAlignment="1">
      <alignment vertical="top" wrapText="1"/>
    </xf>
    <xf numFmtId="164" fontId="15" fillId="0" borderId="0" xfId="0" applyFont="1" applyAlignment="1">
      <alignment vertical="center" wrapText="1"/>
    </xf>
    <xf numFmtId="169" fontId="15" fillId="0" borderId="0" xfId="0" applyNumberFormat="1" applyFont="1" applyAlignment="1">
      <alignment horizontal="right" vertical="center"/>
    </xf>
    <xf numFmtId="175" fontId="15" fillId="0" borderId="0" xfId="0" applyNumberFormat="1" applyFont="1" applyAlignment="1">
      <alignment horizontal="right" vertical="center"/>
    </xf>
    <xf numFmtId="168" fontId="15" fillId="0" borderId="0" xfId="0" applyNumberFormat="1" applyFont="1" applyAlignment="1">
      <alignment horizontal="right" vertical="center"/>
    </xf>
    <xf numFmtId="168" fontId="20" fillId="0" borderId="0" xfId="0" applyNumberFormat="1" applyFont="1" applyAlignment="1">
      <alignment horizontal="right" vertical="center"/>
    </xf>
    <xf numFmtId="164" fontId="20" fillId="0" borderId="0" xfId="0" applyFont="1" applyAlignment="1">
      <alignment vertical="center"/>
    </xf>
    <xf numFmtId="174" fontId="0" fillId="4" borderId="0" xfId="0" applyNumberFormat="1" applyFont="1" applyFill="1" applyAlignment="1">
      <alignment horizontal="right" vertical="center"/>
    </xf>
    <xf numFmtId="173" fontId="0" fillId="4" borderId="0" xfId="0" applyNumberFormat="1" applyFont="1" applyFill="1" applyAlignment="1">
      <alignment horizontal="right" vertical="center"/>
    </xf>
    <xf numFmtId="164" fontId="15" fillId="0" borderId="0" xfId="0" applyFont="1" applyAlignment="1">
      <alignment/>
    </xf>
    <xf numFmtId="164" fontId="0" fillId="0" borderId="0" xfId="0" applyFont="1" applyAlignment="1">
      <alignment/>
    </xf>
    <xf numFmtId="176" fontId="0" fillId="0" borderId="0" xfId="20" applyNumberFormat="1" applyFont="1" applyAlignment="1">
      <alignment horizontal="center" vertical="center"/>
      <protection/>
    </xf>
    <xf numFmtId="166" fontId="0" fillId="0" borderId="0" xfId="20" applyNumberFormat="1" applyFont="1" applyAlignment="1">
      <alignment vertical="top" wrapText="1"/>
      <protection/>
    </xf>
    <xf numFmtId="164" fontId="21" fillId="0" borderId="0" xfId="20" applyFont="1" applyAlignment="1">
      <alignment vertical="center" wrapText="1"/>
      <protection/>
    </xf>
    <xf numFmtId="173" fontId="0" fillId="0" borderId="0" xfId="20" applyNumberFormat="1" applyFont="1" applyAlignment="1">
      <alignment horizontal="right" vertical="center"/>
      <protection/>
    </xf>
    <xf numFmtId="169" fontId="0" fillId="0" borderId="0" xfId="20" applyNumberFormat="1" applyFont="1" applyAlignment="1">
      <alignment horizontal="right" vertical="center"/>
      <protection/>
    </xf>
    <xf numFmtId="169" fontId="21" fillId="0" borderId="0" xfId="20" applyNumberFormat="1" applyFont="1" applyAlignment="1">
      <alignment horizontal="right" vertical="center"/>
      <protection/>
    </xf>
    <xf numFmtId="174" fontId="0" fillId="0" borderId="0" xfId="20" applyNumberFormat="1" applyFont="1" applyAlignment="1">
      <alignment horizontal="right" vertical="center"/>
      <protection/>
    </xf>
    <xf numFmtId="175" fontId="0" fillId="0" borderId="0" xfId="20" applyNumberFormat="1" applyFont="1" applyAlignment="1">
      <alignment horizontal="right" vertical="center"/>
      <protection/>
    </xf>
    <xf numFmtId="176" fontId="0" fillId="0" borderId="0" xfId="20" applyNumberFormat="1" applyFont="1" applyAlignment="1">
      <alignment horizontal="right" vertical="center"/>
      <protection/>
    </xf>
    <xf numFmtId="164" fontId="0" fillId="0" borderId="0" xfId="20" applyFont="1" applyAlignment="1">
      <alignment vertical="center"/>
      <protection/>
    </xf>
    <xf numFmtId="164" fontId="0" fillId="0" borderId="0" xfId="20" applyFont="1" applyAlignment="1">
      <alignment vertical="center" wrapText="1"/>
      <protection/>
    </xf>
    <xf numFmtId="164" fontId="0" fillId="0" borderId="0" xfId="20" applyFont="1" applyAlignment="1" applyProtection="1">
      <alignment horizontal="left" vertical="center" wrapText="1" shrinkToFit="1"/>
      <protection hidden="1"/>
    </xf>
    <xf numFmtId="168" fontId="0" fillId="0" borderId="0" xfId="0" applyNumberFormat="1" applyFont="1" applyFill="1" applyAlignment="1">
      <alignment horizontal="center" vertical="center"/>
    </xf>
    <xf numFmtId="166" fontId="0" fillId="0" borderId="0" xfId="0" applyNumberFormat="1" applyFont="1" applyFill="1" applyAlignment="1">
      <alignment vertical="top" wrapText="1"/>
    </xf>
    <xf numFmtId="164" fontId="0" fillId="0" borderId="0" xfId="0" applyFont="1" applyFill="1" applyAlignment="1">
      <alignment vertical="center" wrapText="1"/>
    </xf>
    <xf numFmtId="173" fontId="0" fillId="0" borderId="0" xfId="0" applyNumberFormat="1" applyFont="1" applyFill="1" applyAlignment="1">
      <alignment horizontal="right" vertical="center"/>
    </xf>
    <xf numFmtId="169" fontId="0" fillId="0" borderId="0" xfId="0" applyNumberFormat="1" applyFont="1" applyFill="1" applyAlignment="1">
      <alignment horizontal="right" vertical="center"/>
    </xf>
    <xf numFmtId="174" fontId="0" fillId="0" borderId="0" xfId="0" applyNumberFormat="1" applyFont="1" applyFill="1" applyAlignment="1">
      <alignment horizontal="right" vertical="center"/>
    </xf>
    <xf numFmtId="175" fontId="0" fillId="0" borderId="0" xfId="0" applyNumberFormat="1" applyFont="1" applyFill="1" applyAlignment="1">
      <alignment horizontal="right" vertical="center"/>
    </xf>
    <xf numFmtId="168" fontId="0" fillId="0" borderId="0" xfId="0" applyNumberFormat="1" applyFont="1" applyFill="1" applyAlignment="1">
      <alignment horizontal="right" vertical="center"/>
    </xf>
    <xf numFmtId="164" fontId="0" fillId="0" borderId="0" xfId="0" applyFont="1" applyFill="1" applyAlignment="1">
      <alignment vertical="center"/>
    </xf>
    <xf numFmtId="164" fontId="5" fillId="0" borderId="0" xfId="0" applyFont="1" applyAlignment="1">
      <alignment vertical="center" wrapText="1"/>
    </xf>
    <xf numFmtId="169" fontId="22" fillId="0" borderId="0" xfId="0" applyNumberFormat="1" applyFont="1" applyAlignment="1">
      <alignment horizontal="right" vertical="center"/>
    </xf>
    <xf numFmtId="164" fontId="0" fillId="5" borderId="0" xfId="0" applyFont="1" applyFill="1" applyAlignment="1">
      <alignment vertical="center" wrapText="1"/>
    </xf>
    <xf numFmtId="166" fontId="23" fillId="0" borderId="0" xfId="0" applyNumberFormat="1" applyFont="1" applyAlignment="1">
      <alignment vertical="top" wrapText="1"/>
    </xf>
    <xf numFmtId="169" fontId="0" fillId="5" borderId="0" xfId="0" applyNumberFormat="1" applyFont="1" applyFill="1" applyAlignment="1">
      <alignment horizontal="right" vertical="center"/>
    </xf>
    <xf numFmtId="169" fontId="22" fillId="5" borderId="0" xfId="0" applyNumberFormat="1" applyFont="1" applyFill="1" applyAlignment="1">
      <alignment horizontal="right" vertical="center"/>
    </xf>
    <xf numFmtId="174" fontId="0" fillId="5" borderId="0" xfId="0" applyNumberFormat="1" applyFont="1" applyFill="1" applyAlignment="1">
      <alignment horizontal="right" vertical="center"/>
    </xf>
    <xf numFmtId="173" fontId="0" fillId="5" borderId="0" xfId="0" applyNumberFormat="1" applyFont="1" applyFill="1" applyAlignment="1">
      <alignment horizontal="right" vertical="center"/>
    </xf>
    <xf numFmtId="175" fontId="0" fillId="5" borderId="0" xfId="0" applyNumberFormat="1" applyFont="1" applyFill="1" applyAlignment="1">
      <alignment horizontal="right" vertical="center"/>
    </xf>
    <xf numFmtId="168" fontId="0" fillId="5" borderId="0" xfId="0" applyNumberFormat="1" applyFont="1" applyFill="1" applyAlignment="1">
      <alignment horizontal="right" vertical="center"/>
    </xf>
    <xf numFmtId="164" fontId="0" fillId="5" borderId="0" xfId="0" applyFont="1" applyFill="1" applyAlignment="1">
      <alignment vertical="center"/>
    </xf>
    <xf numFmtId="169" fontId="22" fillId="0" borderId="0" xfId="0" applyNumberFormat="1" applyFont="1" applyFill="1" applyAlignment="1">
      <alignment horizontal="right" vertical="center"/>
    </xf>
    <xf numFmtId="164" fontId="19" fillId="0" borderId="0" xfId="0" applyFont="1" applyFill="1" applyAlignment="1">
      <alignment vertical="center"/>
    </xf>
    <xf numFmtId="168" fontId="0" fillId="5" borderId="0" xfId="0" applyNumberFormat="1" applyFont="1" applyFill="1" applyAlignment="1">
      <alignment horizontal="center" vertical="center"/>
    </xf>
    <xf numFmtId="166" fontId="0" fillId="5" borderId="0" xfId="0" applyNumberFormat="1" applyFont="1" applyFill="1" applyAlignment="1">
      <alignment vertical="top" wrapText="1"/>
    </xf>
    <xf numFmtId="164" fontId="24" fillId="0" borderId="0" xfId="0" applyFont="1" applyAlignment="1">
      <alignment vertical="center" wrapText="1"/>
    </xf>
    <xf numFmtId="164" fontId="25" fillId="0" borderId="0" xfId="0" applyFont="1" applyAlignment="1">
      <alignment vertical="center"/>
    </xf>
    <xf numFmtId="164" fontId="0" fillId="0" borderId="0" xfId="0" applyFont="1" applyAlignment="1" applyProtection="1">
      <alignment horizontal="left" vertical="center" wrapText="1" shrinkToFit="1"/>
      <protection hidden="1"/>
    </xf>
    <xf numFmtId="164" fontId="26" fillId="0" borderId="0" xfId="0" applyFont="1" applyAlignment="1">
      <alignment vertical="center"/>
    </xf>
    <xf numFmtId="164" fontId="27" fillId="0" borderId="0" xfId="0" applyFont="1" applyAlignment="1">
      <alignment vertical="center"/>
    </xf>
    <xf numFmtId="164" fontId="27" fillId="0" borderId="0" xfId="0" applyFont="1" applyAlignment="1">
      <alignment vertical="center" wrapText="1"/>
    </xf>
    <xf numFmtId="169" fontId="27" fillId="0" borderId="0" xfId="0" applyNumberFormat="1" applyFont="1" applyAlignment="1">
      <alignment horizontal="right" vertical="center"/>
    </xf>
    <xf numFmtId="173" fontId="27" fillId="0" borderId="0" xfId="0" applyNumberFormat="1" applyFont="1" applyAlignment="1">
      <alignment horizontal="right" vertical="center"/>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9"/>
  <sheetViews>
    <sheetView showGridLines="0" zoomScale="80" zoomScaleNormal="80" workbookViewId="0" topLeftCell="A1">
      <selection activeCell="E82" activeCellId="1" sqref="H391:H465 E82"/>
    </sheetView>
  </sheetViews>
  <sheetFormatPr defaultColWidth="9.140625" defaultRowHeight="12.75"/>
  <cols>
    <col min="1" max="1" width="2.421875" style="1" customWidth="1"/>
    <col min="2" max="2" width="3.140625" style="1" customWidth="1"/>
    <col min="3" max="3" width="2.7109375" style="1" customWidth="1"/>
    <col min="4" max="4" width="6.8515625" style="1" customWidth="1"/>
    <col min="5" max="5" width="13.57421875" style="1" customWidth="1"/>
    <col min="6" max="6" width="0.5625" style="1" customWidth="1"/>
    <col min="7" max="7" width="2.57421875" style="1" customWidth="1"/>
    <col min="8" max="8" width="2.7109375" style="1" customWidth="1"/>
    <col min="9" max="9" width="9.7109375" style="1" customWidth="1"/>
    <col min="10" max="10" width="13.57421875" style="1" customWidth="1"/>
    <col min="11" max="11" width="0.71875" style="1" customWidth="1"/>
    <col min="12" max="12" width="2.421875" style="1" customWidth="1"/>
    <col min="13" max="13" width="2.8515625" style="1" customWidth="1"/>
    <col min="14" max="14" width="2.00390625" style="1" customWidth="1"/>
    <col min="15" max="15" width="12.7109375" style="1" customWidth="1"/>
    <col min="16" max="16" width="2.8515625" style="1" customWidth="1"/>
    <col min="17" max="17" width="2.00390625" style="1" customWidth="1"/>
    <col min="18" max="18" width="13.57421875" style="1" customWidth="1"/>
    <col min="19" max="19" width="0.5625" style="1" customWidth="1"/>
    <col min="20" max="16384" width="9.140625" style="1" customWidth="1"/>
  </cols>
  <sheetData>
    <row r="1" spans="1:19" ht="12.75" customHeight="1" hidden="1">
      <c r="A1" s="2"/>
      <c r="B1" s="3"/>
      <c r="C1" s="3"/>
      <c r="D1" s="3"/>
      <c r="E1" s="3"/>
      <c r="F1" s="3"/>
      <c r="G1" s="3"/>
      <c r="H1" s="3"/>
      <c r="I1" s="3"/>
      <c r="J1" s="3"/>
      <c r="K1" s="3"/>
      <c r="L1" s="3"/>
      <c r="M1" s="3"/>
      <c r="N1" s="3"/>
      <c r="O1" s="3"/>
      <c r="P1" s="3"/>
      <c r="Q1" s="3"/>
      <c r="R1" s="3"/>
      <c r="S1" s="4"/>
    </row>
    <row r="2" spans="1:19" ht="23.25" customHeight="1">
      <c r="A2" s="2"/>
      <c r="B2" s="3"/>
      <c r="C2" s="3"/>
      <c r="D2" s="3"/>
      <c r="E2" s="3"/>
      <c r="F2" s="3"/>
      <c r="G2" s="5" t="s">
        <v>0</v>
      </c>
      <c r="H2" s="3"/>
      <c r="I2" s="3"/>
      <c r="J2" s="3"/>
      <c r="K2" s="3"/>
      <c r="L2" s="3"/>
      <c r="M2" s="3"/>
      <c r="N2" s="3"/>
      <c r="O2" s="3"/>
      <c r="P2" s="3"/>
      <c r="Q2" s="3"/>
      <c r="R2" s="3"/>
      <c r="S2" s="4"/>
    </row>
    <row r="3" spans="1:19" ht="12" customHeight="1" hidden="1">
      <c r="A3" s="6"/>
      <c r="B3" s="7"/>
      <c r="C3" s="7"/>
      <c r="D3" s="7"/>
      <c r="E3" s="7"/>
      <c r="F3" s="7"/>
      <c r="G3" s="7"/>
      <c r="H3" s="7"/>
      <c r="I3" s="7"/>
      <c r="J3" s="7"/>
      <c r="K3" s="7"/>
      <c r="L3" s="7"/>
      <c r="M3" s="7"/>
      <c r="N3" s="7"/>
      <c r="O3" s="7"/>
      <c r="P3" s="7"/>
      <c r="Q3" s="7"/>
      <c r="R3" s="7"/>
      <c r="S3" s="8"/>
    </row>
    <row r="4" spans="1:19" ht="8.25" customHeight="1">
      <c r="A4" s="9"/>
      <c r="B4" s="10"/>
      <c r="C4" s="10"/>
      <c r="D4" s="10"/>
      <c r="E4" s="10"/>
      <c r="F4" s="10"/>
      <c r="G4" s="10"/>
      <c r="H4" s="10"/>
      <c r="I4" s="10"/>
      <c r="J4" s="10"/>
      <c r="K4" s="10"/>
      <c r="L4" s="10"/>
      <c r="M4" s="10"/>
      <c r="N4" s="10"/>
      <c r="O4" s="10"/>
      <c r="P4" s="10"/>
      <c r="Q4" s="10"/>
      <c r="R4" s="10"/>
      <c r="S4" s="11"/>
    </row>
    <row r="5" spans="1:19" ht="24" customHeight="1">
      <c r="A5" s="12"/>
      <c r="B5" s="13" t="s">
        <v>1</v>
      </c>
      <c r="C5" s="13"/>
      <c r="D5" s="13"/>
      <c r="E5" s="14" t="s">
        <v>2</v>
      </c>
      <c r="F5" s="14"/>
      <c r="G5" s="14"/>
      <c r="H5" s="14"/>
      <c r="I5" s="14"/>
      <c r="J5" s="14"/>
      <c r="K5" s="13"/>
      <c r="L5" s="13"/>
      <c r="M5" s="13"/>
      <c r="N5" s="13"/>
      <c r="O5" s="13" t="s">
        <v>3</v>
      </c>
      <c r="P5" s="15" t="s">
        <v>4</v>
      </c>
      <c r="Q5" s="16"/>
      <c r="R5" s="17"/>
      <c r="S5" s="18"/>
    </row>
    <row r="6" spans="1:19" ht="17.25" customHeight="1" hidden="1">
      <c r="A6" s="12"/>
      <c r="B6" s="13" t="s">
        <v>5</v>
      </c>
      <c r="C6" s="13"/>
      <c r="D6" s="13"/>
      <c r="E6" s="19" t="s">
        <v>6</v>
      </c>
      <c r="F6" s="13"/>
      <c r="G6" s="13"/>
      <c r="H6" s="13"/>
      <c r="I6" s="13"/>
      <c r="J6" s="20"/>
      <c r="K6" s="13"/>
      <c r="L6" s="13"/>
      <c r="M6" s="13"/>
      <c r="N6" s="13"/>
      <c r="O6" s="13"/>
      <c r="P6" s="19"/>
      <c r="Q6" s="21"/>
      <c r="R6" s="20"/>
      <c r="S6" s="18"/>
    </row>
    <row r="7" spans="1:19" ht="24" customHeight="1">
      <c r="A7" s="12"/>
      <c r="B7" s="13" t="s">
        <v>7</v>
      </c>
      <c r="C7" s="13"/>
      <c r="D7" s="13"/>
      <c r="E7" s="22" t="s">
        <v>8</v>
      </c>
      <c r="F7" s="22"/>
      <c r="G7" s="22"/>
      <c r="H7" s="22"/>
      <c r="I7" s="22"/>
      <c r="J7" s="22"/>
      <c r="K7" s="13"/>
      <c r="L7" s="13"/>
      <c r="M7" s="13"/>
      <c r="N7" s="13"/>
      <c r="O7" s="13" t="s">
        <v>9</v>
      </c>
      <c r="P7" s="19"/>
      <c r="Q7" s="21"/>
      <c r="R7" s="20"/>
      <c r="S7" s="18"/>
    </row>
    <row r="8" spans="1:19" ht="17.25" customHeight="1" hidden="1">
      <c r="A8" s="12"/>
      <c r="B8" s="13" t="s">
        <v>10</v>
      </c>
      <c r="C8" s="13"/>
      <c r="D8" s="13"/>
      <c r="E8" s="19" t="s">
        <v>4</v>
      </c>
      <c r="F8" s="13"/>
      <c r="G8" s="13"/>
      <c r="H8" s="13"/>
      <c r="I8" s="13"/>
      <c r="J8" s="20"/>
      <c r="K8" s="13"/>
      <c r="L8" s="13"/>
      <c r="M8" s="13"/>
      <c r="N8" s="13"/>
      <c r="O8" s="13"/>
      <c r="P8" s="19"/>
      <c r="Q8" s="21"/>
      <c r="R8" s="20"/>
      <c r="S8" s="18"/>
    </row>
    <row r="9" spans="1:19" ht="24" customHeight="1">
      <c r="A9" s="12"/>
      <c r="B9" s="13" t="s">
        <v>11</v>
      </c>
      <c r="C9" s="13"/>
      <c r="D9" s="13"/>
      <c r="E9" s="23"/>
      <c r="F9" s="23"/>
      <c r="G9" s="23"/>
      <c r="H9" s="23"/>
      <c r="I9" s="23"/>
      <c r="J9" s="23"/>
      <c r="K9" s="13"/>
      <c r="L9" s="13"/>
      <c r="M9" s="13"/>
      <c r="N9" s="13"/>
      <c r="O9" s="13" t="s">
        <v>12</v>
      </c>
      <c r="P9" s="24"/>
      <c r="Q9" s="24"/>
      <c r="R9" s="24"/>
      <c r="S9" s="18"/>
    </row>
    <row r="10" spans="1:19" ht="17.25" customHeight="1" hidden="1">
      <c r="A10" s="12"/>
      <c r="B10" s="13" t="s">
        <v>13</v>
      </c>
      <c r="C10" s="13"/>
      <c r="D10" s="13"/>
      <c r="E10" s="13" t="s">
        <v>4</v>
      </c>
      <c r="F10" s="13"/>
      <c r="G10" s="13"/>
      <c r="H10" s="13"/>
      <c r="I10" s="13"/>
      <c r="J10" s="13"/>
      <c r="K10" s="13"/>
      <c r="L10" s="13"/>
      <c r="M10" s="13"/>
      <c r="N10" s="13"/>
      <c r="O10" s="13"/>
      <c r="P10" s="21"/>
      <c r="Q10" s="21"/>
      <c r="R10" s="13"/>
      <c r="S10" s="18"/>
    </row>
    <row r="11" spans="1:19" ht="17.25" customHeight="1" hidden="1">
      <c r="A11" s="12"/>
      <c r="B11" s="13" t="s">
        <v>14</v>
      </c>
      <c r="C11" s="13"/>
      <c r="D11" s="13"/>
      <c r="E11" s="13" t="s">
        <v>4</v>
      </c>
      <c r="F11" s="13"/>
      <c r="G11" s="13"/>
      <c r="H11" s="13"/>
      <c r="I11" s="13"/>
      <c r="J11" s="13"/>
      <c r="K11" s="13"/>
      <c r="L11" s="13"/>
      <c r="M11" s="13"/>
      <c r="N11" s="13"/>
      <c r="O11" s="13"/>
      <c r="P11" s="21"/>
      <c r="Q11" s="21"/>
      <c r="R11" s="13"/>
      <c r="S11" s="18"/>
    </row>
    <row r="12" spans="1:19" ht="17.25" customHeight="1" hidden="1">
      <c r="A12" s="12"/>
      <c r="B12" s="13" t="s">
        <v>15</v>
      </c>
      <c r="C12" s="13"/>
      <c r="D12" s="13"/>
      <c r="E12" s="13" t="s">
        <v>4</v>
      </c>
      <c r="F12" s="13"/>
      <c r="G12" s="13"/>
      <c r="H12" s="13"/>
      <c r="I12" s="13"/>
      <c r="J12" s="13"/>
      <c r="K12" s="13"/>
      <c r="L12" s="13"/>
      <c r="M12" s="13"/>
      <c r="N12" s="13"/>
      <c r="O12" s="13"/>
      <c r="P12" s="21"/>
      <c r="Q12" s="21"/>
      <c r="R12" s="13"/>
      <c r="S12" s="18"/>
    </row>
    <row r="13" spans="1:19" ht="17.25" customHeight="1" hidden="1">
      <c r="A13" s="12"/>
      <c r="B13" s="13"/>
      <c r="C13" s="13"/>
      <c r="D13" s="13"/>
      <c r="E13" s="13" t="s">
        <v>4</v>
      </c>
      <c r="F13" s="13"/>
      <c r="G13" s="13"/>
      <c r="H13" s="13"/>
      <c r="I13" s="13"/>
      <c r="J13" s="13"/>
      <c r="K13" s="13"/>
      <c r="L13" s="13"/>
      <c r="M13" s="13"/>
      <c r="N13" s="13"/>
      <c r="O13" s="13"/>
      <c r="P13" s="21"/>
      <c r="Q13" s="21"/>
      <c r="R13" s="13"/>
      <c r="S13" s="18"/>
    </row>
    <row r="14" spans="1:19" ht="17.25" customHeight="1" hidden="1">
      <c r="A14" s="12"/>
      <c r="B14" s="13"/>
      <c r="C14" s="13"/>
      <c r="D14" s="13"/>
      <c r="E14" s="13" t="s">
        <v>4</v>
      </c>
      <c r="F14" s="13"/>
      <c r="G14" s="13"/>
      <c r="H14" s="13"/>
      <c r="I14" s="13"/>
      <c r="J14" s="13"/>
      <c r="K14" s="13"/>
      <c r="L14" s="13"/>
      <c r="M14" s="13"/>
      <c r="N14" s="13"/>
      <c r="O14" s="13"/>
      <c r="P14" s="21"/>
      <c r="Q14" s="21"/>
      <c r="R14" s="13"/>
      <c r="S14" s="18"/>
    </row>
    <row r="15" spans="1:19" ht="17.25" customHeight="1" hidden="1">
      <c r="A15" s="12"/>
      <c r="B15" s="13"/>
      <c r="C15" s="13"/>
      <c r="D15" s="13"/>
      <c r="E15" s="13" t="s">
        <v>4</v>
      </c>
      <c r="F15" s="13"/>
      <c r="G15" s="13"/>
      <c r="H15" s="13"/>
      <c r="I15" s="13"/>
      <c r="J15" s="13"/>
      <c r="K15" s="13"/>
      <c r="L15" s="13"/>
      <c r="M15" s="13"/>
      <c r="N15" s="13"/>
      <c r="O15" s="13"/>
      <c r="P15" s="21"/>
      <c r="Q15" s="21"/>
      <c r="R15" s="13"/>
      <c r="S15" s="18"/>
    </row>
    <row r="16" spans="1:19" ht="17.25" customHeight="1" hidden="1">
      <c r="A16" s="12"/>
      <c r="B16" s="13"/>
      <c r="C16" s="13"/>
      <c r="D16" s="13"/>
      <c r="E16" s="13" t="s">
        <v>4</v>
      </c>
      <c r="F16" s="13"/>
      <c r="G16" s="13"/>
      <c r="H16" s="13"/>
      <c r="I16" s="13"/>
      <c r="J16" s="13"/>
      <c r="K16" s="13"/>
      <c r="L16" s="13"/>
      <c r="M16" s="13"/>
      <c r="N16" s="13"/>
      <c r="O16" s="13"/>
      <c r="P16" s="21"/>
      <c r="Q16" s="21"/>
      <c r="R16" s="13"/>
      <c r="S16" s="18"/>
    </row>
    <row r="17" spans="1:19" ht="17.25" customHeight="1" hidden="1">
      <c r="A17" s="12"/>
      <c r="B17" s="13"/>
      <c r="C17" s="13"/>
      <c r="D17" s="13"/>
      <c r="E17" s="13" t="s">
        <v>4</v>
      </c>
      <c r="F17" s="13"/>
      <c r="G17" s="13"/>
      <c r="H17" s="13"/>
      <c r="I17" s="13"/>
      <c r="J17" s="13"/>
      <c r="K17" s="13"/>
      <c r="L17" s="13"/>
      <c r="M17" s="13"/>
      <c r="N17" s="13"/>
      <c r="O17" s="13"/>
      <c r="P17" s="21"/>
      <c r="Q17" s="21"/>
      <c r="R17" s="13"/>
      <c r="S17" s="18"/>
    </row>
    <row r="18" spans="1:19" ht="17.25" customHeight="1" hidden="1">
      <c r="A18" s="12"/>
      <c r="B18" s="13"/>
      <c r="C18" s="13"/>
      <c r="D18" s="13"/>
      <c r="E18" s="13" t="s">
        <v>4</v>
      </c>
      <c r="F18" s="13"/>
      <c r="G18" s="13"/>
      <c r="H18" s="13"/>
      <c r="I18" s="13"/>
      <c r="J18" s="13"/>
      <c r="K18" s="13"/>
      <c r="L18" s="13"/>
      <c r="M18" s="13"/>
      <c r="N18" s="13"/>
      <c r="O18" s="13"/>
      <c r="P18" s="21"/>
      <c r="Q18" s="21"/>
      <c r="R18" s="13"/>
      <c r="S18" s="18"/>
    </row>
    <row r="19" spans="1:19" ht="17.25" customHeight="1" hidden="1">
      <c r="A19" s="12"/>
      <c r="B19" s="13"/>
      <c r="C19" s="13"/>
      <c r="D19" s="13"/>
      <c r="E19" s="13" t="s">
        <v>4</v>
      </c>
      <c r="F19" s="13"/>
      <c r="G19" s="13"/>
      <c r="H19" s="13"/>
      <c r="I19" s="13"/>
      <c r="J19" s="13"/>
      <c r="K19" s="13"/>
      <c r="L19" s="13"/>
      <c r="M19" s="13"/>
      <c r="N19" s="13"/>
      <c r="O19" s="13"/>
      <c r="P19" s="21"/>
      <c r="Q19" s="21"/>
      <c r="R19" s="13"/>
      <c r="S19" s="18"/>
    </row>
    <row r="20" spans="1:19" ht="17.25" customHeight="1" hidden="1">
      <c r="A20" s="12"/>
      <c r="B20" s="13"/>
      <c r="C20" s="13"/>
      <c r="D20" s="13"/>
      <c r="E20" s="13" t="s">
        <v>4</v>
      </c>
      <c r="F20" s="13"/>
      <c r="G20" s="13"/>
      <c r="H20" s="13"/>
      <c r="I20" s="13"/>
      <c r="J20" s="13"/>
      <c r="K20" s="13"/>
      <c r="L20" s="13"/>
      <c r="M20" s="13"/>
      <c r="N20" s="13"/>
      <c r="O20" s="13"/>
      <c r="P20" s="21"/>
      <c r="Q20" s="21"/>
      <c r="R20" s="13"/>
      <c r="S20" s="18"/>
    </row>
    <row r="21" spans="1:19" ht="17.25" customHeight="1" hidden="1">
      <c r="A21" s="12"/>
      <c r="B21" s="13"/>
      <c r="C21" s="13"/>
      <c r="D21" s="13"/>
      <c r="E21" s="13" t="s">
        <v>4</v>
      </c>
      <c r="F21" s="13"/>
      <c r="G21" s="13"/>
      <c r="H21" s="13"/>
      <c r="I21" s="13"/>
      <c r="J21" s="13"/>
      <c r="K21" s="13"/>
      <c r="L21" s="13"/>
      <c r="M21" s="13"/>
      <c r="N21" s="13"/>
      <c r="O21" s="13"/>
      <c r="P21" s="21"/>
      <c r="Q21" s="21"/>
      <c r="R21" s="13"/>
      <c r="S21" s="18"/>
    </row>
    <row r="22" spans="1:19" ht="17.25" customHeight="1" hidden="1">
      <c r="A22" s="12"/>
      <c r="B22" s="13"/>
      <c r="C22" s="13"/>
      <c r="D22" s="13"/>
      <c r="E22" s="13" t="s">
        <v>4</v>
      </c>
      <c r="F22" s="13"/>
      <c r="G22" s="13"/>
      <c r="H22" s="13"/>
      <c r="I22" s="13"/>
      <c r="J22" s="13"/>
      <c r="K22" s="13"/>
      <c r="L22" s="13"/>
      <c r="M22" s="13"/>
      <c r="N22" s="13"/>
      <c r="O22" s="13"/>
      <c r="P22" s="21"/>
      <c r="Q22" s="21"/>
      <c r="R22" s="13"/>
      <c r="S22" s="18"/>
    </row>
    <row r="23" spans="1:19" ht="17.25" customHeight="1" hidden="1">
      <c r="A23" s="12"/>
      <c r="B23" s="13"/>
      <c r="C23" s="13"/>
      <c r="D23" s="13"/>
      <c r="E23" s="13" t="s">
        <v>4</v>
      </c>
      <c r="F23" s="13"/>
      <c r="G23" s="13"/>
      <c r="H23" s="13"/>
      <c r="I23" s="13"/>
      <c r="J23" s="13"/>
      <c r="K23" s="13"/>
      <c r="L23" s="13"/>
      <c r="M23" s="13"/>
      <c r="N23" s="13"/>
      <c r="O23" s="13"/>
      <c r="P23" s="21"/>
      <c r="Q23" s="21"/>
      <c r="R23" s="13"/>
      <c r="S23" s="18"/>
    </row>
    <row r="24" spans="1:19" ht="17.25" customHeight="1" hidden="1">
      <c r="A24" s="12"/>
      <c r="B24" s="13"/>
      <c r="C24" s="13"/>
      <c r="D24" s="13"/>
      <c r="E24" s="13" t="s">
        <v>4</v>
      </c>
      <c r="F24" s="13"/>
      <c r="G24" s="13"/>
      <c r="H24" s="13"/>
      <c r="I24" s="13"/>
      <c r="J24" s="13"/>
      <c r="K24" s="13"/>
      <c r="L24" s="13"/>
      <c r="M24" s="13"/>
      <c r="N24" s="13"/>
      <c r="O24" s="13"/>
      <c r="P24" s="21"/>
      <c r="Q24" s="21"/>
      <c r="R24" s="13"/>
      <c r="S24" s="18"/>
    </row>
    <row r="25" spans="1:19" ht="17.25" customHeight="1">
      <c r="A25" s="12"/>
      <c r="B25" s="13"/>
      <c r="C25" s="13"/>
      <c r="D25" s="13"/>
      <c r="E25" s="13"/>
      <c r="F25" s="13"/>
      <c r="G25" s="13"/>
      <c r="H25" s="13"/>
      <c r="I25" s="13"/>
      <c r="J25" s="13"/>
      <c r="K25" s="13"/>
      <c r="L25" s="13"/>
      <c r="M25" s="13"/>
      <c r="N25" s="13"/>
      <c r="O25" s="13" t="s">
        <v>16</v>
      </c>
      <c r="P25" s="13" t="s">
        <v>17</v>
      </c>
      <c r="Q25" s="13"/>
      <c r="R25" s="13"/>
      <c r="S25" s="18"/>
    </row>
    <row r="26" spans="1:19" ht="17.25" customHeight="1">
      <c r="A26" s="12"/>
      <c r="B26" s="13" t="s">
        <v>18</v>
      </c>
      <c r="C26" s="13"/>
      <c r="D26" s="13"/>
      <c r="E26" s="15" t="s">
        <v>8</v>
      </c>
      <c r="F26" s="25"/>
      <c r="G26" s="25"/>
      <c r="H26" s="25"/>
      <c r="I26" s="25"/>
      <c r="J26" s="17"/>
      <c r="K26" s="13"/>
      <c r="L26" s="13"/>
      <c r="M26" s="13"/>
      <c r="N26" s="13"/>
      <c r="O26" s="26"/>
      <c r="P26" s="27"/>
      <c r="Q26" s="28"/>
      <c r="R26" s="29"/>
      <c r="S26" s="18"/>
    </row>
    <row r="27" spans="1:19" ht="17.25" customHeight="1">
      <c r="A27" s="12"/>
      <c r="B27" s="13" t="s">
        <v>19</v>
      </c>
      <c r="C27" s="13"/>
      <c r="D27" s="13"/>
      <c r="E27" s="19" t="s">
        <v>20</v>
      </c>
      <c r="F27" s="13"/>
      <c r="G27" s="13"/>
      <c r="H27" s="13"/>
      <c r="I27" s="13"/>
      <c r="J27" s="20"/>
      <c r="K27" s="13"/>
      <c r="L27" s="13"/>
      <c r="M27" s="13"/>
      <c r="N27" s="13"/>
      <c r="O27" s="26"/>
      <c r="P27" s="27"/>
      <c r="Q27" s="28"/>
      <c r="R27" s="29"/>
      <c r="S27" s="18"/>
    </row>
    <row r="28" spans="1:19" ht="17.25" customHeight="1">
      <c r="A28" s="12"/>
      <c r="B28" s="13" t="s">
        <v>21</v>
      </c>
      <c r="C28" s="13"/>
      <c r="D28" s="13"/>
      <c r="E28" s="19" t="s">
        <v>4</v>
      </c>
      <c r="F28" s="13"/>
      <c r="G28" s="13"/>
      <c r="H28" s="13"/>
      <c r="I28" s="13"/>
      <c r="J28" s="20"/>
      <c r="K28" s="13"/>
      <c r="L28" s="13"/>
      <c r="M28" s="13"/>
      <c r="N28" s="13"/>
      <c r="O28" s="26"/>
      <c r="P28" s="27"/>
      <c r="Q28" s="28"/>
      <c r="R28" s="29"/>
      <c r="S28" s="18"/>
    </row>
    <row r="29" spans="1:19" ht="17.25" customHeight="1">
      <c r="A29" s="12"/>
      <c r="B29" s="13"/>
      <c r="C29" s="13"/>
      <c r="D29" s="13"/>
      <c r="E29" s="30"/>
      <c r="F29" s="31"/>
      <c r="G29" s="31"/>
      <c r="H29" s="31"/>
      <c r="I29" s="31"/>
      <c r="J29" s="32"/>
      <c r="K29" s="13"/>
      <c r="L29" s="13"/>
      <c r="M29" s="13"/>
      <c r="N29" s="13"/>
      <c r="O29" s="21"/>
      <c r="P29" s="21"/>
      <c r="Q29" s="21"/>
      <c r="R29" s="13"/>
      <c r="S29" s="18"/>
    </row>
    <row r="30" spans="1:19" ht="17.25" customHeight="1">
      <c r="A30" s="12"/>
      <c r="B30" s="13"/>
      <c r="C30" s="13"/>
      <c r="D30" s="13"/>
      <c r="E30" s="21" t="s">
        <v>22</v>
      </c>
      <c r="F30" s="13"/>
      <c r="G30" s="13" t="s">
        <v>23</v>
      </c>
      <c r="H30" s="13"/>
      <c r="I30" s="13"/>
      <c r="J30" s="13"/>
      <c r="K30" s="13"/>
      <c r="L30" s="13"/>
      <c r="M30" s="13"/>
      <c r="N30" s="13"/>
      <c r="O30" s="21" t="s">
        <v>24</v>
      </c>
      <c r="P30" s="21"/>
      <c r="Q30" s="21"/>
      <c r="R30" s="33"/>
      <c r="S30" s="18"/>
    </row>
    <row r="31" spans="1:19" ht="17.25" customHeight="1">
      <c r="A31" s="12"/>
      <c r="B31" s="13"/>
      <c r="C31" s="13"/>
      <c r="D31" s="13"/>
      <c r="E31" s="26"/>
      <c r="F31" s="13"/>
      <c r="G31" s="27" t="s">
        <v>20</v>
      </c>
      <c r="H31" s="34"/>
      <c r="I31" s="35"/>
      <c r="J31" s="13"/>
      <c r="K31" s="13"/>
      <c r="L31" s="13"/>
      <c r="M31" s="13"/>
      <c r="N31" s="13"/>
      <c r="O31" s="36" t="s">
        <v>25</v>
      </c>
      <c r="P31" s="21"/>
      <c r="Q31" s="21"/>
      <c r="R31" s="33"/>
      <c r="S31" s="18"/>
    </row>
    <row r="32" spans="1:19" ht="8.25" customHeight="1">
      <c r="A32" s="37"/>
      <c r="B32" s="38"/>
      <c r="C32" s="38"/>
      <c r="D32" s="38"/>
      <c r="E32" s="38"/>
      <c r="F32" s="38"/>
      <c r="G32" s="38"/>
      <c r="H32" s="38"/>
      <c r="I32" s="38"/>
      <c r="J32" s="38"/>
      <c r="K32" s="38"/>
      <c r="L32" s="38"/>
      <c r="M32" s="38"/>
      <c r="N32" s="38"/>
      <c r="O32" s="38"/>
      <c r="P32" s="38"/>
      <c r="Q32" s="38"/>
      <c r="R32" s="38"/>
      <c r="S32" s="39"/>
    </row>
    <row r="33" spans="1:19" ht="20.25" customHeight="1">
      <c r="A33" s="40"/>
      <c r="B33" s="41"/>
      <c r="C33" s="41"/>
      <c r="D33" s="41"/>
      <c r="E33" s="42" t="s">
        <v>26</v>
      </c>
      <c r="F33" s="41"/>
      <c r="G33" s="41"/>
      <c r="H33" s="41"/>
      <c r="I33" s="41"/>
      <c r="J33" s="41"/>
      <c r="K33" s="41"/>
      <c r="L33" s="41"/>
      <c r="M33" s="41"/>
      <c r="N33" s="41"/>
      <c r="O33" s="41"/>
      <c r="P33" s="41"/>
      <c r="Q33" s="41"/>
      <c r="R33" s="41"/>
      <c r="S33" s="43"/>
    </row>
    <row r="34" spans="1:19" ht="20.25" customHeight="1">
      <c r="A34" s="44" t="s">
        <v>27</v>
      </c>
      <c r="B34" s="45"/>
      <c r="C34" s="45"/>
      <c r="D34" s="46"/>
      <c r="E34" s="47" t="s">
        <v>28</v>
      </c>
      <c r="F34" s="46"/>
      <c r="G34" s="47" t="s">
        <v>29</v>
      </c>
      <c r="H34" s="45"/>
      <c r="I34" s="46"/>
      <c r="J34" s="47" t="s">
        <v>30</v>
      </c>
      <c r="K34" s="45"/>
      <c r="L34" s="47" t="s">
        <v>31</v>
      </c>
      <c r="M34" s="45"/>
      <c r="N34" s="45"/>
      <c r="O34" s="46"/>
      <c r="P34" s="47" t="s">
        <v>32</v>
      </c>
      <c r="Q34" s="45"/>
      <c r="R34" s="45"/>
      <c r="S34" s="48"/>
    </row>
    <row r="35" spans="1:19" ht="20.25" customHeight="1">
      <c r="A35" s="49"/>
      <c r="B35" s="50"/>
      <c r="C35" s="50"/>
      <c r="D35" s="51">
        <v>0</v>
      </c>
      <c r="E35" s="52">
        <f>IF(D35=0,0,R49/D35)</f>
        <v>0</v>
      </c>
      <c r="F35" s="53"/>
      <c r="G35" s="54"/>
      <c r="H35" s="50"/>
      <c r="I35" s="51">
        <v>0</v>
      </c>
      <c r="J35" s="52">
        <f>IF(I35=0,0,R49/I35)</f>
        <v>0</v>
      </c>
      <c r="K35" s="55"/>
      <c r="L35" s="54"/>
      <c r="M35" s="50"/>
      <c r="N35" s="50"/>
      <c r="O35" s="51">
        <v>0</v>
      </c>
      <c r="P35" s="54"/>
      <c r="Q35" s="50"/>
      <c r="R35" s="56">
        <f>IF(O35=0,0,R49/O35)</f>
        <v>0</v>
      </c>
      <c r="S35" s="57"/>
    </row>
    <row r="36" spans="1:19" ht="20.25" customHeight="1">
      <c r="A36" s="40"/>
      <c r="B36" s="41"/>
      <c r="C36" s="41"/>
      <c r="D36" s="41"/>
      <c r="E36" s="42" t="s">
        <v>33</v>
      </c>
      <c r="F36" s="41"/>
      <c r="G36" s="41"/>
      <c r="H36" s="41"/>
      <c r="I36" s="41"/>
      <c r="J36" s="58" t="s">
        <v>34</v>
      </c>
      <c r="K36" s="41"/>
      <c r="L36" s="41"/>
      <c r="M36" s="41"/>
      <c r="N36" s="41"/>
      <c r="O36" s="41"/>
      <c r="P36" s="41"/>
      <c r="Q36" s="41"/>
      <c r="R36" s="41"/>
      <c r="S36" s="43"/>
    </row>
    <row r="37" spans="1:19" ht="20.25" customHeight="1">
      <c r="A37" s="59" t="s">
        <v>35</v>
      </c>
      <c r="B37" s="60"/>
      <c r="C37" s="61" t="s">
        <v>36</v>
      </c>
      <c r="D37" s="62"/>
      <c r="E37" s="62"/>
      <c r="F37" s="63"/>
      <c r="G37" s="59" t="s">
        <v>37</v>
      </c>
      <c r="H37" s="64"/>
      <c r="I37" s="61" t="s">
        <v>38</v>
      </c>
      <c r="J37" s="62"/>
      <c r="K37" s="62"/>
      <c r="L37" s="59" t="s">
        <v>39</v>
      </c>
      <c r="M37" s="64"/>
      <c r="N37" s="61" t="s">
        <v>40</v>
      </c>
      <c r="O37" s="62"/>
      <c r="P37" s="62"/>
      <c r="Q37" s="62"/>
      <c r="R37" s="62"/>
      <c r="S37" s="63"/>
    </row>
    <row r="38" spans="1:19" ht="20.25" customHeight="1">
      <c r="A38" s="65">
        <v>1</v>
      </c>
      <c r="B38" s="66" t="s">
        <v>41</v>
      </c>
      <c r="C38" s="17"/>
      <c r="D38" s="67"/>
      <c r="E38" s="68">
        <f>Rekapitulace!C14</f>
        <v>0</v>
      </c>
      <c r="F38" s="69"/>
      <c r="G38" s="65">
        <v>10</v>
      </c>
      <c r="H38" s="70" t="s">
        <v>42</v>
      </c>
      <c r="I38" s="29"/>
      <c r="J38" s="71">
        <v>0</v>
      </c>
      <c r="K38" s="72"/>
      <c r="L38" s="65">
        <v>14</v>
      </c>
      <c r="M38" s="27" t="s">
        <v>43</v>
      </c>
      <c r="N38" s="34"/>
      <c r="O38" s="34"/>
      <c r="P38" s="73" t="str">
        <f>M51</f>
        <v>21</v>
      </c>
      <c r="Q38" s="74" t="s">
        <v>44</v>
      </c>
      <c r="R38" s="68">
        <f>E46*0.005</f>
        <v>0</v>
      </c>
      <c r="S38" s="75"/>
    </row>
    <row r="39" spans="1:19" ht="20.25" customHeight="1">
      <c r="A39" s="65">
        <v>2</v>
      </c>
      <c r="B39" s="76"/>
      <c r="C39" s="32"/>
      <c r="D39" s="67"/>
      <c r="E39" s="68"/>
      <c r="F39" s="69"/>
      <c r="G39" s="65">
        <v>11</v>
      </c>
      <c r="H39" s="13" t="s">
        <v>45</v>
      </c>
      <c r="I39" s="67"/>
      <c r="J39" s="71">
        <v>0</v>
      </c>
      <c r="K39" s="72"/>
      <c r="L39" s="65">
        <v>15</v>
      </c>
      <c r="M39" s="27" t="s">
        <v>46</v>
      </c>
      <c r="N39" s="34"/>
      <c r="O39" s="34"/>
      <c r="P39" s="73" t="str">
        <f>M51</f>
        <v>21</v>
      </c>
      <c r="Q39" s="74" t="s">
        <v>44</v>
      </c>
      <c r="R39" s="68">
        <v>0</v>
      </c>
      <c r="S39" s="75"/>
    </row>
    <row r="40" spans="1:19" ht="20.25" customHeight="1">
      <c r="A40" s="65">
        <v>3</v>
      </c>
      <c r="B40" s="66" t="s">
        <v>47</v>
      </c>
      <c r="C40" s="17"/>
      <c r="D40" s="67"/>
      <c r="E40" s="68">
        <f>Rekapitulace!C19</f>
        <v>0</v>
      </c>
      <c r="F40" s="69"/>
      <c r="G40" s="65">
        <v>12</v>
      </c>
      <c r="H40" s="70" t="s">
        <v>48</v>
      </c>
      <c r="I40" s="29"/>
      <c r="J40" s="71">
        <v>0</v>
      </c>
      <c r="K40" s="72"/>
      <c r="L40" s="65">
        <v>16</v>
      </c>
      <c r="M40" s="27" t="s">
        <v>49</v>
      </c>
      <c r="N40" s="34"/>
      <c r="O40" s="34"/>
      <c r="P40" s="73" t="str">
        <f>M51</f>
        <v>21</v>
      </c>
      <c r="Q40" s="74" t="s">
        <v>44</v>
      </c>
      <c r="R40" s="68">
        <v>0</v>
      </c>
      <c r="S40" s="75"/>
    </row>
    <row r="41" spans="1:19" ht="20.25" customHeight="1">
      <c r="A41" s="65">
        <v>4</v>
      </c>
      <c r="B41" s="76"/>
      <c r="C41" s="32"/>
      <c r="D41" s="67"/>
      <c r="E41" s="68"/>
      <c r="F41" s="69"/>
      <c r="G41" s="65"/>
      <c r="H41" s="70"/>
      <c r="I41" s="29"/>
      <c r="J41" s="71"/>
      <c r="K41" s="72"/>
      <c r="L41" s="65">
        <v>17</v>
      </c>
      <c r="M41" s="27" t="s">
        <v>50</v>
      </c>
      <c r="N41" s="34"/>
      <c r="O41" s="34"/>
      <c r="P41" s="73" t="str">
        <f>M51</f>
        <v>21</v>
      </c>
      <c r="Q41" s="74" t="s">
        <v>44</v>
      </c>
      <c r="R41" s="68">
        <f>E46*0.015</f>
        <v>0</v>
      </c>
      <c r="S41" s="75"/>
    </row>
    <row r="42" spans="1:19" ht="20.25" customHeight="1">
      <c r="A42" s="65">
        <v>5</v>
      </c>
      <c r="B42" s="66" t="s">
        <v>51</v>
      </c>
      <c r="C42" s="17"/>
      <c r="D42" s="67"/>
      <c r="E42" s="68">
        <f>Rekapitulace!C27</f>
        <v>0</v>
      </c>
      <c r="F42" s="77"/>
      <c r="G42" s="78"/>
      <c r="H42" s="34"/>
      <c r="I42" s="29"/>
      <c r="J42" s="79"/>
      <c r="K42" s="80"/>
      <c r="L42" s="65">
        <v>18</v>
      </c>
      <c r="M42" s="27" t="s">
        <v>52</v>
      </c>
      <c r="N42" s="34"/>
      <c r="O42" s="34"/>
      <c r="P42" s="73">
        <f>M53</f>
        <v>0</v>
      </c>
      <c r="Q42" s="74" t="s">
        <v>44</v>
      </c>
      <c r="R42" s="68">
        <v>0</v>
      </c>
      <c r="S42" s="18"/>
    </row>
    <row r="43" spans="1:19" ht="20.25" customHeight="1">
      <c r="A43" s="65">
        <v>6</v>
      </c>
      <c r="B43" s="76"/>
      <c r="C43" s="32"/>
      <c r="D43" s="67"/>
      <c r="E43" s="68"/>
      <c r="F43" s="77"/>
      <c r="G43" s="78"/>
      <c r="H43" s="34"/>
      <c r="I43" s="29"/>
      <c r="J43" s="79"/>
      <c r="K43" s="80"/>
      <c r="L43" s="65">
        <v>19</v>
      </c>
      <c r="M43" s="70" t="s">
        <v>53</v>
      </c>
      <c r="N43" s="34"/>
      <c r="O43" s="34"/>
      <c r="P43" s="34"/>
      <c r="Q43" s="29"/>
      <c r="R43" s="68">
        <v>0</v>
      </c>
      <c r="S43" s="18"/>
    </row>
    <row r="44" spans="1:19" ht="20.25" customHeight="1">
      <c r="A44" s="65">
        <v>7</v>
      </c>
      <c r="B44" s="66" t="s">
        <v>54</v>
      </c>
      <c r="C44" s="17"/>
      <c r="D44" s="67"/>
      <c r="E44" s="68">
        <f>Rekapitulace!C31</f>
        <v>0</v>
      </c>
      <c r="F44" s="77"/>
      <c r="G44" s="78"/>
      <c r="H44" s="34"/>
      <c r="I44" s="29"/>
      <c r="J44" s="79"/>
      <c r="K44" s="80"/>
      <c r="L44" s="65"/>
      <c r="M44" s="70"/>
      <c r="N44" s="34"/>
      <c r="O44" s="34"/>
      <c r="P44" s="34"/>
      <c r="Q44" s="29"/>
      <c r="R44" s="68"/>
      <c r="S44" s="18"/>
    </row>
    <row r="45" spans="1:19" ht="20.25" customHeight="1">
      <c r="A45" s="65">
        <v>8</v>
      </c>
      <c r="B45" s="76"/>
      <c r="C45" s="32"/>
      <c r="D45" s="67"/>
      <c r="E45" s="68"/>
      <c r="F45" s="77"/>
      <c r="G45" s="78"/>
      <c r="H45" s="34"/>
      <c r="I45" s="29"/>
      <c r="J45" s="80"/>
      <c r="K45" s="80"/>
      <c r="L45" s="65"/>
      <c r="M45" s="70"/>
      <c r="N45" s="34"/>
      <c r="O45" s="34"/>
      <c r="P45" s="34"/>
      <c r="Q45" s="29"/>
      <c r="R45" s="68"/>
      <c r="S45" s="18"/>
    </row>
    <row r="46" spans="1:19" ht="20.25" customHeight="1">
      <c r="A46" s="65">
        <v>9</v>
      </c>
      <c r="B46" s="81" t="s">
        <v>55</v>
      </c>
      <c r="C46" s="34"/>
      <c r="D46" s="29"/>
      <c r="E46" s="82">
        <f>SUM(E38:E45)</f>
        <v>0</v>
      </c>
      <c r="F46" s="83"/>
      <c r="G46" s="65">
        <v>13</v>
      </c>
      <c r="H46" s="81" t="s">
        <v>56</v>
      </c>
      <c r="I46" s="29"/>
      <c r="J46" s="84">
        <f>SUM(J38:J41)</f>
        <v>0</v>
      </c>
      <c r="K46" s="85"/>
      <c r="L46" s="65">
        <v>20</v>
      </c>
      <c r="M46" s="66" t="s">
        <v>57</v>
      </c>
      <c r="N46" s="25"/>
      <c r="O46" s="25"/>
      <c r="P46" s="25"/>
      <c r="Q46" s="86"/>
      <c r="R46" s="82">
        <f>SUM(R38:R43)</f>
        <v>0</v>
      </c>
      <c r="S46" s="43"/>
    </row>
    <row r="47" spans="1:19" ht="20.25" customHeight="1">
      <c r="A47" s="87">
        <v>21</v>
      </c>
      <c r="B47" s="88" t="s">
        <v>58</v>
      </c>
      <c r="C47" s="89"/>
      <c r="D47" s="90"/>
      <c r="E47" s="91">
        <f>SUMIF('soupis oceněný'!O14:O469,512,'soupis oceněný'!I14:I469)</f>
        <v>0</v>
      </c>
      <c r="F47" s="92"/>
      <c r="G47" s="87">
        <v>22</v>
      </c>
      <c r="H47" s="88" t="s">
        <v>59</v>
      </c>
      <c r="I47" s="90"/>
      <c r="J47" s="93">
        <f>E46*0.01</f>
        <v>0</v>
      </c>
      <c r="K47" s="94" t="str">
        <f>M51</f>
        <v>21</v>
      </c>
      <c r="L47" s="87">
        <v>23</v>
      </c>
      <c r="M47" s="88" t="s">
        <v>60</v>
      </c>
      <c r="N47" s="89"/>
      <c r="O47" s="89"/>
      <c r="P47" s="89"/>
      <c r="Q47" s="90"/>
      <c r="R47" s="91">
        <f>SUMIF('soupis oceněný'!O14:O469,"&lt;4",'soupis oceněný'!I14:I469)+SUMIF('soupis oceněný'!O14:O469,"&gt;1024",'soupis oceněný'!I14:I469)</f>
        <v>0</v>
      </c>
      <c r="S47" s="39"/>
    </row>
    <row r="48" spans="1:19" ht="20.25" customHeight="1">
      <c r="A48" s="95" t="s">
        <v>19</v>
      </c>
      <c r="B48" s="10"/>
      <c r="C48" s="10"/>
      <c r="D48" s="10"/>
      <c r="E48" s="10"/>
      <c r="F48" s="96"/>
      <c r="G48" s="97"/>
      <c r="H48" s="10"/>
      <c r="I48" s="10"/>
      <c r="J48" s="10"/>
      <c r="K48" s="10"/>
      <c r="L48" s="98" t="s">
        <v>61</v>
      </c>
      <c r="M48" s="46"/>
      <c r="N48" s="61" t="s">
        <v>62</v>
      </c>
      <c r="O48" s="45"/>
      <c r="P48" s="45"/>
      <c r="Q48" s="45"/>
      <c r="R48" s="45"/>
      <c r="S48" s="48"/>
    </row>
    <row r="49" spans="1:19" ht="20.25" customHeight="1">
      <c r="A49" s="12"/>
      <c r="B49" s="13"/>
      <c r="C49" s="13"/>
      <c r="D49" s="13"/>
      <c r="E49" s="13"/>
      <c r="F49" s="20"/>
      <c r="G49" s="99"/>
      <c r="H49" s="13"/>
      <c r="I49" s="13"/>
      <c r="J49" s="13"/>
      <c r="K49" s="13"/>
      <c r="L49" s="65">
        <v>24</v>
      </c>
      <c r="M49" s="70" t="s">
        <v>63</v>
      </c>
      <c r="N49" s="34"/>
      <c r="O49" s="34"/>
      <c r="P49" s="34"/>
      <c r="Q49" s="75"/>
      <c r="R49" s="82">
        <f>ROUND(E46+J46+R46+E47+J47+R47,2)</f>
        <v>0</v>
      </c>
      <c r="S49" s="100">
        <f>E46+J46+R46+E47+J47+R47</f>
        <v>0</v>
      </c>
    </row>
    <row r="50" spans="1:19" ht="20.25" customHeight="1">
      <c r="A50" s="101" t="s">
        <v>64</v>
      </c>
      <c r="B50" s="31"/>
      <c r="C50" s="31"/>
      <c r="D50" s="31"/>
      <c r="E50" s="31"/>
      <c r="F50" s="32"/>
      <c r="G50" s="102" t="s">
        <v>65</v>
      </c>
      <c r="H50" s="31"/>
      <c r="I50" s="31"/>
      <c r="J50" s="31"/>
      <c r="K50" s="31"/>
      <c r="L50" s="65">
        <v>25</v>
      </c>
      <c r="M50" s="103" t="s">
        <v>66</v>
      </c>
      <c r="N50" s="32" t="s">
        <v>44</v>
      </c>
      <c r="O50" s="104">
        <f>ROUND(R49-O51,2)</f>
        <v>0</v>
      </c>
      <c r="P50" s="34" t="s">
        <v>67</v>
      </c>
      <c r="Q50" s="29"/>
      <c r="R50" s="105">
        <f>ROUND(O50*M50/100,2)</f>
        <v>0</v>
      </c>
      <c r="S50" s="106">
        <f>O50*M50/100</f>
        <v>0</v>
      </c>
    </row>
    <row r="51" spans="1:19" ht="20.25" customHeight="1">
      <c r="A51" s="107" t="s">
        <v>18</v>
      </c>
      <c r="B51" s="25"/>
      <c r="C51" s="25"/>
      <c r="D51" s="25"/>
      <c r="E51" s="25"/>
      <c r="F51" s="17"/>
      <c r="G51" s="108"/>
      <c r="H51" s="25"/>
      <c r="I51" s="25"/>
      <c r="J51" s="25"/>
      <c r="K51" s="25"/>
      <c r="L51" s="65">
        <v>26</v>
      </c>
      <c r="M51" s="109" t="s">
        <v>68</v>
      </c>
      <c r="N51" s="29" t="s">
        <v>44</v>
      </c>
      <c r="O51" s="104">
        <f>R49</f>
        <v>0</v>
      </c>
      <c r="P51" s="34" t="s">
        <v>67</v>
      </c>
      <c r="Q51" s="29"/>
      <c r="R51" s="68">
        <f>ROUND(O51*M51/100,2)</f>
        <v>0</v>
      </c>
      <c r="S51" s="110">
        <f>O51*M51/100</f>
        <v>0</v>
      </c>
    </row>
    <row r="52" spans="1:19" ht="20.25" customHeight="1">
      <c r="A52" s="12"/>
      <c r="B52" s="13"/>
      <c r="C52" s="13"/>
      <c r="D52" s="13"/>
      <c r="E52" s="13"/>
      <c r="F52" s="20"/>
      <c r="G52" s="99"/>
      <c r="H52" s="13"/>
      <c r="I52" s="13"/>
      <c r="J52" s="13"/>
      <c r="K52" s="13"/>
      <c r="L52" s="87">
        <v>27</v>
      </c>
      <c r="M52" s="111" t="s">
        <v>69</v>
      </c>
      <c r="N52" s="89"/>
      <c r="O52" s="89"/>
      <c r="P52" s="89"/>
      <c r="Q52" s="112"/>
      <c r="R52" s="113">
        <f>R49+R50+R51</f>
        <v>0</v>
      </c>
      <c r="S52" s="114"/>
    </row>
    <row r="53" spans="1:19" ht="20.25" customHeight="1">
      <c r="A53" s="101" t="s">
        <v>64</v>
      </c>
      <c r="B53" s="31"/>
      <c r="C53" s="31"/>
      <c r="D53" s="31"/>
      <c r="E53" s="31"/>
      <c r="F53" s="32"/>
      <c r="G53" s="102" t="s">
        <v>65</v>
      </c>
      <c r="H53" s="31"/>
      <c r="I53" s="31"/>
      <c r="J53" s="31"/>
      <c r="K53" s="31"/>
      <c r="L53" s="98" t="s">
        <v>70</v>
      </c>
      <c r="M53" s="46"/>
      <c r="N53" s="61" t="s">
        <v>71</v>
      </c>
      <c r="O53" s="45"/>
      <c r="P53" s="45"/>
      <c r="Q53" s="45"/>
      <c r="R53" s="115"/>
      <c r="S53" s="48"/>
    </row>
    <row r="54" spans="1:19" ht="20.25" customHeight="1">
      <c r="A54" s="107" t="s">
        <v>21</v>
      </c>
      <c r="B54" s="25"/>
      <c r="C54" s="25"/>
      <c r="D54" s="25"/>
      <c r="E54" s="25"/>
      <c r="F54" s="17"/>
      <c r="G54" s="108"/>
      <c r="H54" s="25"/>
      <c r="I54" s="25"/>
      <c r="J54" s="25"/>
      <c r="K54" s="25"/>
      <c r="L54" s="65">
        <v>28</v>
      </c>
      <c r="M54" s="70" t="s">
        <v>72</v>
      </c>
      <c r="N54" s="34"/>
      <c r="O54" s="34"/>
      <c r="P54" s="34"/>
      <c r="Q54" s="29"/>
      <c r="R54" s="68">
        <v>0</v>
      </c>
      <c r="S54" s="75"/>
    </row>
    <row r="55" spans="1:19" ht="20.25" customHeight="1">
      <c r="A55" s="12"/>
      <c r="B55" s="13"/>
      <c r="C55" s="13"/>
      <c r="D55" s="13"/>
      <c r="E55" s="13"/>
      <c r="F55" s="20"/>
      <c r="G55" s="99"/>
      <c r="H55" s="13"/>
      <c r="I55" s="13"/>
      <c r="J55" s="13"/>
      <c r="K55" s="13"/>
      <c r="L55" s="65">
        <v>29</v>
      </c>
      <c r="M55" s="70" t="s">
        <v>73</v>
      </c>
      <c r="N55" s="34"/>
      <c r="O55" s="34"/>
      <c r="P55" s="34"/>
      <c r="Q55" s="29"/>
      <c r="R55" s="68">
        <v>0</v>
      </c>
      <c r="S55" s="75"/>
    </row>
    <row r="56" spans="1:19" ht="20.25" customHeight="1">
      <c r="A56" s="116" t="s">
        <v>64</v>
      </c>
      <c r="B56" s="38"/>
      <c r="C56" s="38"/>
      <c r="D56" s="38"/>
      <c r="E56" s="38"/>
      <c r="F56" s="117"/>
      <c r="G56" s="118" t="s">
        <v>65</v>
      </c>
      <c r="H56" s="38"/>
      <c r="I56" s="38"/>
      <c r="J56" s="38"/>
      <c r="K56" s="38"/>
      <c r="L56" s="87">
        <v>30</v>
      </c>
      <c r="M56" s="88" t="s">
        <v>74</v>
      </c>
      <c r="N56" s="89"/>
      <c r="O56" s="89"/>
      <c r="P56" s="89"/>
      <c r="Q56" s="90"/>
      <c r="R56" s="52">
        <v>0</v>
      </c>
      <c r="S56" s="119"/>
    </row>
    <row r="58" ht="12.75">
      <c r="A58" s="1" t="s">
        <v>75</v>
      </c>
    </row>
    <row r="59" spans="1:18" ht="27" customHeight="1">
      <c r="A59" s="120" t="s">
        <v>76</v>
      </c>
      <c r="B59" s="120"/>
      <c r="C59" s="120"/>
      <c r="D59" s="120"/>
      <c r="E59" s="120"/>
      <c r="F59" s="120"/>
      <c r="G59" s="120"/>
      <c r="H59" s="120"/>
      <c r="I59" s="120"/>
      <c r="J59" s="120"/>
      <c r="K59" s="120"/>
      <c r="L59" s="120"/>
      <c r="M59" s="120"/>
      <c r="N59" s="120"/>
      <c r="O59" s="120"/>
      <c r="P59" s="120"/>
      <c r="Q59" s="120"/>
      <c r="R59" s="120"/>
    </row>
  </sheetData>
  <sheetProtection selectLockedCells="1" selectUnlockedCells="1"/>
  <mergeCells count="5">
    <mergeCell ref="E5:J5"/>
    <mergeCell ref="E7:J7"/>
    <mergeCell ref="E9:J9"/>
    <mergeCell ref="P9:R9"/>
    <mergeCell ref="A59:R59"/>
  </mergeCells>
  <printOptions horizontalCentered="1" verticalCentered="1"/>
  <pageMargins left="0.5902777777777778" right="0.5902777777777778" top="0.9055555555555556" bottom="0.9055555555555556"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showGridLines="0" zoomScale="80" zoomScaleNormal="80" workbookViewId="0" topLeftCell="A1">
      <selection activeCell="A29" activeCellId="1" sqref="H391:H465 A29"/>
    </sheetView>
  </sheetViews>
  <sheetFormatPr defaultColWidth="9.140625" defaultRowHeight="12.75"/>
  <cols>
    <col min="1" max="1" width="11.7109375" style="1" customWidth="1"/>
    <col min="2" max="2" width="62.8515625" style="1" customWidth="1"/>
    <col min="3" max="3" width="13.57421875" style="1" customWidth="1"/>
    <col min="4" max="5" width="0" style="1" hidden="1" customWidth="1"/>
    <col min="6" max="6" width="9.140625" style="121" customWidth="1"/>
    <col min="7" max="16384" width="9.140625" style="1" customWidth="1"/>
  </cols>
  <sheetData>
    <row r="1" spans="1:5" ht="18" customHeight="1">
      <c r="A1" s="122" t="s">
        <v>77</v>
      </c>
      <c r="B1" s="123"/>
      <c r="C1" s="123"/>
      <c r="D1" s="123"/>
      <c r="E1" s="123"/>
    </row>
    <row r="2" spans="1:5" ht="12.75">
      <c r="A2" s="124" t="s">
        <v>78</v>
      </c>
      <c r="B2" s="125" t="str">
        <f>'Krycí list'!E5</f>
        <v>Učebna přírodních věd, technických a řemeslných oborů</v>
      </c>
      <c r="C2" s="126"/>
      <c r="D2" s="126"/>
      <c r="E2" s="126"/>
    </row>
    <row r="3" spans="1:5" ht="12.75">
      <c r="A3" s="124" t="s">
        <v>79</v>
      </c>
      <c r="B3" s="125" t="str">
        <f>'Krycí list'!E7</f>
        <v>ZŠ Ústí nad Labem, Pod Vodojemem 323/3a</v>
      </c>
      <c r="C3" s="127"/>
      <c r="D3" s="125"/>
      <c r="E3" s="128"/>
    </row>
    <row r="4" spans="1:5" ht="12.75">
      <c r="A4" s="124" t="s">
        <v>80</v>
      </c>
      <c r="B4" s="125">
        <f>'Krycí list'!E9</f>
        <v>0</v>
      </c>
      <c r="C4" s="127"/>
      <c r="D4" s="125"/>
      <c r="E4" s="128"/>
    </row>
    <row r="5" spans="1:5" ht="12.75">
      <c r="A5" s="129" t="s">
        <v>81</v>
      </c>
      <c r="B5" s="125" t="str">
        <f>'Krycí list'!P5</f>
        <v> </v>
      </c>
      <c r="C5" s="127"/>
      <c r="D5" s="125"/>
      <c r="E5" s="128"/>
    </row>
    <row r="6" spans="1:5" ht="6" customHeight="1">
      <c r="A6" s="129"/>
      <c r="B6" s="125"/>
      <c r="C6" s="127"/>
      <c r="D6" s="125"/>
      <c r="E6" s="128"/>
    </row>
    <row r="7" spans="1:5" ht="12.75">
      <c r="A7" s="130" t="s">
        <v>82</v>
      </c>
      <c r="B7" s="125" t="str">
        <f>'Krycí list'!E26</f>
        <v>ZŠ Ústí nad Labem, Pod Vodojemem 323/3a</v>
      </c>
      <c r="C7" s="127"/>
      <c r="D7" s="125"/>
      <c r="E7" s="128"/>
    </row>
    <row r="8" spans="1:5" ht="12.75">
      <c r="A8" s="130" t="s">
        <v>83</v>
      </c>
      <c r="B8" s="125" t="str">
        <f>'Krycí list'!E28</f>
        <v> </v>
      </c>
      <c r="C8" s="127"/>
      <c r="D8" s="125"/>
      <c r="E8" s="128"/>
    </row>
    <row r="9" spans="1:5" ht="12.75">
      <c r="A9" s="130" t="s">
        <v>84</v>
      </c>
      <c r="B9" s="130" t="str">
        <f>'Krycí list'!O31</f>
        <v>01/2020</v>
      </c>
      <c r="C9" s="127"/>
      <c r="D9" s="125"/>
      <c r="E9" s="128"/>
    </row>
    <row r="10" spans="1:5" ht="6.75" customHeight="1">
      <c r="A10" s="123"/>
      <c r="B10" s="123"/>
      <c r="C10" s="123"/>
      <c r="D10" s="123"/>
      <c r="E10" s="123"/>
    </row>
    <row r="11" spans="1:5" ht="12.75">
      <c r="A11" s="131" t="s">
        <v>85</v>
      </c>
      <c r="B11" s="132" t="s">
        <v>86</v>
      </c>
      <c r="C11" s="133" t="s">
        <v>87</v>
      </c>
      <c r="D11" s="134" t="s">
        <v>88</v>
      </c>
      <c r="E11" s="133" t="s">
        <v>89</v>
      </c>
    </row>
    <row r="12" spans="1:5" ht="12.75">
      <c r="A12" s="135">
        <v>1</v>
      </c>
      <c r="B12" s="136">
        <v>2</v>
      </c>
      <c r="C12" s="137">
        <v>3</v>
      </c>
      <c r="D12" s="138">
        <v>4</v>
      </c>
      <c r="E12" s="137">
        <v>5</v>
      </c>
    </row>
    <row r="13" spans="1:5" ht="4.5" customHeight="1">
      <c r="A13" s="139"/>
      <c r="B13" s="140"/>
      <c r="C13" s="140"/>
      <c r="D13" s="140"/>
      <c r="E13" s="141"/>
    </row>
    <row r="14" spans="1:5" s="143" customFormat="1" ht="12" customHeight="1" hidden="1">
      <c r="A14" s="142">
        <f>'soupis oceněný'!D14</f>
        <v>0</v>
      </c>
      <c r="B14" s="143">
        <f>'soupis oceněný'!E14</f>
        <v>0</v>
      </c>
      <c r="C14" s="144">
        <f>'soupis oceněný'!I14</f>
        <v>0</v>
      </c>
      <c r="D14" s="145">
        <f>'soupis oceněný'!K14</f>
        <v>0</v>
      </c>
      <c r="E14" s="145">
        <f>'soupis oceněný'!M14</f>
        <v>0</v>
      </c>
    </row>
    <row r="15" spans="1:5" s="147" customFormat="1" ht="12" customHeight="1" hidden="1">
      <c r="A15" s="146">
        <f>'soupis oceněný'!D15</f>
        <v>0</v>
      </c>
      <c r="B15" s="147">
        <f>'soupis oceněný'!E15</f>
        <v>0</v>
      </c>
      <c r="C15" s="148">
        <f>'soupis oceněný'!I15</f>
        <v>0</v>
      </c>
      <c r="D15" s="149">
        <f>'soupis oceněný'!K15</f>
        <v>0</v>
      </c>
      <c r="E15" s="149">
        <f>'soupis oceněný'!M15</f>
        <v>0</v>
      </c>
    </row>
    <row r="16" spans="1:5" s="147" customFormat="1" ht="12" customHeight="1" hidden="1">
      <c r="A16" s="146">
        <f>'soupis oceněný'!D30</f>
        <v>0</v>
      </c>
      <c r="B16" s="147">
        <f>'soupis oceněný'!E30</f>
        <v>0</v>
      </c>
      <c r="C16" s="148">
        <f>'soupis oceněný'!I30</f>
        <v>0</v>
      </c>
      <c r="D16" s="149"/>
      <c r="E16" s="149"/>
    </row>
    <row r="17" spans="1:6" s="150" customFormat="1" ht="12" customHeight="1" hidden="1">
      <c r="A17" s="146">
        <f>'soupis oceněný'!D125</f>
        <v>0</v>
      </c>
      <c r="B17" s="147">
        <f>'soupis oceněný'!E125</f>
        <v>0</v>
      </c>
      <c r="C17" s="148">
        <f>'soupis oceněný'!I125</f>
        <v>0</v>
      </c>
      <c r="F17" s="151"/>
    </row>
    <row r="18" spans="1:6" s="150" customFormat="1" ht="12" customHeight="1" hidden="1">
      <c r="A18" s="146">
        <f>'soupis oceněný'!D136</f>
        <v>0</v>
      </c>
      <c r="B18" s="147">
        <f>'soupis oceněný'!E136</f>
        <v>0</v>
      </c>
      <c r="C18" s="148">
        <f>'soupis oceněný'!I136</f>
        <v>0</v>
      </c>
      <c r="F18" s="151"/>
    </row>
    <row r="19" spans="1:5" s="143" customFormat="1" ht="12" customHeight="1" hidden="1">
      <c r="A19" s="142">
        <f>'soupis oceněný'!D144</f>
        <v>0</v>
      </c>
      <c r="B19" s="143">
        <f>'soupis oceněný'!E144</f>
        <v>0</v>
      </c>
      <c r="C19" s="144">
        <f>'soupis oceněný'!I144</f>
        <v>0</v>
      </c>
      <c r="D19" s="145"/>
      <c r="E19" s="145"/>
    </row>
    <row r="20" spans="1:6" s="150" customFormat="1" ht="12" customHeight="1" hidden="1">
      <c r="A20" s="146">
        <f>'soupis oceněný'!D145</f>
        <v>0</v>
      </c>
      <c r="B20" s="147">
        <f>'soupis oceněný'!E145</f>
        <v>0</v>
      </c>
      <c r="C20" s="148">
        <f>'soupis oceněný'!I145</f>
        <v>0</v>
      </c>
      <c r="F20" s="151"/>
    </row>
    <row r="21" spans="1:6" s="150" customFormat="1" ht="12" customHeight="1" hidden="1">
      <c r="A21" s="146">
        <f>'soupis oceněný'!D152</f>
        <v>0</v>
      </c>
      <c r="B21" s="147">
        <f>'soupis oceněný'!E152</f>
        <v>0</v>
      </c>
      <c r="C21" s="148">
        <f>'soupis oceněný'!I152</f>
        <v>0</v>
      </c>
      <c r="F21" s="151"/>
    </row>
    <row r="22" spans="1:6" s="150" customFormat="1" ht="12" customHeight="1" hidden="1">
      <c r="A22" s="146">
        <f>'soupis oceněný'!D161</f>
        <v>0</v>
      </c>
      <c r="B22" s="147">
        <f>'soupis oceněný'!E161</f>
        <v>0</v>
      </c>
      <c r="C22" s="148">
        <f>'soupis oceněný'!I161</f>
        <v>0</v>
      </c>
      <c r="F22" s="151"/>
    </row>
    <row r="23" spans="1:6" s="150" customFormat="1" ht="12" customHeight="1" hidden="1">
      <c r="A23" s="146">
        <f>'soupis oceněný'!D197</f>
        <v>0</v>
      </c>
      <c r="B23" s="147">
        <f>'soupis oceněný'!E197</f>
        <v>0</v>
      </c>
      <c r="C23" s="148">
        <f>'soupis oceněný'!I197</f>
        <v>0</v>
      </c>
      <c r="F23" s="151"/>
    </row>
    <row r="24" spans="1:6" s="150" customFormat="1" ht="12" customHeight="1" hidden="1">
      <c r="A24" s="146">
        <f>'soupis oceněný'!D243</f>
        <v>0</v>
      </c>
      <c r="B24" s="147">
        <f>'soupis oceněný'!E243</f>
        <v>0</v>
      </c>
      <c r="C24" s="148">
        <f>'soupis oceněný'!I243</f>
        <v>0</v>
      </c>
      <c r="F24" s="151"/>
    </row>
    <row r="25" spans="1:6" s="150" customFormat="1" ht="12" customHeight="1" hidden="1">
      <c r="A25" s="146">
        <f>'soupis oceněný'!D253</f>
        <v>0</v>
      </c>
      <c r="B25" s="147">
        <f>'soupis oceněný'!E253</f>
        <v>0</v>
      </c>
      <c r="C25" s="148">
        <f>'soupis oceněný'!I253</f>
        <v>0</v>
      </c>
      <c r="F25" s="151"/>
    </row>
    <row r="26" spans="1:6" s="150" customFormat="1" ht="12" customHeight="1" hidden="1">
      <c r="A26" s="146">
        <f>'soupis oceněný'!D279</f>
        <v>0</v>
      </c>
      <c r="B26" s="147">
        <f>'soupis oceněný'!E279</f>
        <v>0</v>
      </c>
      <c r="C26" s="148">
        <f>'soupis oceněný'!I279</f>
        <v>0</v>
      </c>
      <c r="F26" s="151"/>
    </row>
    <row r="27" spans="1:5" s="143" customFormat="1" ht="12" customHeight="1" hidden="1">
      <c r="A27" s="142">
        <f>'soupis oceněný'!D318</f>
        <v>0</v>
      </c>
      <c r="B27" s="143">
        <f>'soupis oceněný'!E318</f>
        <v>0</v>
      </c>
      <c r="C27" s="144">
        <f>'soupis oceněný'!I318</f>
        <v>0</v>
      </c>
      <c r="D27" s="145"/>
      <c r="E27" s="145"/>
    </row>
    <row r="28" spans="1:6" s="150" customFormat="1" ht="12" customHeight="1" hidden="1">
      <c r="A28" s="146">
        <f>'soupis oceněný'!D319</f>
        <v>0</v>
      </c>
      <c r="B28" s="147">
        <f>'soupis oceněný'!E319</f>
        <v>0</v>
      </c>
      <c r="C28" s="148">
        <f>'soupis oceněný'!I319</f>
        <v>0</v>
      </c>
      <c r="F28" s="151"/>
    </row>
    <row r="29" spans="1:6" s="150" customFormat="1" ht="12" customHeight="1" hidden="1">
      <c r="A29" s="146">
        <f>'soupis oceněný'!D333</f>
        <v>0</v>
      </c>
      <c r="B29" s="147">
        <f>'soupis oceněný'!E333</f>
        <v>0</v>
      </c>
      <c r="C29" s="148">
        <f>'soupis oceněný'!I333</f>
        <v>0</v>
      </c>
      <c r="F29" s="151"/>
    </row>
    <row r="30" spans="1:6" s="150" customFormat="1" ht="12" customHeight="1" hidden="1">
      <c r="A30" s="146">
        <f>'soupis oceněný'!D373</f>
        <v>741</v>
      </c>
      <c r="B30" s="147" t="str">
        <f>'soupis oceněný'!E373</f>
        <v>Provozní osvětlení</v>
      </c>
      <c r="C30" s="148">
        <f>'soupis oceněný'!I373</f>
        <v>0</v>
      </c>
      <c r="F30" s="151"/>
    </row>
    <row r="31" spans="1:5" s="143" customFormat="1" ht="12" customHeight="1">
      <c r="A31" s="142" t="str">
        <f>'soupis oceněný'!D389</f>
        <v>AVT</v>
      </c>
      <c r="B31" s="143" t="str">
        <f>'soupis oceněný'!E389</f>
        <v>Koncové prvky, nábytek</v>
      </c>
      <c r="C31" s="144">
        <f>'soupis oceněný'!I389</f>
        <v>0</v>
      </c>
      <c r="D31" s="145"/>
      <c r="E31" s="145"/>
    </row>
    <row r="32" spans="1:5" s="143" customFormat="1" ht="12" customHeight="1">
      <c r="A32" s="142"/>
      <c r="B32" s="147" t="str">
        <f>'soupis oceněný'!E390</f>
        <v>Stínící technika</v>
      </c>
      <c r="C32" s="152">
        <f>'soupis oceněný'!I390</f>
        <v>0</v>
      </c>
      <c r="D32" s="145"/>
      <c r="E32" s="145"/>
    </row>
    <row r="33" spans="1:6" s="150" customFormat="1" ht="12" customHeight="1">
      <c r="A33" s="146"/>
      <c r="B33" s="147" t="str">
        <f>'soupis oceněný'!E398</f>
        <v>Interaktivní tabule+ vizualizér</v>
      </c>
      <c r="C33" s="148">
        <f>'soupis oceněný'!I398</f>
        <v>0</v>
      </c>
      <c r="F33" s="151"/>
    </row>
    <row r="34" spans="1:6" s="150" customFormat="1" ht="12" customHeight="1">
      <c r="A34" s="146"/>
      <c r="B34" s="147" t="str">
        <f>'soupis oceněný'!E415</f>
        <v>Vybavení a IT technologie</v>
      </c>
      <c r="C34" s="148">
        <f>'soupis oceněný'!I415</f>
        <v>0</v>
      </c>
      <c r="F34" s="151"/>
    </row>
    <row r="35" spans="1:6" s="150" customFormat="1" ht="12" customHeight="1" hidden="1">
      <c r="A35" s="146"/>
      <c r="B35" s="147" t="e">
        <f>'soupis oceněný'!#REF!</f>
        <v>#REF!</v>
      </c>
      <c r="C35" s="148" t="e">
        <f>'soupis oceněný'!#REF!</f>
        <v>#REF!</v>
      </c>
      <c r="F35" s="151"/>
    </row>
    <row r="36" spans="1:6" s="150" customFormat="1" ht="12" customHeight="1">
      <c r="A36" s="146"/>
      <c r="B36" s="147" t="str">
        <f>'soupis oceněný'!E454</f>
        <v>Nábytek</v>
      </c>
      <c r="C36" s="148">
        <f>'soupis oceněný'!I454</f>
        <v>0</v>
      </c>
      <c r="F36" s="151"/>
    </row>
    <row r="37" spans="1:6" s="150" customFormat="1" ht="12" customHeight="1" hidden="1">
      <c r="A37" s="146"/>
      <c r="B37" s="147" t="str">
        <f>'soupis oceněný'!E466</f>
        <v>Stínící technika</v>
      </c>
      <c r="C37" s="148">
        <f>'soupis oceněný'!I466</f>
        <v>0</v>
      </c>
      <c r="F37" s="151"/>
    </row>
    <row r="38" spans="1:6" s="156" customFormat="1" ht="12" customHeight="1">
      <c r="A38" s="153"/>
      <c r="B38" s="154" t="str">
        <f>'soupis oceněný'!E469</f>
        <v>Celkem bez DPH</v>
      </c>
      <c r="C38" s="155">
        <f>'soupis oceněný'!I469</f>
        <v>0</v>
      </c>
      <c r="F38" s="157"/>
    </row>
  </sheetData>
  <sheetProtection selectLockedCells="1" selectUnlockedCells="1"/>
  <printOptions horizontalCentered="1"/>
  <pageMargins left="1.1020833333333333" right="1.1020833333333333" top="0.7875" bottom="0.7875" header="0.5118055555555555" footer="0.5118055555555555"/>
  <pageSetup fitToHeight="999"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G469"/>
  <sheetViews>
    <sheetView showGridLines="0" tabSelected="1" zoomScale="80" zoomScaleNormal="80" workbookViewId="0" topLeftCell="A1">
      <selection activeCell="H465" sqref="H391:H465"/>
    </sheetView>
  </sheetViews>
  <sheetFormatPr defaultColWidth="9.140625" defaultRowHeight="12.75"/>
  <cols>
    <col min="1" max="1" width="5.57421875" style="1" customWidth="1"/>
    <col min="2" max="2" width="4.421875" style="1" customWidth="1"/>
    <col min="3" max="3" width="6.00390625" style="1" customWidth="1"/>
    <col min="4" max="4" width="12.7109375" style="158" customWidth="1"/>
    <col min="5" max="5" width="94.28125" style="158" customWidth="1"/>
    <col min="6" max="6" width="7.7109375" style="1" customWidth="1"/>
    <col min="7" max="7" width="9.8515625" style="1" customWidth="1"/>
    <col min="8" max="8" width="13.140625" style="1" customWidth="1"/>
    <col min="9" max="9" width="15.57421875" style="1" customWidth="1"/>
    <col min="10" max="13" width="0" style="1" hidden="1" customWidth="1"/>
    <col min="14" max="14" width="6.7109375" style="1" customWidth="1"/>
    <col min="15" max="16" width="0" style="1" hidden="1" customWidth="1"/>
    <col min="17" max="17" width="15.57421875" style="1" customWidth="1"/>
    <col min="18" max="20" width="0" style="1" hidden="1" customWidth="1"/>
    <col min="21" max="21" width="9.140625" style="1" customWidth="1"/>
    <col min="22" max="22" width="23.00390625" style="1" customWidth="1"/>
    <col min="23" max="23" width="1.57421875" style="1" customWidth="1"/>
    <col min="24" max="24" width="1.421875" style="1" customWidth="1"/>
    <col min="25" max="25" width="32.57421875" style="1" customWidth="1"/>
    <col min="26" max="26" width="1.8515625" style="1" customWidth="1"/>
    <col min="27" max="27" width="2.140625" style="1" customWidth="1"/>
    <col min="28" max="28" width="65.421875" style="1" customWidth="1"/>
    <col min="29" max="16384" width="9.140625" style="1" customWidth="1"/>
  </cols>
  <sheetData>
    <row r="1" spans="1:20" ht="18" customHeight="1">
      <c r="A1" s="122" t="s">
        <v>90</v>
      </c>
      <c r="B1" s="159"/>
      <c r="C1" s="159"/>
      <c r="D1" s="160"/>
      <c r="E1" s="160"/>
      <c r="F1" s="159"/>
      <c r="G1" s="159"/>
      <c r="H1" s="159"/>
      <c r="I1" s="159"/>
      <c r="J1" s="159"/>
      <c r="K1" s="159"/>
      <c r="L1" s="159"/>
      <c r="M1" s="159"/>
      <c r="N1" s="159"/>
      <c r="O1" s="161"/>
      <c r="P1" s="161"/>
      <c r="Q1" s="159"/>
      <c r="R1" s="159"/>
      <c r="S1" s="159"/>
      <c r="T1" s="159"/>
    </row>
    <row r="2" spans="1:20" ht="12.75">
      <c r="A2" s="162" t="s">
        <v>78</v>
      </c>
      <c r="B2" s="163"/>
      <c r="C2" s="164" t="str">
        <f>'Krycí list'!E5</f>
        <v>Učebna přírodních věd, technických a řemeslných oborů</v>
      </c>
      <c r="D2" s="165"/>
      <c r="E2" s="165"/>
      <c r="F2" s="163"/>
      <c r="G2" s="163"/>
      <c r="H2" s="163"/>
      <c r="I2" s="163"/>
      <c r="J2" s="163"/>
      <c r="K2" s="163"/>
      <c r="L2" s="159"/>
      <c r="M2" s="159"/>
      <c r="N2" s="159"/>
      <c r="O2" s="161"/>
      <c r="P2" s="161"/>
      <c r="Q2" s="159"/>
      <c r="R2" s="159"/>
      <c r="S2" s="159"/>
      <c r="T2" s="159"/>
    </row>
    <row r="3" spans="1:20" ht="12.75">
      <c r="A3" s="162" t="s">
        <v>79</v>
      </c>
      <c r="B3" s="163"/>
      <c r="C3" s="166" t="str">
        <f>'Krycí list'!E7</f>
        <v>ZŠ Ústí nad Labem, Pod Vodojemem 323/3a</v>
      </c>
      <c r="D3" s="166"/>
      <c r="E3" s="166"/>
      <c r="F3" s="163"/>
      <c r="G3" s="163"/>
      <c r="H3" s="163"/>
      <c r="I3" s="164"/>
      <c r="J3" s="163"/>
      <c r="K3" s="163"/>
      <c r="L3" s="159"/>
      <c r="M3" s="159"/>
      <c r="N3" s="159"/>
      <c r="O3" s="161"/>
      <c r="P3" s="161"/>
      <c r="Q3" s="159"/>
      <c r="R3" s="159"/>
      <c r="S3" s="159"/>
      <c r="T3" s="159"/>
    </row>
    <row r="4" spans="1:20" ht="12.75">
      <c r="A4" s="162" t="s">
        <v>80</v>
      </c>
      <c r="B4" s="163"/>
      <c r="C4" s="164">
        <f>'Krycí list'!E9</f>
        <v>0</v>
      </c>
      <c r="D4" s="165"/>
      <c r="E4" s="165"/>
      <c r="F4" s="163"/>
      <c r="G4" s="163"/>
      <c r="H4" s="163"/>
      <c r="I4" s="164"/>
      <c r="J4" s="163"/>
      <c r="K4" s="163"/>
      <c r="L4" s="159"/>
      <c r="M4" s="159"/>
      <c r="N4" s="159"/>
      <c r="O4" s="161"/>
      <c r="P4" s="161"/>
      <c r="Q4" s="159"/>
      <c r="R4" s="159"/>
      <c r="S4" s="159"/>
      <c r="T4" s="159"/>
    </row>
    <row r="5" spans="1:20" ht="12.75">
      <c r="A5" s="163" t="s">
        <v>91</v>
      </c>
      <c r="B5" s="163"/>
      <c r="C5" s="164" t="str">
        <f>'Krycí list'!P5</f>
        <v> </v>
      </c>
      <c r="D5" s="165"/>
      <c r="E5" s="165"/>
      <c r="F5" s="163"/>
      <c r="G5" s="163"/>
      <c r="H5" s="163"/>
      <c r="I5" s="164"/>
      <c r="J5" s="163"/>
      <c r="K5" s="163"/>
      <c r="L5" s="159"/>
      <c r="M5" s="159"/>
      <c r="N5" s="159"/>
      <c r="O5" s="161"/>
      <c r="P5" s="161"/>
      <c r="Q5" s="159"/>
      <c r="R5" s="159"/>
      <c r="S5" s="159"/>
      <c r="T5" s="159"/>
    </row>
    <row r="6" spans="1:20" ht="12.75">
      <c r="A6" s="163"/>
      <c r="B6" s="163"/>
      <c r="C6" s="164"/>
      <c r="D6" s="165"/>
      <c r="E6" s="165"/>
      <c r="F6" s="163"/>
      <c r="G6" s="163"/>
      <c r="H6" s="163"/>
      <c r="I6" s="164"/>
      <c r="J6" s="163"/>
      <c r="K6" s="163"/>
      <c r="L6" s="159"/>
      <c r="M6" s="159"/>
      <c r="N6" s="159"/>
      <c r="O6" s="161"/>
      <c r="P6" s="161"/>
      <c r="Q6" s="159"/>
      <c r="R6" s="159"/>
      <c r="S6" s="159"/>
      <c r="T6" s="159"/>
    </row>
    <row r="7" spans="1:20" ht="12.75">
      <c r="A7" s="163" t="s">
        <v>82</v>
      </c>
      <c r="B7" s="163"/>
      <c r="C7" s="166" t="str">
        <f>'Krycí list'!E26</f>
        <v>ZŠ Ústí nad Labem, Pod Vodojemem 323/3a</v>
      </c>
      <c r="D7" s="166"/>
      <c r="E7" s="166"/>
      <c r="F7" s="163"/>
      <c r="G7" s="163"/>
      <c r="H7" s="163"/>
      <c r="I7" s="164"/>
      <c r="J7" s="163"/>
      <c r="K7" s="163"/>
      <c r="L7" s="159"/>
      <c r="M7" s="159"/>
      <c r="N7" s="159"/>
      <c r="O7" s="161"/>
      <c r="P7" s="161"/>
      <c r="Q7" s="159"/>
      <c r="R7" s="159"/>
      <c r="S7" s="159"/>
      <c r="T7" s="159"/>
    </row>
    <row r="8" spans="1:20" ht="12.75">
      <c r="A8" s="163" t="s">
        <v>83</v>
      </c>
      <c r="B8" s="163"/>
      <c r="C8" s="166" t="str">
        <f>'Krycí list'!E28</f>
        <v> </v>
      </c>
      <c r="D8" s="166"/>
      <c r="E8" s="165"/>
      <c r="F8" s="163"/>
      <c r="G8" s="163"/>
      <c r="H8" s="163"/>
      <c r="I8" s="164"/>
      <c r="J8" s="163"/>
      <c r="K8" s="163"/>
      <c r="L8" s="159"/>
      <c r="M8" s="159"/>
      <c r="N8" s="159"/>
      <c r="O8" s="161"/>
      <c r="P8" s="161"/>
      <c r="Q8" s="159"/>
      <c r="R8" s="159"/>
      <c r="S8" s="159"/>
      <c r="T8" s="159"/>
    </row>
    <row r="9" spans="1:20" ht="12.75">
      <c r="A9" s="163" t="s">
        <v>84</v>
      </c>
      <c r="B9" s="163"/>
      <c r="C9" s="167" t="str">
        <f>'Krycí list'!O31</f>
        <v>01/2020</v>
      </c>
      <c r="D9" s="167"/>
      <c r="E9" s="165"/>
      <c r="F9" s="163"/>
      <c r="G9" s="163"/>
      <c r="H9" s="163"/>
      <c r="I9" s="164"/>
      <c r="J9" s="163"/>
      <c r="K9" s="163"/>
      <c r="L9" s="159"/>
      <c r="M9" s="159"/>
      <c r="N9" s="159"/>
      <c r="O9" s="161"/>
      <c r="P9" s="161"/>
      <c r="Q9" s="159"/>
      <c r="R9" s="159"/>
      <c r="S9" s="159"/>
      <c r="T9" s="159"/>
    </row>
    <row r="10" spans="1:20" ht="12.75">
      <c r="A10" s="159"/>
      <c r="B10" s="159"/>
      <c r="C10" s="159"/>
      <c r="D10" s="160"/>
      <c r="E10" s="160"/>
      <c r="F10" s="159"/>
      <c r="G10" s="159"/>
      <c r="H10" s="159"/>
      <c r="I10" s="159"/>
      <c r="J10" s="159"/>
      <c r="K10" s="159"/>
      <c r="L10" s="159"/>
      <c r="M10" s="159"/>
      <c r="N10" s="159"/>
      <c r="O10" s="161"/>
      <c r="P10" s="161"/>
      <c r="Q10" s="159"/>
      <c r="R10" s="159"/>
      <c r="S10" s="159"/>
      <c r="T10" s="159"/>
    </row>
    <row r="11" spans="1:27" s="158" customFormat="1" ht="51" customHeight="1" hidden="1">
      <c r="A11" s="168" t="s">
        <v>92</v>
      </c>
      <c r="B11" s="169" t="s">
        <v>93</v>
      </c>
      <c r="C11" s="169" t="s">
        <v>94</v>
      </c>
      <c r="D11" s="169" t="s">
        <v>95</v>
      </c>
      <c r="E11" s="169" t="s">
        <v>96</v>
      </c>
      <c r="F11" s="169" t="s">
        <v>97</v>
      </c>
      <c r="G11" s="169" t="s">
        <v>98</v>
      </c>
      <c r="H11" s="169" t="s">
        <v>99</v>
      </c>
      <c r="I11" s="169" t="s">
        <v>100</v>
      </c>
      <c r="J11" s="169" t="s">
        <v>101</v>
      </c>
      <c r="K11" s="169" t="s">
        <v>88</v>
      </c>
      <c r="L11" s="169" t="s">
        <v>102</v>
      </c>
      <c r="M11" s="169" t="s">
        <v>103</v>
      </c>
      <c r="N11" s="169" t="s">
        <v>104</v>
      </c>
      <c r="O11" s="170" t="s">
        <v>105</v>
      </c>
      <c r="P11" s="171" t="s">
        <v>106</v>
      </c>
      <c r="Q11" s="169" t="s">
        <v>107</v>
      </c>
      <c r="R11" s="169"/>
      <c r="S11" s="169"/>
      <c r="T11" s="171" t="s">
        <v>108</v>
      </c>
      <c r="U11" s="172"/>
      <c r="V11" s="173" t="s">
        <v>109</v>
      </c>
      <c r="W11" s="173"/>
      <c r="X11" s="173"/>
      <c r="Y11" s="174" t="s">
        <v>85</v>
      </c>
      <c r="Z11" s="174"/>
      <c r="AA11" s="174"/>
    </row>
    <row r="12" spans="1:27" ht="12.75">
      <c r="A12" s="175">
        <v>1</v>
      </c>
      <c r="B12" s="176">
        <v>2</v>
      </c>
      <c r="C12" s="176">
        <v>3</v>
      </c>
      <c r="D12" s="177">
        <v>4</v>
      </c>
      <c r="E12" s="177">
        <v>5</v>
      </c>
      <c r="F12" s="176">
        <v>6</v>
      </c>
      <c r="G12" s="176">
        <v>7</v>
      </c>
      <c r="H12" s="176">
        <v>8</v>
      </c>
      <c r="I12" s="176">
        <v>9</v>
      </c>
      <c r="J12" s="176"/>
      <c r="K12" s="176"/>
      <c r="L12" s="176"/>
      <c r="M12" s="176"/>
      <c r="N12" s="176">
        <v>10</v>
      </c>
      <c r="O12" s="178">
        <v>11</v>
      </c>
      <c r="P12" s="179">
        <v>12</v>
      </c>
      <c r="Q12" s="176">
        <v>11</v>
      </c>
      <c r="R12" s="176"/>
      <c r="S12" s="176"/>
      <c r="T12" s="179">
        <v>11</v>
      </c>
      <c r="U12" s="180"/>
      <c r="V12" s="181">
        <v>12</v>
      </c>
      <c r="W12" s="181"/>
      <c r="X12" s="181"/>
      <c r="Y12" s="181">
        <v>13</v>
      </c>
      <c r="Z12" s="181"/>
      <c r="AA12" s="181"/>
    </row>
    <row r="13" spans="1:20" ht="12.75">
      <c r="A13" s="182"/>
      <c r="B13" s="182"/>
      <c r="C13" s="182"/>
      <c r="D13" s="183"/>
      <c r="E13" s="160"/>
      <c r="F13" s="182"/>
      <c r="G13" s="182"/>
      <c r="H13" s="182"/>
      <c r="I13" s="182"/>
      <c r="J13" s="182"/>
      <c r="K13" s="182"/>
      <c r="L13" s="182"/>
      <c r="M13" s="182"/>
      <c r="N13" s="182"/>
      <c r="O13" s="161"/>
      <c r="P13" s="184"/>
      <c r="Q13" s="182"/>
      <c r="R13" s="182"/>
      <c r="S13" s="182"/>
      <c r="T13" s="182"/>
    </row>
    <row r="14" spans="1:17" s="190" customFormat="1" ht="12.75" hidden="1">
      <c r="A14" s="185"/>
      <c r="B14" s="186"/>
      <c r="C14" s="185"/>
      <c r="D14" s="187"/>
      <c r="E14" s="187"/>
      <c r="F14" s="185"/>
      <c r="G14" s="185"/>
      <c r="H14" s="185"/>
      <c r="I14" s="188"/>
      <c r="J14" s="185"/>
      <c r="K14" s="189"/>
      <c r="L14" s="185"/>
      <c r="M14" s="189"/>
      <c r="N14" s="185"/>
      <c r="Q14" s="185"/>
    </row>
    <row r="15" spans="2:13" s="191" customFormat="1" ht="12.75" hidden="1">
      <c r="B15" s="192"/>
      <c r="D15" s="193"/>
      <c r="E15" s="193"/>
      <c r="I15" s="194"/>
      <c r="K15" s="195"/>
      <c r="M15" s="195"/>
    </row>
    <row r="16" spans="1:17" s="204" customFormat="1" ht="12.75" hidden="1">
      <c r="A16" s="196"/>
      <c r="B16" s="196"/>
      <c r="C16" s="196"/>
      <c r="D16" s="197"/>
      <c r="E16" s="198"/>
      <c r="F16" s="196"/>
      <c r="G16" s="199"/>
      <c r="H16" s="200"/>
      <c r="I16" s="200"/>
      <c r="J16" s="201"/>
      <c r="K16" s="199"/>
      <c r="L16" s="201"/>
      <c r="M16" s="199"/>
      <c r="N16" s="202"/>
      <c r="O16" s="203"/>
      <c r="Q16" s="200"/>
    </row>
    <row r="17" spans="1:17" s="204" customFormat="1" ht="12.75" hidden="1">
      <c r="A17" s="196"/>
      <c r="B17" s="196"/>
      <c r="C17" s="196"/>
      <c r="D17" s="197"/>
      <c r="E17" s="198"/>
      <c r="F17" s="196"/>
      <c r="G17" s="199"/>
      <c r="H17" s="200"/>
      <c r="I17" s="200"/>
      <c r="J17" s="201"/>
      <c r="K17" s="199"/>
      <c r="L17" s="201"/>
      <c r="M17" s="199"/>
      <c r="N17" s="202"/>
      <c r="O17" s="203"/>
      <c r="Q17" s="200"/>
    </row>
    <row r="18" spans="1:17" s="204" customFormat="1" ht="12.75" hidden="1">
      <c r="A18" s="196"/>
      <c r="B18" s="196"/>
      <c r="C18" s="196"/>
      <c r="D18" s="197"/>
      <c r="E18" s="198"/>
      <c r="F18" s="196"/>
      <c r="G18" s="199"/>
      <c r="H18" s="200"/>
      <c r="I18" s="200"/>
      <c r="J18" s="201"/>
      <c r="K18" s="199"/>
      <c r="L18" s="201"/>
      <c r="M18" s="199"/>
      <c r="N18" s="202"/>
      <c r="O18" s="203"/>
      <c r="Q18" s="200"/>
    </row>
    <row r="19" spans="1:17" s="204" customFormat="1" ht="12.75" hidden="1">
      <c r="A19" s="196"/>
      <c r="B19" s="196"/>
      <c r="C19" s="196"/>
      <c r="D19" s="197"/>
      <c r="E19" s="198"/>
      <c r="F19" s="196"/>
      <c r="G19" s="199"/>
      <c r="H19" s="200"/>
      <c r="I19" s="200"/>
      <c r="J19" s="201"/>
      <c r="K19" s="199"/>
      <c r="L19" s="201"/>
      <c r="M19" s="199"/>
      <c r="N19" s="202"/>
      <c r="O19" s="203"/>
      <c r="Q19" s="200"/>
    </row>
    <row r="20" spans="1:17" s="204" customFormat="1" ht="12.75" hidden="1">
      <c r="A20" s="196"/>
      <c r="B20" s="196"/>
      <c r="C20" s="196"/>
      <c r="D20" s="197"/>
      <c r="E20" s="198"/>
      <c r="F20" s="196"/>
      <c r="G20" s="199"/>
      <c r="H20" s="200"/>
      <c r="I20" s="200"/>
      <c r="J20" s="201"/>
      <c r="K20" s="199"/>
      <c r="L20" s="201"/>
      <c r="M20" s="199"/>
      <c r="N20" s="202"/>
      <c r="O20" s="203"/>
      <c r="Q20" s="200"/>
    </row>
    <row r="21" spans="1:17" s="204" customFormat="1" ht="12.75" hidden="1">
      <c r="A21" s="196"/>
      <c r="B21" s="196"/>
      <c r="C21" s="196"/>
      <c r="D21" s="197"/>
      <c r="E21" s="198"/>
      <c r="F21" s="196"/>
      <c r="G21" s="199"/>
      <c r="H21" s="200"/>
      <c r="I21" s="200"/>
      <c r="J21" s="201"/>
      <c r="K21" s="199"/>
      <c r="L21" s="201"/>
      <c r="M21" s="199"/>
      <c r="N21" s="202"/>
      <c r="O21" s="203"/>
      <c r="Q21" s="200"/>
    </row>
    <row r="22" spans="1:17" s="204" customFormat="1" ht="12.75" hidden="1">
      <c r="A22" s="196"/>
      <c r="B22" s="196"/>
      <c r="C22" s="196"/>
      <c r="D22" s="197"/>
      <c r="E22" s="198"/>
      <c r="F22" s="196"/>
      <c r="G22" s="199"/>
      <c r="H22" s="200"/>
      <c r="I22" s="200"/>
      <c r="J22" s="201"/>
      <c r="K22" s="199"/>
      <c r="L22" s="201"/>
      <c r="M22" s="199"/>
      <c r="N22" s="202"/>
      <c r="O22" s="203"/>
      <c r="Q22" s="200"/>
    </row>
    <row r="23" spans="1:17" s="204" customFormat="1" ht="12.75" hidden="1">
      <c r="A23" s="196"/>
      <c r="B23" s="196"/>
      <c r="C23" s="196"/>
      <c r="D23" s="197"/>
      <c r="E23" s="198"/>
      <c r="F23" s="196"/>
      <c r="G23" s="199"/>
      <c r="H23" s="200"/>
      <c r="I23" s="200"/>
      <c r="J23" s="201"/>
      <c r="K23" s="199"/>
      <c r="L23" s="201"/>
      <c r="M23" s="199"/>
      <c r="N23" s="202"/>
      <c r="O23" s="203"/>
      <c r="Q23" s="200"/>
    </row>
    <row r="24" spans="1:17" s="204" customFormat="1" ht="12.75" hidden="1">
      <c r="A24" s="196"/>
      <c r="B24" s="196"/>
      <c r="C24" s="196"/>
      <c r="D24" s="197"/>
      <c r="E24" s="198"/>
      <c r="F24" s="196"/>
      <c r="G24" s="199"/>
      <c r="H24" s="200"/>
      <c r="I24" s="200"/>
      <c r="J24" s="201"/>
      <c r="K24" s="199"/>
      <c r="L24" s="201"/>
      <c r="M24" s="199"/>
      <c r="N24" s="202"/>
      <c r="O24" s="203"/>
      <c r="Q24" s="200"/>
    </row>
    <row r="25" spans="1:17" s="204" customFormat="1" ht="12.75" hidden="1">
      <c r="A25" s="196"/>
      <c r="B25" s="196"/>
      <c r="C25" s="196"/>
      <c r="D25" s="197"/>
      <c r="E25" s="198"/>
      <c r="F25" s="196"/>
      <c r="G25" s="199"/>
      <c r="H25" s="200"/>
      <c r="I25" s="200"/>
      <c r="J25" s="201"/>
      <c r="K25" s="199"/>
      <c r="L25" s="201"/>
      <c r="M25" s="199"/>
      <c r="N25" s="202"/>
      <c r="O25" s="203"/>
      <c r="Q25" s="200"/>
    </row>
    <row r="26" spans="1:17" s="204" customFormat="1" ht="12.75" hidden="1">
      <c r="A26" s="196"/>
      <c r="B26" s="196"/>
      <c r="C26" s="196"/>
      <c r="D26" s="197"/>
      <c r="E26" s="198"/>
      <c r="F26" s="196"/>
      <c r="G26" s="199"/>
      <c r="H26" s="200"/>
      <c r="I26" s="200"/>
      <c r="J26" s="201"/>
      <c r="K26" s="199"/>
      <c r="L26" s="201"/>
      <c r="M26" s="199"/>
      <c r="N26" s="202"/>
      <c r="O26" s="203"/>
      <c r="Q26" s="200"/>
    </row>
    <row r="27" spans="1:17" s="204" customFormat="1" ht="12.75" hidden="1">
      <c r="A27" s="196"/>
      <c r="B27" s="196"/>
      <c r="C27" s="196"/>
      <c r="D27" s="197"/>
      <c r="E27" s="198"/>
      <c r="F27" s="196"/>
      <c r="G27" s="199"/>
      <c r="H27" s="200"/>
      <c r="I27" s="200"/>
      <c r="J27" s="201"/>
      <c r="K27" s="199"/>
      <c r="L27" s="201"/>
      <c r="M27" s="199"/>
      <c r="N27" s="202"/>
      <c r="O27" s="203"/>
      <c r="Q27" s="200"/>
    </row>
    <row r="28" spans="1:17" s="204" customFormat="1" ht="12.75" hidden="1">
      <c r="A28" s="196"/>
      <c r="B28" s="196"/>
      <c r="C28" s="196"/>
      <c r="D28" s="197"/>
      <c r="E28" s="198"/>
      <c r="F28" s="196"/>
      <c r="G28" s="199"/>
      <c r="H28" s="200"/>
      <c r="I28" s="200"/>
      <c r="J28" s="201"/>
      <c r="K28" s="199"/>
      <c r="L28" s="201"/>
      <c r="M28" s="199"/>
      <c r="N28" s="202"/>
      <c r="O28" s="203"/>
      <c r="Q28" s="200"/>
    </row>
    <row r="29" spans="1:17" s="204" customFormat="1" ht="12.75" hidden="1">
      <c r="A29" s="196"/>
      <c r="B29" s="196"/>
      <c r="C29" s="196"/>
      <c r="D29" s="197"/>
      <c r="E29" s="198"/>
      <c r="F29" s="196"/>
      <c r="G29" s="199"/>
      <c r="H29" s="200"/>
      <c r="I29" s="200"/>
      <c r="J29" s="201"/>
      <c r="K29" s="199"/>
      <c r="L29" s="201"/>
      <c r="M29" s="199"/>
      <c r="N29" s="202"/>
      <c r="O29" s="203"/>
      <c r="Q29" s="200"/>
    </row>
    <row r="30" spans="2:17" s="191" customFormat="1" ht="12.75" hidden="1">
      <c r="B30" s="192"/>
      <c r="D30" s="193"/>
      <c r="E30" s="193"/>
      <c r="H30" s="205"/>
      <c r="I30" s="194"/>
      <c r="K30" s="195"/>
      <c r="M30" s="195"/>
      <c r="Q30" s="200"/>
    </row>
    <row r="31" spans="1:17" s="204" customFormat="1" ht="12.75" hidden="1">
      <c r="A31" s="196"/>
      <c r="B31" s="196"/>
      <c r="C31" s="196"/>
      <c r="D31" s="197"/>
      <c r="E31" s="198"/>
      <c r="F31" s="196"/>
      <c r="G31" s="199"/>
      <c r="H31" s="200"/>
      <c r="I31" s="200"/>
      <c r="J31" s="201"/>
      <c r="K31" s="199"/>
      <c r="L31" s="201"/>
      <c r="M31" s="199"/>
      <c r="N31" s="202"/>
      <c r="O31" s="203"/>
      <c r="Q31" s="200"/>
    </row>
    <row r="32" spans="1:17" s="204" customFormat="1" ht="12.75" hidden="1">
      <c r="A32" s="196"/>
      <c r="B32" s="196"/>
      <c r="C32" s="196"/>
      <c r="D32" s="197"/>
      <c r="E32" s="198"/>
      <c r="F32" s="196"/>
      <c r="G32" s="199"/>
      <c r="H32" s="200"/>
      <c r="I32" s="200"/>
      <c r="J32" s="201"/>
      <c r="K32" s="199"/>
      <c r="L32" s="201"/>
      <c r="M32" s="199"/>
      <c r="N32" s="202"/>
      <c r="O32" s="203"/>
      <c r="Q32" s="200"/>
    </row>
    <row r="33" spans="1:17" s="204" customFormat="1" ht="12.75" hidden="1">
      <c r="A33" s="196"/>
      <c r="B33" s="196"/>
      <c r="C33" s="196"/>
      <c r="D33" s="197"/>
      <c r="E33" s="198"/>
      <c r="F33" s="196"/>
      <c r="G33" s="199"/>
      <c r="H33" s="200"/>
      <c r="I33" s="200"/>
      <c r="J33" s="201"/>
      <c r="K33" s="199"/>
      <c r="L33" s="201"/>
      <c r="M33" s="199"/>
      <c r="N33" s="202"/>
      <c r="O33" s="203"/>
      <c r="Q33" s="200"/>
    </row>
    <row r="34" spans="1:17" s="204" customFormat="1" ht="12.75" hidden="1">
      <c r="A34" s="196"/>
      <c r="B34" s="196"/>
      <c r="C34" s="196"/>
      <c r="D34" s="197"/>
      <c r="E34" s="198"/>
      <c r="F34" s="196"/>
      <c r="G34" s="199"/>
      <c r="H34" s="200"/>
      <c r="I34" s="200"/>
      <c r="J34" s="201"/>
      <c r="K34" s="199"/>
      <c r="L34" s="201"/>
      <c r="M34" s="199"/>
      <c r="N34" s="202"/>
      <c r="O34" s="203"/>
      <c r="Q34" s="200"/>
    </row>
    <row r="35" spans="1:17" s="204" customFormat="1" ht="12.75" hidden="1">
      <c r="A35" s="196"/>
      <c r="B35" s="196"/>
      <c r="C35" s="196"/>
      <c r="D35" s="197"/>
      <c r="E35" s="198"/>
      <c r="F35" s="196"/>
      <c r="G35" s="199"/>
      <c r="H35" s="200"/>
      <c r="I35" s="200"/>
      <c r="J35" s="201"/>
      <c r="K35" s="199"/>
      <c r="L35" s="201"/>
      <c r="M35" s="199"/>
      <c r="N35" s="202"/>
      <c r="O35" s="203"/>
      <c r="Q35" s="200"/>
    </row>
    <row r="36" spans="1:17" s="204" customFormat="1" ht="12.75" hidden="1">
      <c r="A36" s="196"/>
      <c r="B36" s="196"/>
      <c r="C36" s="196"/>
      <c r="D36" s="197"/>
      <c r="E36" s="198"/>
      <c r="F36" s="196"/>
      <c r="G36" s="199"/>
      <c r="H36" s="200"/>
      <c r="I36" s="200"/>
      <c r="J36" s="201"/>
      <c r="K36" s="199"/>
      <c r="L36" s="201"/>
      <c r="M36" s="199"/>
      <c r="N36" s="202"/>
      <c r="O36" s="203"/>
      <c r="Q36" s="200"/>
    </row>
    <row r="37" spans="1:17" s="204" customFormat="1" ht="12.75" hidden="1">
      <c r="A37" s="196"/>
      <c r="B37" s="196"/>
      <c r="C37" s="196"/>
      <c r="D37" s="197"/>
      <c r="E37" s="198"/>
      <c r="F37" s="196"/>
      <c r="G37" s="199"/>
      <c r="H37" s="200"/>
      <c r="I37" s="200"/>
      <c r="J37" s="201"/>
      <c r="K37" s="199"/>
      <c r="L37" s="201"/>
      <c r="M37" s="199"/>
      <c r="N37" s="202"/>
      <c r="O37" s="203"/>
      <c r="Q37" s="200"/>
    </row>
    <row r="38" spans="1:17" s="204" customFormat="1" ht="12.75" hidden="1">
      <c r="A38" s="196"/>
      <c r="B38" s="196"/>
      <c r="C38" s="196"/>
      <c r="D38" s="197"/>
      <c r="E38" s="198"/>
      <c r="F38" s="196"/>
      <c r="G38" s="199"/>
      <c r="H38" s="200"/>
      <c r="I38" s="200"/>
      <c r="J38" s="201"/>
      <c r="K38" s="199"/>
      <c r="L38" s="201"/>
      <c r="M38" s="199"/>
      <c r="N38" s="202"/>
      <c r="O38" s="203"/>
      <c r="Q38" s="200"/>
    </row>
    <row r="39" spans="1:17" s="204" customFormat="1" ht="12.75" hidden="1">
      <c r="A39" s="196"/>
      <c r="B39" s="196"/>
      <c r="C39" s="196"/>
      <c r="D39" s="197"/>
      <c r="E39" s="198"/>
      <c r="F39" s="196"/>
      <c r="G39" s="199"/>
      <c r="H39" s="200"/>
      <c r="I39" s="200"/>
      <c r="J39" s="201"/>
      <c r="K39" s="199"/>
      <c r="L39" s="201"/>
      <c r="M39" s="199"/>
      <c r="N39" s="202"/>
      <c r="O39" s="203"/>
      <c r="Q39" s="200"/>
    </row>
    <row r="40" spans="1:17" s="204" customFormat="1" ht="12.75" hidden="1">
      <c r="A40" s="196"/>
      <c r="B40" s="196"/>
      <c r="C40" s="196"/>
      <c r="D40" s="197"/>
      <c r="E40" s="198"/>
      <c r="F40" s="196"/>
      <c r="G40" s="199"/>
      <c r="H40" s="200"/>
      <c r="I40" s="200"/>
      <c r="J40" s="201"/>
      <c r="K40" s="199"/>
      <c r="L40" s="201"/>
      <c r="M40" s="199"/>
      <c r="N40" s="202"/>
      <c r="O40" s="203"/>
      <c r="Q40" s="200"/>
    </row>
    <row r="41" spans="1:17" s="204" customFormat="1" ht="12.75" hidden="1">
      <c r="A41" s="196"/>
      <c r="B41" s="196"/>
      <c r="C41" s="196"/>
      <c r="D41" s="197"/>
      <c r="E41" s="198"/>
      <c r="F41" s="196"/>
      <c r="G41" s="199"/>
      <c r="H41" s="200"/>
      <c r="I41" s="200"/>
      <c r="J41" s="201"/>
      <c r="K41" s="199"/>
      <c r="L41" s="201"/>
      <c r="M41" s="199"/>
      <c r="N41" s="202"/>
      <c r="O41" s="203"/>
      <c r="Q41" s="200"/>
    </row>
    <row r="42" spans="1:17" s="204" customFormat="1" ht="12.75" hidden="1">
      <c r="A42" s="196"/>
      <c r="B42" s="196"/>
      <c r="C42" s="196"/>
      <c r="D42" s="197"/>
      <c r="E42" s="198"/>
      <c r="F42" s="196"/>
      <c r="G42" s="199"/>
      <c r="H42" s="200"/>
      <c r="I42" s="200"/>
      <c r="J42" s="201"/>
      <c r="K42" s="199"/>
      <c r="L42" s="201"/>
      <c r="M42" s="199"/>
      <c r="N42" s="202"/>
      <c r="O42" s="203"/>
      <c r="Q42" s="200"/>
    </row>
    <row r="43" spans="1:17" s="204" customFormat="1" ht="12.75" hidden="1">
      <c r="A43" s="196"/>
      <c r="B43" s="196"/>
      <c r="C43" s="196"/>
      <c r="D43" s="197"/>
      <c r="E43" s="198"/>
      <c r="F43" s="196"/>
      <c r="G43" s="199"/>
      <c r="H43" s="200"/>
      <c r="I43" s="200"/>
      <c r="J43" s="201"/>
      <c r="K43" s="199"/>
      <c r="L43" s="201"/>
      <c r="M43" s="199"/>
      <c r="N43" s="202"/>
      <c r="O43" s="203"/>
      <c r="Q43" s="200"/>
    </row>
    <row r="44" spans="1:17" s="204" customFormat="1" ht="12.75" hidden="1">
      <c r="A44" s="196"/>
      <c r="B44" s="196"/>
      <c r="C44" s="196"/>
      <c r="D44" s="197"/>
      <c r="E44" s="198"/>
      <c r="F44" s="196"/>
      <c r="G44" s="199"/>
      <c r="H44" s="200"/>
      <c r="I44" s="200"/>
      <c r="J44" s="201"/>
      <c r="K44" s="199"/>
      <c r="L44" s="201"/>
      <c r="M44" s="199"/>
      <c r="N44" s="202"/>
      <c r="O44" s="203"/>
      <c r="Q44" s="200"/>
    </row>
    <row r="45" spans="1:17" s="204" customFormat="1" ht="12.75" hidden="1">
      <c r="A45" s="196"/>
      <c r="B45" s="196"/>
      <c r="C45" s="196"/>
      <c r="D45" s="197"/>
      <c r="E45" s="198"/>
      <c r="F45" s="196"/>
      <c r="G45" s="199"/>
      <c r="H45" s="200"/>
      <c r="I45" s="200"/>
      <c r="J45" s="201"/>
      <c r="K45" s="199"/>
      <c r="L45" s="201"/>
      <c r="M45" s="199"/>
      <c r="N45" s="202"/>
      <c r="O45" s="203"/>
      <c r="Q45" s="200"/>
    </row>
    <row r="46" spans="1:17" s="204" customFormat="1" ht="12.75" hidden="1">
      <c r="A46" s="196"/>
      <c r="B46" s="196"/>
      <c r="C46" s="196"/>
      <c r="D46" s="197"/>
      <c r="E46" s="198"/>
      <c r="F46" s="196"/>
      <c r="G46" s="199"/>
      <c r="H46" s="200"/>
      <c r="I46" s="200"/>
      <c r="J46" s="201"/>
      <c r="K46" s="199"/>
      <c r="L46" s="201"/>
      <c r="M46" s="199"/>
      <c r="N46" s="202"/>
      <c r="O46" s="203"/>
      <c r="Q46" s="200"/>
    </row>
    <row r="47" spans="1:17" s="204" customFormat="1" ht="12.75" hidden="1">
      <c r="A47" s="196"/>
      <c r="B47" s="196"/>
      <c r="C47" s="196"/>
      <c r="D47" s="197"/>
      <c r="E47" s="198"/>
      <c r="F47" s="196"/>
      <c r="G47" s="199"/>
      <c r="H47" s="200"/>
      <c r="I47" s="200"/>
      <c r="J47" s="201"/>
      <c r="K47" s="199"/>
      <c r="L47" s="201"/>
      <c r="M47" s="199"/>
      <c r="N47" s="202"/>
      <c r="O47" s="203"/>
      <c r="Q47" s="200"/>
    </row>
    <row r="48" spans="1:17" s="204" customFormat="1" ht="12.75" hidden="1">
      <c r="A48" s="196"/>
      <c r="B48" s="196"/>
      <c r="C48" s="196"/>
      <c r="D48" s="197"/>
      <c r="E48" s="198"/>
      <c r="F48" s="196"/>
      <c r="G48" s="199"/>
      <c r="H48" s="200"/>
      <c r="I48" s="200"/>
      <c r="J48" s="201"/>
      <c r="K48" s="199"/>
      <c r="L48" s="201"/>
      <c r="M48" s="199"/>
      <c r="N48" s="202"/>
      <c r="O48" s="203"/>
      <c r="Q48" s="200"/>
    </row>
    <row r="49" spans="1:17" s="204" customFormat="1" ht="12.75" hidden="1">
      <c r="A49" s="196"/>
      <c r="B49" s="196"/>
      <c r="C49" s="196"/>
      <c r="D49" s="197"/>
      <c r="E49" s="198"/>
      <c r="F49" s="196"/>
      <c r="G49" s="199"/>
      <c r="H49" s="200"/>
      <c r="I49" s="200"/>
      <c r="J49" s="201"/>
      <c r="K49" s="199"/>
      <c r="L49" s="201"/>
      <c r="M49" s="199"/>
      <c r="N49" s="202"/>
      <c r="O49" s="203"/>
      <c r="Q49" s="200"/>
    </row>
    <row r="50" spans="1:17" s="204" customFormat="1" ht="12.75" hidden="1">
      <c r="A50" s="196"/>
      <c r="B50" s="196"/>
      <c r="C50" s="196"/>
      <c r="D50" s="197"/>
      <c r="E50" s="198"/>
      <c r="F50" s="196"/>
      <c r="G50" s="199"/>
      <c r="H50" s="200"/>
      <c r="I50" s="200"/>
      <c r="J50" s="201"/>
      <c r="K50" s="199"/>
      <c r="L50" s="201"/>
      <c r="M50" s="199"/>
      <c r="N50" s="202"/>
      <c r="O50" s="203"/>
      <c r="Q50" s="200"/>
    </row>
    <row r="51" spans="1:17" s="204" customFormat="1" ht="12.75" hidden="1">
      <c r="A51" s="196"/>
      <c r="B51" s="196"/>
      <c r="C51" s="196"/>
      <c r="D51" s="197"/>
      <c r="E51" s="198"/>
      <c r="F51" s="196"/>
      <c r="G51" s="199"/>
      <c r="H51" s="200"/>
      <c r="I51" s="200"/>
      <c r="J51" s="201"/>
      <c r="K51" s="199"/>
      <c r="L51" s="201"/>
      <c r="M51" s="199"/>
      <c r="N51" s="202"/>
      <c r="O51" s="203"/>
      <c r="Q51" s="200"/>
    </row>
    <row r="52" spans="1:17" s="204" customFormat="1" ht="12.75" hidden="1">
      <c r="A52" s="196"/>
      <c r="B52" s="196"/>
      <c r="C52" s="196"/>
      <c r="D52" s="197"/>
      <c r="E52" s="198"/>
      <c r="F52" s="196"/>
      <c r="G52" s="199"/>
      <c r="H52" s="200"/>
      <c r="I52" s="200"/>
      <c r="J52" s="201"/>
      <c r="K52" s="199"/>
      <c r="L52" s="201"/>
      <c r="M52" s="199"/>
      <c r="N52" s="202"/>
      <c r="O52" s="203"/>
      <c r="Q52" s="200"/>
    </row>
    <row r="53" spans="1:17" s="204" customFormat="1" ht="12.75" hidden="1">
      <c r="A53" s="196"/>
      <c r="B53" s="196"/>
      <c r="C53" s="196"/>
      <c r="D53" s="197"/>
      <c r="E53" s="198"/>
      <c r="F53" s="196"/>
      <c r="G53" s="199"/>
      <c r="H53" s="200"/>
      <c r="I53" s="200"/>
      <c r="J53" s="201"/>
      <c r="K53" s="199"/>
      <c r="L53" s="201"/>
      <c r="M53" s="199"/>
      <c r="N53" s="202"/>
      <c r="O53" s="203"/>
      <c r="Q53" s="200"/>
    </row>
    <row r="54" spans="1:17" s="204" customFormat="1" ht="12.75" hidden="1">
      <c r="A54" s="196"/>
      <c r="B54" s="196"/>
      <c r="C54" s="196"/>
      <c r="D54" s="197"/>
      <c r="E54" s="198"/>
      <c r="F54" s="196"/>
      <c r="G54" s="199"/>
      <c r="H54" s="200"/>
      <c r="I54" s="200"/>
      <c r="J54" s="201"/>
      <c r="K54" s="199"/>
      <c r="L54" s="201"/>
      <c r="M54" s="199"/>
      <c r="N54" s="202"/>
      <c r="O54" s="203"/>
      <c r="Q54" s="200"/>
    </row>
    <row r="55" spans="1:17" s="204" customFormat="1" ht="12.75" hidden="1">
      <c r="A55" s="196"/>
      <c r="B55" s="196"/>
      <c r="C55" s="196"/>
      <c r="D55" s="197"/>
      <c r="E55" s="198"/>
      <c r="F55" s="196"/>
      <c r="G55" s="199"/>
      <c r="H55" s="200"/>
      <c r="I55" s="200"/>
      <c r="J55" s="201"/>
      <c r="K55" s="199"/>
      <c r="L55" s="201"/>
      <c r="M55" s="199"/>
      <c r="N55" s="202"/>
      <c r="O55" s="203"/>
      <c r="Q55" s="200"/>
    </row>
    <row r="56" spans="1:17" s="204" customFormat="1" ht="12.75" hidden="1">
      <c r="A56" s="196"/>
      <c r="B56" s="196"/>
      <c r="C56" s="196"/>
      <c r="D56" s="197"/>
      <c r="E56" s="198"/>
      <c r="F56" s="196"/>
      <c r="G56" s="199"/>
      <c r="H56" s="200"/>
      <c r="I56" s="200"/>
      <c r="J56" s="201"/>
      <c r="K56" s="199"/>
      <c r="L56" s="201"/>
      <c r="M56" s="199"/>
      <c r="N56" s="202"/>
      <c r="O56" s="203"/>
      <c r="Q56" s="200"/>
    </row>
    <row r="57" spans="1:17" s="204" customFormat="1" ht="12.75" hidden="1">
      <c r="A57" s="196"/>
      <c r="B57" s="196"/>
      <c r="C57" s="196"/>
      <c r="D57" s="197"/>
      <c r="E57" s="198"/>
      <c r="F57" s="196"/>
      <c r="G57" s="199"/>
      <c r="H57" s="200"/>
      <c r="I57" s="200"/>
      <c r="J57" s="201"/>
      <c r="K57" s="199"/>
      <c r="L57" s="201"/>
      <c r="M57" s="199"/>
      <c r="N57" s="202"/>
      <c r="O57" s="203"/>
      <c r="Q57" s="200"/>
    </row>
    <row r="58" spans="1:17" s="204" customFormat="1" ht="12.75" hidden="1">
      <c r="A58" s="196"/>
      <c r="B58" s="196"/>
      <c r="C58" s="196"/>
      <c r="D58" s="197"/>
      <c r="E58" s="198"/>
      <c r="F58" s="196"/>
      <c r="G58" s="199"/>
      <c r="H58" s="200"/>
      <c r="I58" s="200"/>
      <c r="J58" s="201"/>
      <c r="K58" s="199"/>
      <c r="L58" s="201"/>
      <c r="M58" s="199"/>
      <c r="N58" s="202"/>
      <c r="O58" s="203"/>
      <c r="Q58" s="200"/>
    </row>
    <row r="59" spans="1:17" s="204" customFormat="1" ht="12.75" hidden="1">
      <c r="A59" s="196"/>
      <c r="B59" s="196"/>
      <c r="C59" s="196"/>
      <c r="D59" s="197"/>
      <c r="E59" s="198"/>
      <c r="F59" s="196"/>
      <c r="G59" s="199"/>
      <c r="H59" s="200"/>
      <c r="I59" s="200"/>
      <c r="J59" s="201"/>
      <c r="K59" s="199"/>
      <c r="L59" s="201"/>
      <c r="M59" s="199"/>
      <c r="N59" s="202"/>
      <c r="O59" s="203"/>
      <c r="Q59" s="200"/>
    </row>
    <row r="60" spans="1:17" s="204" customFormat="1" ht="12.75" hidden="1">
      <c r="A60" s="196"/>
      <c r="B60" s="196"/>
      <c r="C60" s="196"/>
      <c r="D60" s="197"/>
      <c r="E60" s="198"/>
      <c r="F60" s="196"/>
      <c r="G60" s="199"/>
      <c r="H60" s="200"/>
      <c r="I60" s="200"/>
      <c r="J60" s="201"/>
      <c r="K60" s="199"/>
      <c r="L60" s="201"/>
      <c r="M60" s="199"/>
      <c r="N60" s="202"/>
      <c r="O60" s="203"/>
      <c r="Q60" s="200"/>
    </row>
    <row r="61" spans="1:17" s="204" customFormat="1" ht="12.75" hidden="1">
      <c r="A61" s="196"/>
      <c r="B61" s="196"/>
      <c r="C61" s="196"/>
      <c r="D61" s="197"/>
      <c r="E61" s="198"/>
      <c r="F61" s="196"/>
      <c r="G61" s="199"/>
      <c r="H61" s="200"/>
      <c r="I61" s="200"/>
      <c r="J61" s="201"/>
      <c r="K61" s="199"/>
      <c r="L61" s="201"/>
      <c r="M61" s="199"/>
      <c r="N61" s="202"/>
      <c r="O61" s="203"/>
      <c r="Q61" s="200"/>
    </row>
    <row r="62" spans="1:17" s="204" customFormat="1" ht="12.75" hidden="1">
      <c r="A62" s="196"/>
      <c r="B62" s="196"/>
      <c r="C62" s="196"/>
      <c r="D62" s="197"/>
      <c r="E62" s="198"/>
      <c r="F62" s="196"/>
      <c r="G62" s="199"/>
      <c r="H62" s="200"/>
      <c r="I62" s="200"/>
      <c r="J62" s="201"/>
      <c r="K62" s="199"/>
      <c r="L62" s="201"/>
      <c r="M62" s="199"/>
      <c r="N62" s="202"/>
      <c r="O62" s="203"/>
      <c r="Q62" s="200"/>
    </row>
    <row r="63" spans="1:17" s="204" customFormat="1" ht="12.75" hidden="1">
      <c r="A63" s="196"/>
      <c r="B63" s="196"/>
      <c r="C63" s="196"/>
      <c r="D63" s="197"/>
      <c r="E63" s="198"/>
      <c r="F63" s="196"/>
      <c r="G63" s="199"/>
      <c r="H63" s="200"/>
      <c r="I63" s="200"/>
      <c r="J63" s="201"/>
      <c r="K63" s="199"/>
      <c r="L63" s="201"/>
      <c r="M63" s="199"/>
      <c r="N63" s="202"/>
      <c r="O63" s="203"/>
      <c r="Q63" s="200"/>
    </row>
    <row r="64" spans="1:17" s="204" customFormat="1" ht="12.75" hidden="1">
      <c r="A64" s="196"/>
      <c r="B64" s="196"/>
      <c r="C64" s="196"/>
      <c r="D64" s="197"/>
      <c r="E64" s="198"/>
      <c r="F64" s="196"/>
      <c r="G64" s="199"/>
      <c r="H64" s="200"/>
      <c r="I64" s="200"/>
      <c r="J64" s="201"/>
      <c r="K64" s="199"/>
      <c r="L64" s="201"/>
      <c r="M64" s="199"/>
      <c r="N64" s="202"/>
      <c r="O64" s="203"/>
      <c r="Q64" s="200"/>
    </row>
    <row r="65" spans="1:17" s="204" customFormat="1" ht="12.75" hidden="1">
      <c r="A65" s="196"/>
      <c r="B65" s="196"/>
      <c r="C65" s="196"/>
      <c r="D65" s="197"/>
      <c r="E65" s="198"/>
      <c r="F65" s="196"/>
      <c r="G65" s="199"/>
      <c r="H65" s="200"/>
      <c r="I65" s="200"/>
      <c r="J65" s="201"/>
      <c r="K65" s="199"/>
      <c r="L65" s="201"/>
      <c r="M65" s="199"/>
      <c r="N65" s="202"/>
      <c r="O65" s="203"/>
      <c r="Q65" s="200"/>
    </row>
    <row r="66" spans="1:17" s="204" customFormat="1" ht="12.75" hidden="1">
      <c r="A66" s="196"/>
      <c r="B66" s="196"/>
      <c r="C66" s="196"/>
      <c r="D66" s="197"/>
      <c r="E66" s="198"/>
      <c r="F66" s="196"/>
      <c r="G66" s="199"/>
      <c r="H66" s="200"/>
      <c r="I66" s="200"/>
      <c r="J66" s="201"/>
      <c r="K66" s="199"/>
      <c r="L66" s="201"/>
      <c r="M66" s="199"/>
      <c r="N66" s="202"/>
      <c r="O66" s="203"/>
      <c r="Q66" s="200"/>
    </row>
    <row r="67" spans="1:17" s="204" customFormat="1" ht="12.75" hidden="1">
      <c r="A67" s="196"/>
      <c r="B67" s="196"/>
      <c r="C67" s="196"/>
      <c r="D67" s="197"/>
      <c r="E67" s="198"/>
      <c r="F67" s="196"/>
      <c r="G67" s="199"/>
      <c r="H67" s="200"/>
      <c r="I67" s="200"/>
      <c r="J67" s="201"/>
      <c r="K67" s="199"/>
      <c r="L67" s="201"/>
      <c r="M67" s="199"/>
      <c r="N67" s="202"/>
      <c r="O67" s="203"/>
      <c r="Q67" s="200"/>
    </row>
    <row r="68" spans="1:17" s="204" customFormat="1" ht="12.75" hidden="1">
      <c r="A68" s="196"/>
      <c r="B68" s="196"/>
      <c r="C68" s="196"/>
      <c r="D68" s="197"/>
      <c r="E68" s="198"/>
      <c r="F68" s="196"/>
      <c r="G68" s="199"/>
      <c r="H68" s="200"/>
      <c r="I68" s="200"/>
      <c r="J68" s="201"/>
      <c r="K68" s="199"/>
      <c r="L68" s="201"/>
      <c r="M68" s="199"/>
      <c r="N68" s="202"/>
      <c r="O68" s="203"/>
      <c r="Q68" s="200"/>
    </row>
    <row r="69" spans="1:17" s="204" customFormat="1" ht="12.75" hidden="1">
      <c r="A69" s="196"/>
      <c r="B69" s="196"/>
      <c r="C69" s="196"/>
      <c r="D69" s="197"/>
      <c r="E69" s="198"/>
      <c r="F69" s="196"/>
      <c r="G69" s="199"/>
      <c r="H69" s="200"/>
      <c r="I69" s="200"/>
      <c r="J69" s="201"/>
      <c r="K69" s="199"/>
      <c r="L69" s="201"/>
      <c r="M69" s="199"/>
      <c r="N69" s="202"/>
      <c r="O69" s="203"/>
      <c r="Q69" s="200"/>
    </row>
    <row r="70" spans="1:17" s="204" customFormat="1" ht="12.75" hidden="1">
      <c r="A70" s="196"/>
      <c r="B70" s="196"/>
      <c r="C70" s="196"/>
      <c r="D70" s="197"/>
      <c r="E70" s="198"/>
      <c r="F70" s="196"/>
      <c r="G70" s="199"/>
      <c r="H70" s="200"/>
      <c r="I70" s="200"/>
      <c r="J70" s="201"/>
      <c r="K70" s="199"/>
      <c r="L70" s="201"/>
      <c r="M70" s="199"/>
      <c r="N70" s="202"/>
      <c r="O70" s="203"/>
      <c r="Q70" s="200"/>
    </row>
    <row r="71" spans="1:17" s="204" customFormat="1" ht="12.75" hidden="1">
      <c r="A71" s="196"/>
      <c r="B71" s="196"/>
      <c r="C71" s="196"/>
      <c r="D71" s="197"/>
      <c r="E71" s="198"/>
      <c r="F71" s="196"/>
      <c r="G71" s="199"/>
      <c r="H71" s="200"/>
      <c r="I71" s="200"/>
      <c r="J71" s="201"/>
      <c r="K71" s="199"/>
      <c r="L71" s="201"/>
      <c r="M71" s="199"/>
      <c r="N71" s="202"/>
      <c r="O71" s="203"/>
      <c r="Q71" s="200"/>
    </row>
    <row r="72" spans="1:17" s="204" customFormat="1" ht="12.75" hidden="1">
      <c r="A72" s="196"/>
      <c r="B72" s="196"/>
      <c r="C72" s="196"/>
      <c r="D72" s="197"/>
      <c r="E72" s="198"/>
      <c r="F72" s="196"/>
      <c r="G72" s="199"/>
      <c r="H72" s="200"/>
      <c r="I72" s="200"/>
      <c r="J72" s="201"/>
      <c r="K72" s="199"/>
      <c r="L72" s="201"/>
      <c r="M72" s="199"/>
      <c r="N72" s="202"/>
      <c r="O72" s="203"/>
      <c r="Q72" s="200"/>
    </row>
    <row r="73" spans="1:17" s="204" customFormat="1" ht="12.75" hidden="1">
      <c r="A73" s="196"/>
      <c r="B73" s="196"/>
      <c r="C73" s="196"/>
      <c r="D73" s="197"/>
      <c r="E73" s="198"/>
      <c r="F73" s="196"/>
      <c r="G73" s="199"/>
      <c r="H73" s="200"/>
      <c r="I73" s="200"/>
      <c r="J73" s="201"/>
      <c r="K73" s="199"/>
      <c r="L73" s="201"/>
      <c r="M73" s="199"/>
      <c r="N73" s="202"/>
      <c r="O73" s="203"/>
      <c r="Q73" s="200"/>
    </row>
    <row r="74" spans="1:17" s="204" customFormat="1" ht="12.75" hidden="1">
      <c r="A74" s="196"/>
      <c r="B74" s="196"/>
      <c r="C74" s="196"/>
      <c r="D74" s="197"/>
      <c r="E74" s="198"/>
      <c r="F74" s="196"/>
      <c r="G74" s="199"/>
      <c r="H74" s="200"/>
      <c r="I74" s="200"/>
      <c r="J74" s="201"/>
      <c r="K74" s="199"/>
      <c r="L74" s="201"/>
      <c r="M74" s="199"/>
      <c r="N74" s="202"/>
      <c r="O74" s="203"/>
      <c r="Q74" s="200"/>
    </row>
    <row r="75" spans="1:17" s="204" customFormat="1" ht="12.75" hidden="1">
      <c r="A75" s="196"/>
      <c r="B75" s="196"/>
      <c r="C75" s="196"/>
      <c r="D75" s="197"/>
      <c r="E75" s="198"/>
      <c r="F75" s="196"/>
      <c r="G75" s="199"/>
      <c r="H75" s="200"/>
      <c r="I75" s="200"/>
      <c r="J75" s="201"/>
      <c r="K75" s="199"/>
      <c r="L75" s="201"/>
      <c r="M75" s="199"/>
      <c r="N75" s="202"/>
      <c r="O75" s="203"/>
      <c r="Q75" s="200"/>
    </row>
    <row r="76" spans="1:17" s="204" customFormat="1" ht="12.75" hidden="1">
      <c r="A76" s="196"/>
      <c r="B76" s="196"/>
      <c r="C76" s="196"/>
      <c r="D76" s="197"/>
      <c r="E76" s="198"/>
      <c r="F76" s="196"/>
      <c r="G76" s="199"/>
      <c r="H76" s="200"/>
      <c r="I76" s="200"/>
      <c r="J76" s="201"/>
      <c r="K76" s="199"/>
      <c r="L76" s="201"/>
      <c r="M76" s="199"/>
      <c r="N76" s="202"/>
      <c r="O76" s="203"/>
      <c r="Q76" s="200"/>
    </row>
    <row r="77" spans="1:17" s="204" customFormat="1" ht="12.75" hidden="1">
      <c r="A77" s="196"/>
      <c r="B77" s="196"/>
      <c r="C77" s="196"/>
      <c r="D77" s="197"/>
      <c r="E77" s="198"/>
      <c r="F77" s="196"/>
      <c r="G77" s="199"/>
      <c r="H77" s="200"/>
      <c r="I77" s="200"/>
      <c r="J77" s="201"/>
      <c r="K77" s="199"/>
      <c r="L77" s="201"/>
      <c r="M77" s="199"/>
      <c r="N77" s="202"/>
      <c r="O77" s="203"/>
      <c r="Q77" s="200"/>
    </row>
    <row r="78" spans="1:17" s="204" customFormat="1" ht="12.75" hidden="1">
      <c r="A78" s="196"/>
      <c r="B78" s="196"/>
      <c r="C78" s="196"/>
      <c r="D78" s="197"/>
      <c r="E78" s="198"/>
      <c r="F78" s="196"/>
      <c r="G78" s="199"/>
      <c r="H78" s="200"/>
      <c r="I78" s="200"/>
      <c r="J78" s="201"/>
      <c r="K78" s="199"/>
      <c r="L78" s="201"/>
      <c r="M78" s="199"/>
      <c r="N78" s="202"/>
      <c r="O78" s="203"/>
      <c r="Q78" s="200"/>
    </row>
    <row r="79" spans="1:17" s="204" customFormat="1" ht="12.75" hidden="1">
      <c r="A79" s="196"/>
      <c r="B79" s="196"/>
      <c r="C79" s="196"/>
      <c r="D79" s="197"/>
      <c r="E79" s="198"/>
      <c r="F79" s="196"/>
      <c r="G79" s="199"/>
      <c r="H79" s="200"/>
      <c r="I79" s="200"/>
      <c r="J79" s="201"/>
      <c r="K79" s="199"/>
      <c r="L79" s="201"/>
      <c r="M79" s="199"/>
      <c r="N79" s="202"/>
      <c r="O79" s="203"/>
      <c r="Q79" s="200"/>
    </row>
    <row r="80" spans="1:17" s="204" customFormat="1" ht="12.75" hidden="1">
      <c r="A80" s="196"/>
      <c r="B80" s="196"/>
      <c r="C80" s="196"/>
      <c r="D80" s="197"/>
      <c r="E80" s="198"/>
      <c r="F80" s="196"/>
      <c r="G80" s="199"/>
      <c r="H80" s="200"/>
      <c r="I80" s="200"/>
      <c r="J80" s="201"/>
      <c r="K80" s="199"/>
      <c r="L80" s="201"/>
      <c r="M80" s="199"/>
      <c r="N80" s="202"/>
      <c r="O80" s="203"/>
      <c r="Q80" s="200"/>
    </row>
    <row r="81" spans="1:17" s="204" customFormat="1" ht="12.75" hidden="1">
      <c r="A81" s="196"/>
      <c r="B81" s="196"/>
      <c r="C81" s="196"/>
      <c r="D81" s="197"/>
      <c r="E81" s="198"/>
      <c r="F81" s="196"/>
      <c r="G81" s="199"/>
      <c r="H81" s="200"/>
      <c r="I81" s="200"/>
      <c r="J81" s="201"/>
      <c r="K81" s="199"/>
      <c r="L81" s="201"/>
      <c r="M81" s="199"/>
      <c r="N81" s="202"/>
      <c r="O81" s="203"/>
      <c r="Q81" s="200"/>
    </row>
    <row r="82" spans="1:17" s="204" customFormat="1" ht="12.75" hidden="1">
      <c r="A82" s="196"/>
      <c r="B82" s="196"/>
      <c r="C82" s="196"/>
      <c r="D82" s="197"/>
      <c r="E82" s="198"/>
      <c r="F82" s="196"/>
      <c r="G82" s="199"/>
      <c r="H82" s="200"/>
      <c r="I82" s="200"/>
      <c r="J82" s="201"/>
      <c r="K82" s="199"/>
      <c r="L82" s="201"/>
      <c r="M82" s="199"/>
      <c r="N82" s="202"/>
      <c r="O82" s="203"/>
      <c r="Q82" s="200"/>
    </row>
    <row r="83" spans="1:17" s="204" customFormat="1" ht="12.75" hidden="1">
      <c r="A83" s="196"/>
      <c r="B83" s="196"/>
      <c r="C83" s="196"/>
      <c r="D83" s="197"/>
      <c r="E83" s="198"/>
      <c r="F83" s="196"/>
      <c r="G83" s="199"/>
      <c r="H83" s="200"/>
      <c r="I83" s="200"/>
      <c r="J83" s="201"/>
      <c r="K83" s="199"/>
      <c r="L83" s="201"/>
      <c r="M83" s="199"/>
      <c r="N83" s="202"/>
      <c r="O83" s="203"/>
      <c r="Q83" s="200"/>
    </row>
    <row r="84" spans="1:17" s="204" customFormat="1" ht="12.75" hidden="1">
      <c r="A84" s="196"/>
      <c r="B84" s="196"/>
      <c r="C84" s="196"/>
      <c r="D84" s="197"/>
      <c r="E84" s="198"/>
      <c r="F84" s="196"/>
      <c r="G84" s="199"/>
      <c r="H84" s="200"/>
      <c r="I84" s="200"/>
      <c r="J84" s="201"/>
      <c r="K84" s="199"/>
      <c r="L84" s="201"/>
      <c r="M84" s="199"/>
      <c r="N84" s="202"/>
      <c r="O84" s="203"/>
      <c r="Q84" s="200"/>
    </row>
    <row r="85" spans="1:17" s="204" customFormat="1" ht="12.75" hidden="1">
      <c r="A85" s="196"/>
      <c r="B85" s="196"/>
      <c r="C85" s="196"/>
      <c r="D85" s="197"/>
      <c r="E85" s="198"/>
      <c r="F85" s="196"/>
      <c r="G85" s="199"/>
      <c r="H85" s="200"/>
      <c r="I85" s="200"/>
      <c r="J85" s="201"/>
      <c r="K85" s="199"/>
      <c r="L85" s="201"/>
      <c r="M85" s="199"/>
      <c r="N85" s="202"/>
      <c r="O85" s="203"/>
      <c r="Q85" s="200"/>
    </row>
    <row r="86" spans="1:17" s="204" customFormat="1" ht="12.75" hidden="1">
      <c r="A86" s="196"/>
      <c r="B86" s="196"/>
      <c r="C86" s="196"/>
      <c r="D86" s="197"/>
      <c r="E86" s="198"/>
      <c r="F86" s="196"/>
      <c r="G86" s="199"/>
      <c r="H86" s="200"/>
      <c r="I86" s="200"/>
      <c r="J86" s="201"/>
      <c r="K86" s="199"/>
      <c r="L86" s="201"/>
      <c r="M86" s="199"/>
      <c r="N86" s="202"/>
      <c r="O86" s="203"/>
      <c r="Q86" s="200"/>
    </row>
    <row r="87" spans="1:17" s="204" customFormat="1" ht="12.75" hidden="1">
      <c r="A87" s="196"/>
      <c r="B87" s="196"/>
      <c r="C87" s="196"/>
      <c r="D87" s="197"/>
      <c r="E87" s="198"/>
      <c r="F87" s="196"/>
      <c r="G87" s="199"/>
      <c r="H87" s="200"/>
      <c r="I87" s="200"/>
      <c r="J87" s="201"/>
      <c r="K87" s="199"/>
      <c r="L87" s="201"/>
      <c r="M87" s="199"/>
      <c r="N87" s="202"/>
      <c r="O87" s="203"/>
      <c r="Q87" s="200"/>
    </row>
    <row r="88" spans="1:17" s="204" customFormat="1" ht="12.75" hidden="1">
      <c r="A88" s="196"/>
      <c r="B88" s="196"/>
      <c r="C88" s="196"/>
      <c r="D88" s="197"/>
      <c r="E88" s="198"/>
      <c r="F88" s="196"/>
      <c r="G88" s="199"/>
      <c r="H88" s="200"/>
      <c r="I88" s="200"/>
      <c r="J88" s="201"/>
      <c r="K88" s="199"/>
      <c r="L88" s="201"/>
      <c r="M88" s="199"/>
      <c r="N88" s="202"/>
      <c r="O88" s="203"/>
      <c r="Q88" s="200"/>
    </row>
    <row r="89" spans="1:17" s="204" customFormat="1" ht="12.75" hidden="1">
      <c r="A89" s="196"/>
      <c r="B89" s="196"/>
      <c r="C89" s="196"/>
      <c r="D89" s="197"/>
      <c r="E89" s="198"/>
      <c r="F89" s="196"/>
      <c r="G89" s="199"/>
      <c r="H89" s="200"/>
      <c r="I89" s="200"/>
      <c r="J89" s="201"/>
      <c r="K89" s="199"/>
      <c r="L89" s="201"/>
      <c r="M89" s="199"/>
      <c r="N89" s="202"/>
      <c r="O89" s="203"/>
      <c r="Q89" s="200"/>
    </row>
    <row r="90" spans="1:17" s="204" customFormat="1" ht="12.75" hidden="1">
      <c r="A90" s="196"/>
      <c r="B90" s="196"/>
      <c r="C90" s="196"/>
      <c r="D90" s="197"/>
      <c r="E90" s="198"/>
      <c r="F90" s="196"/>
      <c r="G90" s="199"/>
      <c r="H90" s="200"/>
      <c r="I90" s="200"/>
      <c r="J90" s="201"/>
      <c r="K90" s="199"/>
      <c r="L90" s="201"/>
      <c r="M90" s="199"/>
      <c r="N90" s="202"/>
      <c r="O90" s="203"/>
      <c r="Q90" s="200"/>
    </row>
    <row r="91" spans="1:17" s="204" customFormat="1" ht="12.75" hidden="1">
      <c r="A91" s="196"/>
      <c r="B91" s="196"/>
      <c r="C91" s="196"/>
      <c r="D91" s="197"/>
      <c r="E91" s="198"/>
      <c r="F91" s="196"/>
      <c r="G91" s="199"/>
      <c r="H91" s="200"/>
      <c r="I91" s="200"/>
      <c r="J91" s="201"/>
      <c r="K91" s="199"/>
      <c r="L91" s="201"/>
      <c r="M91" s="199"/>
      <c r="N91" s="202"/>
      <c r="O91" s="203"/>
      <c r="Q91" s="200"/>
    </row>
    <row r="92" spans="1:17" s="204" customFormat="1" ht="12.75" hidden="1">
      <c r="A92" s="196"/>
      <c r="B92" s="196"/>
      <c r="C92" s="196"/>
      <c r="D92" s="197"/>
      <c r="E92" s="198"/>
      <c r="F92" s="196"/>
      <c r="G92" s="199"/>
      <c r="H92" s="200"/>
      <c r="I92" s="200"/>
      <c r="J92" s="201"/>
      <c r="K92" s="199"/>
      <c r="L92" s="201"/>
      <c r="M92" s="199"/>
      <c r="N92" s="202"/>
      <c r="O92" s="203"/>
      <c r="Q92" s="200"/>
    </row>
    <row r="93" spans="1:17" s="204" customFormat="1" ht="12.75" hidden="1">
      <c r="A93" s="196"/>
      <c r="B93" s="196"/>
      <c r="C93" s="196"/>
      <c r="D93" s="197"/>
      <c r="E93" s="198"/>
      <c r="F93" s="196"/>
      <c r="G93" s="199"/>
      <c r="H93" s="200"/>
      <c r="I93" s="200"/>
      <c r="J93" s="201"/>
      <c r="K93" s="199"/>
      <c r="L93" s="201"/>
      <c r="M93" s="199"/>
      <c r="N93" s="202"/>
      <c r="O93" s="203"/>
      <c r="Q93" s="200"/>
    </row>
    <row r="94" spans="1:17" s="204" customFormat="1" ht="12.75" hidden="1">
      <c r="A94" s="196"/>
      <c r="B94" s="196"/>
      <c r="C94" s="196"/>
      <c r="D94" s="197"/>
      <c r="E94" s="198"/>
      <c r="F94" s="196"/>
      <c r="G94" s="199"/>
      <c r="H94" s="200"/>
      <c r="I94" s="200"/>
      <c r="J94" s="201"/>
      <c r="K94" s="199"/>
      <c r="L94" s="201"/>
      <c r="M94" s="199"/>
      <c r="N94" s="202"/>
      <c r="O94" s="203"/>
      <c r="Q94" s="200"/>
    </row>
    <row r="95" spans="1:17" s="204" customFormat="1" ht="12.75" hidden="1">
      <c r="A95" s="196"/>
      <c r="B95" s="196"/>
      <c r="C95" s="196"/>
      <c r="D95" s="197"/>
      <c r="E95" s="198"/>
      <c r="F95" s="196"/>
      <c r="G95" s="199"/>
      <c r="H95" s="200"/>
      <c r="I95" s="200"/>
      <c r="J95" s="201"/>
      <c r="K95" s="199"/>
      <c r="L95" s="201"/>
      <c r="M95" s="199"/>
      <c r="N95" s="202"/>
      <c r="O95" s="203"/>
      <c r="Q95" s="200"/>
    </row>
    <row r="96" spans="1:17" s="204" customFormat="1" ht="12.75" hidden="1">
      <c r="A96" s="196"/>
      <c r="B96" s="196"/>
      <c r="C96" s="196"/>
      <c r="D96" s="197"/>
      <c r="E96" s="198"/>
      <c r="F96" s="196"/>
      <c r="G96" s="199"/>
      <c r="H96" s="200"/>
      <c r="I96" s="200"/>
      <c r="J96" s="201"/>
      <c r="K96" s="199"/>
      <c r="L96" s="201"/>
      <c r="M96" s="199"/>
      <c r="N96" s="202"/>
      <c r="O96" s="203"/>
      <c r="Q96" s="200"/>
    </row>
    <row r="97" spans="1:17" s="204" customFormat="1" ht="12.75" hidden="1">
      <c r="A97" s="196"/>
      <c r="B97" s="196"/>
      <c r="C97" s="196"/>
      <c r="D97" s="197"/>
      <c r="E97" s="198"/>
      <c r="F97" s="196"/>
      <c r="G97" s="199"/>
      <c r="H97" s="200"/>
      <c r="I97" s="200"/>
      <c r="J97" s="201"/>
      <c r="K97" s="199"/>
      <c r="L97" s="201"/>
      <c r="M97" s="199"/>
      <c r="N97" s="202"/>
      <c r="O97" s="203"/>
      <c r="Q97" s="200"/>
    </row>
    <row r="98" spans="1:17" s="204" customFormat="1" ht="12.75" hidden="1">
      <c r="A98" s="196"/>
      <c r="B98" s="196"/>
      <c r="C98" s="196"/>
      <c r="D98" s="197"/>
      <c r="E98" s="198"/>
      <c r="F98" s="196"/>
      <c r="G98" s="199"/>
      <c r="H98" s="200"/>
      <c r="I98" s="200"/>
      <c r="J98" s="201"/>
      <c r="K98" s="199"/>
      <c r="L98" s="201"/>
      <c r="M98" s="199"/>
      <c r="N98" s="202"/>
      <c r="O98" s="203"/>
      <c r="Q98" s="200"/>
    </row>
    <row r="99" spans="1:17" s="204" customFormat="1" ht="12.75" hidden="1">
      <c r="A99" s="196"/>
      <c r="B99" s="196"/>
      <c r="C99" s="196"/>
      <c r="D99" s="197"/>
      <c r="E99" s="198"/>
      <c r="F99" s="196"/>
      <c r="G99" s="199"/>
      <c r="H99" s="200"/>
      <c r="I99" s="200"/>
      <c r="J99" s="201"/>
      <c r="K99" s="199"/>
      <c r="L99" s="201"/>
      <c r="M99" s="199"/>
      <c r="N99" s="202"/>
      <c r="O99" s="203"/>
      <c r="Q99" s="200"/>
    </row>
    <row r="100" spans="1:17" s="204" customFormat="1" ht="12.75" hidden="1">
      <c r="A100" s="196"/>
      <c r="B100" s="196"/>
      <c r="C100" s="196"/>
      <c r="D100" s="197"/>
      <c r="E100" s="198"/>
      <c r="F100" s="196"/>
      <c r="G100" s="199"/>
      <c r="H100" s="200"/>
      <c r="I100" s="200"/>
      <c r="J100" s="201"/>
      <c r="K100" s="199"/>
      <c r="L100" s="201"/>
      <c r="M100" s="199"/>
      <c r="N100" s="202"/>
      <c r="O100" s="203"/>
      <c r="Q100" s="200"/>
    </row>
    <row r="101" spans="1:17" s="204" customFormat="1" ht="12.75" hidden="1">
      <c r="A101" s="196"/>
      <c r="B101" s="196"/>
      <c r="C101" s="196"/>
      <c r="D101" s="197"/>
      <c r="E101" s="198"/>
      <c r="F101" s="196"/>
      <c r="G101" s="199"/>
      <c r="H101" s="200"/>
      <c r="I101" s="200"/>
      <c r="J101" s="201"/>
      <c r="K101" s="199"/>
      <c r="L101" s="201"/>
      <c r="M101" s="199"/>
      <c r="N101" s="202"/>
      <c r="O101" s="203"/>
      <c r="Q101" s="200"/>
    </row>
    <row r="102" spans="1:17" s="204" customFormat="1" ht="12.75" hidden="1">
      <c r="A102" s="196"/>
      <c r="B102" s="196"/>
      <c r="C102" s="196"/>
      <c r="D102" s="197"/>
      <c r="E102" s="198"/>
      <c r="F102" s="196"/>
      <c r="G102" s="199"/>
      <c r="H102" s="200"/>
      <c r="I102" s="200"/>
      <c r="J102" s="201"/>
      <c r="K102" s="199"/>
      <c r="L102" s="201"/>
      <c r="M102" s="199"/>
      <c r="N102" s="202"/>
      <c r="O102" s="203"/>
      <c r="Q102" s="200"/>
    </row>
    <row r="103" spans="1:17" s="204" customFormat="1" ht="12.75" hidden="1">
      <c r="A103" s="196"/>
      <c r="B103" s="196"/>
      <c r="C103" s="196"/>
      <c r="D103" s="197"/>
      <c r="E103" s="198"/>
      <c r="F103" s="196"/>
      <c r="G103" s="199"/>
      <c r="H103" s="200"/>
      <c r="I103" s="200"/>
      <c r="J103" s="201"/>
      <c r="K103" s="199"/>
      <c r="L103" s="201"/>
      <c r="M103" s="199"/>
      <c r="N103" s="202"/>
      <c r="O103" s="203"/>
      <c r="Q103" s="200"/>
    </row>
    <row r="104" spans="1:17" s="204" customFormat="1" ht="12.75" hidden="1">
      <c r="A104" s="196"/>
      <c r="B104" s="196"/>
      <c r="C104" s="196"/>
      <c r="D104" s="197"/>
      <c r="E104" s="198"/>
      <c r="F104" s="196"/>
      <c r="G104" s="199"/>
      <c r="H104" s="200"/>
      <c r="I104" s="200"/>
      <c r="J104" s="201"/>
      <c r="K104" s="199"/>
      <c r="L104" s="201"/>
      <c r="M104" s="199"/>
      <c r="N104" s="202"/>
      <c r="O104" s="203"/>
      <c r="Q104" s="200"/>
    </row>
    <row r="105" spans="1:17" s="204" customFormat="1" ht="12.75" hidden="1">
      <c r="A105" s="196"/>
      <c r="B105" s="196"/>
      <c r="C105" s="196"/>
      <c r="D105" s="197"/>
      <c r="E105" s="198"/>
      <c r="F105" s="196"/>
      <c r="G105" s="199"/>
      <c r="H105" s="200"/>
      <c r="I105" s="200"/>
      <c r="J105" s="201"/>
      <c r="K105" s="199"/>
      <c r="L105" s="201"/>
      <c r="M105" s="199"/>
      <c r="N105" s="202"/>
      <c r="O105" s="203"/>
      <c r="Q105" s="200"/>
    </row>
    <row r="106" spans="1:17" s="204" customFormat="1" ht="12.75" hidden="1">
      <c r="A106" s="196"/>
      <c r="B106" s="196"/>
      <c r="C106" s="196"/>
      <c r="D106" s="197"/>
      <c r="E106" s="198"/>
      <c r="F106" s="196"/>
      <c r="G106" s="199"/>
      <c r="H106" s="200"/>
      <c r="I106" s="200"/>
      <c r="J106" s="201"/>
      <c r="K106" s="199"/>
      <c r="L106" s="201"/>
      <c r="M106" s="199"/>
      <c r="N106" s="202"/>
      <c r="O106" s="203"/>
      <c r="Q106" s="200"/>
    </row>
    <row r="107" spans="1:17" s="204" customFormat="1" ht="12.75" hidden="1">
      <c r="A107" s="196"/>
      <c r="B107" s="196"/>
      <c r="C107" s="196"/>
      <c r="D107" s="197"/>
      <c r="E107" s="198"/>
      <c r="F107" s="196"/>
      <c r="G107" s="199"/>
      <c r="H107" s="200"/>
      <c r="I107" s="200"/>
      <c r="J107" s="201"/>
      <c r="K107" s="199"/>
      <c r="L107" s="201"/>
      <c r="M107" s="199"/>
      <c r="N107" s="202"/>
      <c r="O107" s="203"/>
      <c r="Q107" s="200"/>
    </row>
    <row r="108" spans="1:17" s="204" customFormat="1" ht="12.75" hidden="1">
      <c r="A108" s="196"/>
      <c r="B108" s="196"/>
      <c r="C108" s="196"/>
      <c r="D108" s="197"/>
      <c r="E108" s="198"/>
      <c r="F108" s="196"/>
      <c r="G108" s="199"/>
      <c r="H108" s="200"/>
      <c r="I108" s="200"/>
      <c r="J108" s="201"/>
      <c r="K108" s="199"/>
      <c r="L108" s="201"/>
      <c r="M108" s="199"/>
      <c r="N108" s="202"/>
      <c r="O108" s="203"/>
      <c r="Q108" s="200"/>
    </row>
    <row r="109" spans="1:17" s="204" customFormat="1" ht="12.75" hidden="1">
      <c r="A109" s="196"/>
      <c r="B109" s="196"/>
      <c r="C109" s="196"/>
      <c r="D109" s="197"/>
      <c r="E109" s="198"/>
      <c r="F109" s="196"/>
      <c r="G109" s="199"/>
      <c r="H109" s="200"/>
      <c r="I109" s="200"/>
      <c r="J109" s="201"/>
      <c r="K109" s="199"/>
      <c r="L109" s="201"/>
      <c r="M109" s="199"/>
      <c r="N109" s="202"/>
      <c r="O109" s="203"/>
      <c r="Q109" s="200"/>
    </row>
    <row r="110" spans="1:17" s="204" customFormat="1" ht="12.75" hidden="1">
      <c r="A110" s="196"/>
      <c r="B110" s="196"/>
      <c r="C110" s="196"/>
      <c r="D110" s="197"/>
      <c r="E110" s="198"/>
      <c r="F110" s="196"/>
      <c r="G110" s="199"/>
      <c r="H110" s="200"/>
      <c r="I110" s="200"/>
      <c r="J110" s="201"/>
      <c r="K110" s="199"/>
      <c r="L110" s="201"/>
      <c r="M110" s="199"/>
      <c r="N110" s="202"/>
      <c r="O110" s="203"/>
      <c r="Q110" s="200"/>
    </row>
    <row r="111" spans="1:17" s="204" customFormat="1" ht="12.75" hidden="1">
      <c r="A111" s="196"/>
      <c r="B111" s="196"/>
      <c r="C111" s="196"/>
      <c r="D111" s="197"/>
      <c r="E111" s="198"/>
      <c r="F111" s="196"/>
      <c r="G111" s="199"/>
      <c r="H111" s="200"/>
      <c r="I111" s="200"/>
      <c r="J111" s="201"/>
      <c r="K111" s="199"/>
      <c r="L111" s="201"/>
      <c r="M111" s="199"/>
      <c r="N111" s="202"/>
      <c r="O111" s="203"/>
      <c r="Q111" s="200"/>
    </row>
    <row r="112" spans="1:17" s="204" customFormat="1" ht="12.75" hidden="1">
      <c r="A112" s="196"/>
      <c r="B112" s="196"/>
      <c r="C112" s="196"/>
      <c r="D112" s="197"/>
      <c r="E112" s="198"/>
      <c r="F112" s="196"/>
      <c r="G112" s="199"/>
      <c r="H112" s="200"/>
      <c r="I112" s="200"/>
      <c r="J112" s="201"/>
      <c r="K112" s="199"/>
      <c r="L112" s="201"/>
      <c r="M112" s="199"/>
      <c r="N112" s="202"/>
      <c r="O112" s="203"/>
      <c r="Q112" s="200"/>
    </row>
    <row r="113" spans="1:17" s="204" customFormat="1" ht="12.75" hidden="1">
      <c r="A113" s="196"/>
      <c r="B113" s="196"/>
      <c r="C113" s="196"/>
      <c r="D113" s="197"/>
      <c r="E113" s="198"/>
      <c r="F113" s="196"/>
      <c r="G113" s="199"/>
      <c r="H113" s="200"/>
      <c r="I113" s="200"/>
      <c r="J113" s="201"/>
      <c r="K113" s="199"/>
      <c r="L113" s="201"/>
      <c r="M113" s="199"/>
      <c r="N113" s="202"/>
      <c r="O113" s="203"/>
      <c r="Q113" s="200"/>
    </row>
    <row r="114" spans="1:17" s="204" customFormat="1" ht="12.75" hidden="1">
      <c r="A114" s="196"/>
      <c r="B114" s="196"/>
      <c r="C114" s="196"/>
      <c r="D114" s="197"/>
      <c r="E114" s="198"/>
      <c r="F114" s="196"/>
      <c r="G114" s="199"/>
      <c r="H114" s="200"/>
      <c r="I114" s="200"/>
      <c r="J114" s="201"/>
      <c r="K114" s="199"/>
      <c r="L114" s="201"/>
      <c r="M114" s="199"/>
      <c r="N114" s="202"/>
      <c r="O114" s="203"/>
      <c r="Q114" s="200"/>
    </row>
    <row r="115" spans="1:17" s="204" customFormat="1" ht="12.75" hidden="1">
      <c r="A115" s="196"/>
      <c r="B115" s="196"/>
      <c r="C115" s="196"/>
      <c r="D115" s="197"/>
      <c r="E115" s="198"/>
      <c r="F115" s="196"/>
      <c r="G115" s="199"/>
      <c r="H115" s="200"/>
      <c r="I115" s="200"/>
      <c r="J115" s="201"/>
      <c r="K115" s="199"/>
      <c r="L115" s="201"/>
      <c r="M115" s="199"/>
      <c r="N115" s="202"/>
      <c r="O115" s="203"/>
      <c r="Q115" s="200"/>
    </row>
    <row r="116" spans="1:17" s="204" customFormat="1" ht="12.75" hidden="1">
      <c r="A116" s="196"/>
      <c r="B116" s="196"/>
      <c r="C116" s="196"/>
      <c r="D116" s="197"/>
      <c r="E116" s="198"/>
      <c r="F116" s="196"/>
      <c r="G116" s="199"/>
      <c r="H116" s="200"/>
      <c r="I116" s="200"/>
      <c r="J116" s="201"/>
      <c r="K116" s="199"/>
      <c r="L116" s="201"/>
      <c r="M116" s="199"/>
      <c r="N116" s="202"/>
      <c r="O116" s="203"/>
      <c r="Q116" s="200"/>
    </row>
    <row r="117" spans="1:17" s="204" customFormat="1" ht="12.75" hidden="1">
      <c r="A117" s="196"/>
      <c r="B117" s="196"/>
      <c r="C117" s="196"/>
      <c r="D117" s="197"/>
      <c r="E117" s="198"/>
      <c r="F117" s="196"/>
      <c r="G117" s="199"/>
      <c r="H117" s="200"/>
      <c r="I117" s="200"/>
      <c r="J117" s="201"/>
      <c r="K117" s="199"/>
      <c r="L117" s="201"/>
      <c r="M117" s="199"/>
      <c r="N117" s="202"/>
      <c r="O117" s="203"/>
      <c r="Q117" s="200"/>
    </row>
    <row r="118" spans="1:17" s="204" customFormat="1" ht="12.75" hidden="1">
      <c r="A118" s="196"/>
      <c r="B118" s="196"/>
      <c r="C118" s="196"/>
      <c r="D118" s="197"/>
      <c r="E118" s="198"/>
      <c r="F118" s="196"/>
      <c r="G118" s="199"/>
      <c r="H118" s="200"/>
      <c r="I118" s="200"/>
      <c r="J118" s="201"/>
      <c r="K118" s="199"/>
      <c r="L118" s="201"/>
      <c r="M118" s="199"/>
      <c r="N118" s="202"/>
      <c r="O118" s="203"/>
      <c r="Q118" s="200"/>
    </row>
    <row r="119" spans="1:17" s="204" customFormat="1" ht="12.75" hidden="1">
      <c r="A119" s="196"/>
      <c r="B119" s="196"/>
      <c r="C119" s="196"/>
      <c r="D119" s="197"/>
      <c r="E119" s="198"/>
      <c r="F119" s="196"/>
      <c r="G119" s="199"/>
      <c r="H119" s="200"/>
      <c r="I119" s="200"/>
      <c r="J119" s="201"/>
      <c r="K119" s="199"/>
      <c r="L119" s="201"/>
      <c r="M119" s="199"/>
      <c r="N119" s="202"/>
      <c r="O119" s="203"/>
      <c r="Q119" s="200"/>
    </row>
    <row r="120" spans="1:17" s="204" customFormat="1" ht="12.75" hidden="1">
      <c r="A120" s="196"/>
      <c r="B120" s="196"/>
      <c r="C120" s="196"/>
      <c r="D120" s="197"/>
      <c r="E120" s="198"/>
      <c r="F120" s="196"/>
      <c r="G120" s="199"/>
      <c r="H120" s="200"/>
      <c r="I120" s="200"/>
      <c r="J120" s="201"/>
      <c r="K120" s="199"/>
      <c r="L120" s="201"/>
      <c r="M120" s="199"/>
      <c r="N120" s="202"/>
      <c r="O120" s="203"/>
      <c r="Q120" s="200"/>
    </row>
    <row r="121" spans="1:17" s="204" customFormat="1" ht="12.75" hidden="1">
      <c r="A121" s="196"/>
      <c r="B121" s="196"/>
      <c r="C121" s="196"/>
      <c r="D121" s="197"/>
      <c r="E121" s="198"/>
      <c r="F121" s="196"/>
      <c r="G121" s="199"/>
      <c r="H121" s="200"/>
      <c r="I121" s="200"/>
      <c r="J121" s="201"/>
      <c r="K121" s="199"/>
      <c r="L121" s="201"/>
      <c r="M121" s="199"/>
      <c r="N121" s="202"/>
      <c r="O121" s="203"/>
      <c r="Q121" s="200"/>
    </row>
    <row r="122" spans="1:17" s="204" customFormat="1" ht="12.75" hidden="1">
      <c r="A122" s="196"/>
      <c r="B122" s="196"/>
      <c r="C122" s="196"/>
      <c r="D122" s="197"/>
      <c r="E122" s="198"/>
      <c r="F122" s="196"/>
      <c r="G122" s="199"/>
      <c r="H122" s="200"/>
      <c r="I122" s="200"/>
      <c r="J122" s="201"/>
      <c r="K122" s="199"/>
      <c r="L122" s="201"/>
      <c r="M122" s="199"/>
      <c r="N122" s="202"/>
      <c r="O122" s="203"/>
      <c r="Q122" s="200"/>
    </row>
    <row r="123" spans="1:17" s="204" customFormat="1" ht="12.75" hidden="1">
      <c r="A123" s="196"/>
      <c r="B123" s="196"/>
      <c r="C123" s="196"/>
      <c r="D123" s="197"/>
      <c r="E123" s="198"/>
      <c r="F123" s="196"/>
      <c r="G123" s="199"/>
      <c r="H123" s="200"/>
      <c r="I123" s="200"/>
      <c r="J123" s="201"/>
      <c r="K123" s="199"/>
      <c r="L123" s="201"/>
      <c r="M123" s="199"/>
      <c r="N123" s="202"/>
      <c r="O123" s="203"/>
      <c r="Q123" s="200"/>
    </row>
    <row r="124" spans="1:17" s="204" customFormat="1" ht="12.75" hidden="1">
      <c r="A124" s="196"/>
      <c r="B124" s="196"/>
      <c r="C124" s="196"/>
      <c r="D124" s="197"/>
      <c r="E124" s="198"/>
      <c r="F124" s="196"/>
      <c r="G124" s="199"/>
      <c r="H124" s="200"/>
      <c r="I124" s="200"/>
      <c r="J124" s="201"/>
      <c r="K124" s="199"/>
      <c r="L124" s="201"/>
      <c r="M124" s="199"/>
      <c r="N124" s="202"/>
      <c r="O124" s="203"/>
      <c r="Q124" s="200"/>
    </row>
    <row r="125" spans="2:24" s="191" customFormat="1" ht="12.75" hidden="1">
      <c r="B125" s="192"/>
      <c r="D125" s="193"/>
      <c r="E125" s="193"/>
      <c r="H125" s="200"/>
      <c r="I125" s="194"/>
      <c r="K125" s="195"/>
      <c r="M125" s="195"/>
      <c r="Q125" s="200"/>
      <c r="X125" s="206"/>
    </row>
    <row r="126" spans="1:17" s="204" customFormat="1" ht="12.75" hidden="1">
      <c r="A126" s="196"/>
      <c r="B126" s="196"/>
      <c r="C126" s="196"/>
      <c r="D126" s="197"/>
      <c r="E126" s="198"/>
      <c r="F126" s="196"/>
      <c r="G126" s="199"/>
      <c r="H126" s="200"/>
      <c r="I126" s="200"/>
      <c r="J126" s="201"/>
      <c r="K126" s="199"/>
      <c r="L126" s="201"/>
      <c r="M126" s="199"/>
      <c r="N126" s="202"/>
      <c r="O126" s="203"/>
      <c r="Q126" s="200"/>
    </row>
    <row r="127" spans="1:17" s="204" customFormat="1" ht="12.75" hidden="1">
      <c r="A127" s="196"/>
      <c r="B127" s="196"/>
      <c r="C127" s="196"/>
      <c r="D127" s="197"/>
      <c r="E127" s="198"/>
      <c r="F127" s="196"/>
      <c r="G127" s="199"/>
      <c r="H127" s="200"/>
      <c r="I127" s="200"/>
      <c r="J127" s="201"/>
      <c r="K127" s="199"/>
      <c r="L127" s="201"/>
      <c r="M127" s="199"/>
      <c r="N127" s="202"/>
      <c r="O127" s="203"/>
      <c r="Q127" s="200"/>
    </row>
    <row r="128" spans="1:17" s="204" customFormat="1" ht="12.75" hidden="1">
      <c r="A128" s="196"/>
      <c r="B128" s="196"/>
      <c r="C128" s="196"/>
      <c r="D128" s="197"/>
      <c r="E128" s="198"/>
      <c r="F128" s="196"/>
      <c r="G128" s="199"/>
      <c r="H128" s="200"/>
      <c r="I128" s="200"/>
      <c r="J128" s="201"/>
      <c r="K128" s="199"/>
      <c r="L128" s="201"/>
      <c r="M128" s="199"/>
      <c r="N128" s="202"/>
      <c r="O128" s="203"/>
      <c r="Q128" s="200"/>
    </row>
    <row r="129" spans="1:17" s="204" customFormat="1" ht="12.75" hidden="1">
      <c r="A129" s="196"/>
      <c r="B129" s="196"/>
      <c r="C129" s="196"/>
      <c r="D129" s="197"/>
      <c r="E129" s="198"/>
      <c r="F129" s="196"/>
      <c r="G129" s="199"/>
      <c r="H129" s="200"/>
      <c r="I129" s="200"/>
      <c r="J129" s="201"/>
      <c r="K129" s="199"/>
      <c r="L129" s="201"/>
      <c r="M129" s="199"/>
      <c r="N129" s="202"/>
      <c r="O129" s="203"/>
      <c r="Q129" s="200"/>
    </row>
    <row r="130" spans="1:17" s="204" customFormat="1" ht="12.75" hidden="1">
      <c r="A130" s="196"/>
      <c r="B130" s="196"/>
      <c r="C130" s="196"/>
      <c r="D130" s="197"/>
      <c r="E130" s="198"/>
      <c r="F130" s="196"/>
      <c r="G130" s="199"/>
      <c r="H130" s="200"/>
      <c r="I130" s="200"/>
      <c r="J130" s="201"/>
      <c r="K130" s="199"/>
      <c r="L130" s="201"/>
      <c r="M130" s="199"/>
      <c r="N130" s="202"/>
      <c r="O130" s="203"/>
      <c r="Q130" s="200"/>
    </row>
    <row r="131" spans="1:17" s="204" customFormat="1" ht="12.75" hidden="1">
      <c r="A131" s="196"/>
      <c r="B131" s="196"/>
      <c r="C131" s="196"/>
      <c r="D131" s="197"/>
      <c r="E131" s="198"/>
      <c r="F131" s="196"/>
      <c r="G131" s="199"/>
      <c r="H131" s="200"/>
      <c r="I131" s="200"/>
      <c r="J131" s="201"/>
      <c r="K131" s="199"/>
      <c r="L131" s="201"/>
      <c r="M131" s="199"/>
      <c r="N131" s="202"/>
      <c r="O131" s="203"/>
      <c r="Q131" s="200"/>
    </row>
    <row r="132" spans="1:17" s="204" customFormat="1" ht="12.75" hidden="1">
      <c r="A132" s="196"/>
      <c r="B132" s="196"/>
      <c r="C132" s="196"/>
      <c r="D132" s="197"/>
      <c r="E132" s="198"/>
      <c r="F132" s="196"/>
      <c r="G132" s="199"/>
      <c r="H132" s="200"/>
      <c r="I132" s="200"/>
      <c r="J132" s="201"/>
      <c r="K132" s="199"/>
      <c r="L132" s="201"/>
      <c r="M132" s="199"/>
      <c r="N132" s="202"/>
      <c r="O132" s="203"/>
      <c r="Q132" s="200"/>
    </row>
    <row r="133" spans="1:17" s="209" customFormat="1" ht="12.75" hidden="1">
      <c r="A133" s="196"/>
      <c r="B133" s="196"/>
      <c r="C133" s="196"/>
      <c r="D133" s="197"/>
      <c r="E133" s="198"/>
      <c r="F133" s="196"/>
      <c r="G133" s="199"/>
      <c r="H133" s="200"/>
      <c r="I133" s="200"/>
      <c r="J133" s="207"/>
      <c r="K133" s="208"/>
      <c r="L133" s="207"/>
      <c r="M133" s="208"/>
      <c r="N133" s="202"/>
      <c r="O133" s="203"/>
      <c r="P133" s="204"/>
      <c r="Q133" s="200"/>
    </row>
    <row r="134" spans="1:17" s="209" customFormat="1" ht="12.75" hidden="1">
      <c r="A134" s="196"/>
      <c r="B134" s="196"/>
      <c r="C134" s="196"/>
      <c r="D134" s="197"/>
      <c r="E134" s="198"/>
      <c r="F134" s="196"/>
      <c r="G134" s="199"/>
      <c r="H134" s="200"/>
      <c r="I134" s="200"/>
      <c r="J134" s="207"/>
      <c r="K134" s="208"/>
      <c r="L134" s="207"/>
      <c r="M134" s="208"/>
      <c r="N134" s="202"/>
      <c r="O134" s="203"/>
      <c r="P134" s="204"/>
      <c r="Q134" s="200"/>
    </row>
    <row r="135" spans="1:17" s="209" customFormat="1" ht="12.75" hidden="1">
      <c r="A135" s="196"/>
      <c r="B135" s="196"/>
      <c r="C135" s="196"/>
      <c r="D135" s="197"/>
      <c r="E135" s="198"/>
      <c r="F135" s="196"/>
      <c r="G135" s="199"/>
      <c r="H135" s="200"/>
      <c r="I135" s="200"/>
      <c r="J135" s="207"/>
      <c r="K135" s="208"/>
      <c r="L135" s="207"/>
      <c r="M135" s="208"/>
      <c r="N135" s="202"/>
      <c r="O135" s="203"/>
      <c r="P135" s="204"/>
      <c r="Q135" s="200"/>
    </row>
    <row r="136" spans="2:17" s="191" customFormat="1" ht="12.75" hidden="1">
      <c r="B136" s="192"/>
      <c r="D136" s="193"/>
      <c r="E136" s="193"/>
      <c r="H136" s="205"/>
      <c r="I136" s="194"/>
      <c r="K136" s="195"/>
      <c r="M136" s="195"/>
      <c r="Q136" s="200"/>
    </row>
    <row r="137" spans="1:17" s="204" customFormat="1" ht="12.75" hidden="1">
      <c r="A137" s="196"/>
      <c r="B137" s="196"/>
      <c r="C137" s="196"/>
      <c r="D137" s="197"/>
      <c r="E137" s="198"/>
      <c r="F137" s="196"/>
      <c r="G137" s="199"/>
      <c r="H137" s="200"/>
      <c r="I137" s="200"/>
      <c r="J137" s="201"/>
      <c r="K137" s="199"/>
      <c r="L137" s="201"/>
      <c r="M137" s="199"/>
      <c r="N137" s="202"/>
      <c r="O137" s="203"/>
      <c r="Q137" s="200"/>
    </row>
    <row r="138" spans="1:17" s="204" customFormat="1" ht="12.75" hidden="1">
      <c r="A138" s="196"/>
      <c r="B138" s="196"/>
      <c r="C138" s="196"/>
      <c r="D138" s="197"/>
      <c r="E138" s="198"/>
      <c r="F138" s="196"/>
      <c r="G138" s="199"/>
      <c r="H138" s="200"/>
      <c r="I138" s="200"/>
      <c r="J138" s="201"/>
      <c r="K138" s="199"/>
      <c r="L138" s="201"/>
      <c r="M138" s="199"/>
      <c r="N138" s="202"/>
      <c r="O138" s="203"/>
      <c r="Q138" s="200"/>
    </row>
    <row r="139" spans="1:17" s="204" customFormat="1" ht="12.75" hidden="1">
      <c r="A139" s="196"/>
      <c r="B139" s="196"/>
      <c r="C139" s="196"/>
      <c r="D139" s="197"/>
      <c r="E139" s="198"/>
      <c r="F139" s="196"/>
      <c r="G139" s="199"/>
      <c r="H139" s="200"/>
      <c r="I139" s="200"/>
      <c r="J139" s="201"/>
      <c r="K139" s="199"/>
      <c r="L139" s="201"/>
      <c r="M139" s="199"/>
      <c r="N139" s="202"/>
      <c r="O139" s="203"/>
      <c r="Q139" s="200"/>
    </row>
    <row r="140" spans="1:17" s="204" customFormat="1" ht="12.75" hidden="1">
      <c r="A140" s="196"/>
      <c r="B140" s="196"/>
      <c r="C140" s="196"/>
      <c r="D140" s="197"/>
      <c r="E140" s="198"/>
      <c r="F140" s="196"/>
      <c r="G140" s="199"/>
      <c r="H140" s="200"/>
      <c r="I140" s="200"/>
      <c r="J140" s="201"/>
      <c r="K140" s="199"/>
      <c r="L140" s="201"/>
      <c r="M140" s="199"/>
      <c r="N140" s="202"/>
      <c r="O140" s="203"/>
      <c r="Q140" s="200"/>
    </row>
    <row r="141" spans="1:17" s="204" customFormat="1" ht="12.75" hidden="1">
      <c r="A141" s="196"/>
      <c r="B141" s="196"/>
      <c r="C141" s="196"/>
      <c r="D141" s="197"/>
      <c r="E141" s="198"/>
      <c r="F141" s="196"/>
      <c r="G141" s="199"/>
      <c r="H141" s="200"/>
      <c r="I141" s="200"/>
      <c r="J141" s="201"/>
      <c r="K141" s="199"/>
      <c r="L141" s="201"/>
      <c r="M141" s="199"/>
      <c r="N141" s="202"/>
      <c r="O141" s="203"/>
      <c r="Q141" s="200"/>
    </row>
    <row r="142" spans="1:17" s="204" customFormat="1" ht="12.75" hidden="1">
      <c r="A142" s="196"/>
      <c r="B142" s="196"/>
      <c r="C142" s="196"/>
      <c r="D142" s="197"/>
      <c r="E142" s="198"/>
      <c r="F142" s="196"/>
      <c r="G142" s="199"/>
      <c r="H142" s="200"/>
      <c r="I142" s="200"/>
      <c r="J142" s="201"/>
      <c r="K142" s="199"/>
      <c r="L142" s="201"/>
      <c r="M142" s="199"/>
      <c r="N142" s="202"/>
      <c r="O142" s="203"/>
      <c r="Q142" s="200"/>
    </row>
    <row r="143" spans="1:17" s="204" customFormat="1" ht="12.75" hidden="1">
      <c r="A143" s="196"/>
      <c r="B143" s="196"/>
      <c r="C143" s="196"/>
      <c r="D143" s="197"/>
      <c r="E143" s="198"/>
      <c r="F143" s="196"/>
      <c r="G143" s="199"/>
      <c r="H143" s="200"/>
      <c r="I143" s="200"/>
      <c r="J143" s="201"/>
      <c r="K143" s="199"/>
      <c r="L143" s="201"/>
      <c r="M143" s="199"/>
      <c r="N143" s="202"/>
      <c r="O143" s="203"/>
      <c r="Q143" s="200"/>
    </row>
    <row r="144" spans="2:17" s="190" customFormat="1" ht="12.75" hidden="1">
      <c r="B144" s="210"/>
      <c r="D144" s="211"/>
      <c r="E144" s="211"/>
      <c r="H144" s="205"/>
      <c r="I144" s="212"/>
      <c r="K144" s="213"/>
      <c r="M144" s="213"/>
      <c r="Q144" s="200"/>
    </row>
    <row r="145" spans="2:17" s="191" customFormat="1" ht="12.75" hidden="1">
      <c r="B145" s="192"/>
      <c r="D145" s="193"/>
      <c r="E145" s="193"/>
      <c r="H145" s="205"/>
      <c r="I145" s="194"/>
      <c r="K145" s="195"/>
      <c r="M145" s="195"/>
      <c r="Q145" s="200"/>
    </row>
    <row r="146" spans="1:17" s="204" customFormat="1" ht="12.75" hidden="1">
      <c r="A146" s="196"/>
      <c r="B146" s="196"/>
      <c r="C146" s="196"/>
      <c r="D146" s="197"/>
      <c r="E146" s="198"/>
      <c r="F146" s="196"/>
      <c r="G146" s="199"/>
      <c r="H146" s="200"/>
      <c r="I146" s="200"/>
      <c r="J146" s="201"/>
      <c r="K146" s="199"/>
      <c r="L146" s="201"/>
      <c r="M146" s="199"/>
      <c r="N146" s="202"/>
      <c r="O146" s="203"/>
      <c r="Q146" s="200"/>
    </row>
    <row r="147" spans="1:17" s="204" customFormat="1" ht="12.75" hidden="1">
      <c r="A147" s="196"/>
      <c r="B147" s="196"/>
      <c r="C147" s="196"/>
      <c r="D147" s="197"/>
      <c r="E147" s="198"/>
      <c r="F147" s="196"/>
      <c r="G147" s="199"/>
      <c r="H147" s="200"/>
      <c r="I147" s="200"/>
      <c r="J147" s="201"/>
      <c r="K147" s="199"/>
      <c r="L147" s="201"/>
      <c r="M147" s="199"/>
      <c r="N147" s="202"/>
      <c r="O147" s="203"/>
      <c r="Q147" s="200"/>
    </row>
    <row r="148" spans="1:17" s="204" customFormat="1" ht="12.75" hidden="1">
      <c r="A148" s="196"/>
      <c r="B148" s="196"/>
      <c r="C148" s="196"/>
      <c r="D148" s="197"/>
      <c r="E148" s="198"/>
      <c r="F148" s="196"/>
      <c r="G148" s="199"/>
      <c r="H148" s="200"/>
      <c r="I148" s="200"/>
      <c r="J148" s="201"/>
      <c r="K148" s="199"/>
      <c r="L148" s="201"/>
      <c r="M148" s="199"/>
      <c r="N148" s="202"/>
      <c r="O148" s="203"/>
      <c r="Q148" s="200"/>
    </row>
    <row r="149" spans="1:17" s="204" customFormat="1" ht="12.75" hidden="1">
      <c r="A149" s="196"/>
      <c r="B149" s="196"/>
      <c r="C149" s="196"/>
      <c r="D149" s="197"/>
      <c r="E149" s="198"/>
      <c r="F149" s="196"/>
      <c r="G149" s="199"/>
      <c r="H149" s="200"/>
      <c r="I149" s="200"/>
      <c r="J149" s="201"/>
      <c r="K149" s="199"/>
      <c r="L149" s="201"/>
      <c r="M149" s="199"/>
      <c r="N149" s="202"/>
      <c r="O149" s="203"/>
      <c r="Q149" s="200"/>
    </row>
    <row r="150" spans="1:17" s="204" customFormat="1" ht="12.75" hidden="1">
      <c r="A150" s="196"/>
      <c r="B150" s="196"/>
      <c r="C150" s="196"/>
      <c r="D150" s="197"/>
      <c r="E150" s="198"/>
      <c r="F150" s="196"/>
      <c r="G150" s="199"/>
      <c r="H150" s="200"/>
      <c r="I150" s="200"/>
      <c r="J150" s="201"/>
      <c r="K150" s="199"/>
      <c r="L150" s="201"/>
      <c r="M150" s="199"/>
      <c r="N150" s="202"/>
      <c r="O150" s="203"/>
      <c r="Q150" s="200"/>
    </row>
    <row r="151" spans="1:17" s="204" customFormat="1" ht="12.75" hidden="1">
      <c r="A151" s="196"/>
      <c r="B151" s="196"/>
      <c r="C151" s="196"/>
      <c r="D151" s="197"/>
      <c r="E151" s="198"/>
      <c r="F151" s="196"/>
      <c r="G151" s="199"/>
      <c r="H151" s="200"/>
      <c r="I151" s="200"/>
      <c r="J151" s="201"/>
      <c r="K151" s="199"/>
      <c r="L151" s="201"/>
      <c r="M151" s="199"/>
      <c r="N151" s="202"/>
      <c r="O151" s="203"/>
      <c r="Q151" s="200"/>
    </row>
    <row r="152" spans="2:17" s="191" customFormat="1" ht="12.75" hidden="1">
      <c r="B152" s="192"/>
      <c r="D152" s="193"/>
      <c r="E152" s="193"/>
      <c r="H152" s="205"/>
      <c r="I152" s="194"/>
      <c r="K152" s="195"/>
      <c r="M152" s="195"/>
      <c r="Q152" s="200"/>
    </row>
    <row r="153" spans="1:17" s="209" customFormat="1" ht="25.5" customHeight="1" hidden="1">
      <c r="A153" s="214"/>
      <c r="B153" s="214"/>
      <c r="C153" s="214"/>
      <c r="D153" s="215"/>
      <c r="E153" s="216"/>
      <c r="F153" s="214"/>
      <c r="G153" s="208"/>
      <c r="H153" s="217"/>
      <c r="I153" s="217"/>
      <c r="J153" s="207"/>
      <c r="K153" s="208"/>
      <c r="L153" s="207"/>
      <c r="M153" s="208"/>
      <c r="N153" s="218"/>
      <c r="O153" s="219"/>
      <c r="Q153" s="217"/>
    </row>
    <row r="154" spans="1:17" s="204" customFormat="1" ht="25.5" customHeight="1" hidden="1">
      <c r="A154" s="196"/>
      <c r="B154" s="196"/>
      <c r="C154" s="196"/>
      <c r="D154" s="197"/>
      <c r="E154" s="198"/>
      <c r="F154" s="196"/>
      <c r="G154" s="199"/>
      <c r="H154" s="200"/>
      <c r="I154" s="200"/>
      <c r="J154" s="201"/>
      <c r="K154" s="199"/>
      <c r="L154" s="201"/>
      <c r="M154" s="199"/>
      <c r="N154" s="202"/>
      <c r="O154" s="203"/>
      <c r="Q154" s="200"/>
    </row>
    <row r="155" spans="1:17" s="204" customFormat="1" ht="12.75" hidden="1">
      <c r="A155" s="196"/>
      <c r="B155" s="196"/>
      <c r="C155" s="196"/>
      <c r="D155" s="197"/>
      <c r="E155" s="198"/>
      <c r="F155" s="196"/>
      <c r="G155" s="199"/>
      <c r="H155" s="200"/>
      <c r="I155" s="200"/>
      <c r="J155" s="201"/>
      <c r="K155" s="199"/>
      <c r="L155" s="201"/>
      <c r="M155" s="199"/>
      <c r="N155" s="202"/>
      <c r="O155" s="203"/>
      <c r="Q155" s="200"/>
    </row>
    <row r="156" spans="1:17" s="204" customFormat="1" ht="12.75" hidden="1">
      <c r="A156" s="196"/>
      <c r="B156" s="196"/>
      <c r="C156" s="196"/>
      <c r="D156" s="197"/>
      <c r="E156" s="198"/>
      <c r="F156" s="196"/>
      <c r="G156" s="199"/>
      <c r="H156" s="200"/>
      <c r="I156" s="200"/>
      <c r="J156" s="201"/>
      <c r="K156" s="199"/>
      <c r="L156" s="201"/>
      <c r="M156" s="199"/>
      <c r="N156" s="202"/>
      <c r="O156" s="203"/>
      <c r="Q156" s="200"/>
    </row>
    <row r="157" spans="1:17" s="204" customFormat="1" ht="12.75" hidden="1">
      <c r="A157" s="196"/>
      <c r="B157" s="196"/>
      <c r="C157" s="196"/>
      <c r="D157" s="197"/>
      <c r="E157" s="198"/>
      <c r="F157" s="196"/>
      <c r="G157" s="199"/>
      <c r="H157" s="200"/>
      <c r="I157" s="200"/>
      <c r="J157" s="201"/>
      <c r="K157" s="199"/>
      <c r="L157" s="201"/>
      <c r="M157" s="199"/>
      <c r="N157" s="202"/>
      <c r="O157" s="203"/>
      <c r="Q157" s="200"/>
    </row>
    <row r="158" spans="1:17" s="204" customFormat="1" ht="12.75" hidden="1">
      <c r="A158" s="196"/>
      <c r="B158" s="196"/>
      <c r="C158" s="196"/>
      <c r="D158" s="197"/>
      <c r="E158" s="198"/>
      <c r="F158" s="196"/>
      <c r="G158" s="199"/>
      <c r="H158" s="200"/>
      <c r="I158" s="200"/>
      <c r="J158" s="201"/>
      <c r="K158" s="199"/>
      <c r="L158" s="201"/>
      <c r="M158" s="199"/>
      <c r="N158" s="202"/>
      <c r="O158" s="203"/>
      <c r="Q158" s="200"/>
    </row>
    <row r="159" spans="1:17" s="204" customFormat="1" ht="12.75" hidden="1">
      <c r="A159" s="196"/>
      <c r="B159" s="196"/>
      <c r="C159" s="196"/>
      <c r="D159" s="197"/>
      <c r="E159" s="198"/>
      <c r="F159" s="196"/>
      <c r="G159" s="199"/>
      <c r="H159" s="200"/>
      <c r="I159" s="200"/>
      <c r="J159" s="201"/>
      <c r="K159" s="199"/>
      <c r="L159" s="201"/>
      <c r="M159" s="199"/>
      <c r="N159" s="202"/>
      <c r="O159" s="203"/>
      <c r="Q159" s="200"/>
    </row>
    <row r="160" spans="1:17" s="221" customFormat="1" ht="12.75" hidden="1">
      <c r="A160" s="196"/>
      <c r="B160" s="196"/>
      <c r="C160" s="196"/>
      <c r="D160" s="197"/>
      <c r="E160" s="198"/>
      <c r="F160" s="196"/>
      <c r="G160" s="199"/>
      <c r="H160" s="200"/>
      <c r="I160" s="200"/>
      <c r="J160" s="201"/>
      <c r="K160" s="199"/>
      <c r="L160" s="201"/>
      <c r="M160" s="199"/>
      <c r="N160" s="202"/>
      <c r="O160" s="220"/>
      <c r="Q160" s="200"/>
    </row>
    <row r="161" spans="1:17" s="191" customFormat="1" ht="12.75" hidden="1">
      <c r="A161" s="196"/>
      <c r="B161" s="192"/>
      <c r="D161" s="193"/>
      <c r="E161" s="193"/>
      <c r="G161" s="199"/>
      <c r="H161" s="205"/>
      <c r="I161" s="194"/>
      <c r="K161" s="195"/>
      <c r="M161" s="195"/>
      <c r="Q161" s="200"/>
    </row>
    <row r="162" spans="1:17" s="204" customFormat="1" ht="12.75" hidden="1">
      <c r="A162" s="196"/>
      <c r="B162" s="196"/>
      <c r="C162" s="196"/>
      <c r="D162" s="197"/>
      <c r="E162" s="198"/>
      <c r="F162" s="196"/>
      <c r="G162" s="199"/>
      <c r="H162" s="200"/>
      <c r="I162" s="200"/>
      <c r="J162" s="201"/>
      <c r="K162" s="199"/>
      <c r="L162" s="201"/>
      <c r="M162" s="199"/>
      <c r="N162" s="202"/>
      <c r="O162" s="203"/>
      <c r="Q162" s="200"/>
    </row>
    <row r="163" spans="1:17" s="204" customFormat="1" ht="12.75" hidden="1">
      <c r="A163" s="196"/>
      <c r="B163" s="196"/>
      <c r="C163" s="196"/>
      <c r="D163" s="197"/>
      <c r="E163" s="198"/>
      <c r="F163" s="196"/>
      <c r="G163" s="199"/>
      <c r="H163" s="200"/>
      <c r="I163" s="200"/>
      <c r="J163" s="201"/>
      <c r="K163" s="199"/>
      <c r="L163" s="201"/>
      <c r="M163" s="199"/>
      <c r="N163" s="202"/>
      <c r="O163" s="203"/>
      <c r="Q163" s="200"/>
    </row>
    <row r="164" spans="1:17" s="204" customFormat="1" ht="12.75" hidden="1">
      <c r="A164" s="196"/>
      <c r="B164" s="196"/>
      <c r="C164" s="196"/>
      <c r="D164" s="197"/>
      <c r="E164" s="198"/>
      <c r="F164" s="196"/>
      <c r="G164" s="199"/>
      <c r="H164" s="200"/>
      <c r="I164" s="200"/>
      <c r="J164" s="201"/>
      <c r="K164" s="199"/>
      <c r="L164" s="201"/>
      <c r="M164" s="199"/>
      <c r="N164" s="202"/>
      <c r="O164" s="203"/>
      <c r="Q164" s="200"/>
    </row>
    <row r="165" spans="1:17" s="204" customFormat="1" ht="12.75" hidden="1">
      <c r="A165" s="196"/>
      <c r="B165" s="196"/>
      <c r="C165" s="196"/>
      <c r="D165" s="197"/>
      <c r="E165" s="198"/>
      <c r="F165" s="196"/>
      <c r="G165" s="199"/>
      <c r="H165" s="200"/>
      <c r="I165" s="200"/>
      <c r="J165" s="201"/>
      <c r="K165" s="199"/>
      <c r="L165" s="201"/>
      <c r="M165" s="199"/>
      <c r="N165" s="202"/>
      <c r="O165" s="203"/>
      <c r="Q165" s="200"/>
    </row>
    <row r="166" spans="1:17" s="204" customFormat="1" ht="12.75" hidden="1">
      <c r="A166" s="196"/>
      <c r="B166" s="196"/>
      <c r="C166" s="196"/>
      <c r="D166" s="197"/>
      <c r="E166" s="198"/>
      <c r="F166" s="196"/>
      <c r="G166" s="199"/>
      <c r="H166" s="200"/>
      <c r="I166" s="200"/>
      <c r="J166" s="201"/>
      <c r="K166" s="199"/>
      <c r="L166" s="201"/>
      <c r="M166" s="199"/>
      <c r="N166" s="202"/>
      <c r="O166" s="203"/>
      <c r="Q166" s="200"/>
    </row>
    <row r="167" spans="1:17" s="204" customFormat="1" ht="12.75" hidden="1">
      <c r="A167" s="196"/>
      <c r="B167" s="196"/>
      <c r="C167" s="196"/>
      <c r="D167" s="197"/>
      <c r="E167" s="198"/>
      <c r="F167" s="196"/>
      <c r="G167" s="199"/>
      <c r="H167" s="200"/>
      <c r="I167" s="200"/>
      <c r="J167" s="201"/>
      <c r="K167" s="199"/>
      <c r="L167" s="201"/>
      <c r="M167" s="199"/>
      <c r="N167" s="202"/>
      <c r="O167" s="203"/>
      <c r="Q167" s="200"/>
    </row>
    <row r="168" spans="1:17" s="204" customFormat="1" ht="12.75" hidden="1">
      <c r="A168" s="196"/>
      <c r="B168" s="196"/>
      <c r="C168" s="196"/>
      <c r="D168" s="197"/>
      <c r="E168" s="198"/>
      <c r="F168" s="196"/>
      <c r="G168" s="199"/>
      <c r="H168" s="200"/>
      <c r="I168" s="200"/>
      <c r="J168" s="201"/>
      <c r="K168" s="199"/>
      <c r="L168" s="201"/>
      <c r="M168" s="199"/>
      <c r="N168" s="202"/>
      <c r="O168" s="203"/>
      <c r="Q168" s="200"/>
    </row>
    <row r="169" spans="1:17" s="204" customFormat="1" ht="12.75" hidden="1">
      <c r="A169" s="196"/>
      <c r="B169" s="196"/>
      <c r="C169" s="196"/>
      <c r="D169" s="197"/>
      <c r="E169" s="198"/>
      <c r="F169" s="196"/>
      <c r="G169" s="199"/>
      <c r="H169" s="200"/>
      <c r="I169" s="200"/>
      <c r="J169" s="201"/>
      <c r="K169" s="199"/>
      <c r="L169" s="201"/>
      <c r="M169" s="199"/>
      <c r="N169" s="202"/>
      <c r="O169" s="203"/>
      <c r="Q169" s="200"/>
    </row>
    <row r="170" spans="1:17" s="204" customFormat="1" ht="12.75" hidden="1">
      <c r="A170" s="196"/>
      <c r="B170" s="196"/>
      <c r="C170" s="196"/>
      <c r="D170" s="197"/>
      <c r="E170" s="198"/>
      <c r="F170" s="196"/>
      <c r="G170" s="199"/>
      <c r="H170" s="200"/>
      <c r="I170" s="200"/>
      <c r="J170" s="201"/>
      <c r="K170" s="199"/>
      <c r="L170" s="201"/>
      <c r="M170" s="199"/>
      <c r="N170" s="202"/>
      <c r="O170" s="203"/>
      <c r="Q170" s="200"/>
    </row>
    <row r="171" spans="1:17" s="204" customFormat="1" ht="12.75" hidden="1">
      <c r="A171" s="196"/>
      <c r="B171" s="196"/>
      <c r="C171" s="196"/>
      <c r="D171" s="197"/>
      <c r="E171" s="198"/>
      <c r="F171" s="196"/>
      <c r="G171" s="199"/>
      <c r="H171" s="200"/>
      <c r="I171" s="200"/>
      <c r="J171" s="201"/>
      <c r="K171" s="199"/>
      <c r="L171" s="201"/>
      <c r="M171" s="199"/>
      <c r="N171" s="202"/>
      <c r="O171" s="203"/>
      <c r="Q171" s="200"/>
    </row>
    <row r="172" spans="1:17" s="204" customFormat="1" ht="12.75" hidden="1">
      <c r="A172" s="196"/>
      <c r="B172" s="196"/>
      <c r="C172" s="196"/>
      <c r="D172" s="197"/>
      <c r="E172" s="198"/>
      <c r="F172" s="196"/>
      <c r="G172" s="199"/>
      <c r="H172" s="200"/>
      <c r="I172" s="200"/>
      <c r="J172" s="201"/>
      <c r="K172" s="199"/>
      <c r="L172" s="201"/>
      <c r="M172" s="199"/>
      <c r="N172" s="202"/>
      <c r="O172" s="203"/>
      <c r="Q172" s="200"/>
    </row>
    <row r="173" spans="1:17" s="204" customFormat="1" ht="12.75" hidden="1">
      <c r="A173" s="196"/>
      <c r="B173" s="196"/>
      <c r="C173" s="196"/>
      <c r="D173" s="197"/>
      <c r="E173" s="198"/>
      <c r="F173" s="196"/>
      <c r="G173" s="199"/>
      <c r="H173" s="200"/>
      <c r="I173" s="200"/>
      <c r="J173" s="201"/>
      <c r="K173" s="199"/>
      <c r="L173" s="201"/>
      <c r="M173" s="199"/>
      <c r="N173" s="202"/>
      <c r="O173" s="203"/>
      <c r="Q173" s="200"/>
    </row>
    <row r="174" spans="1:17" s="204" customFormat="1" ht="12.75" hidden="1">
      <c r="A174" s="196"/>
      <c r="B174" s="196"/>
      <c r="C174" s="196"/>
      <c r="D174" s="197"/>
      <c r="E174" s="198"/>
      <c r="F174" s="196"/>
      <c r="G174" s="199"/>
      <c r="H174" s="200"/>
      <c r="I174" s="200"/>
      <c r="J174" s="201"/>
      <c r="K174" s="199"/>
      <c r="L174" s="201"/>
      <c r="M174" s="199"/>
      <c r="N174" s="202"/>
      <c r="O174" s="203"/>
      <c r="Q174" s="200"/>
    </row>
    <row r="175" spans="1:17" s="204" customFormat="1" ht="12.75" hidden="1">
      <c r="A175" s="196"/>
      <c r="B175" s="196"/>
      <c r="C175" s="196"/>
      <c r="D175" s="197"/>
      <c r="E175" s="198"/>
      <c r="F175" s="196"/>
      <c r="G175" s="199"/>
      <c r="H175" s="200"/>
      <c r="I175" s="200"/>
      <c r="J175" s="201"/>
      <c r="K175" s="199"/>
      <c r="L175" s="201"/>
      <c r="M175" s="199"/>
      <c r="N175" s="202"/>
      <c r="O175" s="203"/>
      <c r="Q175" s="200"/>
    </row>
    <row r="176" spans="1:17" s="204" customFormat="1" ht="12.75" hidden="1">
      <c r="A176" s="196"/>
      <c r="B176" s="196"/>
      <c r="C176" s="196"/>
      <c r="D176" s="197"/>
      <c r="E176" s="198"/>
      <c r="F176" s="196"/>
      <c r="G176" s="199"/>
      <c r="H176" s="200"/>
      <c r="I176" s="200"/>
      <c r="J176" s="201"/>
      <c r="K176" s="199"/>
      <c r="L176" s="201"/>
      <c r="M176" s="199"/>
      <c r="N176" s="202"/>
      <c r="O176" s="203"/>
      <c r="Q176" s="200"/>
    </row>
    <row r="177" spans="1:17" s="204" customFormat="1" ht="12.75" hidden="1">
      <c r="A177" s="196"/>
      <c r="B177" s="196"/>
      <c r="C177" s="196"/>
      <c r="D177" s="197"/>
      <c r="E177" s="198"/>
      <c r="F177" s="196"/>
      <c r="G177" s="199"/>
      <c r="H177" s="200"/>
      <c r="I177" s="200"/>
      <c r="J177" s="201"/>
      <c r="K177" s="199"/>
      <c r="L177" s="201"/>
      <c r="M177" s="199"/>
      <c r="N177" s="202"/>
      <c r="O177" s="203"/>
      <c r="Q177" s="200"/>
    </row>
    <row r="178" spans="1:17" s="204" customFormat="1" ht="12.75" hidden="1">
      <c r="A178" s="196"/>
      <c r="B178" s="196"/>
      <c r="C178" s="196"/>
      <c r="D178" s="197"/>
      <c r="E178" s="198"/>
      <c r="F178" s="196"/>
      <c r="G178" s="199"/>
      <c r="H178" s="200"/>
      <c r="I178" s="200"/>
      <c r="J178" s="201"/>
      <c r="K178" s="199"/>
      <c r="L178" s="201"/>
      <c r="M178" s="199"/>
      <c r="N178" s="202"/>
      <c r="O178" s="203"/>
      <c r="Q178" s="200"/>
    </row>
    <row r="179" spans="1:17" s="204" customFormat="1" ht="12.75" hidden="1">
      <c r="A179" s="196"/>
      <c r="B179" s="196"/>
      <c r="C179" s="196"/>
      <c r="D179" s="197"/>
      <c r="E179" s="198"/>
      <c r="F179" s="196"/>
      <c r="G179" s="199"/>
      <c r="H179" s="200"/>
      <c r="I179" s="200"/>
      <c r="J179" s="201"/>
      <c r="K179" s="199"/>
      <c r="L179" s="201"/>
      <c r="M179" s="199"/>
      <c r="N179" s="202"/>
      <c r="O179" s="203"/>
      <c r="Q179" s="200"/>
    </row>
    <row r="180" spans="1:17" s="204" customFormat="1" ht="12.75" hidden="1">
      <c r="A180" s="196"/>
      <c r="B180" s="196"/>
      <c r="C180" s="196"/>
      <c r="D180" s="197"/>
      <c r="E180" s="198"/>
      <c r="F180" s="196"/>
      <c r="G180" s="199"/>
      <c r="H180" s="200"/>
      <c r="I180" s="200"/>
      <c r="J180" s="201"/>
      <c r="K180" s="199"/>
      <c r="L180" s="201"/>
      <c r="M180" s="199"/>
      <c r="N180" s="202"/>
      <c r="O180" s="203"/>
      <c r="Q180" s="200"/>
    </row>
    <row r="181" spans="1:17" s="204" customFormat="1" ht="12.75" hidden="1">
      <c r="A181" s="196"/>
      <c r="B181" s="196"/>
      <c r="C181" s="196"/>
      <c r="D181" s="197"/>
      <c r="E181" s="198"/>
      <c r="F181" s="196"/>
      <c r="G181" s="199"/>
      <c r="H181" s="200"/>
      <c r="I181" s="200"/>
      <c r="J181" s="201"/>
      <c r="K181" s="199"/>
      <c r="L181" s="201"/>
      <c r="M181" s="199"/>
      <c r="N181" s="202"/>
      <c r="O181" s="203"/>
      <c r="Q181" s="200"/>
    </row>
    <row r="182" spans="1:17" s="204" customFormat="1" ht="12.75" hidden="1">
      <c r="A182" s="196"/>
      <c r="B182" s="196"/>
      <c r="C182" s="196"/>
      <c r="D182" s="197"/>
      <c r="E182" s="198"/>
      <c r="F182" s="196"/>
      <c r="G182" s="199"/>
      <c r="H182" s="200"/>
      <c r="I182" s="200"/>
      <c r="J182" s="201"/>
      <c r="K182" s="199"/>
      <c r="L182" s="201"/>
      <c r="M182" s="199"/>
      <c r="N182" s="202"/>
      <c r="O182" s="203"/>
      <c r="Q182" s="200"/>
    </row>
    <row r="183" spans="1:17" s="204" customFormat="1" ht="12.75" hidden="1">
      <c r="A183" s="196"/>
      <c r="B183" s="196"/>
      <c r="C183" s="196"/>
      <c r="D183" s="197"/>
      <c r="E183" s="198"/>
      <c r="F183" s="196"/>
      <c r="G183" s="199"/>
      <c r="H183" s="200"/>
      <c r="I183" s="200"/>
      <c r="J183" s="201"/>
      <c r="K183" s="199"/>
      <c r="L183" s="201"/>
      <c r="M183" s="199"/>
      <c r="N183" s="202"/>
      <c r="O183" s="203"/>
      <c r="Q183" s="200"/>
    </row>
    <row r="184" spans="1:17" s="204" customFormat="1" ht="12.75" hidden="1">
      <c r="A184" s="196"/>
      <c r="B184" s="196"/>
      <c r="C184" s="196"/>
      <c r="D184" s="197"/>
      <c r="E184" s="198"/>
      <c r="F184" s="196"/>
      <c r="G184" s="199"/>
      <c r="H184" s="200"/>
      <c r="I184" s="200"/>
      <c r="J184" s="201"/>
      <c r="K184" s="199"/>
      <c r="L184" s="201"/>
      <c r="M184" s="199"/>
      <c r="N184" s="202"/>
      <c r="O184" s="203"/>
      <c r="Q184" s="200"/>
    </row>
    <row r="185" spans="1:17" s="204" customFormat="1" ht="12.75" hidden="1">
      <c r="A185" s="196"/>
      <c r="B185" s="196"/>
      <c r="C185" s="196"/>
      <c r="D185" s="197"/>
      <c r="E185" s="198"/>
      <c r="F185" s="196"/>
      <c r="G185" s="199"/>
      <c r="H185" s="200"/>
      <c r="I185" s="200"/>
      <c r="J185" s="201"/>
      <c r="K185" s="199"/>
      <c r="L185" s="201"/>
      <c r="M185" s="199"/>
      <c r="N185" s="202"/>
      <c r="O185" s="203"/>
      <c r="Q185" s="200"/>
    </row>
    <row r="186" spans="1:17" s="204" customFormat="1" ht="12.75" hidden="1">
      <c r="A186" s="196"/>
      <c r="B186" s="196"/>
      <c r="C186" s="196"/>
      <c r="D186" s="197"/>
      <c r="E186" s="198"/>
      <c r="F186" s="196"/>
      <c r="G186" s="199"/>
      <c r="H186" s="200"/>
      <c r="I186" s="200"/>
      <c r="J186" s="201"/>
      <c r="K186" s="199"/>
      <c r="L186" s="201"/>
      <c r="M186" s="199"/>
      <c r="N186" s="202"/>
      <c r="O186" s="203"/>
      <c r="Q186" s="200"/>
    </row>
    <row r="187" spans="1:17" s="204" customFormat="1" ht="12.75" hidden="1">
      <c r="A187" s="196"/>
      <c r="B187" s="196"/>
      <c r="C187" s="196"/>
      <c r="D187" s="197"/>
      <c r="E187" s="198"/>
      <c r="F187" s="196"/>
      <c r="G187" s="199"/>
      <c r="H187" s="200"/>
      <c r="I187" s="200"/>
      <c r="J187" s="201"/>
      <c r="K187" s="199"/>
      <c r="L187" s="201"/>
      <c r="M187" s="199"/>
      <c r="N187" s="202"/>
      <c r="O187" s="203"/>
      <c r="Q187" s="200"/>
    </row>
    <row r="188" spans="1:17" s="204" customFormat="1" ht="12.75" hidden="1">
      <c r="A188" s="196"/>
      <c r="B188" s="196"/>
      <c r="C188" s="196"/>
      <c r="D188" s="197"/>
      <c r="E188" s="198"/>
      <c r="F188" s="196"/>
      <c r="G188" s="199"/>
      <c r="H188" s="200"/>
      <c r="I188" s="200"/>
      <c r="J188" s="201"/>
      <c r="K188" s="199"/>
      <c r="L188" s="201"/>
      <c r="M188" s="199"/>
      <c r="N188" s="202"/>
      <c r="O188" s="203"/>
      <c r="Q188" s="200"/>
    </row>
    <row r="189" spans="1:17" s="204" customFormat="1" ht="12.75" hidden="1">
      <c r="A189" s="196"/>
      <c r="B189" s="196"/>
      <c r="C189" s="196"/>
      <c r="D189" s="197"/>
      <c r="E189" s="198"/>
      <c r="F189" s="196"/>
      <c r="G189" s="199"/>
      <c r="H189" s="200"/>
      <c r="I189" s="200"/>
      <c r="J189" s="201"/>
      <c r="K189" s="199"/>
      <c r="L189" s="201"/>
      <c r="M189" s="199"/>
      <c r="N189" s="202"/>
      <c r="O189" s="203"/>
      <c r="Q189" s="200"/>
    </row>
    <row r="190" spans="1:17" s="204" customFormat="1" ht="12.75" hidden="1">
      <c r="A190" s="196"/>
      <c r="B190" s="196"/>
      <c r="C190" s="196"/>
      <c r="D190" s="197"/>
      <c r="E190" s="198"/>
      <c r="F190" s="196"/>
      <c r="G190" s="199"/>
      <c r="H190" s="200"/>
      <c r="I190" s="200"/>
      <c r="J190" s="201"/>
      <c r="K190" s="199"/>
      <c r="L190" s="201"/>
      <c r="M190" s="199"/>
      <c r="N190" s="202"/>
      <c r="O190" s="203"/>
      <c r="Q190" s="200"/>
    </row>
    <row r="191" spans="1:17" s="204" customFormat="1" ht="12.75" hidden="1">
      <c r="A191" s="196"/>
      <c r="B191" s="196"/>
      <c r="C191" s="196"/>
      <c r="D191" s="197"/>
      <c r="E191" s="198"/>
      <c r="F191" s="196"/>
      <c r="G191" s="199"/>
      <c r="H191" s="200"/>
      <c r="I191" s="200"/>
      <c r="J191" s="201"/>
      <c r="K191" s="199"/>
      <c r="L191" s="201"/>
      <c r="M191" s="199"/>
      <c r="N191" s="202"/>
      <c r="O191" s="203"/>
      <c r="Q191" s="200"/>
    </row>
    <row r="192" spans="1:17" s="204" customFormat="1" ht="12.75" hidden="1">
      <c r="A192" s="196"/>
      <c r="B192" s="196"/>
      <c r="C192" s="196"/>
      <c r="D192" s="197"/>
      <c r="E192" s="198"/>
      <c r="F192" s="196"/>
      <c r="G192" s="199"/>
      <c r="H192" s="200"/>
      <c r="I192" s="200"/>
      <c r="J192" s="201"/>
      <c r="K192" s="199"/>
      <c r="L192" s="201"/>
      <c r="M192" s="199"/>
      <c r="N192" s="202"/>
      <c r="O192" s="203"/>
      <c r="Q192" s="200"/>
    </row>
    <row r="193" spans="1:17" s="204" customFormat="1" ht="12.75" hidden="1">
      <c r="A193" s="196"/>
      <c r="B193" s="196"/>
      <c r="C193" s="196"/>
      <c r="D193" s="197"/>
      <c r="E193" s="198"/>
      <c r="F193" s="196"/>
      <c r="G193" s="199"/>
      <c r="H193" s="200"/>
      <c r="I193" s="200"/>
      <c r="J193" s="201"/>
      <c r="K193" s="199"/>
      <c r="L193" s="201"/>
      <c r="M193" s="199"/>
      <c r="N193" s="202"/>
      <c r="O193" s="203"/>
      <c r="Q193" s="200"/>
    </row>
    <row r="194" spans="1:17" s="204" customFormat="1" ht="12.75" hidden="1">
      <c r="A194" s="196"/>
      <c r="B194" s="196"/>
      <c r="C194" s="196"/>
      <c r="D194" s="197"/>
      <c r="E194" s="198"/>
      <c r="F194" s="196"/>
      <c r="G194" s="199"/>
      <c r="H194" s="200"/>
      <c r="I194" s="200"/>
      <c r="J194" s="201"/>
      <c r="K194" s="199"/>
      <c r="L194" s="201"/>
      <c r="M194" s="199"/>
      <c r="N194" s="202"/>
      <c r="O194" s="203"/>
      <c r="Q194" s="200"/>
    </row>
    <row r="195" spans="1:17" s="204" customFormat="1" ht="12.75" hidden="1">
      <c r="A195" s="196"/>
      <c r="B195" s="196"/>
      <c r="C195" s="196"/>
      <c r="D195" s="197"/>
      <c r="E195" s="198"/>
      <c r="F195" s="196"/>
      <c r="G195" s="199"/>
      <c r="H195" s="200"/>
      <c r="I195" s="200"/>
      <c r="J195" s="201"/>
      <c r="K195" s="199"/>
      <c r="L195" s="201"/>
      <c r="M195" s="199"/>
      <c r="N195" s="202"/>
      <c r="O195" s="203"/>
      <c r="Q195" s="200"/>
    </row>
    <row r="196" spans="1:17" s="204" customFormat="1" ht="12.75" hidden="1">
      <c r="A196" s="196"/>
      <c r="B196" s="196"/>
      <c r="C196" s="196"/>
      <c r="D196" s="197"/>
      <c r="E196" s="198"/>
      <c r="F196" s="196"/>
      <c r="G196" s="199"/>
      <c r="H196" s="200"/>
      <c r="I196" s="200"/>
      <c r="J196" s="201"/>
      <c r="K196" s="199"/>
      <c r="L196" s="201"/>
      <c r="M196" s="199"/>
      <c r="N196" s="202"/>
      <c r="O196" s="203"/>
      <c r="Q196" s="200"/>
    </row>
    <row r="197" spans="2:17" s="191" customFormat="1" ht="12.75" hidden="1">
      <c r="B197" s="192"/>
      <c r="D197" s="193"/>
      <c r="E197" s="193"/>
      <c r="H197" s="205"/>
      <c r="I197" s="194"/>
      <c r="K197" s="195"/>
      <c r="M197" s="195"/>
      <c r="Q197" s="200"/>
    </row>
    <row r="198" spans="1:17" s="204" customFormat="1" ht="12.75" hidden="1">
      <c r="A198" s="196"/>
      <c r="B198" s="196"/>
      <c r="C198" s="196"/>
      <c r="D198" s="197"/>
      <c r="E198" s="198"/>
      <c r="F198" s="196"/>
      <c r="G198" s="199"/>
      <c r="H198" s="200"/>
      <c r="I198" s="200"/>
      <c r="J198" s="201"/>
      <c r="K198" s="199"/>
      <c r="L198" s="201"/>
      <c r="M198" s="199"/>
      <c r="N198" s="202"/>
      <c r="O198" s="203"/>
      <c r="Q198" s="200"/>
    </row>
    <row r="199" spans="1:17" s="204" customFormat="1" ht="12.75" hidden="1">
      <c r="A199" s="196"/>
      <c r="B199" s="196"/>
      <c r="C199" s="196"/>
      <c r="D199" s="197"/>
      <c r="E199" s="198"/>
      <c r="F199" s="196"/>
      <c r="G199" s="199"/>
      <c r="H199" s="200"/>
      <c r="I199" s="200"/>
      <c r="J199" s="201"/>
      <c r="K199" s="199"/>
      <c r="L199" s="201"/>
      <c r="M199" s="199"/>
      <c r="N199" s="202"/>
      <c r="O199" s="203"/>
      <c r="Q199" s="200"/>
    </row>
    <row r="200" spans="1:17" s="204" customFormat="1" ht="12.75" hidden="1">
      <c r="A200" s="196"/>
      <c r="B200" s="196"/>
      <c r="C200" s="196"/>
      <c r="D200" s="197"/>
      <c r="E200" s="198"/>
      <c r="F200" s="196"/>
      <c r="G200" s="199"/>
      <c r="H200" s="200"/>
      <c r="I200" s="200"/>
      <c r="J200" s="201"/>
      <c r="K200" s="199"/>
      <c r="L200" s="201"/>
      <c r="M200" s="199"/>
      <c r="N200" s="202"/>
      <c r="O200" s="203"/>
      <c r="Q200" s="200"/>
    </row>
    <row r="201" spans="1:17" s="204" customFormat="1" ht="12.75" hidden="1">
      <c r="A201" s="196"/>
      <c r="B201" s="196"/>
      <c r="C201" s="196"/>
      <c r="D201" s="197"/>
      <c r="E201" s="198"/>
      <c r="F201" s="196"/>
      <c r="G201" s="199"/>
      <c r="H201" s="200"/>
      <c r="I201" s="200"/>
      <c r="J201" s="201"/>
      <c r="K201" s="199"/>
      <c r="L201" s="201"/>
      <c r="M201" s="199"/>
      <c r="N201" s="202"/>
      <c r="O201" s="203"/>
      <c r="Q201" s="200"/>
    </row>
    <row r="202" spans="1:17" s="204" customFormat="1" ht="12.75" hidden="1">
      <c r="A202" s="196"/>
      <c r="B202" s="196"/>
      <c r="C202" s="196"/>
      <c r="D202" s="197"/>
      <c r="E202" s="198"/>
      <c r="F202" s="196"/>
      <c r="G202" s="199"/>
      <c r="H202" s="200"/>
      <c r="I202" s="200"/>
      <c r="J202" s="201"/>
      <c r="K202" s="199"/>
      <c r="L202" s="201"/>
      <c r="M202" s="199"/>
      <c r="N202" s="202"/>
      <c r="O202" s="203"/>
      <c r="Q202" s="200"/>
    </row>
    <row r="203" spans="1:17" s="204" customFormat="1" ht="12.75" hidden="1">
      <c r="A203" s="196"/>
      <c r="B203" s="196"/>
      <c r="C203" s="196"/>
      <c r="D203" s="197"/>
      <c r="E203" s="198"/>
      <c r="F203" s="196"/>
      <c r="G203" s="199"/>
      <c r="H203" s="200"/>
      <c r="I203" s="200"/>
      <c r="J203" s="201"/>
      <c r="K203" s="199"/>
      <c r="L203" s="201"/>
      <c r="M203" s="199"/>
      <c r="N203" s="202"/>
      <c r="O203" s="203"/>
      <c r="Q203" s="200"/>
    </row>
    <row r="204" spans="1:17" s="204" customFormat="1" ht="12.75" hidden="1">
      <c r="A204" s="196"/>
      <c r="B204" s="196"/>
      <c r="C204" s="196"/>
      <c r="D204" s="197"/>
      <c r="E204" s="198"/>
      <c r="F204" s="196"/>
      <c r="G204" s="199"/>
      <c r="H204" s="200"/>
      <c r="I204" s="200"/>
      <c r="J204" s="201"/>
      <c r="K204" s="199"/>
      <c r="L204" s="201"/>
      <c r="M204" s="199"/>
      <c r="N204" s="202"/>
      <c r="O204" s="203"/>
      <c r="Q204" s="200"/>
    </row>
    <row r="205" spans="1:17" s="204" customFormat="1" ht="12.75" hidden="1">
      <c r="A205" s="196"/>
      <c r="B205" s="196"/>
      <c r="C205" s="196"/>
      <c r="D205" s="197"/>
      <c r="E205" s="198"/>
      <c r="F205" s="196"/>
      <c r="G205" s="199"/>
      <c r="H205" s="200"/>
      <c r="I205" s="200"/>
      <c r="J205" s="201"/>
      <c r="K205" s="199"/>
      <c r="L205" s="201"/>
      <c r="M205" s="199"/>
      <c r="N205" s="202"/>
      <c r="O205" s="203"/>
      <c r="Q205" s="200"/>
    </row>
    <row r="206" spans="1:17" s="204" customFormat="1" ht="12.75" hidden="1">
      <c r="A206" s="196"/>
      <c r="B206" s="196"/>
      <c r="C206" s="196"/>
      <c r="D206" s="197"/>
      <c r="E206" s="198"/>
      <c r="F206" s="196"/>
      <c r="G206" s="199"/>
      <c r="H206" s="200"/>
      <c r="I206" s="200"/>
      <c r="J206" s="201"/>
      <c r="K206" s="199"/>
      <c r="L206" s="201"/>
      <c r="M206" s="199"/>
      <c r="N206" s="202"/>
      <c r="O206" s="203"/>
      <c r="Q206" s="200"/>
    </row>
    <row r="207" spans="1:17" s="204" customFormat="1" ht="12.75" hidden="1">
      <c r="A207" s="196"/>
      <c r="B207" s="196"/>
      <c r="C207" s="196"/>
      <c r="D207" s="197"/>
      <c r="E207" s="198"/>
      <c r="F207" s="196"/>
      <c r="G207" s="199"/>
      <c r="H207" s="200"/>
      <c r="I207" s="200"/>
      <c r="J207" s="201"/>
      <c r="K207" s="199"/>
      <c r="L207" s="201"/>
      <c r="M207" s="199"/>
      <c r="N207" s="202"/>
      <c r="O207" s="203"/>
      <c r="Q207" s="200"/>
    </row>
    <row r="208" spans="1:17" s="204" customFormat="1" ht="12.75" hidden="1">
      <c r="A208" s="196"/>
      <c r="B208" s="196"/>
      <c r="C208" s="196"/>
      <c r="D208" s="197"/>
      <c r="E208" s="198"/>
      <c r="F208" s="196"/>
      <c r="G208" s="199"/>
      <c r="H208" s="200"/>
      <c r="I208" s="200"/>
      <c r="J208" s="201"/>
      <c r="K208" s="199"/>
      <c r="L208" s="201"/>
      <c r="M208" s="199"/>
      <c r="N208" s="202"/>
      <c r="O208" s="203"/>
      <c r="Q208" s="200"/>
    </row>
    <row r="209" spans="1:17" s="204" customFormat="1" ht="12.75" hidden="1">
      <c r="A209" s="196"/>
      <c r="B209" s="196"/>
      <c r="C209" s="196"/>
      <c r="D209" s="197"/>
      <c r="E209" s="198"/>
      <c r="F209" s="196"/>
      <c r="G209" s="199"/>
      <c r="H209" s="200"/>
      <c r="I209" s="200"/>
      <c r="J209" s="201"/>
      <c r="K209" s="199"/>
      <c r="L209" s="201"/>
      <c r="M209" s="199"/>
      <c r="N209" s="202"/>
      <c r="O209" s="203"/>
      <c r="Q209" s="200"/>
    </row>
    <row r="210" spans="1:17" s="204" customFormat="1" ht="12.75" hidden="1">
      <c r="A210" s="196"/>
      <c r="B210" s="196"/>
      <c r="C210" s="196"/>
      <c r="D210" s="197"/>
      <c r="E210" s="198"/>
      <c r="F210" s="196"/>
      <c r="G210" s="199"/>
      <c r="H210" s="200"/>
      <c r="I210" s="200"/>
      <c r="J210" s="201"/>
      <c r="K210" s="199"/>
      <c r="L210" s="201"/>
      <c r="M210" s="199"/>
      <c r="N210" s="202"/>
      <c r="O210" s="203"/>
      <c r="Q210" s="200"/>
    </row>
    <row r="211" spans="1:17" s="204" customFormat="1" ht="12.75" hidden="1">
      <c r="A211" s="196"/>
      <c r="B211" s="196"/>
      <c r="C211" s="196"/>
      <c r="D211" s="197"/>
      <c r="E211" s="198"/>
      <c r="F211" s="196"/>
      <c r="G211" s="199"/>
      <c r="H211" s="200"/>
      <c r="I211" s="200"/>
      <c r="J211" s="201"/>
      <c r="K211" s="199"/>
      <c r="L211" s="201"/>
      <c r="M211" s="199"/>
      <c r="N211" s="202"/>
      <c r="O211" s="203"/>
      <c r="Q211" s="200"/>
    </row>
    <row r="212" spans="1:17" s="204" customFormat="1" ht="12.75" hidden="1">
      <c r="A212" s="196"/>
      <c r="B212" s="196"/>
      <c r="C212" s="196"/>
      <c r="D212" s="197"/>
      <c r="E212" s="198"/>
      <c r="F212" s="196"/>
      <c r="G212" s="199"/>
      <c r="H212" s="200"/>
      <c r="I212" s="200"/>
      <c r="J212" s="201"/>
      <c r="K212" s="199"/>
      <c r="L212" s="201"/>
      <c r="M212" s="199"/>
      <c r="N212" s="202"/>
      <c r="O212" s="203"/>
      <c r="Q212" s="200"/>
    </row>
    <row r="213" spans="1:17" s="204" customFormat="1" ht="12.75" hidden="1">
      <c r="A213" s="196"/>
      <c r="B213" s="196"/>
      <c r="C213" s="196"/>
      <c r="D213" s="197"/>
      <c r="E213" s="198"/>
      <c r="F213" s="196"/>
      <c r="G213" s="199"/>
      <c r="H213" s="200"/>
      <c r="I213" s="200"/>
      <c r="J213" s="201"/>
      <c r="K213" s="199"/>
      <c r="L213" s="201"/>
      <c r="M213" s="199"/>
      <c r="N213" s="202"/>
      <c r="O213" s="203"/>
      <c r="Q213" s="200"/>
    </row>
    <row r="214" spans="1:17" s="204" customFormat="1" ht="12.75" hidden="1">
      <c r="A214" s="196"/>
      <c r="B214" s="196"/>
      <c r="C214" s="196"/>
      <c r="D214" s="197"/>
      <c r="E214" s="198"/>
      <c r="F214" s="196"/>
      <c r="G214" s="199"/>
      <c r="H214" s="200"/>
      <c r="I214" s="200"/>
      <c r="J214" s="201"/>
      <c r="K214" s="199"/>
      <c r="L214" s="201"/>
      <c r="M214" s="199"/>
      <c r="N214" s="202"/>
      <c r="O214" s="203"/>
      <c r="Q214" s="200"/>
    </row>
    <row r="215" spans="1:17" s="204" customFormat="1" ht="12.75" hidden="1">
      <c r="A215" s="196"/>
      <c r="B215" s="196"/>
      <c r="C215" s="196"/>
      <c r="D215" s="197"/>
      <c r="E215" s="198"/>
      <c r="F215" s="196"/>
      <c r="G215" s="199"/>
      <c r="H215" s="200"/>
      <c r="I215" s="200"/>
      <c r="J215" s="201"/>
      <c r="K215" s="199"/>
      <c r="L215" s="201"/>
      <c r="M215" s="199"/>
      <c r="N215" s="202"/>
      <c r="O215" s="203"/>
      <c r="Q215" s="200"/>
    </row>
    <row r="216" spans="1:17" s="204" customFormat="1" ht="12.75" hidden="1">
      <c r="A216" s="196"/>
      <c r="B216" s="196"/>
      <c r="C216" s="196"/>
      <c r="D216" s="197"/>
      <c r="E216" s="198"/>
      <c r="F216" s="196"/>
      <c r="G216" s="199"/>
      <c r="H216" s="200"/>
      <c r="I216" s="200"/>
      <c r="J216" s="201"/>
      <c r="K216" s="199"/>
      <c r="L216" s="201"/>
      <c r="M216" s="199"/>
      <c r="N216" s="202"/>
      <c r="O216" s="203"/>
      <c r="Q216" s="200"/>
    </row>
    <row r="217" spans="1:17" s="204" customFormat="1" ht="12.75" hidden="1">
      <c r="A217" s="196"/>
      <c r="B217" s="196"/>
      <c r="C217" s="196"/>
      <c r="D217" s="197"/>
      <c r="E217" s="198"/>
      <c r="F217" s="196"/>
      <c r="G217" s="199"/>
      <c r="H217" s="200"/>
      <c r="I217" s="200"/>
      <c r="J217" s="201"/>
      <c r="K217" s="199"/>
      <c r="L217" s="201"/>
      <c r="M217" s="199"/>
      <c r="N217" s="202"/>
      <c r="O217" s="203"/>
      <c r="Q217" s="200"/>
    </row>
    <row r="218" spans="1:17" s="204" customFormat="1" ht="12.75" hidden="1">
      <c r="A218" s="196"/>
      <c r="B218" s="196"/>
      <c r="C218" s="196"/>
      <c r="D218" s="197"/>
      <c r="E218" s="198"/>
      <c r="F218" s="196"/>
      <c r="G218" s="199"/>
      <c r="H218" s="200"/>
      <c r="I218" s="200"/>
      <c r="J218" s="201"/>
      <c r="K218" s="199"/>
      <c r="L218" s="201"/>
      <c r="M218" s="199"/>
      <c r="N218" s="202"/>
      <c r="O218" s="203"/>
      <c r="Q218" s="200"/>
    </row>
    <row r="219" spans="1:17" s="204" customFormat="1" ht="12.75" hidden="1">
      <c r="A219" s="196"/>
      <c r="B219" s="196"/>
      <c r="C219" s="196"/>
      <c r="D219" s="197"/>
      <c r="E219" s="198"/>
      <c r="F219" s="196"/>
      <c r="G219" s="199"/>
      <c r="H219" s="200"/>
      <c r="I219" s="200"/>
      <c r="J219" s="201"/>
      <c r="K219" s="199"/>
      <c r="L219" s="201"/>
      <c r="M219" s="199"/>
      <c r="N219" s="202"/>
      <c r="O219" s="203"/>
      <c r="Q219" s="200"/>
    </row>
    <row r="220" spans="1:17" s="221" customFormat="1" ht="25.5" customHeight="1" hidden="1">
      <c r="A220" s="196"/>
      <c r="B220" s="196"/>
      <c r="C220" s="196"/>
      <c r="D220" s="197"/>
      <c r="E220" s="198"/>
      <c r="F220" s="196"/>
      <c r="G220" s="199"/>
      <c r="H220" s="200"/>
      <c r="I220" s="200"/>
      <c r="J220" s="201"/>
      <c r="K220" s="199"/>
      <c r="L220" s="201"/>
      <c r="M220" s="199"/>
      <c r="N220" s="202"/>
      <c r="O220" s="220"/>
      <c r="Q220" s="200"/>
    </row>
    <row r="221" spans="1:17" s="204" customFormat="1" ht="12.75" hidden="1">
      <c r="A221" s="196"/>
      <c r="B221" s="196"/>
      <c r="C221" s="196"/>
      <c r="D221" s="197"/>
      <c r="E221" s="198"/>
      <c r="F221" s="196"/>
      <c r="G221" s="199"/>
      <c r="H221" s="200"/>
      <c r="I221" s="200"/>
      <c r="J221" s="201"/>
      <c r="K221" s="199"/>
      <c r="L221" s="201"/>
      <c r="M221" s="199"/>
      <c r="N221" s="202"/>
      <c r="O221" s="203"/>
      <c r="Q221" s="200"/>
    </row>
    <row r="222" spans="1:17" s="221" customFormat="1" ht="25.5" customHeight="1" hidden="1">
      <c r="A222" s="196"/>
      <c r="B222" s="196"/>
      <c r="C222" s="196"/>
      <c r="D222" s="197"/>
      <c r="E222" s="198"/>
      <c r="F222" s="196"/>
      <c r="G222" s="199"/>
      <c r="H222" s="200"/>
      <c r="I222" s="200"/>
      <c r="J222" s="201"/>
      <c r="K222" s="199"/>
      <c r="L222" s="201"/>
      <c r="M222" s="199"/>
      <c r="N222" s="202"/>
      <c r="O222" s="220"/>
      <c r="Q222" s="200"/>
    </row>
    <row r="223" spans="1:17" s="204" customFormat="1" ht="12.75" hidden="1">
      <c r="A223" s="196"/>
      <c r="B223" s="196"/>
      <c r="C223" s="196"/>
      <c r="D223" s="197"/>
      <c r="E223" s="198"/>
      <c r="F223" s="196"/>
      <c r="G223" s="199"/>
      <c r="H223" s="200"/>
      <c r="I223" s="200"/>
      <c r="J223" s="201"/>
      <c r="K223" s="199"/>
      <c r="L223" s="201"/>
      <c r="M223" s="199"/>
      <c r="N223" s="202"/>
      <c r="O223" s="203"/>
      <c r="Q223" s="200"/>
    </row>
    <row r="224" spans="1:17" s="204" customFormat="1" ht="12.75" hidden="1">
      <c r="A224" s="196"/>
      <c r="B224" s="196"/>
      <c r="C224" s="196"/>
      <c r="D224" s="197"/>
      <c r="E224" s="198"/>
      <c r="F224" s="196"/>
      <c r="G224" s="199"/>
      <c r="H224" s="200"/>
      <c r="I224" s="200"/>
      <c r="J224" s="201"/>
      <c r="K224" s="199"/>
      <c r="L224" s="201"/>
      <c r="M224" s="199"/>
      <c r="N224" s="202"/>
      <c r="O224" s="203"/>
      <c r="Q224" s="200"/>
    </row>
    <row r="225" spans="1:17" s="204" customFormat="1" ht="12.75" hidden="1">
      <c r="A225" s="196"/>
      <c r="B225" s="196"/>
      <c r="C225" s="196"/>
      <c r="D225" s="197"/>
      <c r="E225" s="198"/>
      <c r="F225" s="196"/>
      <c r="G225" s="199"/>
      <c r="H225" s="200"/>
      <c r="I225" s="200"/>
      <c r="J225" s="201"/>
      <c r="K225" s="199"/>
      <c r="L225" s="201"/>
      <c r="M225" s="199"/>
      <c r="N225" s="202"/>
      <c r="O225" s="203"/>
      <c r="Q225" s="200"/>
    </row>
    <row r="226" spans="1:17" s="221" customFormat="1" ht="25.5" customHeight="1" hidden="1">
      <c r="A226" s="196"/>
      <c r="B226" s="196"/>
      <c r="C226" s="196"/>
      <c r="D226" s="197"/>
      <c r="E226" s="198"/>
      <c r="F226" s="196"/>
      <c r="G226" s="199"/>
      <c r="H226" s="200"/>
      <c r="I226" s="200"/>
      <c r="J226" s="201"/>
      <c r="K226" s="199"/>
      <c r="L226" s="201"/>
      <c r="M226" s="199"/>
      <c r="N226" s="202"/>
      <c r="O226" s="220"/>
      <c r="Q226" s="200"/>
    </row>
    <row r="227" spans="1:17" s="204" customFormat="1" ht="12.75" hidden="1">
      <c r="A227" s="196"/>
      <c r="B227" s="196"/>
      <c r="C227" s="196"/>
      <c r="D227" s="197"/>
      <c r="E227" s="198"/>
      <c r="F227" s="196"/>
      <c r="G227" s="199"/>
      <c r="H227" s="200"/>
      <c r="I227" s="200"/>
      <c r="J227" s="201"/>
      <c r="K227" s="199"/>
      <c r="L227" s="201"/>
      <c r="M227" s="199"/>
      <c r="N227" s="202"/>
      <c r="O227" s="203"/>
      <c r="Q227" s="200"/>
    </row>
    <row r="228" spans="1:17" s="204" customFormat="1" ht="12.75" hidden="1">
      <c r="A228" s="196"/>
      <c r="B228" s="196"/>
      <c r="C228" s="196"/>
      <c r="D228" s="197"/>
      <c r="E228" s="198"/>
      <c r="F228" s="196"/>
      <c r="G228" s="199"/>
      <c r="H228" s="200"/>
      <c r="I228" s="200"/>
      <c r="J228" s="201"/>
      <c r="K228" s="199"/>
      <c r="L228" s="201"/>
      <c r="M228" s="199"/>
      <c r="N228" s="202"/>
      <c r="O228" s="203"/>
      <c r="Q228" s="200"/>
    </row>
    <row r="229" spans="1:17" s="204" customFormat="1" ht="12.75" hidden="1">
      <c r="A229" s="196"/>
      <c r="B229" s="196"/>
      <c r="C229" s="196"/>
      <c r="D229" s="197"/>
      <c r="E229" s="198"/>
      <c r="F229" s="196"/>
      <c r="G229" s="199"/>
      <c r="H229" s="200"/>
      <c r="I229" s="200"/>
      <c r="J229" s="201"/>
      <c r="K229" s="199"/>
      <c r="L229" s="201"/>
      <c r="M229" s="199"/>
      <c r="N229" s="202"/>
      <c r="O229" s="203"/>
      <c r="Q229" s="200"/>
    </row>
    <row r="230" spans="1:17" s="221" customFormat="1" ht="12.75" hidden="1">
      <c r="A230" s="196"/>
      <c r="B230" s="196"/>
      <c r="C230" s="196"/>
      <c r="D230" s="197"/>
      <c r="E230" s="198"/>
      <c r="F230" s="196"/>
      <c r="G230" s="199"/>
      <c r="H230" s="200"/>
      <c r="I230" s="200"/>
      <c r="J230" s="201"/>
      <c r="K230" s="199"/>
      <c r="L230" s="201"/>
      <c r="M230" s="199"/>
      <c r="N230" s="202"/>
      <c r="O230" s="220"/>
      <c r="Q230" s="200"/>
    </row>
    <row r="231" spans="1:17" s="204" customFormat="1" ht="12.75" hidden="1">
      <c r="A231" s="196"/>
      <c r="B231" s="196"/>
      <c r="C231" s="196"/>
      <c r="D231" s="197"/>
      <c r="E231" s="198"/>
      <c r="F231" s="196"/>
      <c r="G231" s="199"/>
      <c r="H231" s="200"/>
      <c r="I231" s="200"/>
      <c r="J231" s="201"/>
      <c r="K231" s="199"/>
      <c r="L231" s="201"/>
      <c r="M231" s="199"/>
      <c r="N231" s="202"/>
      <c r="O231" s="203"/>
      <c r="Q231" s="200"/>
    </row>
    <row r="232" spans="1:17" s="204" customFormat="1" ht="12.75" hidden="1">
      <c r="A232" s="196"/>
      <c r="B232" s="196"/>
      <c r="C232" s="196"/>
      <c r="D232" s="197"/>
      <c r="E232" s="198"/>
      <c r="F232" s="196"/>
      <c r="G232" s="199"/>
      <c r="H232" s="200"/>
      <c r="I232" s="200"/>
      <c r="J232" s="201"/>
      <c r="K232" s="199"/>
      <c r="L232" s="201"/>
      <c r="M232" s="199"/>
      <c r="N232" s="202"/>
      <c r="O232" s="203"/>
      <c r="Q232" s="200"/>
    </row>
    <row r="233" spans="1:17" s="204" customFormat="1" ht="12.75" hidden="1">
      <c r="A233" s="196"/>
      <c r="B233" s="196"/>
      <c r="C233" s="196"/>
      <c r="D233" s="197"/>
      <c r="E233" s="198"/>
      <c r="F233" s="196"/>
      <c r="G233" s="199"/>
      <c r="H233" s="200"/>
      <c r="I233" s="200"/>
      <c r="J233" s="201"/>
      <c r="K233" s="199"/>
      <c r="L233" s="201"/>
      <c r="M233" s="199"/>
      <c r="N233" s="202"/>
      <c r="O233" s="203"/>
      <c r="Q233" s="200"/>
    </row>
    <row r="234" spans="1:17" s="204" customFormat="1" ht="12.75" hidden="1">
      <c r="A234" s="196"/>
      <c r="B234" s="196"/>
      <c r="C234" s="196"/>
      <c r="D234" s="197"/>
      <c r="E234" s="198"/>
      <c r="F234" s="196"/>
      <c r="G234" s="199"/>
      <c r="H234" s="200"/>
      <c r="I234" s="200"/>
      <c r="J234" s="201"/>
      <c r="K234" s="199"/>
      <c r="L234" s="201"/>
      <c r="M234" s="199"/>
      <c r="N234" s="202"/>
      <c r="O234" s="203"/>
      <c r="Q234" s="200"/>
    </row>
    <row r="235" spans="1:17" s="204" customFormat="1" ht="12.75" hidden="1">
      <c r="A235" s="196"/>
      <c r="B235" s="196"/>
      <c r="C235" s="196"/>
      <c r="D235" s="197"/>
      <c r="E235" s="198"/>
      <c r="F235" s="196"/>
      <c r="G235" s="199"/>
      <c r="H235" s="200"/>
      <c r="I235" s="200"/>
      <c r="J235" s="201"/>
      <c r="K235" s="199"/>
      <c r="L235" s="201"/>
      <c r="M235" s="199"/>
      <c r="N235" s="202"/>
      <c r="O235" s="203"/>
      <c r="Q235" s="200"/>
    </row>
    <row r="236" spans="1:17" s="204" customFormat="1" ht="12.75" hidden="1">
      <c r="A236" s="196"/>
      <c r="B236" s="196"/>
      <c r="C236" s="196"/>
      <c r="D236" s="197"/>
      <c r="E236" s="198"/>
      <c r="F236" s="196"/>
      <c r="G236" s="199"/>
      <c r="H236" s="200"/>
      <c r="I236" s="200"/>
      <c r="J236" s="201"/>
      <c r="K236" s="199"/>
      <c r="L236" s="201"/>
      <c r="M236" s="199"/>
      <c r="N236" s="202"/>
      <c r="O236" s="203"/>
      <c r="Q236" s="200"/>
    </row>
    <row r="237" spans="1:17" s="204" customFormat="1" ht="12.75" hidden="1">
      <c r="A237" s="196"/>
      <c r="B237" s="196"/>
      <c r="C237" s="196"/>
      <c r="D237" s="197"/>
      <c r="E237" s="198"/>
      <c r="F237" s="196"/>
      <c r="G237" s="199"/>
      <c r="H237" s="200"/>
      <c r="I237" s="200"/>
      <c r="J237" s="201"/>
      <c r="K237" s="199"/>
      <c r="L237" s="201"/>
      <c r="M237" s="199"/>
      <c r="N237" s="202"/>
      <c r="O237" s="203"/>
      <c r="Q237" s="200"/>
    </row>
    <row r="238" spans="1:17" s="204" customFormat="1" ht="12.75" hidden="1">
      <c r="A238" s="196"/>
      <c r="B238" s="196"/>
      <c r="C238" s="196"/>
      <c r="D238" s="197"/>
      <c r="E238" s="198"/>
      <c r="F238" s="196"/>
      <c r="G238" s="199"/>
      <c r="H238" s="200"/>
      <c r="I238" s="200"/>
      <c r="J238" s="201"/>
      <c r="K238" s="199"/>
      <c r="L238" s="201"/>
      <c r="M238" s="199"/>
      <c r="N238" s="202"/>
      <c r="O238" s="203"/>
      <c r="Q238" s="200"/>
    </row>
    <row r="239" spans="1:17" s="204" customFormat="1" ht="12.75" hidden="1">
      <c r="A239" s="196"/>
      <c r="B239" s="196"/>
      <c r="C239" s="196"/>
      <c r="D239" s="197"/>
      <c r="E239" s="198"/>
      <c r="F239" s="196"/>
      <c r="G239" s="199"/>
      <c r="H239" s="200"/>
      <c r="I239" s="200"/>
      <c r="J239" s="201"/>
      <c r="K239" s="199"/>
      <c r="L239" s="201"/>
      <c r="M239" s="199"/>
      <c r="N239" s="202"/>
      <c r="O239" s="203"/>
      <c r="Q239" s="200"/>
    </row>
    <row r="240" spans="1:17" s="204" customFormat="1" ht="12.75" hidden="1">
      <c r="A240" s="196"/>
      <c r="B240" s="196"/>
      <c r="C240" s="196"/>
      <c r="D240" s="197"/>
      <c r="E240" s="198"/>
      <c r="F240" s="196"/>
      <c r="G240" s="199"/>
      <c r="H240" s="200"/>
      <c r="I240" s="200"/>
      <c r="J240" s="201"/>
      <c r="K240" s="199"/>
      <c r="L240" s="201"/>
      <c r="M240" s="199"/>
      <c r="N240" s="202"/>
      <c r="O240" s="203"/>
      <c r="Q240" s="200"/>
    </row>
    <row r="241" spans="1:17" s="204" customFormat="1" ht="12.75" hidden="1">
      <c r="A241" s="196"/>
      <c r="B241" s="196"/>
      <c r="C241" s="196"/>
      <c r="D241" s="197"/>
      <c r="E241" s="198"/>
      <c r="F241" s="196"/>
      <c r="G241" s="199"/>
      <c r="H241" s="200"/>
      <c r="I241" s="200"/>
      <c r="J241" s="201"/>
      <c r="K241" s="199"/>
      <c r="L241" s="201"/>
      <c r="M241" s="199"/>
      <c r="N241" s="202"/>
      <c r="O241" s="203"/>
      <c r="Q241" s="200"/>
    </row>
    <row r="242" spans="1:17" s="204" customFormat="1" ht="12.75" hidden="1">
      <c r="A242" s="196"/>
      <c r="B242" s="196"/>
      <c r="C242" s="196"/>
      <c r="D242" s="197"/>
      <c r="E242" s="198"/>
      <c r="F242" s="196"/>
      <c r="G242" s="199"/>
      <c r="H242" s="200"/>
      <c r="I242" s="200"/>
      <c r="J242" s="201"/>
      <c r="K242" s="199"/>
      <c r="L242" s="201"/>
      <c r="M242" s="199"/>
      <c r="N242" s="202"/>
      <c r="O242" s="203"/>
      <c r="Q242" s="200"/>
    </row>
    <row r="243" spans="2:17" s="191" customFormat="1" ht="12.75" hidden="1">
      <c r="B243" s="192"/>
      <c r="D243" s="193"/>
      <c r="E243" s="193"/>
      <c r="H243" s="205"/>
      <c r="I243" s="194"/>
      <c r="K243" s="195"/>
      <c r="M243" s="195"/>
      <c r="Q243" s="200"/>
    </row>
    <row r="244" spans="1:17" s="209" customFormat="1" ht="12.75" hidden="1">
      <c r="A244" s="214"/>
      <c r="B244" s="214"/>
      <c r="C244" s="214"/>
      <c r="D244" s="215"/>
      <c r="E244" s="216"/>
      <c r="F244" s="214"/>
      <c r="G244" s="208"/>
      <c r="H244" s="217"/>
      <c r="I244" s="217"/>
      <c r="J244" s="207"/>
      <c r="K244" s="208"/>
      <c r="L244" s="207"/>
      <c r="M244" s="208"/>
      <c r="N244" s="218"/>
      <c r="O244" s="219"/>
      <c r="Q244" s="217"/>
    </row>
    <row r="245" spans="1:17" s="209" customFormat="1" ht="25.5" customHeight="1" hidden="1">
      <c r="A245" s="214"/>
      <c r="B245" s="214"/>
      <c r="C245" s="214"/>
      <c r="D245" s="215"/>
      <c r="E245" s="216"/>
      <c r="F245" s="214"/>
      <c r="G245" s="208"/>
      <c r="H245" s="217"/>
      <c r="I245" s="217"/>
      <c r="J245" s="207"/>
      <c r="K245" s="208"/>
      <c r="L245" s="207"/>
      <c r="M245" s="208"/>
      <c r="N245" s="218"/>
      <c r="O245" s="219"/>
      <c r="Q245" s="217"/>
    </row>
    <row r="246" spans="1:17" s="209" customFormat="1" ht="12.75" hidden="1">
      <c r="A246" s="214"/>
      <c r="B246" s="214"/>
      <c r="C246" s="214"/>
      <c r="D246" s="215"/>
      <c r="E246" s="216"/>
      <c r="F246" s="214"/>
      <c r="G246" s="208"/>
      <c r="H246" s="217"/>
      <c r="I246" s="217"/>
      <c r="J246" s="207"/>
      <c r="K246" s="208"/>
      <c r="L246" s="207"/>
      <c r="M246" s="208"/>
      <c r="N246" s="218"/>
      <c r="O246" s="219"/>
      <c r="Q246" s="217"/>
    </row>
    <row r="247" spans="1:17" s="209" customFormat="1" ht="12.75" hidden="1">
      <c r="A247" s="214"/>
      <c r="B247" s="214"/>
      <c r="C247" s="214"/>
      <c r="D247" s="215"/>
      <c r="E247" s="216"/>
      <c r="F247" s="214"/>
      <c r="G247" s="208"/>
      <c r="H247" s="217"/>
      <c r="I247" s="217"/>
      <c r="J247" s="207"/>
      <c r="K247" s="208"/>
      <c r="L247" s="207"/>
      <c r="M247" s="208"/>
      <c r="N247" s="218"/>
      <c r="O247" s="219"/>
      <c r="Q247" s="217"/>
    </row>
    <row r="248" spans="1:17" s="209" customFormat="1" ht="12.75" hidden="1">
      <c r="A248" s="214"/>
      <c r="B248" s="214"/>
      <c r="C248" s="214"/>
      <c r="D248" s="215"/>
      <c r="E248" s="216"/>
      <c r="F248" s="214"/>
      <c r="G248" s="208"/>
      <c r="H248" s="217"/>
      <c r="I248" s="217"/>
      <c r="J248" s="207"/>
      <c r="K248" s="208"/>
      <c r="L248" s="207"/>
      <c r="M248" s="208"/>
      <c r="N248" s="218"/>
      <c r="O248" s="219"/>
      <c r="Q248" s="217"/>
    </row>
    <row r="249" spans="1:17" s="209" customFormat="1" ht="12.75" hidden="1">
      <c r="A249" s="214"/>
      <c r="B249" s="214"/>
      <c r="C249" s="214"/>
      <c r="D249" s="215"/>
      <c r="E249" s="216"/>
      <c r="F249" s="214"/>
      <c r="G249" s="208"/>
      <c r="H249" s="217"/>
      <c r="I249" s="217"/>
      <c r="J249" s="207"/>
      <c r="K249" s="208"/>
      <c r="L249" s="207"/>
      <c r="M249" s="208"/>
      <c r="N249" s="218"/>
      <c r="O249" s="219"/>
      <c r="Q249" s="217"/>
    </row>
    <row r="250" spans="1:17" s="209" customFormat="1" ht="12.75" hidden="1">
      <c r="A250" s="214"/>
      <c r="B250" s="214"/>
      <c r="C250" s="214"/>
      <c r="D250" s="215"/>
      <c r="E250" s="216"/>
      <c r="F250" s="214"/>
      <c r="G250" s="208"/>
      <c r="H250" s="217"/>
      <c r="I250" s="217"/>
      <c r="J250" s="207"/>
      <c r="K250" s="208"/>
      <c r="L250" s="207"/>
      <c r="M250" s="208"/>
      <c r="N250" s="218"/>
      <c r="O250" s="219"/>
      <c r="Q250" s="217"/>
    </row>
    <row r="251" spans="1:17" s="209" customFormat="1" ht="12.75" hidden="1">
      <c r="A251" s="214"/>
      <c r="B251" s="214"/>
      <c r="C251" s="214"/>
      <c r="D251" s="215"/>
      <c r="E251" s="216"/>
      <c r="F251" s="214"/>
      <c r="G251" s="208"/>
      <c r="H251" s="217"/>
      <c r="I251" s="217"/>
      <c r="J251" s="207"/>
      <c r="K251" s="208"/>
      <c r="L251" s="207"/>
      <c r="M251" s="208"/>
      <c r="N251" s="218"/>
      <c r="O251" s="219"/>
      <c r="Q251" s="217"/>
    </row>
    <row r="252" spans="1:17" s="209" customFormat="1" ht="12.75" hidden="1">
      <c r="A252" s="214"/>
      <c r="B252" s="214"/>
      <c r="C252" s="214"/>
      <c r="D252" s="215"/>
      <c r="E252" s="216"/>
      <c r="F252" s="214"/>
      <c r="G252" s="208"/>
      <c r="H252" s="217"/>
      <c r="I252" s="217"/>
      <c r="J252" s="207"/>
      <c r="K252" s="208"/>
      <c r="L252" s="207"/>
      <c r="M252" s="208"/>
      <c r="N252" s="218"/>
      <c r="O252" s="219"/>
      <c r="Q252" s="217"/>
    </row>
    <row r="253" spans="2:17" s="191" customFormat="1" ht="12.75" hidden="1">
      <c r="B253" s="192"/>
      <c r="D253" s="193"/>
      <c r="E253" s="193"/>
      <c r="H253" s="205"/>
      <c r="I253" s="194"/>
      <c r="K253" s="195"/>
      <c r="M253" s="195"/>
      <c r="Q253" s="200"/>
    </row>
    <row r="254" spans="1:17" s="204" customFormat="1" ht="12.75" hidden="1">
      <c r="A254" s="196"/>
      <c r="B254" s="196"/>
      <c r="C254" s="196"/>
      <c r="D254" s="197"/>
      <c r="E254" s="198"/>
      <c r="F254" s="196"/>
      <c r="G254" s="199"/>
      <c r="H254" s="200"/>
      <c r="I254" s="200"/>
      <c r="J254" s="201"/>
      <c r="K254" s="199"/>
      <c r="L254" s="201"/>
      <c r="M254" s="199"/>
      <c r="N254" s="202"/>
      <c r="O254" s="203"/>
      <c r="Q254" s="200"/>
    </row>
    <row r="255" spans="1:17" s="204" customFormat="1" ht="12.75" hidden="1">
      <c r="A255" s="196"/>
      <c r="B255" s="196"/>
      <c r="C255" s="196"/>
      <c r="D255" s="197"/>
      <c r="E255" s="198"/>
      <c r="F255" s="196"/>
      <c r="G255" s="199"/>
      <c r="H255" s="200"/>
      <c r="I255" s="200"/>
      <c r="J255" s="201"/>
      <c r="K255" s="199"/>
      <c r="L255" s="201"/>
      <c r="M255" s="199"/>
      <c r="N255" s="202"/>
      <c r="O255" s="203"/>
      <c r="Q255" s="200"/>
    </row>
    <row r="256" spans="1:17" s="204" customFormat="1" ht="12.75" hidden="1">
      <c r="A256" s="196"/>
      <c r="B256" s="196"/>
      <c r="C256" s="196"/>
      <c r="D256" s="197"/>
      <c r="E256" s="198"/>
      <c r="F256" s="196"/>
      <c r="G256" s="199"/>
      <c r="H256" s="200"/>
      <c r="I256" s="200"/>
      <c r="J256" s="201"/>
      <c r="K256" s="199"/>
      <c r="L256" s="201"/>
      <c r="M256" s="199"/>
      <c r="N256" s="202"/>
      <c r="O256" s="203"/>
      <c r="Q256" s="200"/>
    </row>
    <row r="257" spans="1:17" s="204" customFormat="1" ht="12.75" hidden="1">
      <c r="A257" s="196"/>
      <c r="B257" s="196"/>
      <c r="C257" s="196"/>
      <c r="D257" s="197"/>
      <c r="E257" s="198"/>
      <c r="F257" s="196"/>
      <c r="G257" s="199"/>
      <c r="H257" s="200"/>
      <c r="I257" s="200"/>
      <c r="J257" s="201"/>
      <c r="K257" s="199"/>
      <c r="L257" s="201"/>
      <c r="M257" s="199"/>
      <c r="N257" s="202"/>
      <c r="O257" s="203"/>
      <c r="Q257" s="200"/>
    </row>
    <row r="258" spans="1:17" s="204" customFormat="1" ht="12.75" hidden="1">
      <c r="A258" s="196"/>
      <c r="B258" s="196"/>
      <c r="C258" s="196"/>
      <c r="D258" s="197"/>
      <c r="E258" s="198"/>
      <c r="F258" s="196"/>
      <c r="G258" s="199"/>
      <c r="H258" s="200"/>
      <c r="I258" s="200"/>
      <c r="J258" s="201"/>
      <c r="K258" s="199"/>
      <c r="L258" s="201"/>
      <c r="M258" s="199"/>
      <c r="N258" s="202"/>
      <c r="O258" s="203"/>
      <c r="Q258" s="200"/>
    </row>
    <row r="259" spans="1:17" s="204" customFormat="1" ht="12.75" hidden="1">
      <c r="A259" s="196"/>
      <c r="B259" s="196"/>
      <c r="C259" s="196"/>
      <c r="D259" s="197"/>
      <c r="E259" s="198"/>
      <c r="F259" s="196"/>
      <c r="G259" s="199"/>
      <c r="H259" s="200"/>
      <c r="I259" s="200"/>
      <c r="J259" s="201"/>
      <c r="K259" s="199"/>
      <c r="L259" s="201"/>
      <c r="M259" s="199"/>
      <c r="N259" s="202"/>
      <c r="O259" s="203"/>
      <c r="Q259" s="200"/>
    </row>
    <row r="260" spans="1:17" s="204" customFormat="1" ht="12.75" hidden="1">
      <c r="A260" s="196"/>
      <c r="B260" s="196"/>
      <c r="C260" s="196"/>
      <c r="D260" s="197"/>
      <c r="E260" s="198"/>
      <c r="F260" s="196"/>
      <c r="G260" s="199"/>
      <c r="H260" s="200"/>
      <c r="I260" s="200"/>
      <c r="J260" s="201"/>
      <c r="K260" s="199"/>
      <c r="L260" s="201"/>
      <c r="M260" s="199"/>
      <c r="N260" s="202"/>
      <c r="O260" s="203"/>
      <c r="Q260" s="200"/>
    </row>
    <row r="261" spans="1:17" s="204" customFormat="1" ht="12.75" hidden="1">
      <c r="A261" s="196"/>
      <c r="B261" s="196"/>
      <c r="C261" s="196"/>
      <c r="D261" s="197"/>
      <c r="E261" s="198"/>
      <c r="F261" s="196"/>
      <c r="G261" s="199"/>
      <c r="H261" s="200"/>
      <c r="I261" s="200"/>
      <c r="J261" s="201"/>
      <c r="K261" s="199"/>
      <c r="L261" s="201"/>
      <c r="M261" s="199"/>
      <c r="N261" s="202"/>
      <c r="O261" s="203"/>
      <c r="Q261" s="200"/>
    </row>
    <row r="262" spans="1:17" s="204" customFormat="1" ht="12.75" hidden="1">
      <c r="A262" s="196"/>
      <c r="B262" s="196"/>
      <c r="C262" s="196"/>
      <c r="D262" s="197"/>
      <c r="E262" s="198"/>
      <c r="F262" s="196"/>
      <c r="G262" s="199"/>
      <c r="H262" s="200"/>
      <c r="I262" s="200"/>
      <c r="J262" s="201"/>
      <c r="K262" s="199"/>
      <c r="L262" s="201"/>
      <c r="M262" s="199"/>
      <c r="N262" s="202"/>
      <c r="O262" s="203"/>
      <c r="Q262" s="200"/>
    </row>
    <row r="263" spans="1:17" s="221" customFormat="1" ht="25.5" customHeight="1" hidden="1">
      <c r="A263" s="196"/>
      <c r="B263" s="196"/>
      <c r="C263" s="196"/>
      <c r="D263" s="197"/>
      <c r="E263" s="198"/>
      <c r="F263" s="196"/>
      <c r="G263" s="199"/>
      <c r="H263" s="200"/>
      <c r="I263" s="200"/>
      <c r="J263" s="201"/>
      <c r="K263" s="199"/>
      <c r="L263" s="201"/>
      <c r="M263" s="199"/>
      <c r="N263" s="202"/>
      <c r="O263" s="220"/>
      <c r="Q263" s="200"/>
    </row>
    <row r="264" spans="1:17" s="204" customFormat="1" ht="12.75" hidden="1">
      <c r="A264" s="196"/>
      <c r="B264" s="196"/>
      <c r="C264" s="196"/>
      <c r="D264" s="197"/>
      <c r="E264" s="198"/>
      <c r="F264" s="196"/>
      <c r="G264" s="199"/>
      <c r="H264" s="200"/>
      <c r="I264" s="200"/>
      <c r="J264" s="201"/>
      <c r="K264" s="199"/>
      <c r="L264" s="201"/>
      <c r="M264" s="199"/>
      <c r="N264" s="202"/>
      <c r="O264" s="203"/>
      <c r="Q264" s="200"/>
    </row>
    <row r="265" spans="1:17" s="204" customFormat="1" ht="12.75" hidden="1">
      <c r="A265" s="196"/>
      <c r="B265" s="196"/>
      <c r="C265" s="196"/>
      <c r="D265" s="197"/>
      <c r="E265" s="198"/>
      <c r="F265" s="196"/>
      <c r="G265" s="199"/>
      <c r="H265" s="200"/>
      <c r="I265" s="200"/>
      <c r="J265" s="201"/>
      <c r="K265" s="199"/>
      <c r="L265" s="201"/>
      <c r="M265" s="199"/>
      <c r="N265" s="202"/>
      <c r="O265" s="203"/>
      <c r="Q265" s="200"/>
    </row>
    <row r="266" spans="1:17" s="204" customFormat="1" ht="12.75" hidden="1">
      <c r="A266" s="196"/>
      <c r="B266" s="196"/>
      <c r="C266" s="196"/>
      <c r="D266" s="197"/>
      <c r="E266" s="198"/>
      <c r="F266" s="196"/>
      <c r="G266" s="199"/>
      <c r="H266" s="200"/>
      <c r="I266" s="200"/>
      <c r="J266" s="201"/>
      <c r="K266" s="199"/>
      <c r="L266" s="201"/>
      <c r="M266" s="199"/>
      <c r="N266" s="202"/>
      <c r="O266" s="203"/>
      <c r="Q266" s="200"/>
    </row>
    <row r="267" spans="1:17" s="204" customFormat="1" ht="12.75" hidden="1">
      <c r="A267" s="196"/>
      <c r="B267" s="196"/>
      <c r="C267" s="196"/>
      <c r="D267" s="197"/>
      <c r="E267" s="198"/>
      <c r="F267" s="196"/>
      <c r="G267" s="199"/>
      <c r="H267" s="200"/>
      <c r="I267" s="200"/>
      <c r="J267" s="201"/>
      <c r="K267" s="199"/>
      <c r="L267" s="201"/>
      <c r="M267" s="199"/>
      <c r="N267" s="202"/>
      <c r="O267" s="203"/>
      <c r="Q267" s="200"/>
    </row>
    <row r="268" spans="1:17" s="204" customFormat="1" ht="12.75" hidden="1">
      <c r="A268" s="196"/>
      <c r="B268" s="196"/>
      <c r="C268" s="196"/>
      <c r="D268" s="197"/>
      <c r="E268" s="198"/>
      <c r="F268" s="196"/>
      <c r="G268" s="199"/>
      <c r="H268" s="200"/>
      <c r="I268" s="200"/>
      <c r="J268" s="201"/>
      <c r="K268" s="199"/>
      <c r="L268" s="201"/>
      <c r="M268" s="199"/>
      <c r="N268" s="202"/>
      <c r="O268" s="203"/>
      <c r="Q268" s="200"/>
    </row>
    <row r="269" spans="1:17" s="204" customFormat="1" ht="12.75" hidden="1">
      <c r="A269" s="196"/>
      <c r="B269" s="196"/>
      <c r="C269" s="196"/>
      <c r="D269" s="197"/>
      <c r="E269" s="198"/>
      <c r="F269" s="196"/>
      <c r="G269" s="199"/>
      <c r="H269" s="200"/>
      <c r="I269" s="200"/>
      <c r="J269" s="201"/>
      <c r="K269" s="199"/>
      <c r="L269" s="201"/>
      <c r="M269" s="199"/>
      <c r="N269" s="202"/>
      <c r="O269" s="203"/>
      <c r="Q269" s="200"/>
    </row>
    <row r="270" spans="1:17" s="204" customFormat="1" ht="12.75" hidden="1">
      <c r="A270" s="196"/>
      <c r="B270" s="196"/>
      <c r="C270" s="196"/>
      <c r="D270" s="197"/>
      <c r="E270" s="198"/>
      <c r="F270" s="196"/>
      <c r="G270" s="199"/>
      <c r="H270" s="200"/>
      <c r="I270" s="200"/>
      <c r="J270" s="201"/>
      <c r="K270" s="199"/>
      <c r="L270" s="201"/>
      <c r="M270" s="199"/>
      <c r="N270" s="202"/>
      <c r="O270" s="203"/>
      <c r="Q270" s="200"/>
    </row>
    <row r="271" spans="1:17" s="204" customFormat="1" ht="12.75" hidden="1">
      <c r="A271" s="196"/>
      <c r="B271" s="196"/>
      <c r="C271" s="196"/>
      <c r="D271" s="197"/>
      <c r="E271" s="198"/>
      <c r="F271" s="196"/>
      <c r="G271" s="199"/>
      <c r="H271" s="200"/>
      <c r="I271" s="200"/>
      <c r="J271" s="201"/>
      <c r="K271" s="199"/>
      <c r="L271" s="201"/>
      <c r="M271" s="199"/>
      <c r="N271" s="202"/>
      <c r="O271" s="203"/>
      <c r="Q271" s="200"/>
    </row>
    <row r="272" spans="1:17" s="204" customFormat="1" ht="12.75" hidden="1">
      <c r="A272" s="196"/>
      <c r="B272" s="196"/>
      <c r="C272" s="196"/>
      <c r="D272" s="197"/>
      <c r="E272" s="198"/>
      <c r="F272" s="196"/>
      <c r="G272" s="199"/>
      <c r="H272" s="200"/>
      <c r="I272" s="200"/>
      <c r="J272" s="201"/>
      <c r="K272" s="199"/>
      <c r="L272" s="201"/>
      <c r="M272" s="199"/>
      <c r="N272" s="202"/>
      <c r="O272" s="203"/>
      <c r="Q272" s="200"/>
    </row>
    <row r="273" spans="1:17" s="204" customFormat="1" ht="12.75" hidden="1">
      <c r="A273" s="196"/>
      <c r="B273" s="196"/>
      <c r="C273" s="196"/>
      <c r="D273" s="197"/>
      <c r="E273" s="198"/>
      <c r="F273" s="196"/>
      <c r="G273" s="199"/>
      <c r="H273" s="200"/>
      <c r="I273" s="200"/>
      <c r="J273" s="201"/>
      <c r="K273" s="199"/>
      <c r="L273" s="201"/>
      <c r="M273" s="199"/>
      <c r="N273" s="202"/>
      <c r="O273" s="203"/>
      <c r="Q273" s="200"/>
    </row>
    <row r="274" spans="1:17" s="209" customFormat="1" ht="12.75" hidden="1">
      <c r="A274" s="214"/>
      <c r="B274" s="214"/>
      <c r="C274" s="214"/>
      <c r="D274" s="215"/>
      <c r="E274" s="216"/>
      <c r="F274" s="214"/>
      <c r="G274" s="208"/>
      <c r="H274" s="217"/>
      <c r="I274" s="217"/>
      <c r="J274" s="207"/>
      <c r="K274" s="208"/>
      <c r="L274" s="207"/>
      <c r="M274" s="208"/>
      <c r="N274" s="218"/>
      <c r="O274" s="219"/>
      <c r="Q274" s="217"/>
    </row>
    <row r="275" spans="1:17" s="209" customFormat="1" ht="12.75" hidden="1">
      <c r="A275" s="214"/>
      <c r="B275" s="214"/>
      <c r="C275" s="214"/>
      <c r="D275" s="215"/>
      <c r="E275" s="216"/>
      <c r="F275" s="214"/>
      <c r="G275" s="208"/>
      <c r="H275" s="217"/>
      <c r="I275" s="217"/>
      <c r="J275" s="207"/>
      <c r="K275" s="208"/>
      <c r="L275" s="207"/>
      <c r="M275" s="208"/>
      <c r="N275" s="218"/>
      <c r="O275" s="219"/>
      <c r="Q275" s="217"/>
    </row>
    <row r="276" spans="1:17" s="209" customFormat="1" ht="12.75" hidden="1">
      <c r="A276" s="214"/>
      <c r="B276" s="214"/>
      <c r="C276" s="214"/>
      <c r="D276" s="215"/>
      <c r="E276" s="216"/>
      <c r="F276" s="214"/>
      <c r="G276" s="208"/>
      <c r="H276" s="217"/>
      <c r="I276" s="217"/>
      <c r="J276" s="207"/>
      <c r="K276" s="208"/>
      <c r="L276" s="207"/>
      <c r="M276" s="208"/>
      <c r="N276" s="218"/>
      <c r="O276" s="219"/>
      <c r="Q276" s="217"/>
    </row>
    <row r="277" spans="1:17" s="209" customFormat="1" ht="12.75" hidden="1">
      <c r="A277" s="214"/>
      <c r="B277" s="214"/>
      <c r="C277" s="214"/>
      <c r="D277" s="215"/>
      <c r="E277" s="216"/>
      <c r="F277" s="214"/>
      <c r="G277" s="208"/>
      <c r="H277" s="217"/>
      <c r="I277" s="217"/>
      <c r="J277" s="207"/>
      <c r="K277" s="208"/>
      <c r="L277" s="207"/>
      <c r="M277" s="208"/>
      <c r="N277" s="218"/>
      <c r="O277" s="219"/>
      <c r="Q277" s="217"/>
    </row>
    <row r="278" spans="1:17" s="209" customFormat="1" ht="12.75" hidden="1">
      <c r="A278" s="214"/>
      <c r="B278" s="214"/>
      <c r="C278" s="214"/>
      <c r="D278" s="215"/>
      <c r="E278" s="216"/>
      <c r="F278" s="214"/>
      <c r="G278" s="208"/>
      <c r="H278" s="217"/>
      <c r="I278" s="217"/>
      <c r="J278" s="207"/>
      <c r="K278" s="208"/>
      <c r="L278" s="207"/>
      <c r="M278" s="208"/>
      <c r="N278" s="218"/>
      <c r="O278" s="219"/>
      <c r="Q278" s="217"/>
    </row>
    <row r="279" spans="2:17" s="191" customFormat="1" ht="12.75" hidden="1">
      <c r="B279" s="192"/>
      <c r="D279" s="193"/>
      <c r="E279" s="193"/>
      <c r="H279" s="205"/>
      <c r="I279" s="194"/>
      <c r="K279" s="195"/>
      <c r="M279" s="195"/>
      <c r="Q279" s="200"/>
    </row>
    <row r="280" spans="1:17" s="204" customFormat="1" ht="12.75" hidden="1">
      <c r="A280" s="196"/>
      <c r="B280" s="196"/>
      <c r="C280" s="196"/>
      <c r="D280" s="197"/>
      <c r="E280" s="198"/>
      <c r="F280" s="196"/>
      <c r="G280" s="199"/>
      <c r="H280" s="200"/>
      <c r="I280" s="200"/>
      <c r="J280" s="201"/>
      <c r="K280" s="199"/>
      <c r="L280" s="201"/>
      <c r="M280" s="199"/>
      <c r="N280" s="202"/>
      <c r="O280" s="203"/>
      <c r="Q280" s="200"/>
    </row>
    <row r="281" spans="1:17" s="204" customFormat="1" ht="12.75" hidden="1">
      <c r="A281" s="196"/>
      <c r="B281" s="196"/>
      <c r="C281" s="196"/>
      <c r="D281" s="197"/>
      <c r="E281" s="198"/>
      <c r="F281" s="196"/>
      <c r="G281" s="199"/>
      <c r="H281" s="200"/>
      <c r="I281" s="200"/>
      <c r="J281" s="201"/>
      <c r="K281" s="199"/>
      <c r="L281" s="201"/>
      <c r="M281" s="199"/>
      <c r="N281" s="202"/>
      <c r="O281" s="203"/>
      <c r="Q281" s="200"/>
    </row>
    <row r="282" spans="1:17" s="204" customFormat="1" ht="12.75" hidden="1">
      <c r="A282" s="196"/>
      <c r="B282" s="196"/>
      <c r="C282" s="196"/>
      <c r="D282" s="197"/>
      <c r="E282" s="198"/>
      <c r="F282" s="196"/>
      <c r="G282" s="199"/>
      <c r="H282" s="200"/>
      <c r="I282" s="200"/>
      <c r="J282" s="201"/>
      <c r="K282" s="199"/>
      <c r="L282" s="201"/>
      <c r="M282" s="199"/>
      <c r="N282" s="202"/>
      <c r="O282" s="203"/>
      <c r="Q282" s="200"/>
    </row>
    <row r="283" spans="1:17" s="204" customFormat="1" ht="12.75" hidden="1">
      <c r="A283" s="196"/>
      <c r="B283" s="196"/>
      <c r="C283" s="196"/>
      <c r="D283" s="197"/>
      <c r="E283" s="198"/>
      <c r="F283" s="196"/>
      <c r="G283" s="199"/>
      <c r="H283" s="200"/>
      <c r="I283" s="200"/>
      <c r="J283" s="201"/>
      <c r="K283" s="199"/>
      <c r="L283" s="201"/>
      <c r="M283" s="199"/>
      <c r="N283" s="202"/>
      <c r="O283" s="203"/>
      <c r="Q283" s="200"/>
    </row>
    <row r="284" spans="1:17" s="204" customFormat="1" ht="12.75" hidden="1">
      <c r="A284" s="196"/>
      <c r="B284" s="196"/>
      <c r="C284" s="196"/>
      <c r="D284" s="197"/>
      <c r="E284" s="198"/>
      <c r="F284" s="196"/>
      <c r="G284" s="199"/>
      <c r="H284" s="200"/>
      <c r="I284" s="200"/>
      <c r="J284" s="201"/>
      <c r="K284" s="199"/>
      <c r="L284" s="201"/>
      <c r="M284" s="199"/>
      <c r="N284" s="202"/>
      <c r="O284" s="203"/>
      <c r="Q284" s="200"/>
    </row>
    <row r="285" spans="1:17" s="204" customFormat="1" ht="12.75" hidden="1">
      <c r="A285" s="196"/>
      <c r="B285" s="196"/>
      <c r="C285" s="196"/>
      <c r="D285" s="197"/>
      <c r="E285" s="198"/>
      <c r="F285" s="196"/>
      <c r="G285" s="199"/>
      <c r="H285" s="200"/>
      <c r="I285" s="200"/>
      <c r="J285" s="201"/>
      <c r="K285" s="199"/>
      <c r="L285" s="201"/>
      <c r="M285" s="199"/>
      <c r="N285" s="202"/>
      <c r="O285" s="203"/>
      <c r="Q285" s="200"/>
    </row>
    <row r="286" spans="1:17" s="204" customFormat="1" ht="12.75" hidden="1">
      <c r="A286" s="196"/>
      <c r="B286" s="196"/>
      <c r="C286" s="196"/>
      <c r="D286" s="197"/>
      <c r="E286" s="198"/>
      <c r="F286" s="196"/>
      <c r="G286" s="199"/>
      <c r="H286" s="200"/>
      <c r="I286" s="200"/>
      <c r="J286" s="201"/>
      <c r="K286" s="199"/>
      <c r="L286" s="201"/>
      <c r="M286" s="199"/>
      <c r="N286" s="202"/>
      <c r="O286" s="203"/>
      <c r="Q286" s="200"/>
    </row>
    <row r="287" spans="1:17" s="204" customFormat="1" ht="12.75" hidden="1">
      <c r="A287" s="196"/>
      <c r="B287" s="196"/>
      <c r="C287" s="196"/>
      <c r="D287" s="197"/>
      <c r="E287" s="198"/>
      <c r="F287" s="196"/>
      <c r="G287" s="199"/>
      <c r="H287" s="200"/>
      <c r="I287" s="200"/>
      <c r="J287" s="201"/>
      <c r="K287" s="199"/>
      <c r="L287" s="201"/>
      <c r="M287" s="199"/>
      <c r="N287" s="202"/>
      <c r="O287" s="203"/>
      <c r="Q287" s="200"/>
    </row>
    <row r="288" spans="1:17" s="204" customFormat="1" ht="12.75" hidden="1">
      <c r="A288" s="196"/>
      <c r="B288" s="196"/>
      <c r="C288" s="196"/>
      <c r="D288" s="197"/>
      <c r="E288" s="198"/>
      <c r="F288" s="196"/>
      <c r="G288" s="199"/>
      <c r="H288" s="200"/>
      <c r="I288" s="200"/>
      <c r="J288" s="201"/>
      <c r="K288" s="199"/>
      <c r="L288" s="201"/>
      <c r="M288" s="199"/>
      <c r="N288" s="202"/>
      <c r="O288" s="203"/>
      <c r="Q288" s="200"/>
    </row>
    <row r="289" spans="1:17" s="204" customFormat="1" ht="12.75" hidden="1">
      <c r="A289" s="196"/>
      <c r="B289" s="196"/>
      <c r="C289" s="196"/>
      <c r="D289" s="197"/>
      <c r="E289" s="198"/>
      <c r="F289" s="196"/>
      <c r="G289" s="199"/>
      <c r="H289" s="200"/>
      <c r="I289" s="200"/>
      <c r="J289" s="201"/>
      <c r="K289" s="199"/>
      <c r="L289" s="201"/>
      <c r="M289" s="199"/>
      <c r="N289" s="202"/>
      <c r="O289" s="203"/>
      <c r="Q289" s="200"/>
    </row>
    <row r="290" spans="1:17" s="204" customFormat="1" ht="12.75" hidden="1">
      <c r="A290" s="196"/>
      <c r="B290" s="196"/>
      <c r="C290" s="196"/>
      <c r="D290" s="197"/>
      <c r="E290" s="198"/>
      <c r="F290" s="196"/>
      <c r="G290" s="199"/>
      <c r="H290" s="200"/>
      <c r="I290" s="200"/>
      <c r="J290" s="201"/>
      <c r="K290" s="199"/>
      <c r="L290" s="201"/>
      <c r="M290" s="199"/>
      <c r="N290" s="202"/>
      <c r="O290" s="203"/>
      <c r="Q290" s="200"/>
    </row>
    <row r="291" spans="1:17" s="204" customFormat="1" ht="12.75" hidden="1">
      <c r="A291" s="196"/>
      <c r="B291" s="196"/>
      <c r="C291" s="196"/>
      <c r="D291" s="197"/>
      <c r="E291" s="198"/>
      <c r="F291" s="196"/>
      <c r="G291" s="199"/>
      <c r="H291" s="200"/>
      <c r="I291" s="200"/>
      <c r="J291" s="201"/>
      <c r="K291" s="199"/>
      <c r="L291" s="201"/>
      <c r="M291" s="199"/>
      <c r="N291" s="202"/>
      <c r="O291" s="203"/>
      <c r="Q291" s="200"/>
    </row>
    <row r="292" spans="1:17" s="204" customFormat="1" ht="12.75" hidden="1">
      <c r="A292" s="196"/>
      <c r="B292" s="196"/>
      <c r="C292" s="196"/>
      <c r="D292" s="197"/>
      <c r="E292" s="198"/>
      <c r="F292" s="196"/>
      <c r="G292" s="199"/>
      <c r="H292" s="200"/>
      <c r="I292" s="200"/>
      <c r="J292" s="201"/>
      <c r="K292" s="199"/>
      <c r="L292" s="201"/>
      <c r="M292" s="199"/>
      <c r="N292" s="202"/>
      <c r="O292" s="203"/>
      <c r="Q292" s="200"/>
    </row>
    <row r="293" spans="1:17" s="204" customFormat="1" ht="12.75" hidden="1">
      <c r="A293" s="196"/>
      <c r="B293" s="196"/>
      <c r="C293" s="196"/>
      <c r="D293" s="197"/>
      <c r="E293" s="198"/>
      <c r="F293" s="196"/>
      <c r="G293" s="199"/>
      <c r="H293" s="200"/>
      <c r="I293" s="200"/>
      <c r="J293" s="201"/>
      <c r="K293" s="199"/>
      <c r="L293" s="201"/>
      <c r="M293" s="199"/>
      <c r="N293" s="202"/>
      <c r="O293" s="203"/>
      <c r="Q293" s="200"/>
    </row>
    <row r="294" spans="1:17" s="204" customFormat="1" ht="12.75" hidden="1">
      <c r="A294" s="196"/>
      <c r="B294" s="196"/>
      <c r="C294" s="196"/>
      <c r="D294" s="197"/>
      <c r="E294" s="198"/>
      <c r="F294" s="196"/>
      <c r="G294" s="199"/>
      <c r="H294" s="200"/>
      <c r="I294" s="200"/>
      <c r="J294" s="201"/>
      <c r="K294" s="199"/>
      <c r="L294" s="201"/>
      <c r="M294" s="199"/>
      <c r="N294" s="202"/>
      <c r="O294" s="203"/>
      <c r="Q294" s="200"/>
    </row>
    <row r="295" spans="1:17" s="204" customFormat="1" ht="12.75" hidden="1">
      <c r="A295" s="196"/>
      <c r="B295" s="196"/>
      <c r="C295" s="196"/>
      <c r="D295" s="197"/>
      <c r="E295" s="198"/>
      <c r="F295" s="196"/>
      <c r="G295" s="199"/>
      <c r="H295" s="200"/>
      <c r="I295" s="200"/>
      <c r="J295" s="201"/>
      <c r="K295" s="199"/>
      <c r="L295" s="201"/>
      <c r="M295" s="199"/>
      <c r="N295" s="202"/>
      <c r="O295" s="203"/>
      <c r="Q295" s="200"/>
    </row>
    <row r="296" spans="1:17" s="204" customFormat="1" ht="12.75" hidden="1">
      <c r="A296" s="196"/>
      <c r="B296" s="196"/>
      <c r="C296" s="196"/>
      <c r="D296" s="197"/>
      <c r="E296" s="198"/>
      <c r="F296" s="196"/>
      <c r="G296" s="199"/>
      <c r="H296" s="200"/>
      <c r="I296" s="200"/>
      <c r="J296" s="201"/>
      <c r="K296" s="199"/>
      <c r="L296" s="201"/>
      <c r="M296" s="199"/>
      <c r="N296" s="202"/>
      <c r="O296" s="203"/>
      <c r="Q296" s="200"/>
    </row>
    <row r="297" spans="1:17" s="204" customFormat="1" ht="12.75" hidden="1">
      <c r="A297" s="196"/>
      <c r="B297" s="196"/>
      <c r="C297" s="196"/>
      <c r="D297" s="197"/>
      <c r="E297" s="198"/>
      <c r="F297" s="196"/>
      <c r="G297" s="199"/>
      <c r="H297" s="200"/>
      <c r="I297" s="200"/>
      <c r="J297" s="201"/>
      <c r="K297" s="199"/>
      <c r="L297" s="201"/>
      <c r="M297" s="199"/>
      <c r="N297" s="202"/>
      <c r="O297" s="203"/>
      <c r="Q297" s="200"/>
    </row>
    <row r="298" spans="1:17" s="204" customFormat="1" ht="12.75" hidden="1">
      <c r="A298" s="196"/>
      <c r="B298" s="196"/>
      <c r="C298" s="196"/>
      <c r="D298" s="197"/>
      <c r="E298" s="198"/>
      <c r="F298" s="196"/>
      <c r="G298" s="199"/>
      <c r="H298" s="200"/>
      <c r="I298" s="200"/>
      <c r="J298" s="201"/>
      <c r="K298" s="199"/>
      <c r="L298" s="201"/>
      <c r="M298" s="199"/>
      <c r="N298" s="202"/>
      <c r="O298" s="203"/>
      <c r="Q298" s="200"/>
    </row>
    <row r="299" spans="1:17" s="204" customFormat="1" ht="12.75" hidden="1">
      <c r="A299" s="196"/>
      <c r="B299" s="196"/>
      <c r="C299" s="196"/>
      <c r="D299" s="197"/>
      <c r="E299" s="198"/>
      <c r="F299" s="196"/>
      <c r="G299" s="199"/>
      <c r="H299" s="200"/>
      <c r="I299" s="200"/>
      <c r="J299" s="201"/>
      <c r="K299" s="199"/>
      <c r="L299" s="201"/>
      <c r="M299" s="199"/>
      <c r="N299" s="202"/>
      <c r="O299" s="203"/>
      <c r="Q299" s="200"/>
    </row>
    <row r="300" spans="1:17" s="204" customFormat="1" ht="12.75" hidden="1">
      <c r="A300" s="196"/>
      <c r="B300" s="196"/>
      <c r="C300" s="196"/>
      <c r="D300" s="197"/>
      <c r="E300" s="198"/>
      <c r="F300" s="196"/>
      <c r="G300" s="199"/>
      <c r="H300" s="200"/>
      <c r="I300" s="200"/>
      <c r="J300" s="201"/>
      <c r="K300" s="199"/>
      <c r="L300" s="201"/>
      <c r="M300" s="199"/>
      <c r="N300" s="202"/>
      <c r="O300" s="203"/>
      <c r="Q300" s="200"/>
    </row>
    <row r="301" spans="1:17" s="204" customFormat="1" ht="12.75" hidden="1">
      <c r="A301" s="196"/>
      <c r="B301" s="196"/>
      <c r="C301" s="196"/>
      <c r="D301" s="197"/>
      <c r="E301" s="198"/>
      <c r="F301" s="196"/>
      <c r="G301" s="199"/>
      <c r="H301" s="200"/>
      <c r="I301" s="200"/>
      <c r="J301" s="201"/>
      <c r="K301" s="199"/>
      <c r="L301" s="201"/>
      <c r="M301" s="199"/>
      <c r="N301" s="202"/>
      <c r="O301" s="203"/>
      <c r="Q301" s="200"/>
    </row>
    <row r="302" spans="1:17" s="204" customFormat="1" ht="12.75" hidden="1">
      <c r="A302" s="196"/>
      <c r="B302" s="196"/>
      <c r="C302" s="196"/>
      <c r="D302" s="197"/>
      <c r="E302" s="198"/>
      <c r="F302" s="196"/>
      <c r="G302" s="199"/>
      <c r="H302" s="200"/>
      <c r="I302" s="200"/>
      <c r="J302" s="201"/>
      <c r="K302" s="199"/>
      <c r="L302" s="201"/>
      <c r="M302" s="199"/>
      <c r="N302" s="202"/>
      <c r="O302" s="203"/>
      <c r="Q302" s="200"/>
    </row>
    <row r="303" spans="1:17" s="204" customFormat="1" ht="12.75" hidden="1">
      <c r="A303" s="196"/>
      <c r="B303" s="196"/>
      <c r="C303" s="196"/>
      <c r="D303" s="197"/>
      <c r="E303" s="198"/>
      <c r="F303" s="196"/>
      <c r="G303" s="199"/>
      <c r="H303" s="200"/>
      <c r="I303" s="200"/>
      <c r="J303" s="201"/>
      <c r="K303" s="199"/>
      <c r="L303" s="201"/>
      <c r="M303" s="199"/>
      <c r="N303" s="202"/>
      <c r="O303" s="203"/>
      <c r="Q303" s="200"/>
    </row>
    <row r="304" spans="1:17" s="204" customFormat="1" ht="12.75" hidden="1">
      <c r="A304" s="196"/>
      <c r="B304" s="196"/>
      <c r="C304" s="196"/>
      <c r="D304" s="197"/>
      <c r="E304" s="198"/>
      <c r="F304" s="196"/>
      <c r="G304" s="199"/>
      <c r="H304" s="200"/>
      <c r="I304" s="200"/>
      <c r="J304" s="201"/>
      <c r="K304" s="199"/>
      <c r="L304" s="201"/>
      <c r="M304" s="199"/>
      <c r="N304" s="202"/>
      <c r="O304" s="203"/>
      <c r="Q304" s="200"/>
    </row>
    <row r="305" spans="1:17" s="204" customFormat="1" ht="12.75" hidden="1">
      <c r="A305" s="196"/>
      <c r="B305" s="196"/>
      <c r="C305" s="196"/>
      <c r="D305" s="197"/>
      <c r="E305" s="198"/>
      <c r="F305" s="196"/>
      <c r="G305" s="199"/>
      <c r="H305" s="200"/>
      <c r="I305" s="200"/>
      <c r="J305" s="201"/>
      <c r="K305" s="199"/>
      <c r="L305" s="201"/>
      <c r="M305" s="199"/>
      <c r="N305" s="202"/>
      <c r="O305" s="203"/>
      <c r="Q305" s="200"/>
    </row>
    <row r="306" spans="1:17" s="204" customFormat="1" ht="12.75" hidden="1">
      <c r="A306" s="196"/>
      <c r="B306" s="196"/>
      <c r="C306" s="196"/>
      <c r="D306" s="197"/>
      <c r="E306" s="198"/>
      <c r="F306" s="196"/>
      <c r="G306" s="199"/>
      <c r="H306" s="200"/>
      <c r="I306" s="200"/>
      <c r="J306" s="201"/>
      <c r="K306" s="199"/>
      <c r="L306" s="201"/>
      <c r="M306" s="199"/>
      <c r="N306" s="202"/>
      <c r="O306" s="203"/>
      <c r="Q306" s="200"/>
    </row>
    <row r="307" spans="1:17" s="204" customFormat="1" ht="12.75" hidden="1">
      <c r="A307" s="196"/>
      <c r="B307" s="196"/>
      <c r="C307" s="196"/>
      <c r="D307" s="197"/>
      <c r="E307" s="198"/>
      <c r="F307" s="196"/>
      <c r="G307" s="199"/>
      <c r="H307" s="200"/>
      <c r="I307" s="200"/>
      <c r="J307" s="201"/>
      <c r="K307" s="199"/>
      <c r="L307" s="201"/>
      <c r="M307" s="199"/>
      <c r="N307" s="202"/>
      <c r="O307" s="203"/>
      <c r="Q307" s="200"/>
    </row>
    <row r="308" spans="1:17" s="204" customFormat="1" ht="12.75" hidden="1">
      <c r="A308" s="196"/>
      <c r="B308" s="196"/>
      <c r="C308" s="196"/>
      <c r="D308" s="197"/>
      <c r="E308" s="198"/>
      <c r="F308" s="196"/>
      <c r="G308" s="199"/>
      <c r="H308" s="200"/>
      <c r="I308" s="200"/>
      <c r="J308" s="201"/>
      <c r="K308" s="199"/>
      <c r="L308" s="201"/>
      <c r="M308" s="199"/>
      <c r="N308" s="202"/>
      <c r="O308" s="203"/>
      <c r="Q308" s="200"/>
    </row>
    <row r="309" spans="1:17" s="204" customFormat="1" ht="12.75" hidden="1">
      <c r="A309" s="196"/>
      <c r="B309" s="196"/>
      <c r="C309" s="196"/>
      <c r="D309" s="197"/>
      <c r="E309" s="198"/>
      <c r="F309" s="196"/>
      <c r="G309" s="199"/>
      <c r="H309" s="200"/>
      <c r="I309" s="200"/>
      <c r="J309" s="201"/>
      <c r="K309" s="199"/>
      <c r="L309" s="201"/>
      <c r="M309" s="199"/>
      <c r="N309" s="202"/>
      <c r="O309" s="203"/>
      <c r="Q309" s="200"/>
    </row>
    <row r="310" spans="1:17" s="204" customFormat="1" ht="12.75" hidden="1">
      <c r="A310" s="196"/>
      <c r="B310" s="196"/>
      <c r="C310" s="196"/>
      <c r="D310" s="197"/>
      <c r="E310" s="198"/>
      <c r="F310" s="196"/>
      <c r="G310" s="199"/>
      <c r="H310" s="200"/>
      <c r="I310" s="200"/>
      <c r="J310" s="201"/>
      <c r="K310" s="199"/>
      <c r="L310" s="201"/>
      <c r="M310" s="199"/>
      <c r="N310" s="202"/>
      <c r="O310" s="203"/>
      <c r="Q310" s="200"/>
    </row>
    <row r="311" spans="1:17" s="204" customFormat="1" ht="12.75" hidden="1">
      <c r="A311" s="196"/>
      <c r="B311" s="196"/>
      <c r="C311" s="196"/>
      <c r="D311" s="197"/>
      <c r="E311" s="198"/>
      <c r="F311" s="196"/>
      <c r="G311" s="199"/>
      <c r="H311" s="200"/>
      <c r="I311" s="200"/>
      <c r="J311" s="201"/>
      <c r="K311" s="199"/>
      <c r="L311" s="201"/>
      <c r="M311" s="199"/>
      <c r="N311" s="202"/>
      <c r="O311" s="203"/>
      <c r="Q311" s="200"/>
    </row>
    <row r="312" spans="1:17" s="204" customFormat="1" ht="12.75" hidden="1">
      <c r="A312" s="196"/>
      <c r="B312" s="196"/>
      <c r="C312" s="196"/>
      <c r="D312" s="197"/>
      <c r="E312" s="198"/>
      <c r="F312" s="196"/>
      <c r="G312" s="199"/>
      <c r="H312" s="200"/>
      <c r="I312" s="200"/>
      <c r="J312" s="201"/>
      <c r="K312" s="199"/>
      <c r="L312" s="201"/>
      <c r="M312" s="199"/>
      <c r="N312" s="202"/>
      <c r="O312" s="203"/>
      <c r="Q312" s="200"/>
    </row>
    <row r="313" spans="1:17" s="204" customFormat="1" ht="12.75" hidden="1">
      <c r="A313" s="196"/>
      <c r="B313" s="196"/>
      <c r="C313" s="196"/>
      <c r="D313" s="197"/>
      <c r="E313" s="198"/>
      <c r="F313" s="196"/>
      <c r="G313" s="199"/>
      <c r="H313" s="200"/>
      <c r="I313" s="200"/>
      <c r="J313" s="201"/>
      <c r="K313" s="199"/>
      <c r="L313" s="201"/>
      <c r="M313" s="199"/>
      <c r="N313" s="202"/>
      <c r="O313" s="203"/>
      <c r="Q313" s="200"/>
    </row>
    <row r="314" spans="1:17" s="204" customFormat="1" ht="12.75" hidden="1">
      <c r="A314" s="196"/>
      <c r="B314" s="196"/>
      <c r="C314" s="196"/>
      <c r="D314" s="197"/>
      <c r="E314" s="198"/>
      <c r="F314" s="196"/>
      <c r="G314" s="199"/>
      <c r="H314" s="200"/>
      <c r="I314" s="200"/>
      <c r="J314" s="201"/>
      <c r="K314" s="199"/>
      <c r="L314" s="201"/>
      <c r="M314" s="199"/>
      <c r="N314" s="202"/>
      <c r="O314" s="203"/>
      <c r="Q314" s="200"/>
    </row>
    <row r="315" spans="1:17" s="204" customFormat="1" ht="12.75" hidden="1">
      <c r="A315" s="196"/>
      <c r="B315" s="196"/>
      <c r="C315" s="196"/>
      <c r="D315" s="197"/>
      <c r="E315" s="198"/>
      <c r="F315" s="196"/>
      <c r="G315" s="199"/>
      <c r="H315" s="200"/>
      <c r="I315" s="200"/>
      <c r="J315" s="201"/>
      <c r="K315" s="199"/>
      <c r="L315" s="201"/>
      <c r="M315" s="199"/>
      <c r="N315" s="202"/>
      <c r="O315" s="203"/>
      <c r="Q315" s="200"/>
    </row>
    <row r="316" spans="1:17" s="204" customFormat="1" ht="12.75" hidden="1">
      <c r="A316" s="196"/>
      <c r="B316" s="196"/>
      <c r="C316" s="196"/>
      <c r="D316" s="197"/>
      <c r="E316" s="198"/>
      <c r="F316" s="196"/>
      <c r="G316" s="199"/>
      <c r="H316" s="200"/>
      <c r="I316" s="200"/>
      <c r="J316" s="201"/>
      <c r="K316" s="199"/>
      <c r="L316" s="201"/>
      <c r="M316" s="199"/>
      <c r="N316" s="202"/>
      <c r="O316" s="203"/>
      <c r="Q316" s="200"/>
    </row>
    <row r="317" spans="1:17" s="204" customFormat="1" ht="12.75" hidden="1">
      <c r="A317" s="196"/>
      <c r="B317" s="196"/>
      <c r="C317" s="196"/>
      <c r="D317" s="197"/>
      <c r="E317" s="198"/>
      <c r="F317" s="196"/>
      <c r="G317" s="199"/>
      <c r="H317" s="200"/>
      <c r="I317" s="200"/>
      <c r="J317" s="201"/>
      <c r="K317" s="199"/>
      <c r="L317" s="201"/>
      <c r="M317" s="199"/>
      <c r="N317" s="202"/>
      <c r="O317" s="203"/>
      <c r="Q317" s="200"/>
    </row>
    <row r="318" spans="2:17" s="190" customFormat="1" ht="12.75" hidden="1">
      <c r="B318" s="210"/>
      <c r="D318" s="211"/>
      <c r="E318" s="211"/>
      <c r="I318" s="212"/>
      <c r="K318" s="213"/>
      <c r="M318" s="213"/>
      <c r="Q318" s="200"/>
    </row>
    <row r="319" spans="1:17" s="204" customFormat="1" ht="12.75" hidden="1">
      <c r="A319" s="196"/>
      <c r="B319" s="196"/>
      <c r="C319" s="196"/>
      <c r="D319" s="193"/>
      <c r="E319" s="193"/>
      <c r="F319" s="196"/>
      <c r="G319" s="199"/>
      <c r="H319" s="200"/>
      <c r="I319" s="194"/>
      <c r="J319" s="201"/>
      <c r="K319" s="199"/>
      <c r="L319" s="201"/>
      <c r="M319" s="199"/>
      <c r="N319" s="202"/>
      <c r="O319" s="203"/>
      <c r="Q319" s="200"/>
    </row>
    <row r="320" spans="1:17" s="204" customFormat="1" ht="12.75" hidden="1">
      <c r="A320" s="196"/>
      <c r="B320" s="196"/>
      <c r="C320" s="196"/>
      <c r="D320" s="197"/>
      <c r="E320" s="198"/>
      <c r="F320" s="196"/>
      <c r="G320" s="199"/>
      <c r="H320" s="200"/>
      <c r="I320" s="200"/>
      <c r="J320" s="201"/>
      <c r="K320" s="199"/>
      <c r="L320" s="201"/>
      <c r="M320" s="199"/>
      <c r="N320" s="202"/>
      <c r="O320" s="203"/>
      <c r="Q320" s="200"/>
    </row>
    <row r="321" spans="1:17" s="204" customFormat="1" ht="12.75" hidden="1">
      <c r="A321" s="196"/>
      <c r="B321" s="196"/>
      <c r="C321" s="196"/>
      <c r="D321" s="197"/>
      <c r="E321" s="198"/>
      <c r="F321" s="196"/>
      <c r="G321" s="199"/>
      <c r="H321" s="200"/>
      <c r="I321" s="200"/>
      <c r="J321" s="201"/>
      <c r="K321" s="199"/>
      <c r="L321" s="201"/>
      <c r="M321" s="199"/>
      <c r="N321" s="202"/>
      <c r="O321" s="203"/>
      <c r="Q321" s="200"/>
    </row>
    <row r="322" spans="1:17" s="204" customFormat="1" ht="12.75" hidden="1">
      <c r="A322" s="196"/>
      <c r="B322" s="196"/>
      <c r="C322" s="196"/>
      <c r="D322" s="197"/>
      <c r="E322" s="198"/>
      <c r="F322" s="196"/>
      <c r="G322" s="199"/>
      <c r="H322" s="200"/>
      <c r="I322" s="200"/>
      <c r="J322" s="201"/>
      <c r="K322" s="199"/>
      <c r="L322" s="201"/>
      <c r="M322" s="199"/>
      <c r="N322" s="202"/>
      <c r="O322" s="203"/>
      <c r="Q322" s="200"/>
    </row>
    <row r="323" spans="1:17" s="204" customFormat="1" ht="12.75" hidden="1">
      <c r="A323" s="196"/>
      <c r="B323" s="196"/>
      <c r="C323" s="196"/>
      <c r="D323" s="197"/>
      <c r="E323" s="198"/>
      <c r="F323" s="196"/>
      <c r="G323" s="199"/>
      <c r="H323" s="200"/>
      <c r="I323" s="200"/>
      <c r="J323" s="201"/>
      <c r="K323" s="199"/>
      <c r="L323" s="201"/>
      <c r="M323" s="199"/>
      <c r="N323" s="202"/>
      <c r="O323" s="203"/>
      <c r="Q323" s="200"/>
    </row>
    <row r="324" spans="1:17" s="204" customFormat="1" ht="12.75" hidden="1">
      <c r="A324" s="196"/>
      <c r="B324" s="196"/>
      <c r="C324" s="196"/>
      <c r="D324" s="197"/>
      <c r="E324" s="198"/>
      <c r="F324" s="196"/>
      <c r="G324" s="199"/>
      <c r="H324" s="200"/>
      <c r="I324" s="200"/>
      <c r="J324" s="201"/>
      <c r="K324" s="199"/>
      <c r="L324" s="201"/>
      <c r="M324" s="199"/>
      <c r="N324" s="202"/>
      <c r="O324" s="203"/>
      <c r="Q324" s="200"/>
    </row>
    <row r="325" spans="1:17" s="204" customFormat="1" ht="12.75" hidden="1">
      <c r="A325" s="196"/>
      <c r="B325" s="196"/>
      <c r="C325" s="196"/>
      <c r="D325" s="197"/>
      <c r="E325" s="198"/>
      <c r="F325" s="196"/>
      <c r="G325" s="199"/>
      <c r="H325" s="200"/>
      <c r="I325" s="200"/>
      <c r="J325" s="201"/>
      <c r="K325" s="199"/>
      <c r="L325" s="201"/>
      <c r="M325" s="199"/>
      <c r="N325" s="202"/>
      <c r="O325" s="203"/>
      <c r="Q325" s="200"/>
    </row>
    <row r="326" spans="1:17" s="204" customFormat="1" ht="12.75" hidden="1">
      <c r="A326" s="196"/>
      <c r="B326" s="196"/>
      <c r="C326" s="196"/>
      <c r="D326" s="197"/>
      <c r="E326" s="198"/>
      <c r="F326" s="196"/>
      <c r="G326" s="199"/>
      <c r="H326" s="200"/>
      <c r="I326" s="200"/>
      <c r="J326" s="201"/>
      <c r="K326" s="199"/>
      <c r="L326" s="201"/>
      <c r="M326" s="199"/>
      <c r="N326" s="202"/>
      <c r="O326" s="203"/>
      <c r="Q326" s="200"/>
    </row>
    <row r="327" spans="1:17" s="204" customFormat="1" ht="12.75" hidden="1">
      <c r="A327" s="196"/>
      <c r="B327" s="196"/>
      <c r="C327" s="196"/>
      <c r="D327" s="197"/>
      <c r="E327" s="198"/>
      <c r="F327" s="196"/>
      <c r="G327" s="199"/>
      <c r="H327" s="200"/>
      <c r="I327" s="200"/>
      <c r="J327" s="201"/>
      <c r="K327" s="199"/>
      <c r="L327" s="201"/>
      <c r="M327" s="199"/>
      <c r="N327" s="202"/>
      <c r="O327" s="203"/>
      <c r="Q327" s="200"/>
    </row>
    <row r="328" spans="1:17" s="204" customFormat="1" ht="12.75" hidden="1">
      <c r="A328" s="196"/>
      <c r="B328" s="196"/>
      <c r="C328" s="196"/>
      <c r="D328" s="197"/>
      <c r="E328" s="198"/>
      <c r="F328" s="196"/>
      <c r="G328" s="199"/>
      <c r="H328" s="200"/>
      <c r="I328" s="200"/>
      <c r="J328" s="201"/>
      <c r="K328" s="199"/>
      <c r="L328" s="201"/>
      <c r="M328" s="199"/>
      <c r="N328" s="202"/>
      <c r="O328" s="203"/>
      <c r="Q328" s="200"/>
    </row>
    <row r="329" spans="1:17" s="204" customFormat="1" ht="12.75" hidden="1">
      <c r="A329" s="196"/>
      <c r="B329" s="196"/>
      <c r="C329" s="196"/>
      <c r="D329" s="197"/>
      <c r="E329" s="198"/>
      <c r="F329" s="196"/>
      <c r="G329" s="199"/>
      <c r="H329" s="200"/>
      <c r="I329" s="200"/>
      <c r="J329" s="201"/>
      <c r="K329" s="199"/>
      <c r="L329" s="201"/>
      <c r="M329" s="199"/>
      <c r="N329" s="202"/>
      <c r="O329" s="203"/>
      <c r="Q329" s="200"/>
    </row>
    <row r="330" spans="1:17" s="204" customFormat="1" ht="12.75" hidden="1">
      <c r="A330" s="196"/>
      <c r="B330" s="196"/>
      <c r="C330" s="196"/>
      <c r="D330" s="197"/>
      <c r="E330" s="198"/>
      <c r="F330" s="196"/>
      <c r="G330" s="199"/>
      <c r="H330" s="200"/>
      <c r="I330" s="200"/>
      <c r="J330" s="222"/>
      <c r="K330" s="223"/>
      <c r="L330" s="222"/>
      <c r="M330" s="223"/>
      <c r="N330" s="202"/>
      <c r="O330" s="203"/>
      <c r="Q330" s="200"/>
    </row>
    <row r="331" spans="1:17" s="204" customFormat="1" ht="25.5" customHeight="1" hidden="1">
      <c r="A331" s="196"/>
      <c r="B331" s="196"/>
      <c r="C331" s="196"/>
      <c r="D331" s="197"/>
      <c r="E331" s="198"/>
      <c r="F331" s="196"/>
      <c r="G331" s="199"/>
      <c r="H331" s="200"/>
      <c r="I331" s="200"/>
      <c r="J331" s="201"/>
      <c r="K331" s="199"/>
      <c r="L331" s="201"/>
      <c r="M331" s="199"/>
      <c r="N331" s="202"/>
      <c r="O331" s="203"/>
      <c r="Q331" s="200"/>
    </row>
    <row r="332" spans="1:17" s="204" customFormat="1" ht="12.75" hidden="1">
      <c r="A332" s="196"/>
      <c r="B332" s="196"/>
      <c r="C332" s="196"/>
      <c r="D332" s="197"/>
      <c r="E332" s="198"/>
      <c r="F332" s="196"/>
      <c r="G332" s="199"/>
      <c r="H332" s="200"/>
      <c r="I332" s="200"/>
      <c r="J332" s="201"/>
      <c r="K332" s="199"/>
      <c r="L332" s="201"/>
      <c r="M332" s="199"/>
      <c r="N332" s="202"/>
      <c r="O332" s="203"/>
      <c r="Q332" s="200"/>
    </row>
    <row r="333" spans="1:17" s="204" customFormat="1" ht="12.75" hidden="1">
      <c r="A333" s="196"/>
      <c r="B333" s="196"/>
      <c r="C333" s="196"/>
      <c r="D333" s="193"/>
      <c r="E333" s="193"/>
      <c r="F333" s="196"/>
      <c r="G333" s="199"/>
      <c r="H333" s="200"/>
      <c r="I333" s="194"/>
      <c r="J333" s="201"/>
      <c r="K333" s="199"/>
      <c r="L333" s="201"/>
      <c r="M333" s="199"/>
      <c r="N333" s="202"/>
      <c r="O333" s="203"/>
      <c r="Q333" s="200"/>
    </row>
    <row r="334" spans="1:17" s="204" customFormat="1" ht="12.75" hidden="1">
      <c r="A334" s="196"/>
      <c r="B334" s="196"/>
      <c r="C334" s="196"/>
      <c r="D334" s="197"/>
      <c r="E334" s="198"/>
      <c r="F334" s="196"/>
      <c r="G334" s="199"/>
      <c r="H334" s="200"/>
      <c r="I334" s="200"/>
      <c r="J334" s="201"/>
      <c r="K334" s="199"/>
      <c r="L334" s="201"/>
      <c r="M334" s="199"/>
      <c r="N334" s="202"/>
      <c r="O334" s="203"/>
      <c r="Q334" s="200"/>
    </row>
    <row r="335" spans="1:22" s="204" customFormat="1" ht="12.75" hidden="1">
      <c r="A335" s="214"/>
      <c r="B335" s="214"/>
      <c r="C335" s="214"/>
      <c r="D335" s="215"/>
      <c r="E335" s="216"/>
      <c r="F335" s="214"/>
      <c r="G335" s="208"/>
      <c r="H335" s="217"/>
      <c r="I335" s="217"/>
      <c r="J335" s="207"/>
      <c r="K335" s="208"/>
      <c r="L335" s="207"/>
      <c r="M335" s="208"/>
      <c r="N335" s="218"/>
      <c r="O335" s="219"/>
      <c r="P335" s="209"/>
      <c r="Q335" s="217"/>
      <c r="R335" s="209"/>
      <c r="S335" s="209"/>
      <c r="T335" s="209"/>
      <c r="U335" s="209"/>
      <c r="V335" s="224"/>
    </row>
    <row r="336" spans="1:22" s="209" customFormat="1" ht="12.75" hidden="1">
      <c r="A336" s="214"/>
      <c r="B336" s="214"/>
      <c r="C336" s="214"/>
      <c r="D336" s="215"/>
      <c r="E336" s="216"/>
      <c r="F336" s="214"/>
      <c r="G336" s="208"/>
      <c r="H336" s="217"/>
      <c r="I336" s="217"/>
      <c r="J336" s="207"/>
      <c r="K336" s="208"/>
      <c r="L336" s="207"/>
      <c r="M336" s="208"/>
      <c r="N336" s="218"/>
      <c r="O336" s="219"/>
      <c r="Q336" s="217"/>
      <c r="V336" s="224"/>
    </row>
    <row r="337" spans="1:22" s="204" customFormat="1" ht="12.75" hidden="1">
      <c r="A337" s="196"/>
      <c r="B337" s="196"/>
      <c r="C337" s="196"/>
      <c r="D337" s="197"/>
      <c r="E337" s="198"/>
      <c r="F337" s="196"/>
      <c r="G337" s="199"/>
      <c r="H337" s="200"/>
      <c r="I337" s="200"/>
      <c r="J337" s="201"/>
      <c r="K337" s="199"/>
      <c r="L337" s="201"/>
      <c r="M337" s="199"/>
      <c r="N337" s="202"/>
      <c r="O337" s="203"/>
      <c r="Q337" s="200"/>
      <c r="V337" s="225"/>
    </row>
    <row r="338" spans="1:22" s="204" customFormat="1" ht="12.75" hidden="1">
      <c r="A338" s="196"/>
      <c r="B338" s="196"/>
      <c r="C338" s="196"/>
      <c r="D338" s="197"/>
      <c r="E338" s="198"/>
      <c r="F338" s="196"/>
      <c r="G338" s="199"/>
      <c r="H338" s="200"/>
      <c r="I338" s="200"/>
      <c r="J338" s="201"/>
      <c r="K338" s="199"/>
      <c r="L338" s="201"/>
      <c r="M338" s="199"/>
      <c r="N338" s="202"/>
      <c r="O338" s="203"/>
      <c r="Q338" s="200"/>
      <c r="V338" s="225"/>
    </row>
    <row r="339" spans="1:17" s="204" customFormat="1" ht="12.75" hidden="1">
      <c r="A339" s="196"/>
      <c r="B339" s="196"/>
      <c r="C339" s="196"/>
      <c r="D339" s="197"/>
      <c r="E339" s="198"/>
      <c r="F339" s="196"/>
      <c r="G339" s="199"/>
      <c r="H339" s="200"/>
      <c r="I339" s="200"/>
      <c r="J339" s="201"/>
      <c r="K339" s="199"/>
      <c r="L339" s="201"/>
      <c r="M339" s="199"/>
      <c r="N339" s="202"/>
      <c r="O339" s="203"/>
      <c r="Q339" s="200"/>
    </row>
    <row r="340" spans="1:17" s="204" customFormat="1" ht="25.5" customHeight="1" hidden="1">
      <c r="A340" s="196"/>
      <c r="B340" s="196"/>
      <c r="C340" s="196"/>
      <c r="D340" s="197"/>
      <c r="E340" s="198"/>
      <c r="F340" s="196"/>
      <c r="G340" s="199"/>
      <c r="H340" s="200"/>
      <c r="I340" s="200"/>
      <c r="J340" s="201"/>
      <c r="K340" s="199"/>
      <c r="L340" s="201"/>
      <c r="M340" s="199"/>
      <c r="N340" s="202"/>
      <c r="O340" s="203"/>
      <c r="Q340" s="200"/>
    </row>
    <row r="341" spans="1:17" s="204" customFormat="1" ht="12.75" hidden="1">
      <c r="A341" s="196"/>
      <c r="B341" s="196"/>
      <c r="C341" s="196"/>
      <c r="D341" s="197"/>
      <c r="E341" s="198"/>
      <c r="F341" s="196"/>
      <c r="G341" s="199"/>
      <c r="H341" s="200"/>
      <c r="I341" s="200"/>
      <c r="J341" s="201"/>
      <c r="K341" s="199"/>
      <c r="L341" s="201"/>
      <c r="M341" s="199"/>
      <c r="N341" s="202"/>
      <c r="O341" s="203"/>
      <c r="Q341" s="200"/>
    </row>
    <row r="342" spans="1:17" s="204" customFormat="1" ht="12.75" hidden="1">
      <c r="A342" s="196"/>
      <c r="B342" s="196"/>
      <c r="C342" s="196"/>
      <c r="D342" s="197"/>
      <c r="E342" s="198"/>
      <c r="F342" s="196"/>
      <c r="G342" s="199"/>
      <c r="H342" s="200"/>
      <c r="I342" s="200"/>
      <c r="J342" s="201"/>
      <c r="K342" s="199"/>
      <c r="L342" s="201"/>
      <c r="M342" s="199"/>
      <c r="N342" s="202"/>
      <c r="O342" s="203"/>
      <c r="Q342" s="200"/>
    </row>
    <row r="343" spans="1:17" s="204" customFormat="1" ht="12.75" hidden="1">
      <c r="A343" s="196"/>
      <c r="B343" s="196"/>
      <c r="C343" s="196"/>
      <c r="D343" s="197"/>
      <c r="E343" s="198"/>
      <c r="F343" s="196"/>
      <c r="G343" s="199"/>
      <c r="H343" s="200"/>
      <c r="I343" s="200"/>
      <c r="J343" s="201"/>
      <c r="K343" s="199"/>
      <c r="L343" s="201"/>
      <c r="M343" s="199"/>
      <c r="N343" s="202"/>
      <c r="O343" s="203"/>
      <c r="Q343" s="200"/>
    </row>
    <row r="344" spans="1:17" s="204" customFormat="1" ht="12.75" hidden="1">
      <c r="A344" s="196"/>
      <c r="B344" s="196"/>
      <c r="C344" s="196"/>
      <c r="D344" s="197"/>
      <c r="E344" s="198"/>
      <c r="F344" s="196"/>
      <c r="G344" s="199"/>
      <c r="H344" s="200"/>
      <c r="I344" s="200"/>
      <c r="J344" s="201"/>
      <c r="K344" s="199"/>
      <c r="L344" s="201"/>
      <c r="M344" s="199"/>
      <c r="N344" s="202"/>
      <c r="O344" s="203"/>
      <c r="Q344" s="200"/>
    </row>
    <row r="345" spans="1:17" s="204" customFormat="1" ht="25.5" customHeight="1" hidden="1">
      <c r="A345" s="196"/>
      <c r="B345" s="196"/>
      <c r="C345" s="196"/>
      <c r="D345" s="197"/>
      <c r="E345" s="198"/>
      <c r="F345" s="196"/>
      <c r="G345" s="199"/>
      <c r="H345" s="200"/>
      <c r="I345" s="200"/>
      <c r="J345" s="201"/>
      <c r="K345" s="199"/>
      <c r="L345" s="201"/>
      <c r="M345" s="199"/>
      <c r="N345" s="202"/>
      <c r="O345" s="203"/>
      <c r="Q345" s="200"/>
    </row>
    <row r="346" spans="1:17" s="204" customFormat="1" ht="12.75" hidden="1">
      <c r="A346" s="196"/>
      <c r="B346" s="196"/>
      <c r="C346" s="196"/>
      <c r="D346" s="197"/>
      <c r="E346" s="198"/>
      <c r="F346" s="196"/>
      <c r="G346" s="199"/>
      <c r="H346" s="200"/>
      <c r="I346" s="200"/>
      <c r="J346" s="201"/>
      <c r="K346" s="199"/>
      <c r="L346" s="201"/>
      <c r="M346" s="199"/>
      <c r="N346" s="202"/>
      <c r="O346" s="203"/>
      <c r="Q346" s="200"/>
    </row>
    <row r="347" spans="1:17" s="204" customFormat="1" ht="12.75" hidden="1">
      <c r="A347" s="196"/>
      <c r="B347" s="196"/>
      <c r="C347" s="196"/>
      <c r="D347" s="197"/>
      <c r="E347" s="198"/>
      <c r="F347" s="196"/>
      <c r="G347" s="199"/>
      <c r="H347" s="200"/>
      <c r="I347" s="200"/>
      <c r="J347" s="201"/>
      <c r="K347" s="199"/>
      <c r="L347" s="201"/>
      <c r="M347" s="199"/>
      <c r="N347" s="202"/>
      <c r="O347" s="203"/>
      <c r="Q347" s="200"/>
    </row>
    <row r="348" spans="1:17" s="204" customFormat="1" ht="12.75" hidden="1">
      <c r="A348" s="196"/>
      <c r="B348" s="196"/>
      <c r="C348" s="196"/>
      <c r="D348" s="197"/>
      <c r="E348" s="198"/>
      <c r="F348" s="196"/>
      <c r="G348" s="199"/>
      <c r="H348" s="200"/>
      <c r="I348" s="200"/>
      <c r="J348" s="201"/>
      <c r="K348" s="199"/>
      <c r="L348" s="201"/>
      <c r="M348" s="199"/>
      <c r="N348" s="202"/>
      <c r="O348" s="203"/>
      <c r="Q348" s="200"/>
    </row>
    <row r="349" spans="1:17" s="204" customFormat="1" ht="12.75" hidden="1">
      <c r="A349" s="196"/>
      <c r="B349" s="196"/>
      <c r="C349" s="196"/>
      <c r="D349" s="197"/>
      <c r="E349" s="198"/>
      <c r="F349" s="196"/>
      <c r="G349" s="199"/>
      <c r="H349" s="200"/>
      <c r="I349" s="200"/>
      <c r="J349" s="201"/>
      <c r="K349" s="199"/>
      <c r="L349" s="201"/>
      <c r="M349" s="199"/>
      <c r="N349" s="202"/>
      <c r="O349" s="203"/>
      <c r="Q349" s="200"/>
    </row>
    <row r="350" spans="1:17" s="204" customFormat="1" ht="12.75" hidden="1">
      <c r="A350" s="196"/>
      <c r="B350" s="196"/>
      <c r="C350" s="196"/>
      <c r="D350" s="197"/>
      <c r="E350" s="198"/>
      <c r="F350" s="196"/>
      <c r="G350" s="199"/>
      <c r="H350" s="200"/>
      <c r="I350" s="200"/>
      <c r="J350" s="201"/>
      <c r="K350" s="199"/>
      <c r="L350" s="201"/>
      <c r="M350" s="199"/>
      <c r="N350" s="202"/>
      <c r="O350" s="203"/>
      <c r="Q350" s="200"/>
    </row>
    <row r="351" spans="1:17" s="204" customFormat="1" ht="25.5" customHeight="1" hidden="1">
      <c r="A351" s="196"/>
      <c r="B351" s="196"/>
      <c r="C351" s="196"/>
      <c r="D351" s="197"/>
      <c r="E351" s="198"/>
      <c r="F351" s="196"/>
      <c r="G351" s="199"/>
      <c r="H351" s="200"/>
      <c r="I351" s="200"/>
      <c r="J351" s="201"/>
      <c r="K351" s="199"/>
      <c r="L351" s="201"/>
      <c r="M351" s="199"/>
      <c r="N351" s="202"/>
      <c r="O351" s="203"/>
      <c r="Q351" s="200"/>
    </row>
    <row r="352" spans="1:17" s="204" customFormat="1" ht="12.75" hidden="1">
      <c r="A352" s="196"/>
      <c r="B352" s="196"/>
      <c r="C352" s="196"/>
      <c r="D352" s="197"/>
      <c r="E352" s="198"/>
      <c r="F352" s="196"/>
      <c r="G352" s="199"/>
      <c r="H352" s="200"/>
      <c r="I352" s="200"/>
      <c r="J352" s="201"/>
      <c r="K352" s="199"/>
      <c r="L352" s="201"/>
      <c r="M352" s="199"/>
      <c r="N352" s="202"/>
      <c r="O352" s="203"/>
      <c r="Q352" s="200"/>
    </row>
    <row r="353" spans="1:17" s="204" customFormat="1" ht="25.5" customHeight="1" hidden="1">
      <c r="A353" s="196"/>
      <c r="B353" s="196"/>
      <c r="C353" s="196"/>
      <c r="D353" s="197"/>
      <c r="E353" s="198"/>
      <c r="F353" s="196"/>
      <c r="G353" s="199"/>
      <c r="H353" s="200"/>
      <c r="I353" s="200"/>
      <c r="J353" s="201"/>
      <c r="K353" s="199"/>
      <c r="L353" s="201"/>
      <c r="M353" s="199"/>
      <c r="N353" s="202"/>
      <c r="O353" s="203"/>
      <c r="Q353" s="200"/>
    </row>
    <row r="354" spans="1:17" s="204" customFormat="1" ht="12.75" hidden="1">
      <c r="A354" s="196"/>
      <c r="B354" s="196"/>
      <c r="C354" s="196"/>
      <c r="D354" s="197"/>
      <c r="E354" s="198"/>
      <c r="F354" s="196"/>
      <c r="G354" s="199"/>
      <c r="H354" s="200"/>
      <c r="I354" s="200"/>
      <c r="J354" s="201"/>
      <c r="K354" s="199"/>
      <c r="L354" s="201"/>
      <c r="M354" s="199"/>
      <c r="N354" s="202"/>
      <c r="O354" s="203"/>
      <c r="Q354" s="200"/>
    </row>
    <row r="355" spans="1:17" s="204" customFormat="1" ht="25.5" customHeight="1" hidden="1">
      <c r="A355" s="196"/>
      <c r="B355" s="196"/>
      <c r="C355" s="196"/>
      <c r="D355" s="197"/>
      <c r="E355" s="198"/>
      <c r="F355" s="196"/>
      <c r="G355" s="199"/>
      <c r="H355" s="200"/>
      <c r="I355" s="200"/>
      <c r="J355" s="201"/>
      <c r="K355" s="199"/>
      <c r="L355" s="201"/>
      <c r="M355" s="199"/>
      <c r="N355" s="202"/>
      <c r="O355" s="203"/>
      <c r="Q355" s="200"/>
    </row>
    <row r="356" spans="1:17" s="204" customFormat="1" ht="12.75" hidden="1">
      <c r="A356" s="196"/>
      <c r="B356" s="196"/>
      <c r="C356" s="196"/>
      <c r="D356" s="197"/>
      <c r="E356" s="198"/>
      <c r="F356" s="196"/>
      <c r="G356" s="199"/>
      <c r="H356" s="200"/>
      <c r="I356" s="200"/>
      <c r="J356" s="201"/>
      <c r="K356" s="199"/>
      <c r="L356" s="201"/>
      <c r="M356" s="199"/>
      <c r="N356" s="202"/>
      <c r="O356" s="203"/>
      <c r="Q356" s="200"/>
    </row>
    <row r="357" spans="1:17" s="204" customFormat="1" ht="12.75" hidden="1">
      <c r="A357" s="214"/>
      <c r="B357" s="214"/>
      <c r="C357" s="214"/>
      <c r="D357" s="215"/>
      <c r="E357" s="216"/>
      <c r="F357" s="214"/>
      <c r="G357" s="208"/>
      <c r="H357" s="217"/>
      <c r="I357" s="217"/>
      <c r="J357" s="207"/>
      <c r="K357" s="208"/>
      <c r="L357" s="207"/>
      <c r="M357" s="208"/>
      <c r="N357" s="218"/>
      <c r="O357" s="219"/>
      <c r="P357" s="209"/>
      <c r="Q357" s="217"/>
    </row>
    <row r="358" spans="1:17" s="204" customFormat="1" ht="12.75" hidden="1">
      <c r="A358" s="196"/>
      <c r="B358" s="196"/>
      <c r="C358" s="196"/>
      <c r="D358" s="197"/>
      <c r="E358" s="198"/>
      <c r="F358" s="196"/>
      <c r="G358" s="199"/>
      <c r="H358" s="200"/>
      <c r="I358" s="200"/>
      <c r="J358" s="201"/>
      <c r="K358" s="199"/>
      <c r="L358" s="201"/>
      <c r="M358" s="199"/>
      <c r="N358" s="202"/>
      <c r="O358" s="203"/>
      <c r="Q358" s="200"/>
    </row>
    <row r="359" spans="1:17" s="209" customFormat="1" ht="12.75" hidden="1">
      <c r="A359" s="214"/>
      <c r="B359" s="214"/>
      <c r="C359" s="214"/>
      <c r="D359" s="215"/>
      <c r="E359" s="216"/>
      <c r="F359" s="214"/>
      <c r="G359" s="208"/>
      <c r="H359" s="217"/>
      <c r="I359" s="217"/>
      <c r="J359" s="207"/>
      <c r="K359" s="208"/>
      <c r="L359" s="207"/>
      <c r="M359" s="208"/>
      <c r="N359" s="218"/>
      <c r="O359" s="219"/>
      <c r="Q359" s="217"/>
    </row>
    <row r="360" spans="1:17" s="204" customFormat="1" ht="25.5" customHeight="1" hidden="1">
      <c r="A360" s="196"/>
      <c r="B360" s="196"/>
      <c r="C360" s="196"/>
      <c r="D360" s="197"/>
      <c r="E360" s="198"/>
      <c r="F360" s="196"/>
      <c r="G360" s="199"/>
      <c r="H360" s="200"/>
      <c r="I360" s="200"/>
      <c r="J360" s="201"/>
      <c r="K360" s="199"/>
      <c r="L360" s="201"/>
      <c r="M360" s="199"/>
      <c r="N360" s="202"/>
      <c r="O360" s="203"/>
      <c r="Q360" s="200"/>
    </row>
    <row r="361" spans="1:17" s="204" customFormat="1" ht="12.75" hidden="1">
      <c r="A361" s="196"/>
      <c r="B361" s="196"/>
      <c r="C361" s="196"/>
      <c r="D361" s="197"/>
      <c r="E361" s="198"/>
      <c r="F361" s="196"/>
      <c r="G361" s="199"/>
      <c r="H361" s="200"/>
      <c r="I361" s="200"/>
      <c r="J361" s="201"/>
      <c r="K361" s="199"/>
      <c r="L361" s="201"/>
      <c r="M361" s="199"/>
      <c r="N361" s="202"/>
      <c r="O361" s="203"/>
      <c r="Q361" s="200"/>
    </row>
    <row r="362" spans="1:17" s="204" customFormat="1" ht="25.5" customHeight="1" hidden="1">
      <c r="A362" s="196"/>
      <c r="B362" s="196"/>
      <c r="C362" s="196"/>
      <c r="D362" s="197"/>
      <c r="E362" s="198"/>
      <c r="F362" s="196"/>
      <c r="G362" s="199"/>
      <c r="H362" s="200"/>
      <c r="I362" s="200"/>
      <c r="J362" s="201"/>
      <c r="K362" s="199"/>
      <c r="L362" s="201"/>
      <c r="M362" s="199"/>
      <c r="N362" s="202"/>
      <c r="O362" s="203"/>
      <c r="Q362" s="200"/>
    </row>
    <row r="363" spans="1:17" s="204" customFormat="1" ht="12.75" hidden="1">
      <c r="A363" s="196"/>
      <c r="B363" s="196"/>
      <c r="C363" s="196"/>
      <c r="D363" s="197"/>
      <c r="E363" s="198"/>
      <c r="F363" s="196"/>
      <c r="G363" s="199"/>
      <c r="H363" s="200"/>
      <c r="I363" s="200"/>
      <c r="J363" s="201"/>
      <c r="K363" s="199"/>
      <c r="L363" s="201"/>
      <c r="M363" s="199"/>
      <c r="N363" s="202"/>
      <c r="O363" s="203"/>
      <c r="Q363" s="200"/>
    </row>
    <row r="364" spans="1:17" s="204" customFormat="1" ht="12.75" hidden="1">
      <c r="A364" s="196"/>
      <c r="B364" s="196"/>
      <c r="C364" s="196"/>
      <c r="D364" s="197"/>
      <c r="E364" s="198"/>
      <c r="F364" s="196"/>
      <c r="G364" s="199"/>
      <c r="H364" s="200"/>
      <c r="I364" s="200"/>
      <c r="J364" s="201"/>
      <c r="K364" s="199"/>
      <c r="L364" s="201"/>
      <c r="M364" s="199"/>
      <c r="N364" s="202"/>
      <c r="O364" s="203"/>
      <c r="Q364" s="200"/>
    </row>
    <row r="365" spans="1:17" s="204" customFormat="1" ht="25.5" customHeight="1" hidden="1">
      <c r="A365" s="196"/>
      <c r="B365" s="196"/>
      <c r="C365" s="196"/>
      <c r="D365" s="197"/>
      <c r="E365" s="198"/>
      <c r="F365" s="196"/>
      <c r="G365" s="199"/>
      <c r="H365" s="200"/>
      <c r="I365" s="200"/>
      <c r="J365" s="201"/>
      <c r="K365" s="199"/>
      <c r="L365" s="201"/>
      <c r="M365" s="199"/>
      <c r="N365" s="202"/>
      <c r="O365" s="203"/>
      <c r="Q365" s="200"/>
    </row>
    <row r="366" spans="1:17" s="204" customFormat="1" ht="12.75" hidden="1">
      <c r="A366" s="196"/>
      <c r="B366" s="196"/>
      <c r="C366" s="196"/>
      <c r="D366" s="197"/>
      <c r="E366" s="198"/>
      <c r="F366" s="196"/>
      <c r="G366" s="199"/>
      <c r="H366" s="200"/>
      <c r="I366" s="200"/>
      <c r="J366" s="201"/>
      <c r="K366" s="199"/>
      <c r="L366" s="201"/>
      <c r="M366" s="199"/>
      <c r="N366" s="202"/>
      <c r="O366" s="203"/>
      <c r="Q366" s="200"/>
    </row>
    <row r="367" spans="1:17" s="204" customFormat="1" ht="25.5" customHeight="1" hidden="1">
      <c r="A367" s="196"/>
      <c r="B367" s="196"/>
      <c r="C367" s="196"/>
      <c r="D367" s="197"/>
      <c r="E367" s="198"/>
      <c r="F367" s="196"/>
      <c r="G367" s="199"/>
      <c r="H367" s="200"/>
      <c r="I367" s="200"/>
      <c r="J367" s="201"/>
      <c r="K367" s="199"/>
      <c r="L367" s="201"/>
      <c r="M367" s="199"/>
      <c r="N367" s="202"/>
      <c r="O367" s="203"/>
      <c r="Q367" s="200"/>
    </row>
    <row r="368" spans="1:17" s="204" customFormat="1" ht="12.75" hidden="1">
      <c r="A368" s="196"/>
      <c r="B368" s="196"/>
      <c r="C368" s="196"/>
      <c r="D368" s="197"/>
      <c r="E368" s="198"/>
      <c r="F368" s="196"/>
      <c r="G368" s="199"/>
      <c r="H368" s="200"/>
      <c r="I368" s="200"/>
      <c r="J368" s="201"/>
      <c r="K368" s="199"/>
      <c r="L368" s="201"/>
      <c r="M368" s="199"/>
      <c r="N368" s="202"/>
      <c r="O368" s="203"/>
      <c r="Q368" s="200"/>
    </row>
    <row r="369" spans="1:17" s="204" customFormat="1" ht="25.5" customHeight="1" hidden="1">
      <c r="A369" s="196"/>
      <c r="B369" s="196"/>
      <c r="C369" s="196"/>
      <c r="D369" s="197"/>
      <c r="E369" s="198"/>
      <c r="F369" s="196"/>
      <c r="G369" s="199"/>
      <c r="H369" s="200"/>
      <c r="I369" s="200"/>
      <c r="J369" s="201"/>
      <c r="K369" s="199"/>
      <c r="L369" s="201"/>
      <c r="M369" s="199"/>
      <c r="N369" s="202"/>
      <c r="O369" s="203"/>
      <c r="Q369" s="200"/>
    </row>
    <row r="370" spans="1:17" s="209" customFormat="1" ht="12.75" hidden="1">
      <c r="A370" s="214"/>
      <c r="B370" s="214"/>
      <c r="C370" s="214"/>
      <c r="D370" s="215"/>
      <c r="E370" s="216"/>
      <c r="F370" s="214"/>
      <c r="G370" s="208"/>
      <c r="H370" s="217"/>
      <c r="I370" s="217"/>
      <c r="J370" s="207"/>
      <c r="K370" s="208"/>
      <c r="L370" s="207"/>
      <c r="M370" s="208"/>
      <c r="N370" s="218"/>
      <c r="O370" s="219"/>
      <c r="Q370" s="217"/>
    </row>
    <row r="371" spans="1:17" s="209" customFormat="1" ht="25.5" customHeight="1" hidden="1">
      <c r="A371" s="214"/>
      <c r="B371" s="214"/>
      <c r="C371" s="214"/>
      <c r="D371" s="215"/>
      <c r="E371" s="216"/>
      <c r="F371" s="214"/>
      <c r="G371" s="208"/>
      <c r="H371" s="217"/>
      <c r="I371" s="217"/>
      <c r="J371" s="207"/>
      <c r="K371" s="208"/>
      <c r="L371" s="207"/>
      <c r="M371" s="208"/>
      <c r="N371" s="218"/>
      <c r="O371" s="219"/>
      <c r="Q371" s="217"/>
    </row>
    <row r="372" spans="1:17" s="204" customFormat="1" ht="25.5" customHeight="1">
      <c r="A372" s="196"/>
      <c r="B372" s="196"/>
      <c r="C372" s="196"/>
      <c r="D372" s="197"/>
      <c r="E372" s="198"/>
      <c r="F372" s="196"/>
      <c r="G372" s="199"/>
      <c r="H372" s="200"/>
      <c r="I372" s="200"/>
      <c r="J372" s="201"/>
      <c r="K372" s="199"/>
      <c r="L372" s="201"/>
      <c r="M372" s="199"/>
      <c r="N372" s="202"/>
      <c r="O372" s="203"/>
      <c r="Q372" s="200"/>
    </row>
    <row r="373" spans="1:17" s="204" customFormat="1" ht="12.75" hidden="1">
      <c r="A373" s="196"/>
      <c r="B373" s="196"/>
      <c r="C373" s="196"/>
      <c r="D373" s="193">
        <v>741</v>
      </c>
      <c r="E373" s="193" t="s">
        <v>110</v>
      </c>
      <c r="F373" s="196"/>
      <c r="G373" s="199"/>
      <c r="H373" s="200"/>
      <c r="I373" s="194">
        <f>SUM(I374:I388)</f>
        <v>0</v>
      </c>
      <c r="J373" s="201"/>
      <c r="K373" s="199"/>
      <c r="L373" s="201"/>
      <c r="M373" s="199"/>
      <c r="N373" s="202"/>
      <c r="O373" s="203"/>
      <c r="Q373" s="200"/>
    </row>
    <row r="374" spans="1:17" s="204" customFormat="1" ht="12.75" hidden="1">
      <c r="A374" s="196">
        <v>91</v>
      </c>
      <c r="B374" s="196" t="s">
        <v>111</v>
      </c>
      <c r="C374" s="196">
        <v>741</v>
      </c>
      <c r="D374" s="197" t="s">
        <v>112</v>
      </c>
      <c r="E374" s="198" t="s">
        <v>113</v>
      </c>
      <c r="F374" s="196" t="s">
        <v>114</v>
      </c>
      <c r="G374" s="199">
        <v>0</v>
      </c>
      <c r="H374" s="200">
        <v>172</v>
      </c>
      <c r="I374" s="200">
        <f>ROUND(G374*H374,2)</f>
        <v>0</v>
      </c>
      <c r="J374" s="201"/>
      <c r="K374" s="199"/>
      <c r="L374" s="201"/>
      <c r="M374" s="199"/>
      <c r="N374" s="202">
        <v>21</v>
      </c>
      <c r="O374" s="203"/>
      <c r="Q374" s="200">
        <f>I374+((I374/100)*N374)</f>
        <v>0</v>
      </c>
    </row>
    <row r="375" spans="1:22" s="204" customFormat="1" ht="25.5" customHeight="1" hidden="1">
      <c r="A375" s="196">
        <v>92</v>
      </c>
      <c r="B375" s="196" t="s">
        <v>115</v>
      </c>
      <c r="C375" s="196" t="s">
        <v>116</v>
      </c>
      <c r="D375" s="197" t="s">
        <v>117</v>
      </c>
      <c r="E375" s="198" t="s">
        <v>118</v>
      </c>
      <c r="F375" s="196" t="s">
        <v>114</v>
      </c>
      <c r="G375" s="199">
        <v>0</v>
      </c>
      <c r="H375" s="200">
        <v>1556.52</v>
      </c>
      <c r="I375" s="200">
        <f>ROUND(G375*H375,2)</f>
        <v>0</v>
      </c>
      <c r="J375" s="201"/>
      <c r="K375" s="199"/>
      <c r="L375" s="201"/>
      <c r="M375" s="199"/>
      <c r="N375" s="202">
        <v>21</v>
      </c>
      <c r="O375" s="203"/>
      <c r="Q375" s="200">
        <f>I375+((I375/100)*N375)</f>
        <v>0</v>
      </c>
      <c r="V375" s="204" t="s">
        <v>119</v>
      </c>
    </row>
    <row r="376" spans="1:17" s="204" customFormat="1" ht="25.5" customHeight="1" hidden="1">
      <c r="A376" s="196">
        <v>93</v>
      </c>
      <c r="B376" s="196" t="s">
        <v>111</v>
      </c>
      <c r="C376" s="196">
        <v>741</v>
      </c>
      <c r="D376" s="197" t="s">
        <v>120</v>
      </c>
      <c r="E376" s="198" t="s">
        <v>121</v>
      </c>
      <c r="F376" s="196" t="s">
        <v>114</v>
      </c>
      <c r="G376" s="199">
        <v>0</v>
      </c>
      <c r="H376" s="200">
        <v>328</v>
      </c>
      <c r="I376" s="200">
        <f>ROUND(G376*H376,2)</f>
        <v>0</v>
      </c>
      <c r="J376" s="201"/>
      <c r="K376" s="199"/>
      <c r="L376" s="201"/>
      <c r="M376" s="199"/>
      <c r="N376" s="202">
        <v>21</v>
      </c>
      <c r="O376" s="203"/>
      <c r="Q376" s="200">
        <f>I376+((I376/100)*N376)</f>
        <v>0</v>
      </c>
    </row>
    <row r="377" spans="1:22" s="204" customFormat="1" ht="63.75" customHeight="1" hidden="1">
      <c r="A377" s="196">
        <v>94</v>
      </c>
      <c r="B377" s="196" t="s">
        <v>115</v>
      </c>
      <c r="C377" s="196" t="s">
        <v>122</v>
      </c>
      <c r="D377" s="197" t="s">
        <v>123</v>
      </c>
      <c r="E377" s="198" t="s">
        <v>124</v>
      </c>
      <c r="F377" s="196" t="s">
        <v>114</v>
      </c>
      <c r="G377" s="199">
        <v>0</v>
      </c>
      <c r="H377" s="200">
        <f>4200+500</f>
        <v>4700</v>
      </c>
      <c r="I377" s="200">
        <f>ROUND(G377*H377,2)</f>
        <v>0</v>
      </c>
      <c r="J377" s="201"/>
      <c r="K377" s="199"/>
      <c r="L377" s="201"/>
      <c r="M377" s="199"/>
      <c r="N377" s="202">
        <v>21</v>
      </c>
      <c r="O377" s="203"/>
      <c r="Q377" s="200">
        <f>I377+((I377/100)*N377)</f>
        <v>0</v>
      </c>
      <c r="V377" s="204" t="s">
        <v>125</v>
      </c>
    </row>
    <row r="378" spans="1:17" s="204" customFormat="1" ht="25.5" customHeight="1" hidden="1">
      <c r="A378" s="214"/>
      <c r="B378" s="214" t="s">
        <v>111</v>
      </c>
      <c r="C378" s="214">
        <v>741</v>
      </c>
      <c r="D378" s="215" t="s">
        <v>126</v>
      </c>
      <c r="E378" s="216" t="s">
        <v>127</v>
      </c>
      <c r="F378" s="214" t="s">
        <v>114</v>
      </c>
      <c r="G378" s="208">
        <v>0</v>
      </c>
      <c r="H378" s="217">
        <v>108</v>
      </c>
      <c r="I378" s="217">
        <f>ROUND(G378*H378,2)</f>
        <v>0</v>
      </c>
      <c r="J378" s="207"/>
      <c r="K378" s="208"/>
      <c r="L378" s="207"/>
      <c r="M378" s="208"/>
      <c r="N378" s="218">
        <v>21</v>
      </c>
      <c r="O378" s="219"/>
      <c r="P378" s="209"/>
      <c r="Q378" s="217">
        <f>I378+((I378/100)*N378)</f>
        <v>0</v>
      </c>
    </row>
    <row r="379" spans="1:17" s="204" customFormat="1" ht="12.75" hidden="1">
      <c r="A379" s="214"/>
      <c r="B379" s="214" t="s">
        <v>115</v>
      </c>
      <c r="C379" s="214" t="s">
        <v>116</v>
      </c>
      <c r="D379" s="215" t="s">
        <v>128</v>
      </c>
      <c r="E379" s="216" t="s">
        <v>129</v>
      </c>
      <c r="F379" s="214" t="s">
        <v>114</v>
      </c>
      <c r="G379" s="208">
        <v>0</v>
      </c>
      <c r="H379" s="217">
        <v>95</v>
      </c>
      <c r="I379" s="217">
        <f>ROUND(G379*H379,2)</f>
        <v>0</v>
      </c>
      <c r="J379" s="207"/>
      <c r="K379" s="208"/>
      <c r="L379" s="207"/>
      <c r="M379" s="208"/>
      <c r="N379" s="218">
        <v>21</v>
      </c>
      <c r="O379" s="219"/>
      <c r="P379" s="209"/>
      <c r="Q379" s="217">
        <f>I379+((I379/100)*N379)</f>
        <v>0</v>
      </c>
    </row>
    <row r="380" spans="1:17" s="204" customFormat="1" ht="12.75" hidden="1">
      <c r="A380" s="214"/>
      <c r="B380" s="214" t="s">
        <v>115</v>
      </c>
      <c r="C380" s="214" t="s">
        <v>116</v>
      </c>
      <c r="D380" s="215" t="s">
        <v>130</v>
      </c>
      <c r="E380" s="216" t="s">
        <v>131</v>
      </c>
      <c r="F380" s="214" t="s">
        <v>114</v>
      </c>
      <c r="G380" s="208">
        <v>0</v>
      </c>
      <c r="H380" s="217">
        <v>31.42</v>
      </c>
      <c r="I380" s="217">
        <f>ROUND(G380*H380,2)</f>
        <v>0</v>
      </c>
      <c r="J380" s="207"/>
      <c r="K380" s="208"/>
      <c r="L380" s="207"/>
      <c r="M380" s="208"/>
      <c r="N380" s="218">
        <v>21</v>
      </c>
      <c r="O380" s="219"/>
      <c r="P380" s="209"/>
      <c r="Q380" s="217">
        <f>I380+((I380/100)*N380)</f>
        <v>0</v>
      </c>
    </row>
    <row r="381" spans="1:17" s="204" customFormat="1" ht="25.5" customHeight="1" hidden="1">
      <c r="A381" s="196">
        <v>95</v>
      </c>
      <c r="B381" s="196" t="s">
        <v>111</v>
      </c>
      <c r="C381" s="196">
        <v>741</v>
      </c>
      <c r="D381" s="197" t="s">
        <v>132</v>
      </c>
      <c r="E381" s="198" t="s">
        <v>133</v>
      </c>
      <c r="F381" s="196" t="s">
        <v>114</v>
      </c>
      <c r="G381" s="199">
        <v>0</v>
      </c>
      <c r="H381" s="200">
        <v>123</v>
      </c>
      <c r="I381" s="200">
        <f>ROUND(G381*H381,2)</f>
        <v>0</v>
      </c>
      <c r="J381" s="201"/>
      <c r="K381" s="199"/>
      <c r="L381" s="201"/>
      <c r="M381" s="199"/>
      <c r="N381" s="202">
        <v>21</v>
      </c>
      <c r="O381" s="203"/>
      <c r="Q381" s="200">
        <f>I381+((I381/100)*N381)</f>
        <v>0</v>
      </c>
    </row>
    <row r="382" spans="1:17" s="204" customFormat="1" ht="12.75" hidden="1">
      <c r="A382" s="196">
        <v>96</v>
      </c>
      <c r="B382" s="196" t="s">
        <v>115</v>
      </c>
      <c r="C382" s="196" t="s">
        <v>116</v>
      </c>
      <c r="D382" s="197" t="s">
        <v>134</v>
      </c>
      <c r="E382" s="198" t="s">
        <v>135</v>
      </c>
      <c r="F382" s="196" t="s">
        <v>114</v>
      </c>
      <c r="G382" s="199">
        <v>0</v>
      </c>
      <c r="H382" s="200">
        <v>127.53</v>
      </c>
      <c r="I382" s="200">
        <f>ROUND(G382*H382,2)</f>
        <v>0</v>
      </c>
      <c r="J382" s="201"/>
      <c r="K382" s="199"/>
      <c r="L382" s="201"/>
      <c r="M382" s="199"/>
      <c r="N382" s="202">
        <v>21</v>
      </c>
      <c r="O382" s="203"/>
      <c r="Q382" s="200">
        <f>I382+((I382/100)*N382)</f>
        <v>0</v>
      </c>
    </row>
    <row r="383" spans="1:17" s="204" customFormat="1" ht="12.75" hidden="1">
      <c r="A383" s="196">
        <v>97</v>
      </c>
      <c r="B383" s="196" t="s">
        <v>115</v>
      </c>
      <c r="C383" s="196" t="s">
        <v>116</v>
      </c>
      <c r="D383" s="197" t="s">
        <v>136</v>
      </c>
      <c r="E383" s="198" t="s">
        <v>137</v>
      </c>
      <c r="F383" s="196" t="s">
        <v>114</v>
      </c>
      <c r="G383" s="199">
        <v>0</v>
      </c>
      <c r="H383" s="200">
        <v>39.09</v>
      </c>
      <c r="I383" s="200">
        <f>ROUND(G383*H383,2)</f>
        <v>0</v>
      </c>
      <c r="J383" s="201"/>
      <c r="K383" s="199"/>
      <c r="L383" s="201"/>
      <c r="M383" s="199"/>
      <c r="N383" s="202">
        <v>21</v>
      </c>
      <c r="O383" s="203"/>
      <c r="Q383" s="200">
        <f>I383+((I383/100)*N383)</f>
        <v>0</v>
      </c>
    </row>
    <row r="384" spans="1:17" s="204" customFormat="1" ht="12.75" hidden="1">
      <c r="A384" s="196">
        <v>98</v>
      </c>
      <c r="B384" s="196" t="s">
        <v>115</v>
      </c>
      <c r="C384" s="196" t="s">
        <v>116</v>
      </c>
      <c r="D384" s="197" t="s">
        <v>138</v>
      </c>
      <c r="E384" s="198" t="s">
        <v>139</v>
      </c>
      <c r="F384" s="196" t="s">
        <v>114</v>
      </c>
      <c r="G384" s="199">
        <v>0</v>
      </c>
      <c r="H384" s="200">
        <v>35.44</v>
      </c>
      <c r="I384" s="200">
        <f>ROUND(G384*H384,2)</f>
        <v>0</v>
      </c>
      <c r="J384" s="201"/>
      <c r="K384" s="199"/>
      <c r="L384" s="201"/>
      <c r="M384" s="199"/>
      <c r="N384" s="202">
        <v>21</v>
      </c>
      <c r="O384" s="203"/>
      <c r="Q384" s="200">
        <f>I384+((I384/100)*N384)</f>
        <v>0</v>
      </c>
    </row>
    <row r="385" spans="1:22" s="204" customFormat="1" ht="12.75" hidden="1">
      <c r="A385" s="214"/>
      <c r="B385" s="214" t="s">
        <v>115</v>
      </c>
      <c r="C385" s="214" t="s">
        <v>116</v>
      </c>
      <c r="D385" s="215" t="s">
        <v>140</v>
      </c>
      <c r="E385" s="216" t="s">
        <v>141</v>
      </c>
      <c r="F385" s="214" t="s">
        <v>114</v>
      </c>
      <c r="G385" s="208">
        <v>0</v>
      </c>
      <c r="H385" s="217">
        <v>50.79</v>
      </c>
      <c r="I385" s="217">
        <f>ROUND(G385*H385,2)</f>
        <v>0</v>
      </c>
      <c r="J385" s="207"/>
      <c r="K385" s="208"/>
      <c r="L385" s="207"/>
      <c r="M385" s="208"/>
      <c r="N385" s="218">
        <v>21</v>
      </c>
      <c r="O385" s="219"/>
      <c r="P385" s="209"/>
      <c r="Q385" s="217">
        <f>I385+((I385/100)*N385)</f>
        <v>0</v>
      </c>
      <c r="R385" s="209"/>
      <c r="S385" s="209"/>
      <c r="T385" s="209"/>
      <c r="U385" s="209"/>
      <c r="V385" s="209"/>
    </row>
    <row r="386" spans="1:22" s="204" customFormat="1" ht="12.75" hidden="1">
      <c r="A386" s="214"/>
      <c r="B386" s="214" t="s">
        <v>115</v>
      </c>
      <c r="C386" s="214" t="s">
        <v>116</v>
      </c>
      <c r="D386" s="215" t="s">
        <v>142</v>
      </c>
      <c r="E386" s="216" t="s">
        <v>143</v>
      </c>
      <c r="F386" s="214" t="s">
        <v>114</v>
      </c>
      <c r="G386" s="208">
        <v>0</v>
      </c>
      <c r="H386" s="217">
        <v>66.87</v>
      </c>
      <c r="I386" s="217">
        <f>ROUND(G386*H386,2)</f>
        <v>0</v>
      </c>
      <c r="J386" s="207"/>
      <c r="K386" s="208"/>
      <c r="L386" s="207"/>
      <c r="M386" s="208"/>
      <c r="N386" s="218">
        <v>21</v>
      </c>
      <c r="O386" s="219"/>
      <c r="P386" s="209"/>
      <c r="Q386" s="217">
        <f>I386+((I386/100)*N386)</f>
        <v>0</v>
      </c>
      <c r="R386" s="209"/>
      <c r="S386" s="209"/>
      <c r="T386" s="209"/>
      <c r="U386" s="209"/>
      <c r="V386" s="209"/>
    </row>
    <row r="387" spans="1:17" s="204" customFormat="1" ht="25.5" customHeight="1" hidden="1">
      <c r="A387" s="196">
        <v>99</v>
      </c>
      <c r="B387" s="196" t="s">
        <v>111</v>
      </c>
      <c r="C387" s="196">
        <v>741</v>
      </c>
      <c r="D387" s="197" t="s">
        <v>144</v>
      </c>
      <c r="E387" s="198" t="s">
        <v>145</v>
      </c>
      <c r="F387" s="196" t="s">
        <v>146</v>
      </c>
      <c r="G387" s="199">
        <v>0</v>
      </c>
      <c r="H387" s="200">
        <v>30.5</v>
      </c>
      <c r="I387" s="200">
        <f>ROUND(G387*H387,2)</f>
        <v>0</v>
      </c>
      <c r="J387" s="201"/>
      <c r="K387" s="199"/>
      <c r="L387" s="201"/>
      <c r="M387" s="199"/>
      <c r="N387" s="202">
        <v>21</v>
      </c>
      <c r="O387" s="203"/>
      <c r="Q387" s="200">
        <f>I387+((I387/100)*N387)</f>
        <v>0</v>
      </c>
    </row>
    <row r="388" spans="1:17" s="204" customFormat="1" ht="12.75" hidden="1">
      <c r="A388" s="196">
        <v>100</v>
      </c>
      <c r="B388" s="196" t="s">
        <v>115</v>
      </c>
      <c r="C388" s="196" t="s">
        <v>116</v>
      </c>
      <c r="D388" s="197" t="s">
        <v>147</v>
      </c>
      <c r="E388" s="198" t="s">
        <v>148</v>
      </c>
      <c r="F388" s="196" t="s">
        <v>146</v>
      </c>
      <c r="G388" s="199">
        <f>G387</f>
        <v>0</v>
      </c>
      <c r="H388" s="200">
        <v>11.08</v>
      </c>
      <c r="I388" s="200">
        <f>ROUND(G388*H388,2)</f>
        <v>0</v>
      </c>
      <c r="J388" s="201"/>
      <c r="K388" s="199"/>
      <c r="L388" s="201"/>
      <c r="M388" s="199"/>
      <c r="N388" s="202">
        <v>21</v>
      </c>
      <c r="O388" s="203"/>
      <c r="Q388" s="200">
        <f>I388+((I388/100)*N388)</f>
        <v>0</v>
      </c>
    </row>
    <row r="389" spans="1:17" s="190" customFormat="1" ht="12.75">
      <c r="A389" s="206"/>
      <c r="B389" s="210"/>
      <c r="D389" s="211" t="s">
        <v>149</v>
      </c>
      <c r="E389" s="211" t="s">
        <v>150</v>
      </c>
      <c r="I389" s="212">
        <f>I398+I415+I454+I466+I390</f>
        <v>0</v>
      </c>
      <c r="K389" s="213" t="e">
        <f>K398+K402+#REF!+#REF!+K493+K520</f>
        <v>#VALUE!</v>
      </c>
      <c r="M389" s="213" t="e">
        <f>M398+M402+#REF!+#REF!+M493+M520</f>
        <v>#VALUE!</v>
      </c>
      <c r="P389" s="190" t="s">
        <v>151</v>
      </c>
      <c r="Q389" s="200"/>
    </row>
    <row r="390" spans="1:17" s="235" customFormat="1" ht="21" customHeight="1">
      <c r="A390" s="226"/>
      <c r="B390" s="226"/>
      <c r="C390" s="226"/>
      <c r="D390" s="227"/>
      <c r="E390" s="228" t="s">
        <v>152</v>
      </c>
      <c r="F390" s="226"/>
      <c r="G390" s="229"/>
      <c r="H390" s="230"/>
      <c r="I390" s="231">
        <f>SUM(I391:I397)</f>
        <v>0</v>
      </c>
      <c r="J390" s="232"/>
      <c r="K390" s="229"/>
      <c r="L390" s="232"/>
      <c r="M390" s="229"/>
      <c r="N390" s="233"/>
      <c r="O390" s="234"/>
      <c r="Q390" s="230"/>
    </row>
    <row r="391" spans="1:17" s="235" customFormat="1" ht="51" customHeight="1">
      <c r="A391" s="226">
        <v>135</v>
      </c>
      <c r="B391" s="226"/>
      <c r="C391" s="226" t="s">
        <v>122</v>
      </c>
      <c r="D391" s="227" t="s">
        <v>153</v>
      </c>
      <c r="E391" s="236" t="s">
        <v>154</v>
      </c>
      <c r="F391" s="226" t="s">
        <v>114</v>
      </c>
      <c r="G391" s="229">
        <v>4</v>
      </c>
      <c r="H391" s="230"/>
      <c r="I391" s="230"/>
      <c r="J391" s="232"/>
      <c r="K391" s="229"/>
      <c r="L391" s="232"/>
      <c r="M391" s="229"/>
      <c r="N391" s="233">
        <v>21</v>
      </c>
      <c r="O391" s="234"/>
      <c r="Q391" s="230">
        <f>I391+((I391/100)*N391)</f>
        <v>0</v>
      </c>
    </row>
    <row r="392" spans="1:17" s="235" customFormat="1" ht="25.5" customHeight="1">
      <c r="A392" s="226">
        <v>136</v>
      </c>
      <c r="B392" s="226"/>
      <c r="C392" s="226" t="s">
        <v>122</v>
      </c>
      <c r="D392" s="227" t="s">
        <v>155</v>
      </c>
      <c r="E392" s="236" t="s">
        <v>156</v>
      </c>
      <c r="F392" s="226" t="s">
        <v>114</v>
      </c>
      <c r="G392" s="229">
        <v>4</v>
      </c>
      <c r="H392" s="230"/>
      <c r="I392" s="230"/>
      <c r="J392" s="232"/>
      <c r="K392" s="229"/>
      <c r="L392" s="232"/>
      <c r="M392" s="229"/>
      <c r="N392" s="233">
        <v>21</v>
      </c>
      <c r="O392" s="234"/>
      <c r="Q392" s="230">
        <f>I392+((I392/100)*N392)</f>
        <v>0</v>
      </c>
    </row>
    <row r="393" spans="1:17" s="235" customFormat="1" ht="25.5" customHeight="1" hidden="1">
      <c r="A393" s="226"/>
      <c r="B393" s="226"/>
      <c r="C393" s="226"/>
      <c r="D393" s="227"/>
      <c r="E393" s="236"/>
      <c r="F393" s="226"/>
      <c r="G393" s="229"/>
      <c r="H393" s="230"/>
      <c r="I393" s="230"/>
      <c r="J393" s="232"/>
      <c r="K393" s="229"/>
      <c r="L393" s="232"/>
      <c r="M393" s="229"/>
      <c r="N393" s="233"/>
      <c r="O393" s="234"/>
      <c r="Q393" s="230"/>
    </row>
    <row r="394" spans="1:17" s="235" customFormat="1" ht="36" customHeight="1" hidden="1">
      <c r="A394" s="226"/>
      <c r="B394" s="226"/>
      <c r="C394" s="226"/>
      <c r="D394" s="227"/>
      <c r="E394" s="236"/>
      <c r="F394" s="226"/>
      <c r="G394" s="229"/>
      <c r="H394" s="230"/>
      <c r="I394" s="230"/>
      <c r="J394" s="232"/>
      <c r="K394" s="229"/>
      <c r="L394" s="232"/>
      <c r="M394" s="229"/>
      <c r="N394" s="233"/>
      <c r="O394" s="234"/>
      <c r="Q394" s="230"/>
    </row>
    <row r="395" spans="1:17" s="235" customFormat="1" ht="25.5" customHeight="1" hidden="1">
      <c r="A395" s="226"/>
      <c r="B395" s="226"/>
      <c r="C395" s="226"/>
      <c r="D395" s="227"/>
      <c r="E395" s="236"/>
      <c r="F395" s="226"/>
      <c r="G395" s="229"/>
      <c r="H395" s="230"/>
      <c r="I395" s="230"/>
      <c r="J395" s="232"/>
      <c r="K395" s="229"/>
      <c r="L395" s="232"/>
      <c r="M395" s="229"/>
      <c r="N395" s="233"/>
      <c r="O395" s="234"/>
      <c r="Q395" s="230"/>
    </row>
    <row r="396" spans="1:17" s="235" customFormat="1" ht="42" customHeight="1" hidden="1">
      <c r="A396" s="226"/>
      <c r="B396" s="226"/>
      <c r="C396" s="226"/>
      <c r="D396" s="227"/>
      <c r="E396" s="236"/>
      <c r="F396" s="226"/>
      <c r="G396" s="229"/>
      <c r="H396" s="230"/>
      <c r="I396" s="230"/>
      <c r="J396" s="232"/>
      <c r="K396" s="229"/>
      <c r="L396" s="232"/>
      <c r="M396" s="229"/>
      <c r="N396" s="233"/>
      <c r="O396" s="234"/>
      <c r="Q396" s="230"/>
    </row>
    <row r="397" spans="1:17" s="235" customFormat="1" ht="25.5" customHeight="1" hidden="1">
      <c r="A397" s="226"/>
      <c r="B397" s="226"/>
      <c r="C397" s="226"/>
      <c r="D397" s="227"/>
      <c r="E397" s="237"/>
      <c r="F397" s="226"/>
      <c r="G397" s="229"/>
      <c r="H397" s="230"/>
      <c r="I397" s="230"/>
      <c r="J397" s="232"/>
      <c r="K397" s="229"/>
      <c r="L397" s="232"/>
      <c r="M397" s="229"/>
      <c r="N397" s="233"/>
      <c r="O397" s="234"/>
      <c r="Q397" s="230"/>
    </row>
    <row r="398" spans="1:17" s="204" customFormat="1" ht="12.75" customHeight="1">
      <c r="A398" s="196"/>
      <c r="B398" s="196"/>
      <c r="C398" s="196"/>
      <c r="D398" s="197"/>
      <c r="E398" s="193" t="s">
        <v>157</v>
      </c>
      <c r="F398" s="196"/>
      <c r="G398" s="199"/>
      <c r="H398" s="200"/>
      <c r="I398" s="194">
        <f>SUM(I399:I414)</f>
        <v>0</v>
      </c>
      <c r="J398" s="201"/>
      <c r="K398" s="199"/>
      <c r="L398" s="201"/>
      <c r="M398" s="199"/>
      <c r="N398" s="202"/>
      <c r="O398" s="203"/>
      <c r="Q398" s="200"/>
    </row>
    <row r="399" spans="1:17" s="204" customFormat="1" ht="63.75" customHeight="1">
      <c r="A399" s="196">
        <v>91</v>
      </c>
      <c r="B399" s="196"/>
      <c r="C399" s="196" t="s">
        <v>122</v>
      </c>
      <c r="D399" s="197" t="s">
        <v>158</v>
      </c>
      <c r="E399" s="198" t="s">
        <v>159</v>
      </c>
      <c r="F399" s="196" t="s">
        <v>114</v>
      </c>
      <c r="G399" s="199">
        <v>1</v>
      </c>
      <c r="H399" s="200"/>
      <c r="I399" s="200"/>
      <c r="J399" s="201"/>
      <c r="K399" s="199"/>
      <c r="L399" s="201"/>
      <c r="M399" s="199"/>
      <c r="N399" s="202">
        <v>21</v>
      </c>
      <c r="O399" s="203"/>
      <c r="Q399" s="200">
        <f>I399+((I399/100)*N399)</f>
        <v>0</v>
      </c>
    </row>
    <row r="400" spans="1:17" s="204" customFormat="1" ht="76.5" customHeight="1">
      <c r="A400" s="196">
        <v>92</v>
      </c>
      <c r="B400" s="196"/>
      <c r="C400" s="196" t="s">
        <v>122</v>
      </c>
      <c r="D400" s="197" t="s">
        <v>160</v>
      </c>
      <c r="E400" s="198" t="s">
        <v>161</v>
      </c>
      <c r="F400" s="196" t="s">
        <v>114</v>
      </c>
      <c r="G400" s="199">
        <v>1</v>
      </c>
      <c r="H400" s="200"/>
      <c r="I400" s="200"/>
      <c r="J400" s="201"/>
      <c r="K400" s="199"/>
      <c r="L400" s="201"/>
      <c r="M400" s="199"/>
      <c r="N400" s="202">
        <v>21</v>
      </c>
      <c r="O400" s="203"/>
      <c r="Q400" s="200">
        <f>I400+((I400/100)*N400)</f>
        <v>0</v>
      </c>
    </row>
    <row r="401" spans="1:17" s="204" customFormat="1" ht="102" customHeight="1">
      <c r="A401" s="196">
        <v>93</v>
      </c>
      <c r="B401" s="196"/>
      <c r="C401" s="196" t="s">
        <v>122</v>
      </c>
      <c r="D401" s="197" t="s">
        <v>162</v>
      </c>
      <c r="E401" s="198" t="s">
        <v>163</v>
      </c>
      <c r="F401" s="196" t="s">
        <v>114</v>
      </c>
      <c r="G401" s="199">
        <v>1</v>
      </c>
      <c r="H401" s="200"/>
      <c r="I401" s="200"/>
      <c r="J401" s="201"/>
      <c r="K401" s="199"/>
      <c r="L401" s="201"/>
      <c r="M401" s="199"/>
      <c r="N401" s="202">
        <v>21</v>
      </c>
      <c r="O401" s="203"/>
      <c r="Q401" s="200">
        <f>I401+((I401/100)*N401)</f>
        <v>0</v>
      </c>
    </row>
    <row r="402" spans="1:17" s="204" customFormat="1" ht="25.5" customHeight="1">
      <c r="A402" s="196">
        <v>94</v>
      </c>
      <c r="B402" s="196"/>
      <c r="C402" s="196" t="s">
        <v>122</v>
      </c>
      <c r="D402" s="197" t="s">
        <v>164</v>
      </c>
      <c r="E402" s="198" t="s">
        <v>165</v>
      </c>
      <c r="F402" s="196" t="s">
        <v>114</v>
      </c>
      <c r="G402" s="199">
        <v>1</v>
      </c>
      <c r="H402" s="200"/>
      <c r="I402" s="200"/>
      <c r="J402" s="201"/>
      <c r="K402" s="199"/>
      <c r="L402" s="201"/>
      <c r="M402" s="199"/>
      <c r="N402" s="202">
        <v>21</v>
      </c>
      <c r="O402" s="203"/>
      <c r="Q402" s="200">
        <f>I402+((I402/100)*N402)</f>
        <v>0</v>
      </c>
    </row>
    <row r="403" spans="1:22" s="204" customFormat="1" ht="25.5" customHeight="1">
      <c r="A403" s="238">
        <v>95</v>
      </c>
      <c r="B403" s="238"/>
      <c r="C403" s="238" t="s">
        <v>122</v>
      </c>
      <c r="D403" s="239" t="s">
        <v>166</v>
      </c>
      <c r="E403" s="240" t="s">
        <v>167</v>
      </c>
      <c r="F403" s="238" t="s">
        <v>168</v>
      </c>
      <c r="G403" s="241">
        <v>1</v>
      </c>
      <c r="H403" s="242"/>
      <c r="I403" s="242"/>
      <c r="J403" s="243"/>
      <c r="K403" s="241"/>
      <c r="L403" s="243"/>
      <c r="M403" s="241"/>
      <c r="N403" s="244">
        <v>21</v>
      </c>
      <c r="O403" s="245"/>
      <c r="P403" s="246"/>
      <c r="Q403" s="242">
        <f>I403+((I403/100)*N403)</f>
        <v>0</v>
      </c>
      <c r="R403" s="246"/>
      <c r="S403" s="246"/>
      <c r="T403" s="246"/>
      <c r="U403" s="246"/>
      <c r="V403" s="205"/>
    </row>
    <row r="404" spans="1:25" s="204" customFormat="1" ht="63" customHeight="1">
      <c r="A404" s="196">
        <v>96</v>
      </c>
      <c r="B404" s="196"/>
      <c r="C404" s="196" t="s">
        <v>122</v>
      </c>
      <c r="D404" s="197" t="s">
        <v>169</v>
      </c>
      <c r="E404" s="198" t="s">
        <v>170</v>
      </c>
      <c r="F404" s="196" t="s">
        <v>114</v>
      </c>
      <c r="G404" s="199">
        <v>1</v>
      </c>
      <c r="H404" s="200"/>
      <c r="I404" s="200"/>
      <c r="J404" s="201"/>
      <c r="K404" s="199"/>
      <c r="L404" s="201"/>
      <c r="M404" s="199"/>
      <c r="N404" s="202">
        <v>21</v>
      </c>
      <c r="O404" s="203"/>
      <c r="Q404" s="200">
        <f>I404+((I404/100)*N404)</f>
        <v>0</v>
      </c>
      <c r="Y404" s="198"/>
    </row>
    <row r="405" spans="1:22" s="204" customFormat="1" ht="99.75" customHeight="1">
      <c r="A405" s="196">
        <v>97</v>
      </c>
      <c r="B405" s="196"/>
      <c r="C405" s="196" t="s">
        <v>122</v>
      </c>
      <c r="D405" s="197" t="s">
        <v>171</v>
      </c>
      <c r="E405" s="198" t="s">
        <v>172</v>
      </c>
      <c r="F405" s="196" t="s">
        <v>114</v>
      </c>
      <c r="G405" s="199">
        <v>1</v>
      </c>
      <c r="H405" s="200"/>
      <c r="I405" s="200"/>
      <c r="J405" s="201"/>
      <c r="K405" s="199"/>
      <c r="L405" s="201"/>
      <c r="M405" s="199"/>
      <c r="N405" s="202">
        <v>21</v>
      </c>
      <c r="O405" s="203"/>
      <c r="Q405" s="200">
        <f>I405+((I405/100)*N405)</f>
        <v>0</v>
      </c>
      <c r="V405" s="205"/>
    </row>
    <row r="406" spans="1:22" s="204" customFormat="1" ht="38.25" customHeight="1">
      <c r="A406" s="196">
        <v>98</v>
      </c>
      <c r="B406" s="196"/>
      <c r="C406" s="196" t="s">
        <v>122</v>
      </c>
      <c r="D406" s="197" t="s">
        <v>173</v>
      </c>
      <c r="E406" s="198" t="s">
        <v>174</v>
      </c>
      <c r="F406" s="196" t="s">
        <v>114</v>
      </c>
      <c r="G406" s="199">
        <v>1</v>
      </c>
      <c r="H406" s="200"/>
      <c r="I406" s="200"/>
      <c r="J406" s="201"/>
      <c r="K406" s="199"/>
      <c r="L406" s="201"/>
      <c r="M406" s="199"/>
      <c r="N406" s="202">
        <v>21</v>
      </c>
      <c r="O406" s="203"/>
      <c r="Q406" s="200">
        <f>I406+((I406/100)*N406)</f>
        <v>0</v>
      </c>
      <c r="V406" s="198"/>
    </row>
    <row r="407" spans="1:17" s="204" customFormat="1" ht="42.75" customHeight="1">
      <c r="A407" s="196">
        <v>99</v>
      </c>
      <c r="B407" s="196"/>
      <c r="C407" s="196" t="s">
        <v>122</v>
      </c>
      <c r="D407" s="197" t="s">
        <v>175</v>
      </c>
      <c r="E407" s="198" t="s">
        <v>176</v>
      </c>
      <c r="F407" s="196" t="s">
        <v>114</v>
      </c>
      <c r="G407" s="199">
        <v>1</v>
      </c>
      <c r="H407" s="200"/>
      <c r="I407" s="200"/>
      <c r="J407" s="201"/>
      <c r="K407" s="199"/>
      <c r="L407" s="201"/>
      <c r="M407" s="199"/>
      <c r="N407" s="202">
        <v>21</v>
      </c>
      <c r="O407" s="203"/>
      <c r="Q407" s="200">
        <f>I407+((I407/100)*N407)</f>
        <v>0</v>
      </c>
    </row>
    <row r="408" spans="1:25" s="209" customFormat="1" ht="89.25" customHeight="1" hidden="1">
      <c r="A408" s="214"/>
      <c r="B408" s="214"/>
      <c r="C408" s="214"/>
      <c r="D408" s="215" t="s">
        <v>177</v>
      </c>
      <c r="E408" s="216" t="s">
        <v>178</v>
      </c>
      <c r="F408" s="214" t="s">
        <v>114</v>
      </c>
      <c r="G408" s="208">
        <v>0</v>
      </c>
      <c r="H408" s="217"/>
      <c r="I408" s="217"/>
      <c r="J408" s="207"/>
      <c r="K408" s="208"/>
      <c r="L408" s="207"/>
      <c r="M408" s="208"/>
      <c r="N408" s="218">
        <v>21</v>
      </c>
      <c r="O408" s="219"/>
      <c r="Q408" s="217">
        <f>I408+((I408/100)*N408)</f>
        <v>0</v>
      </c>
      <c r="V408" s="204" t="s">
        <v>179</v>
      </c>
      <c r="W408" s="204"/>
      <c r="X408" s="204"/>
      <c r="Y408" s="204"/>
    </row>
    <row r="409" spans="1:28" s="204" customFormat="1" ht="76.5" customHeight="1" hidden="1">
      <c r="A409" s="196">
        <v>102</v>
      </c>
      <c r="B409" s="196"/>
      <c r="C409" s="196" t="s">
        <v>122</v>
      </c>
      <c r="D409" s="197" t="s">
        <v>160</v>
      </c>
      <c r="E409" s="198" t="s">
        <v>161</v>
      </c>
      <c r="F409" s="196" t="s">
        <v>114</v>
      </c>
      <c r="G409" s="199">
        <v>0</v>
      </c>
      <c r="H409" s="200"/>
      <c r="I409" s="200"/>
      <c r="J409" s="201"/>
      <c r="K409" s="199"/>
      <c r="L409" s="201"/>
      <c r="M409" s="199"/>
      <c r="N409" s="202">
        <v>21</v>
      </c>
      <c r="O409" s="203"/>
      <c r="Q409" s="200">
        <f>I409+((I409/100)*N409)</f>
        <v>0</v>
      </c>
      <c r="V409" s="198" t="s">
        <v>180</v>
      </c>
      <c r="Z409" s="209"/>
      <c r="AA409" s="209"/>
      <c r="AB409" s="209"/>
    </row>
    <row r="410" spans="1:22" s="204" customFormat="1" ht="25.5" customHeight="1" hidden="1">
      <c r="A410" s="196">
        <v>103</v>
      </c>
      <c r="B410" s="196"/>
      <c r="C410" s="196" t="s">
        <v>122</v>
      </c>
      <c r="D410" s="197" t="s">
        <v>166</v>
      </c>
      <c r="E410" s="198" t="s">
        <v>167</v>
      </c>
      <c r="F410" s="196" t="s">
        <v>168</v>
      </c>
      <c r="G410" s="199">
        <v>0</v>
      </c>
      <c r="H410" s="200"/>
      <c r="I410" s="200"/>
      <c r="J410" s="201"/>
      <c r="K410" s="199"/>
      <c r="L410" s="201"/>
      <c r="M410" s="199"/>
      <c r="N410" s="202">
        <v>21</v>
      </c>
      <c r="O410" s="203"/>
      <c r="Q410" s="200">
        <f>I410+((I410/100)*N410)</f>
        <v>0</v>
      </c>
      <c r="V410" s="204" t="s">
        <v>181</v>
      </c>
    </row>
    <row r="411" spans="1:22" s="204" customFormat="1" ht="51" customHeight="1" hidden="1">
      <c r="A411" s="196">
        <v>104</v>
      </c>
      <c r="B411" s="196"/>
      <c r="C411" s="196" t="s">
        <v>122</v>
      </c>
      <c r="D411" s="197" t="s">
        <v>182</v>
      </c>
      <c r="E411" s="198" t="s">
        <v>183</v>
      </c>
      <c r="F411" s="196" t="s">
        <v>114</v>
      </c>
      <c r="G411" s="199">
        <v>0</v>
      </c>
      <c r="H411" s="200"/>
      <c r="I411" s="200"/>
      <c r="J411" s="201"/>
      <c r="K411" s="199"/>
      <c r="L411" s="201"/>
      <c r="M411" s="199"/>
      <c r="N411" s="202">
        <v>21</v>
      </c>
      <c r="O411" s="203"/>
      <c r="Q411" s="200">
        <f>I411+((I411/100)*N411)</f>
        <v>0</v>
      </c>
      <c r="V411" s="204" t="s">
        <v>184</v>
      </c>
    </row>
    <row r="412" spans="1:25" s="204" customFormat="1" ht="25.5" customHeight="1">
      <c r="A412" s="238">
        <v>100</v>
      </c>
      <c r="B412" s="238"/>
      <c r="C412" s="238" t="s">
        <v>122</v>
      </c>
      <c r="D412" s="239" t="s">
        <v>185</v>
      </c>
      <c r="E412" s="240" t="s">
        <v>186</v>
      </c>
      <c r="F412" s="238" t="s">
        <v>114</v>
      </c>
      <c r="G412" s="241">
        <v>1</v>
      </c>
      <c r="H412" s="242"/>
      <c r="I412" s="242"/>
      <c r="J412" s="243"/>
      <c r="K412" s="241"/>
      <c r="L412" s="243"/>
      <c r="M412" s="241"/>
      <c r="N412" s="244">
        <v>21</v>
      </c>
      <c r="O412" s="245"/>
      <c r="P412" s="246"/>
      <c r="Q412" s="242">
        <f>I412+((I412/100)*N412)</f>
        <v>0</v>
      </c>
      <c r="R412" s="246"/>
      <c r="S412" s="246"/>
      <c r="T412" s="246"/>
      <c r="U412" s="246"/>
      <c r="V412" s="205"/>
      <c r="W412" s="206"/>
      <c r="X412" s="206"/>
      <c r="Y412" s="247"/>
    </row>
    <row r="413" spans="1:17" s="204" customFormat="1" ht="75.75" customHeight="1">
      <c r="A413" s="196">
        <v>101</v>
      </c>
      <c r="B413" s="196"/>
      <c r="C413" s="196" t="s">
        <v>122</v>
      </c>
      <c r="D413" s="197" t="s">
        <v>187</v>
      </c>
      <c r="E413" s="198" t="s">
        <v>188</v>
      </c>
      <c r="F413" s="196" t="s">
        <v>114</v>
      </c>
      <c r="G413" s="199">
        <v>1</v>
      </c>
      <c r="H413" s="200"/>
      <c r="I413" s="248"/>
      <c r="J413" s="201"/>
      <c r="K413" s="199"/>
      <c r="L413" s="201"/>
      <c r="M413" s="199"/>
      <c r="N413" s="202">
        <v>21</v>
      </c>
      <c r="O413" s="203"/>
      <c r="Q413" s="200">
        <f>I413+((I413/100)*N413)</f>
        <v>0</v>
      </c>
    </row>
    <row r="414" spans="1:17" s="204" customFormat="1" ht="51" customHeight="1">
      <c r="A414" s="196">
        <v>102</v>
      </c>
      <c r="B414" s="196"/>
      <c r="C414" s="196" t="s">
        <v>122</v>
      </c>
      <c r="D414" s="197" t="s">
        <v>189</v>
      </c>
      <c r="E414" s="198" t="s">
        <v>190</v>
      </c>
      <c r="F414" s="196" t="s">
        <v>114</v>
      </c>
      <c r="G414" s="199">
        <v>1</v>
      </c>
      <c r="H414" s="200"/>
      <c r="I414" s="248"/>
      <c r="J414" s="201"/>
      <c r="K414" s="199"/>
      <c r="L414" s="201"/>
      <c r="M414" s="199"/>
      <c r="N414" s="202">
        <v>21</v>
      </c>
      <c r="O414" s="203"/>
      <c r="Q414" s="200">
        <f>I414+((I414/100)*N414)</f>
        <v>0</v>
      </c>
    </row>
    <row r="415" spans="1:17" s="204" customFormat="1" ht="12.75">
      <c r="A415" s="196"/>
      <c r="B415" s="196"/>
      <c r="C415" s="196"/>
      <c r="D415" s="197"/>
      <c r="E415" s="193" t="s">
        <v>191</v>
      </c>
      <c r="F415" s="196"/>
      <c r="G415" s="199"/>
      <c r="H415" s="200"/>
      <c r="I415" s="194">
        <f>SUM(I416:I453)</f>
        <v>0</v>
      </c>
      <c r="J415" s="201"/>
      <c r="K415" s="199"/>
      <c r="L415" s="201"/>
      <c r="M415" s="199"/>
      <c r="N415" s="202"/>
      <c r="O415" s="203"/>
      <c r="Q415" s="200"/>
    </row>
    <row r="416" spans="1:17" s="204" customFormat="1" ht="102" customHeight="1" hidden="1">
      <c r="A416" s="196">
        <v>108</v>
      </c>
      <c r="B416" s="196"/>
      <c r="C416" s="196" t="s">
        <v>122</v>
      </c>
      <c r="D416" s="197" t="s">
        <v>192</v>
      </c>
      <c r="E416" s="198" t="s">
        <v>193</v>
      </c>
      <c r="F416" s="196" t="s">
        <v>114</v>
      </c>
      <c r="G416" s="199">
        <v>0</v>
      </c>
      <c r="H416" s="200"/>
      <c r="I416" s="248">
        <f>ROUND(G416*H416,2)</f>
        <v>0</v>
      </c>
      <c r="J416" s="201"/>
      <c r="K416" s="199"/>
      <c r="L416" s="201"/>
      <c r="M416" s="199"/>
      <c r="N416" s="202">
        <v>21</v>
      </c>
      <c r="O416" s="203"/>
      <c r="Q416" s="200">
        <f>I416+((I416/100)*N416)</f>
        <v>0</v>
      </c>
    </row>
    <row r="417" spans="1:17" s="204" customFormat="1" ht="114.75" customHeight="1" hidden="1">
      <c r="A417" s="196">
        <v>109</v>
      </c>
      <c r="B417" s="196"/>
      <c r="C417" s="196" t="s">
        <v>122</v>
      </c>
      <c r="D417" s="197" t="s">
        <v>194</v>
      </c>
      <c r="E417" s="198" t="s">
        <v>195</v>
      </c>
      <c r="F417" s="196" t="s">
        <v>114</v>
      </c>
      <c r="G417" s="199">
        <f>G416</f>
        <v>0</v>
      </c>
      <c r="H417" s="200"/>
      <c r="I417" s="248">
        <f>ROUND(G417*H417,2)</f>
        <v>0</v>
      </c>
      <c r="J417" s="201"/>
      <c r="K417" s="199"/>
      <c r="L417" s="201"/>
      <c r="M417" s="199"/>
      <c r="N417" s="202">
        <v>21</v>
      </c>
      <c r="O417" s="203"/>
      <c r="Q417" s="200">
        <f>I417+((I417/100)*N417)</f>
        <v>0</v>
      </c>
    </row>
    <row r="418" spans="1:17" s="204" customFormat="1" ht="38.25" customHeight="1" hidden="1">
      <c r="A418" s="196">
        <v>110</v>
      </c>
      <c r="B418" s="196"/>
      <c r="C418" s="196" t="s">
        <v>122</v>
      </c>
      <c r="D418" s="197" t="s">
        <v>196</v>
      </c>
      <c r="E418" s="198" t="s">
        <v>197</v>
      </c>
      <c r="F418" s="196" t="s">
        <v>114</v>
      </c>
      <c r="G418" s="199">
        <v>0</v>
      </c>
      <c r="H418" s="200"/>
      <c r="I418" s="248">
        <f>ROUND(G418*H418,2)</f>
        <v>0</v>
      </c>
      <c r="J418" s="201"/>
      <c r="K418" s="199"/>
      <c r="L418" s="201"/>
      <c r="M418" s="199"/>
      <c r="N418" s="202">
        <v>21</v>
      </c>
      <c r="O418" s="203"/>
      <c r="Q418" s="200">
        <f>I418+((I418/100)*N418)</f>
        <v>0</v>
      </c>
    </row>
    <row r="419" spans="1:17" s="204" customFormat="1" ht="38.25" customHeight="1" hidden="1">
      <c r="A419" s="196">
        <v>111</v>
      </c>
      <c r="B419" s="196"/>
      <c r="C419" s="196" t="s">
        <v>122</v>
      </c>
      <c r="D419" s="197" t="s">
        <v>198</v>
      </c>
      <c r="E419" s="249" t="s">
        <v>199</v>
      </c>
      <c r="F419" s="196" t="s">
        <v>114</v>
      </c>
      <c r="G419" s="199">
        <v>0</v>
      </c>
      <c r="H419" s="200"/>
      <c r="I419" s="248">
        <f>ROUND(G419*H419,2)</f>
        <v>0</v>
      </c>
      <c r="J419" s="201"/>
      <c r="K419" s="199"/>
      <c r="L419" s="201"/>
      <c r="M419" s="199"/>
      <c r="N419" s="202">
        <v>21</v>
      </c>
      <c r="O419" s="203"/>
      <c r="Q419" s="200">
        <f>I419+((I419/100)*N419)</f>
        <v>0</v>
      </c>
    </row>
    <row r="420" spans="1:17" s="204" customFormat="1" ht="76.5" customHeight="1" hidden="1">
      <c r="A420" s="196">
        <v>112</v>
      </c>
      <c r="B420" s="196"/>
      <c r="C420" s="196" t="s">
        <v>122</v>
      </c>
      <c r="D420" s="197" t="s">
        <v>200</v>
      </c>
      <c r="E420" s="249" t="s">
        <v>201</v>
      </c>
      <c r="F420" s="196" t="s">
        <v>114</v>
      </c>
      <c r="G420" s="199">
        <v>0</v>
      </c>
      <c r="H420" s="200"/>
      <c r="I420" s="248">
        <f>ROUND(G420*H420,2)</f>
        <v>0</v>
      </c>
      <c r="J420" s="201"/>
      <c r="K420" s="199"/>
      <c r="L420" s="201"/>
      <c r="M420" s="199"/>
      <c r="N420" s="202">
        <v>21</v>
      </c>
      <c r="O420" s="203"/>
      <c r="Q420" s="200">
        <f>I420+((I420/100)*N420)</f>
        <v>0</v>
      </c>
    </row>
    <row r="421" spans="1:25" s="204" customFormat="1" ht="76.5" customHeight="1" hidden="1">
      <c r="A421" s="196">
        <v>113</v>
      </c>
      <c r="B421" s="196"/>
      <c r="C421" s="196" t="s">
        <v>122</v>
      </c>
      <c r="D421" s="197" t="s">
        <v>202</v>
      </c>
      <c r="E421" s="249" t="s">
        <v>203</v>
      </c>
      <c r="F421" s="196" t="s">
        <v>114</v>
      </c>
      <c r="G421" s="199">
        <f>G416</f>
        <v>0</v>
      </c>
      <c r="H421" s="200"/>
      <c r="I421" s="248">
        <f>ROUND(G421*H421,2)</f>
        <v>0</v>
      </c>
      <c r="J421" s="201"/>
      <c r="K421" s="199"/>
      <c r="L421" s="201"/>
      <c r="M421" s="199"/>
      <c r="N421" s="202">
        <v>21</v>
      </c>
      <c r="O421" s="203"/>
      <c r="Q421" s="200">
        <f>I421+((I421/100)*N421)</f>
        <v>0</v>
      </c>
      <c r="Y421" s="198"/>
    </row>
    <row r="422" spans="1:17" s="204" customFormat="1" ht="76.5" customHeight="1" hidden="1">
      <c r="A422" s="196">
        <v>114</v>
      </c>
      <c r="B422" s="196"/>
      <c r="C422" s="196" t="s">
        <v>122</v>
      </c>
      <c r="D422" s="197" t="s">
        <v>204</v>
      </c>
      <c r="E422" s="249" t="s">
        <v>205</v>
      </c>
      <c r="F422" s="196" t="s">
        <v>114</v>
      </c>
      <c r="G422" s="199">
        <v>0</v>
      </c>
      <c r="H422" s="200"/>
      <c r="I422" s="248">
        <f>ROUND(G422*H422,2)</f>
        <v>0</v>
      </c>
      <c r="J422" s="201"/>
      <c r="K422" s="199"/>
      <c r="L422" s="201"/>
      <c r="M422" s="199"/>
      <c r="N422" s="202">
        <v>21</v>
      </c>
      <c r="O422" s="203"/>
      <c r="Q422" s="200">
        <f>I422+((I422/100)*N422)</f>
        <v>0</v>
      </c>
    </row>
    <row r="423" spans="1:17" s="204" customFormat="1" ht="51" customHeight="1" hidden="1">
      <c r="A423" s="196">
        <v>115</v>
      </c>
      <c r="B423" s="196"/>
      <c r="C423" s="196" t="s">
        <v>122</v>
      </c>
      <c r="D423" s="250" t="s">
        <v>206</v>
      </c>
      <c r="E423" s="249" t="s">
        <v>207</v>
      </c>
      <c r="F423" s="196" t="s">
        <v>114</v>
      </c>
      <c r="G423" s="199">
        <v>0</v>
      </c>
      <c r="H423" s="200"/>
      <c r="I423" s="248">
        <f>ROUND(G423*H423,2)</f>
        <v>0</v>
      </c>
      <c r="J423" s="201"/>
      <c r="K423" s="199"/>
      <c r="L423" s="201"/>
      <c r="M423" s="199"/>
      <c r="N423" s="202">
        <v>21</v>
      </c>
      <c r="O423" s="203"/>
      <c r="Q423" s="200">
        <f>I423+((I423/100)*N423)</f>
        <v>0</v>
      </c>
    </row>
    <row r="424" spans="1:17" s="204" customFormat="1" ht="38.25" customHeight="1" hidden="1">
      <c r="A424" s="196">
        <v>116</v>
      </c>
      <c r="B424" s="196"/>
      <c r="C424" s="196" t="s">
        <v>122</v>
      </c>
      <c r="D424" s="250" t="s">
        <v>208</v>
      </c>
      <c r="E424" s="249" t="s">
        <v>209</v>
      </c>
      <c r="F424" s="196" t="s">
        <v>114</v>
      </c>
      <c r="G424" s="199">
        <v>0</v>
      </c>
      <c r="H424" s="200"/>
      <c r="I424" s="248">
        <f>ROUND(G424*H424,2)</f>
        <v>0</v>
      </c>
      <c r="J424" s="201"/>
      <c r="K424" s="199"/>
      <c r="L424" s="201"/>
      <c r="M424" s="199"/>
      <c r="N424" s="202">
        <v>21</v>
      </c>
      <c r="O424" s="203"/>
      <c r="Q424" s="200">
        <f>I424+((I424/100)*N424)</f>
        <v>0</v>
      </c>
    </row>
    <row r="425" spans="1:25" s="204" customFormat="1" ht="63.75" customHeight="1" hidden="1">
      <c r="A425" s="196">
        <v>117</v>
      </c>
      <c r="B425" s="196"/>
      <c r="C425" s="196" t="s">
        <v>122</v>
      </c>
      <c r="D425" s="250" t="s">
        <v>210</v>
      </c>
      <c r="E425" s="249" t="s">
        <v>211</v>
      </c>
      <c r="F425" s="196" t="s">
        <v>114</v>
      </c>
      <c r="G425" s="199">
        <v>0</v>
      </c>
      <c r="H425" s="200"/>
      <c r="I425" s="248">
        <f>ROUND(G425*H425,2)</f>
        <v>0</v>
      </c>
      <c r="J425" s="201"/>
      <c r="K425" s="199"/>
      <c r="L425" s="201"/>
      <c r="M425" s="199"/>
      <c r="N425" s="202">
        <v>21</v>
      </c>
      <c r="O425" s="203"/>
      <c r="Q425" s="200">
        <f>I425+((I425/100)*N425)</f>
        <v>0</v>
      </c>
      <c r="Y425" s="198"/>
    </row>
    <row r="426" spans="1:17" s="204" customFormat="1" ht="38.25" customHeight="1" hidden="1">
      <c r="A426" s="196">
        <v>118</v>
      </c>
      <c r="B426" s="196"/>
      <c r="C426" s="196" t="s">
        <v>122</v>
      </c>
      <c r="D426" s="250" t="s">
        <v>212</v>
      </c>
      <c r="E426" s="249" t="s">
        <v>213</v>
      </c>
      <c r="F426" s="196" t="s">
        <v>114</v>
      </c>
      <c r="G426" s="199">
        <v>0</v>
      </c>
      <c r="H426" s="200"/>
      <c r="I426" s="248">
        <f>ROUND(G426*H426,2)</f>
        <v>0</v>
      </c>
      <c r="J426" s="201"/>
      <c r="K426" s="199"/>
      <c r="L426" s="201"/>
      <c r="M426" s="199"/>
      <c r="N426" s="202">
        <v>21</v>
      </c>
      <c r="O426" s="203"/>
      <c r="Q426" s="200">
        <f>I426+((I426/100)*N426)</f>
        <v>0</v>
      </c>
    </row>
    <row r="427" spans="1:17" s="204" customFormat="1" ht="38.25" customHeight="1" hidden="1">
      <c r="A427" s="196">
        <v>119</v>
      </c>
      <c r="B427" s="196"/>
      <c r="C427" s="196" t="s">
        <v>122</v>
      </c>
      <c r="D427" s="250" t="s">
        <v>214</v>
      </c>
      <c r="E427" s="249" t="s">
        <v>215</v>
      </c>
      <c r="F427" s="196" t="s">
        <v>114</v>
      </c>
      <c r="G427" s="199">
        <v>0</v>
      </c>
      <c r="H427" s="200"/>
      <c r="I427" s="248">
        <f>ROUND(G427*H427,2)</f>
        <v>0</v>
      </c>
      <c r="J427" s="201"/>
      <c r="K427" s="199"/>
      <c r="L427" s="201"/>
      <c r="M427" s="199"/>
      <c r="N427" s="202">
        <v>21</v>
      </c>
      <c r="O427" s="203"/>
      <c r="Q427" s="200">
        <f>I427+((I427/100)*N427)</f>
        <v>0</v>
      </c>
    </row>
    <row r="428" spans="1:17" s="204" customFormat="1" ht="89.25" customHeight="1">
      <c r="A428" s="196">
        <v>103</v>
      </c>
      <c r="B428" s="196"/>
      <c r="C428" s="196" t="s">
        <v>122</v>
      </c>
      <c r="D428" s="197" t="s">
        <v>216</v>
      </c>
      <c r="E428" s="249" t="s">
        <v>217</v>
      </c>
      <c r="F428" s="196" t="s">
        <v>114</v>
      </c>
      <c r="G428" s="199">
        <v>1</v>
      </c>
      <c r="H428" s="200"/>
      <c r="I428" s="248"/>
      <c r="J428" s="201"/>
      <c r="K428" s="199"/>
      <c r="L428" s="201"/>
      <c r="M428" s="199"/>
      <c r="N428" s="202">
        <v>21</v>
      </c>
      <c r="O428" s="203"/>
      <c r="Q428" s="200">
        <f>I428+((I428/100)*N428)</f>
        <v>0</v>
      </c>
    </row>
    <row r="429" spans="1:33" s="204" customFormat="1" ht="25.5" customHeight="1">
      <c r="A429" s="196">
        <v>104</v>
      </c>
      <c r="B429" s="196"/>
      <c r="C429" s="196" t="s">
        <v>122</v>
      </c>
      <c r="D429" s="198" t="s">
        <v>218</v>
      </c>
      <c r="E429" s="249" t="s">
        <v>219</v>
      </c>
      <c r="F429" s="196" t="s">
        <v>114</v>
      </c>
      <c r="G429" s="199">
        <v>1</v>
      </c>
      <c r="H429" s="251"/>
      <c r="I429" s="252"/>
      <c r="J429" s="253"/>
      <c r="K429" s="254"/>
      <c r="L429" s="253"/>
      <c r="M429" s="254"/>
      <c r="N429" s="255">
        <v>21</v>
      </c>
      <c r="O429" s="256"/>
      <c r="P429" s="257"/>
      <c r="Q429" s="251">
        <f>I429+((I429/100)*N429)</f>
        <v>0</v>
      </c>
      <c r="R429" s="257"/>
      <c r="S429" s="257"/>
      <c r="T429" s="257"/>
      <c r="U429" s="257"/>
      <c r="V429" s="257"/>
      <c r="W429" s="257"/>
      <c r="X429" s="257"/>
      <c r="Y429" s="257"/>
      <c r="Z429" s="257"/>
      <c r="AA429" s="257"/>
      <c r="AB429" s="257"/>
      <c r="AC429" s="257"/>
      <c r="AD429" s="257"/>
      <c r="AE429" s="257"/>
      <c r="AF429" s="257"/>
      <c r="AG429" s="257"/>
    </row>
    <row r="430" spans="1:33" s="204" customFormat="1" ht="38.25" customHeight="1" hidden="1">
      <c r="A430" s="196">
        <v>122</v>
      </c>
      <c r="B430" s="196"/>
      <c r="C430" s="196" t="s">
        <v>122</v>
      </c>
      <c r="D430" s="198" t="s">
        <v>220</v>
      </c>
      <c r="E430" s="249" t="s">
        <v>221</v>
      </c>
      <c r="F430" s="196" t="s">
        <v>114</v>
      </c>
      <c r="G430" s="199">
        <v>0</v>
      </c>
      <c r="H430" s="251"/>
      <c r="I430" s="252"/>
      <c r="J430" s="253"/>
      <c r="K430" s="254"/>
      <c r="L430" s="253"/>
      <c r="M430" s="254"/>
      <c r="N430" s="255">
        <v>21</v>
      </c>
      <c r="O430" s="256"/>
      <c r="P430" s="257"/>
      <c r="Q430" s="251">
        <f>I430+((I430/100)*N430)</f>
        <v>0</v>
      </c>
      <c r="R430" s="257"/>
      <c r="S430" s="257"/>
      <c r="T430" s="257"/>
      <c r="U430" s="257"/>
      <c r="V430" s="257"/>
      <c r="W430" s="257"/>
      <c r="X430" s="257"/>
      <c r="Y430" s="257"/>
      <c r="Z430" s="257"/>
      <c r="AA430" s="257"/>
      <c r="AB430" s="257"/>
      <c r="AC430" s="257"/>
      <c r="AD430" s="257"/>
      <c r="AE430" s="257"/>
      <c r="AF430" s="257"/>
      <c r="AG430" s="257"/>
    </row>
    <row r="431" spans="1:33" s="204" customFormat="1" ht="63.75" customHeight="1">
      <c r="A431" s="238">
        <v>105</v>
      </c>
      <c r="B431" s="238"/>
      <c r="C431" s="238" t="s">
        <v>122</v>
      </c>
      <c r="D431" s="239" t="s">
        <v>222</v>
      </c>
      <c r="E431" s="240" t="s">
        <v>223</v>
      </c>
      <c r="F431" s="238" t="s">
        <v>114</v>
      </c>
      <c r="G431" s="241">
        <v>1</v>
      </c>
      <c r="H431" s="242"/>
      <c r="I431" s="258"/>
      <c r="J431" s="243"/>
      <c r="K431" s="241"/>
      <c r="L431" s="243"/>
      <c r="M431" s="241"/>
      <c r="N431" s="244">
        <v>21</v>
      </c>
      <c r="O431" s="245"/>
      <c r="P431" s="246"/>
      <c r="Q431" s="242">
        <f>I431+((I431/100)*N431)</f>
        <v>0</v>
      </c>
      <c r="R431" s="246"/>
      <c r="S431" s="246"/>
      <c r="T431" s="246"/>
      <c r="U431" s="246"/>
      <c r="V431" s="259"/>
      <c r="W431" s="257"/>
      <c r="X431" s="257"/>
      <c r="Y431" s="257"/>
      <c r="AC431" s="257"/>
      <c r="AD431" s="257"/>
      <c r="AE431" s="257"/>
      <c r="AF431" s="257"/>
      <c r="AG431" s="257"/>
    </row>
    <row r="432" spans="1:33" s="204" customFormat="1" ht="76.5" customHeight="1" hidden="1">
      <c r="A432" s="196">
        <v>124</v>
      </c>
      <c r="B432" s="196"/>
      <c r="C432" s="196" t="s">
        <v>122</v>
      </c>
      <c r="D432" s="197" t="s">
        <v>224</v>
      </c>
      <c r="E432" s="249" t="s">
        <v>225</v>
      </c>
      <c r="F432" s="196" t="s">
        <v>114</v>
      </c>
      <c r="G432" s="199">
        <v>0</v>
      </c>
      <c r="H432" s="251"/>
      <c r="I432" s="252"/>
      <c r="J432" s="253"/>
      <c r="K432" s="254"/>
      <c r="L432" s="253"/>
      <c r="M432" s="254"/>
      <c r="N432" s="255">
        <v>21</v>
      </c>
      <c r="O432" s="256"/>
      <c r="P432" s="257"/>
      <c r="Q432" s="251">
        <f>I432+((I432/100)*N432)</f>
        <v>0</v>
      </c>
      <c r="R432" s="257"/>
      <c r="S432" s="257"/>
      <c r="T432" s="257"/>
      <c r="U432" s="257"/>
      <c r="V432" s="257" t="s">
        <v>226</v>
      </c>
      <c r="W432" s="257"/>
      <c r="X432" s="257"/>
      <c r="Y432" s="257" t="s">
        <v>227</v>
      </c>
      <c r="Z432" s="257"/>
      <c r="AA432" s="257"/>
      <c r="AB432" s="257"/>
      <c r="AC432" s="257"/>
      <c r="AD432" s="257"/>
      <c r="AE432" s="257"/>
      <c r="AF432" s="257"/>
      <c r="AG432" s="257"/>
    </row>
    <row r="433" spans="1:17" s="257" customFormat="1" ht="89.25" customHeight="1">
      <c r="A433" s="260">
        <v>106</v>
      </c>
      <c r="B433" s="260"/>
      <c r="C433" s="260" t="s">
        <v>122</v>
      </c>
      <c r="D433" s="261" t="s">
        <v>228</v>
      </c>
      <c r="E433" s="249" t="s">
        <v>229</v>
      </c>
      <c r="F433" s="260" t="s">
        <v>114</v>
      </c>
      <c r="G433" s="254">
        <v>30</v>
      </c>
      <c r="H433" s="251"/>
      <c r="I433" s="252"/>
      <c r="J433" s="253"/>
      <c r="K433" s="254"/>
      <c r="L433" s="253"/>
      <c r="M433" s="254"/>
      <c r="N433" s="255">
        <v>21</v>
      </c>
      <c r="O433" s="256"/>
      <c r="Q433" s="251">
        <f>I433+((I433/100)*N433)</f>
        <v>0</v>
      </c>
    </row>
    <row r="434" spans="1:33" s="204" customFormat="1" ht="63.75" customHeight="1" hidden="1">
      <c r="A434" s="196">
        <v>126</v>
      </c>
      <c r="B434" s="196"/>
      <c r="C434" s="196" t="s">
        <v>122</v>
      </c>
      <c r="D434" s="197" t="s">
        <v>230</v>
      </c>
      <c r="E434" s="249" t="s">
        <v>231</v>
      </c>
      <c r="F434" s="196" t="s">
        <v>114</v>
      </c>
      <c r="G434" s="199">
        <v>0</v>
      </c>
      <c r="H434" s="251"/>
      <c r="I434" s="252"/>
      <c r="J434" s="253"/>
      <c r="K434" s="254"/>
      <c r="L434" s="253"/>
      <c r="M434" s="254"/>
      <c r="N434" s="255">
        <v>21</v>
      </c>
      <c r="O434" s="256"/>
      <c r="P434" s="257"/>
      <c r="Q434" s="251">
        <f>I434+((I434/100)*N434)</f>
        <v>0</v>
      </c>
      <c r="R434" s="257"/>
      <c r="S434" s="257"/>
      <c r="T434" s="257"/>
      <c r="U434" s="257"/>
      <c r="V434" s="257" t="s">
        <v>232</v>
      </c>
      <c r="W434" s="257"/>
      <c r="X434" s="257"/>
      <c r="Y434" s="257" t="s">
        <v>233</v>
      </c>
      <c r="AC434" s="257"/>
      <c r="AD434" s="257"/>
      <c r="AE434" s="257"/>
      <c r="AF434" s="257"/>
      <c r="AG434" s="257"/>
    </row>
    <row r="435" spans="1:33" s="204" customFormat="1" ht="96" customHeight="1">
      <c r="A435" s="196">
        <v>127</v>
      </c>
      <c r="B435" s="196"/>
      <c r="C435" s="196" t="s">
        <v>122</v>
      </c>
      <c r="D435" s="197" t="s">
        <v>234</v>
      </c>
      <c r="E435" s="249" t="s">
        <v>225</v>
      </c>
      <c r="F435" s="196" t="s">
        <v>114</v>
      </c>
      <c r="G435" s="199">
        <v>0</v>
      </c>
      <c r="H435" s="251"/>
      <c r="I435" s="252"/>
      <c r="J435" s="253"/>
      <c r="K435" s="254"/>
      <c r="L435" s="253"/>
      <c r="M435" s="254"/>
      <c r="N435" s="255">
        <v>21</v>
      </c>
      <c r="O435" s="256"/>
      <c r="P435" s="257"/>
      <c r="Q435" s="251">
        <f>I435+((I435/100)*N435)</f>
        <v>0</v>
      </c>
      <c r="R435" s="257"/>
      <c r="S435" s="257"/>
      <c r="T435" s="257"/>
      <c r="U435" s="257"/>
      <c r="V435" s="257" t="s">
        <v>226</v>
      </c>
      <c r="W435" s="257"/>
      <c r="X435" s="257"/>
      <c r="Y435" s="257" t="s">
        <v>227</v>
      </c>
      <c r="Z435" s="257"/>
      <c r="AA435" s="257"/>
      <c r="AB435" s="257"/>
      <c r="AC435" s="257"/>
      <c r="AD435" s="257"/>
      <c r="AE435" s="257"/>
      <c r="AF435" s="257"/>
      <c r="AG435" s="257"/>
    </row>
    <row r="436" spans="1:33" s="204" customFormat="1" ht="38.25" customHeight="1">
      <c r="A436" s="196">
        <v>107</v>
      </c>
      <c r="B436" s="196"/>
      <c r="C436" s="196" t="s">
        <v>122</v>
      </c>
      <c r="D436" s="197" t="s">
        <v>235</v>
      </c>
      <c r="E436" s="198" t="s">
        <v>236</v>
      </c>
      <c r="F436" s="196" t="s">
        <v>114</v>
      </c>
      <c r="G436" s="199">
        <v>1</v>
      </c>
      <c r="H436" s="251"/>
      <c r="I436" s="252"/>
      <c r="J436" s="253"/>
      <c r="K436" s="254"/>
      <c r="L436" s="253"/>
      <c r="M436" s="254"/>
      <c r="N436" s="255">
        <v>21</v>
      </c>
      <c r="O436" s="256"/>
      <c r="P436" s="257"/>
      <c r="Q436" s="251">
        <f>I436+((I436/100)*N436)</f>
        <v>0</v>
      </c>
      <c r="R436" s="257"/>
      <c r="S436" s="257"/>
      <c r="T436" s="257"/>
      <c r="U436" s="257"/>
      <c r="V436" s="257"/>
      <c r="W436" s="257"/>
      <c r="X436" s="257"/>
      <c r="Y436" s="257"/>
      <c r="Z436" s="257"/>
      <c r="AA436" s="257"/>
      <c r="AB436" s="257"/>
      <c r="AC436" s="257"/>
      <c r="AD436" s="257"/>
      <c r="AE436" s="257"/>
      <c r="AF436" s="257"/>
      <c r="AG436" s="257"/>
    </row>
    <row r="437" spans="1:33" s="204" customFormat="1" ht="63.75" customHeight="1" hidden="1">
      <c r="A437" s="196">
        <v>129</v>
      </c>
      <c r="B437" s="196"/>
      <c r="C437" s="196" t="s">
        <v>122</v>
      </c>
      <c r="D437" s="197" t="s">
        <v>237</v>
      </c>
      <c r="E437" s="198" t="s">
        <v>238</v>
      </c>
      <c r="F437" s="196" t="s">
        <v>114</v>
      </c>
      <c r="G437" s="199">
        <v>0</v>
      </c>
      <c r="H437" s="251"/>
      <c r="I437" s="252"/>
      <c r="J437" s="253"/>
      <c r="K437" s="254"/>
      <c r="L437" s="253"/>
      <c r="M437" s="254"/>
      <c r="N437" s="255">
        <v>21</v>
      </c>
      <c r="O437" s="256"/>
      <c r="P437" s="257"/>
      <c r="Q437" s="251">
        <f>I437+((I437/100)*N437)</f>
        <v>0</v>
      </c>
      <c r="R437" s="257"/>
      <c r="S437" s="257"/>
      <c r="T437" s="257"/>
      <c r="U437" s="257"/>
      <c r="V437" s="257" t="s">
        <v>239</v>
      </c>
      <c r="W437" s="257"/>
      <c r="X437" s="257"/>
      <c r="Y437" s="257" t="s">
        <v>240</v>
      </c>
      <c r="Z437" s="257"/>
      <c r="AA437" s="257"/>
      <c r="AB437" s="257"/>
      <c r="AC437" s="257"/>
      <c r="AD437" s="257"/>
      <c r="AE437" s="257"/>
      <c r="AF437" s="257"/>
      <c r="AG437" s="257"/>
    </row>
    <row r="438" spans="1:33" s="204" customFormat="1" ht="55.5" customHeight="1">
      <c r="A438" s="196">
        <v>130</v>
      </c>
      <c r="B438" s="196"/>
      <c r="C438" s="196" t="s">
        <v>122</v>
      </c>
      <c r="D438" s="197" t="s">
        <v>241</v>
      </c>
      <c r="E438" s="198" t="s">
        <v>242</v>
      </c>
      <c r="F438" s="196" t="s">
        <v>114</v>
      </c>
      <c r="G438" s="199">
        <v>0</v>
      </c>
      <c r="H438" s="251"/>
      <c r="I438" s="252"/>
      <c r="J438" s="253"/>
      <c r="K438" s="254"/>
      <c r="L438" s="253"/>
      <c r="M438" s="254"/>
      <c r="N438" s="255">
        <v>21</v>
      </c>
      <c r="O438" s="256"/>
      <c r="P438" s="257"/>
      <c r="Q438" s="251">
        <f>I438+((I438/100)*N438)</f>
        <v>0</v>
      </c>
      <c r="R438" s="257"/>
      <c r="S438" s="257"/>
      <c r="T438" s="257"/>
      <c r="U438" s="257"/>
      <c r="V438" s="257" t="s">
        <v>243</v>
      </c>
      <c r="W438" s="257"/>
      <c r="X438" s="257"/>
      <c r="Y438" s="257" t="s">
        <v>244</v>
      </c>
      <c r="Z438" s="257"/>
      <c r="AA438" s="257"/>
      <c r="AB438" s="257"/>
      <c r="AC438" s="257"/>
      <c r="AD438" s="257"/>
      <c r="AE438" s="257"/>
      <c r="AF438" s="257"/>
      <c r="AG438" s="257"/>
    </row>
    <row r="439" spans="1:33" s="204" customFormat="1" ht="107.25" customHeight="1">
      <c r="A439" s="196"/>
      <c r="B439" s="196"/>
      <c r="C439" s="196" t="s">
        <v>122</v>
      </c>
      <c r="D439" s="197" t="s">
        <v>245</v>
      </c>
      <c r="E439" s="198" t="s">
        <v>246</v>
      </c>
      <c r="F439" s="196" t="s">
        <v>168</v>
      </c>
      <c r="G439" s="199">
        <v>11</v>
      </c>
      <c r="H439" s="200"/>
      <c r="I439" s="248"/>
      <c r="J439" s="201"/>
      <c r="K439" s="199"/>
      <c r="L439" s="201"/>
      <c r="M439" s="199"/>
      <c r="N439" s="202">
        <v>21</v>
      </c>
      <c r="O439" s="203"/>
      <c r="Q439" s="200">
        <f>I439+((I439/100)*N439)</f>
        <v>0</v>
      </c>
      <c r="R439" s="257"/>
      <c r="S439" s="257"/>
      <c r="T439" s="257"/>
      <c r="U439" s="257"/>
      <c r="V439" s="257"/>
      <c r="W439" s="257"/>
      <c r="X439" s="257"/>
      <c r="Y439" s="257"/>
      <c r="Z439" s="257"/>
      <c r="AA439" s="257"/>
      <c r="AB439" s="257"/>
      <c r="AC439" s="257"/>
      <c r="AD439" s="257"/>
      <c r="AE439" s="257"/>
      <c r="AF439" s="257"/>
      <c r="AG439" s="257"/>
    </row>
    <row r="440" spans="1:33" s="204" customFormat="1" ht="80.25" customHeight="1">
      <c r="A440" s="196"/>
      <c r="B440" s="196"/>
      <c r="C440" s="196" t="s">
        <v>122</v>
      </c>
      <c r="D440" s="197" t="s">
        <v>247</v>
      </c>
      <c r="E440" s="198" t="s">
        <v>248</v>
      </c>
      <c r="F440" s="196" t="s">
        <v>168</v>
      </c>
      <c r="G440" s="199">
        <v>11</v>
      </c>
      <c r="H440" s="200"/>
      <c r="I440" s="248"/>
      <c r="J440" s="201"/>
      <c r="K440" s="199"/>
      <c r="L440" s="201"/>
      <c r="M440" s="199"/>
      <c r="N440" s="202">
        <v>21</v>
      </c>
      <c r="O440" s="203"/>
      <c r="Q440" s="200">
        <f>I440+((I440/100)*N440)</f>
        <v>0</v>
      </c>
      <c r="R440" s="257"/>
      <c r="S440" s="257"/>
      <c r="T440" s="257"/>
      <c r="U440" s="257"/>
      <c r="V440" s="257"/>
      <c r="W440" s="257"/>
      <c r="X440" s="257"/>
      <c r="Y440" s="257"/>
      <c r="Z440" s="257"/>
      <c r="AA440" s="257"/>
      <c r="AB440" s="257"/>
      <c r="AC440" s="257"/>
      <c r="AD440" s="257"/>
      <c r="AE440" s="257"/>
      <c r="AF440" s="257"/>
      <c r="AG440" s="257"/>
    </row>
    <row r="441" spans="1:33" s="204" customFormat="1" ht="39" customHeight="1">
      <c r="A441" s="196"/>
      <c r="B441" s="196"/>
      <c r="C441" s="196" t="s">
        <v>122</v>
      </c>
      <c r="D441" s="197" t="s">
        <v>249</v>
      </c>
      <c r="E441" s="198" t="s">
        <v>250</v>
      </c>
      <c r="F441" s="196" t="s">
        <v>114</v>
      </c>
      <c r="G441" s="199">
        <v>11</v>
      </c>
      <c r="H441" s="200"/>
      <c r="I441" s="248"/>
      <c r="J441" s="201"/>
      <c r="K441" s="199"/>
      <c r="L441" s="201"/>
      <c r="M441" s="199"/>
      <c r="N441" s="202">
        <v>21</v>
      </c>
      <c r="O441" s="203"/>
      <c r="Q441" s="200">
        <f>I441+((I441/100)*N441)</f>
        <v>0</v>
      </c>
      <c r="R441" s="257"/>
      <c r="S441" s="257"/>
      <c r="T441" s="257"/>
      <c r="U441" s="257"/>
      <c r="V441" s="257"/>
      <c r="W441" s="257"/>
      <c r="X441" s="257"/>
      <c r="Y441" s="257"/>
      <c r="Z441" s="257"/>
      <c r="AA441" s="257"/>
      <c r="AB441" s="257"/>
      <c r="AC441" s="257"/>
      <c r="AD441" s="257"/>
      <c r="AE441" s="257"/>
      <c r="AF441" s="257"/>
      <c r="AG441" s="257"/>
    </row>
    <row r="442" spans="1:25" s="204" customFormat="1" ht="177" customHeight="1">
      <c r="A442" s="196">
        <v>132</v>
      </c>
      <c r="B442" s="196"/>
      <c r="C442" s="196" t="s">
        <v>122</v>
      </c>
      <c r="D442" s="197" t="s">
        <v>251</v>
      </c>
      <c r="E442" s="198" t="s">
        <v>252</v>
      </c>
      <c r="F442" s="196" t="s">
        <v>168</v>
      </c>
      <c r="G442" s="199">
        <v>1</v>
      </c>
      <c r="H442" s="200"/>
      <c r="I442" s="248"/>
      <c r="J442" s="201"/>
      <c r="K442" s="199"/>
      <c r="L442" s="201"/>
      <c r="M442" s="199"/>
      <c r="N442" s="202">
        <v>21</v>
      </c>
      <c r="O442" s="203"/>
      <c r="Q442" s="200">
        <f>I442+((I442/100)*N442)</f>
        <v>0</v>
      </c>
      <c r="Y442" s="198"/>
    </row>
    <row r="443" spans="1:25" s="204" customFormat="1" ht="63.75" customHeight="1">
      <c r="A443" s="196"/>
      <c r="B443" s="196"/>
      <c r="C443" s="196" t="s">
        <v>122</v>
      </c>
      <c r="D443" s="197" t="s">
        <v>253</v>
      </c>
      <c r="E443" s="198" t="s">
        <v>254</v>
      </c>
      <c r="F443" s="196" t="s">
        <v>168</v>
      </c>
      <c r="G443" s="199">
        <v>1</v>
      </c>
      <c r="H443" s="200"/>
      <c r="I443" s="248"/>
      <c r="J443" s="201"/>
      <c r="K443" s="199"/>
      <c r="L443" s="201"/>
      <c r="M443" s="199"/>
      <c r="N443" s="202">
        <v>21</v>
      </c>
      <c r="O443" s="203"/>
      <c r="Q443" s="200">
        <f>I443+((I443/100)*N443)</f>
        <v>0</v>
      </c>
      <c r="V443" s="205"/>
      <c r="Y443" s="198"/>
    </row>
    <row r="444" spans="1:25" s="204" customFormat="1" ht="132.75" customHeight="1">
      <c r="A444" s="196"/>
      <c r="B444" s="196"/>
      <c r="C444" s="196" t="s">
        <v>122</v>
      </c>
      <c r="D444" s="197" t="s">
        <v>255</v>
      </c>
      <c r="E444" s="198" t="s">
        <v>256</v>
      </c>
      <c r="F444" s="196" t="s">
        <v>168</v>
      </c>
      <c r="G444" s="199">
        <v>1</v>
      </c>
      <c r="H444" s="200"/>
      <c r="I444" s="248"/>
      <c r="J444" s="201"/>
      <c r="K444" s="199"/>
      <c r="L444" s="201"/>
      <c r="M444" s="199"/>
      <c r="N444" s="202">
        <v>21</v>
      </c>
      <c r="O444" s="203"/>
      <c r="Q444" s="200">
        <f>I444+((I444/100)*N444)</f>
        <v>0</v>
      </c>
      <c r="V444" s="205"/>
      <c r="Y444" s="198"/>
    </row>
    <row r="445" spans="1:25" s="204" customFormat="1" ht="99.75" customHeight="1">
      <c r="A445" s="196"/>
      <c r="B445" s="196"/>
      <c r="C445" s="196" t="s">
        <v>122</v>
      </c>
      <c r="D445" s="197" t="s">
        <v>257</v>
      </c>
      <c r="E445" s="198" t="s">
        <v>258</v>
      </c>
      <c r="F445" s="196" t="s">
        <v>114</v>
      </c>
      <c r="G445" s="199">
        <v>1</v>
      </c>
      <c r="H445" s="200"/>
      <c r="I445" s="248"/>
      <c r="J445" s="201"/>
      <c r="K445" s="199"/>
      <c r="L445" s="201"/>
      <c r="M445" s="199"/>
      <c r="N445" s="202">
        <v>21</v>
      </c>
      <c r="O445" s="203"/>
      <c r="Q445" s="200">
        <f>I445+((I445/100)*N445)</f>
        <v>0</v>
      </c>
      <c r="V445" s="205"/>
      <c r="Y445" s="198"/>
    </row>
    <row r="446" spans="1:25" s="204" customFormat="1" ht="111" customHeight="1">
      <c r="A446" s="196"/>
      <c r="B446" s="196"/>
      <c r="C446" s="196" t="s">
        <v>122</v>
      </c>
      <c r="D446" s="197" t="s">
        <v>259</v>
      </c>
      <c r="E446" s="262" t="s">
        <v>260</v>
      </c>
      <c r="F446" s="196" t="s">
        <v>114</v>
      </c>
      <c r="G446" s="199">
        <v>1</v>
      </c>
      <c r="H446" s="200"/>
      <c r="I446" s="248"/>
      <c r="J446" s="201"/>
      <c r="K446" s="199"/>
      <c r="L446" s="201"/>
      <c r="M446" s="199"/>
      <c r="N446" s="202">
        <v>21</v>
      </c>
      <c r="O446" s="203"/>
      <c r="Q446" s="200">
        <f>I446+((I446/100)*N446)</f>
        <v>0</v>
      </c>
      <c r="V446" s="205"/>
      <c r="Y446" s="198"/>
    </row>
    <row r="447" spans="1:25" s="204" customFormat="1" ht="71.25" customHeight="1">
      <c r="A447" s="196"/>
      <c r="B447" s="196"/>
      <c r="C447" s="196" t="s">
        <v>122</v>
      </c>
      <c r="D447" s="197" t="s">
        <v>261</v>
      </c>
      <c r="E447" s="198" t="s">
        <v>262</v>
      </c>
      <c r="F447" s="196" t="s">
        <v>114</v>
      </c>
      <c r="G447" s="199">
        <v>6</v>
      </c>
      <c r="H447" s="200"/>
      <c r="I447" s="248"/>
      <c r="J447" s="201"/>
      <c r="K447" s="199"/>
      <c r="L447" s="201"/>
      <c r="M447" s="199"/>
      <c r="N447" s="202">
        <v>21</v>
      </c>
      <c r="O447" s="203"/>
      <c r="Q447" s="200">
        <f>I447+((I447/100)*N447)</f>
        <v>0</v>
      </c>
      <c r="V447" s="205"/>
      <c r="Y447" s="198"/>
    </row>
    <row r="448" spans="1:25" s="204" customFormat="1" ht="92.25" customHeight="1">
      <c r="A448" s="196"/>
      <c r="B448" s="196"/>
      <c r="C448" s="196" t="s">
        <v>122</v>
      </c>
      <c r="D448" s="197" t="s">
        <v>263</v>
      </c>
      <c r="E448" s="198" t="s">
        <v>264</v>
      </c>
      <c r="F448" s="196" t="s">
        <v>114</v>
      </c>
      <c r="G448" s="199">
        <v>6</v>
      </c>
      <c r="H448" s="200"/>
      <c r="I448" s="248"/>
      <c r="J448" s="201"/>
      <c r="K448" s="199"/>
      <c r="L448" s="201"/>
      <c r="M448" s="199"/>
      <c r="N448" s="202">
        <v>21</v>
      </c>
      <c r="O448" s="203"/>
      <c r="Q448" s="200">
        <f>I448+((I448/100)*N448)</f>
        <v>0</v>
      </c>
      <c r="V448" s="205"/>
      <c r="Y448" s="198"/>
    </row>
    <row r="449" spans="1:25" s="204" customFormat="1" ht="97.5" customHeight="1">
      <c r="A449" s="196"/>
      <c r="B449" s="196"/>
      <c r="C449" s="196" t="s">
        <v>122</v>
      </c>
      <c r="D449" s="197" t="s">
        <v>265</v>
      </c>
      <c r="E449" s="198" t="s">
        <v>266</v>
      </c>
      <c r="F449" s="196" t="s">
        <v>114</v>
      </c>
      <c r="G449" s="199">
        <v>6</v>
      </c>
      <c r="H449" s="200"/>
      <c r="I449" s="248"/>
      <c r="J449" s="201"/>
      <c r="K449" s="199"/>
      <c r="L449" s="201"/>
      <c r="M449" s="199"/>
      <c r="N449" s="202">
        <v>21</v>
      </c>
      <c r="O449" s="203"/>
      <c r="Q449" s="200">
        <f>I449+((I449/100)*N449)</f>
        <v>0</v>
      </c>
      <c r="V449" s="205"/>
      <c r="Y449" s="198"/>
    </row>
    <row r="450" spans="1:25" s="204" customFormat="1" ht="143.25" customHeight="1">
      <c r="A450" s="196"/>
      <c r="B450" s="196"/>
      <c r="C450" s="196" t="s">
        <v>122</v>
      </c>
      <c r="D450" s="197" t="s">
        <v>267</v>
      </c>
      <c r="E450" s="198" t="s">
        <v>268</v>
      </c>
      <c r="F450" s="196" t="s">
        <v>114</v>
      </c>
      <c r="G450" s="199">
        <v>1</v>
      </c>
      <c r="H450" s="200"/>
      <c r="I450" s="248"/>
      <c r="J450" s="201"/>
      <c r="K450" s="199"/>
      <c r="L450" s="201"/>
      <c r="M450" s="199"/>
      <c r="N450" s="202">
        <v>21</v>
      </c>
      <c r="O450" s="203"/>
      <c r="Q450" s="200">
        <f>I450+((I450/100)*N450)</f>
        <v>0</v>
      </c>
      <c r="Y450" s="198"/>
    </row>
    <row r="451" spans="1:17" s="204" customFormat="1" ht="79.5" customHeight="1">
      <c r="A451" s="196">
        <v>133</v>
      </c>
      <c r="B451" s="196"/>
      <c r="C451" s="196" t="s">
        <v>122</v>
      </c>
      <c r="D451" s="197" t="s">
        <v>269</v>
      </c>
      <c r="E451" s="198" t="s">
        <v>270</v>
      </c>
      <c r="F451" s="196" t="s">
        <v>114</v>
      </c>
      <c r="G451" s="199">
        <v>2</v>
      </c>
      <c r="H451" s="200"/>
      <c r="I451" s="248"/>
      <c r="J451" s="201"/>
      <c r="K451" s="199"/>
      <c r="L451" s="201"/>
      <c r="M451" s="199"/>
      <c r="N451" s="202">
        <v>21</v>
      </c>
      <c r="O451" s="203"/>
      <c r="Q451" s="200">
        <f>I451+((I451/100)*N451)</f>
        <v>0</v>
      </c>
    </row>
    <row r="452" spans="1:23" s="204" customFormat="1" ht="63.75" customHeight="1">
      <c r="A452" s="196">
        <v>111</v>
      </c>
      <c r="B452" s="196"/>
      <c r="C452" s="196" t="s">
        <v>122</v>
      </c>
      <c r="D452" s="197" t="s">
        <v>271</v>
      </c>
      <c r="E452" s="198" t="s">
        <v>272</v>
      </c>
      <c r="F452" s="196" t="s">
        <v>114</v>
      </c>
      <c r="G452" s="199">
        <v>1</v>
      </c>
      <c r="H452" s="200"/>
      <c r="I452" s="248"/>
      <c r="J452" s="201"/>
      <c r="K452" s="199"/>
      <c r="L452" s="201"/>
      <c r="M452" s="199"/>
      <c r="N452" s="202">
        <v>21</v>
      </c>
      <c r="O452" s="203"/>
      <c r="Q452" s="200">
        <f>I452+((I452/100)*N452)</f>
        <v>0</v>
      </c>
      <c r="W452" s="225"/>
    </row>
    <row r="453" spans="1:23" s="204" customFormat="1" ht="25.5" customHeight="1">
      <c r="A453" s="196">
        <v>112</v>
      </c>
      <c r="B453" s="196"/>
      <c r="C453" s="196" t="s">
        <v>122</v>
      </c>
      <c r="D453" s="197" t="s">
        <v>273</v>
      </c>
      <c r="E453" s="198" t="s">
        <v>274</v>
      </c>
      <c r="F453" s="196" t="s">
        <v>114</v>
      </c>
      <c r="G453" s="199">
        <v>2</v>
      </c>
      <c r="H453" s="200"/>
      <c r="I453" s="200"/>
      <c r="J453" s="201"/>
      <c r="K453" s="199"/>
      <c r="L453" s="201"/>
      <c r="M453" s="199"/>
      <c r="N453" s="202">
        <v>21</v>
      </c>
      <c r="O453" s="203"/>
      <c r="Q453" s="200">
        <f>I453+((I453/100)*N453)</f>
        <v>0</v>
      </c>
      <c r="W453" s="225"/>
    </row>
    <row r="454" spans="1:17" s="204" customFormat="1" ht="19.5" customHeight="1">
      <c r="A454" s="196"/>
      <c r="B454" s="196"/>
      <c r="C454" s="196"/>
      <c r="D454" s="197"/>
      <c r="E454" s="193" t="s">
        <v>275</v>
      </c>
      <c r="F454" s="196"/>
      <c r="G454" s="199"/>
      <c r="H454" s="200"/>
      <c r="I454" s="194">
        <f>SUM(I455:I465)</f>
        <v>0</v>
      </c>
      <c r="J454" s="201"/>
      <c r="K454" s="199"/>
      <c r="L454" s="201"/>
      <c r="M454" s="199"/>
      <c r="N454" s="202"/>
      <c r="O454" s="203"/>
      <c r="Q454" s="200"/>
    </row>
    <row r="455" spans="1:28" s="204" customFormat="1" ht="126" customHeight="1">
      <c r="A455" s="196">
        <v>114</v>
      </c>
      <c r="B455" s="196"/>
      <c r="C455" s="196" t="s">
        <v>122</v>
      </c>
      <c r="D455" s="197" t="s">
        <v>276</v>
      </c>
      <c r="E455" s="240" t="s">
        <v>277</v>
      </c>
      <c r="F455" s="196" t="s">
        <v>114</v>
      </c>
      <c r="G455" s="199">
        <v>1</v>
      </c>
      <c r="H455" s="200"/>
      <c r="I455" s="200"/>
      <c r="J455" s="201"/>
      <c r="K455" s="199"/>
      <c r="L455" s="201"/>
      <c r="M455" s="199"/>
      <c r="N455" s="202">
        <v>21</v>
      </c>
      <c r="O455" s="203"/>
      <c r="Q455" s="200">
        <f>I455+((I455/100)*N455)</f>
        <v>0</v>
      </c>
      <c r="Y455" s="205"/>
      <c r="AB455" s="263"/>
    </row>
    <row r="456" spans="1:25" s="204" customFormat="1" ht="124.5" customHeight="1">
      <c r="A456" s="196">
        <v>115</v>
      </c>
      <c r="B456" s="196"/>
      <c r="C456" s="196" t="s">
        <v>122</v>
      </c>
      <c r="D456" s="197" t="s">
        <v>278</v>
      </c>
      <c r="E456" s="240" t="s">
        <v>279</v>
      </c>
      <c r="F456" s="196" t="s">
        <v>114</v>
      </c>
      <c r="G456" s="199">
        <v>10</v>
      </c>
      <c r="H456" s="200"/>
      <c r="I456" s="200"/>
      <c r="J456" s="201"/>
      <c r="K456" s="199"/>
      <c r="L456" s="201"/>
      <c r="M456" s="199"/>
      <c r="N456" s="202">
        <v>21</v>
      </c>
      <c r="O456" s="203"/>
      <c r="Q456" s="200">
        <f>I456+((I456/100)*N456)</f>
        <v>0</v>
      </c>
      <c r="Y456" s="205"/>
    </row>
    <row r="457" spans="1:25" s="204" customFormat="1" ht="125.25" customHeight="1">
      <c r="A457" s="196">
        <v>116</v>
      </c>
      <c r="B457" s="196"/>
      <c r="C457" s="196" t="s">
        <v>122</v>
      </c>
      <c r="D457" s="197" t="s">
        <v>280</v>
      </c>
      <c r="E457" s="240" t="s">
        <v>281</v>
      </c>
      <c r="F457" s="196" t="s">
        <v>114</v>
      </c>
      <c r="G457" s="199">
        <v>6</v>
      </c>
      <c r="H457" s="199"/>
      <c r="I457" s="200"/>
      <c r="J457" s="201"/>
      <c r="K457" s="199"/>
      <c r="L457" s="201"/>
      <c r="M457" s="199"/>
      <c r="N457" s="202">
        <v>21</v>
      </c>
      <c r="O457" s="203"/>
      <c r="Q457" s="200">
        <f>I457+((I457/100)*N457)</f>
        <v>0</v>
      </c>
      <c r="Y457" s="205"/>
    </row>
    <row r="458" spans="1:25" s="209" customFormat="1" ht="38.25" customHeight="1">
      <c r="A458" s="196">
        <v>117</v>
      </c>
      <c r="B458" s="214"/>
      <c r="C458" s="196" t="s">
        <v>122</v>
      </c>
      <c r="D458" s="197" t="s">
        <v>282</v>
      </c>
      <c r="E458" s="198" t="s">
        <v>283</v>
      </c>
      <c r="F458" s="196" t="s">
        <v>114</v>
      </c>
      <c r="G458" s="199">
        <v>3</v>
      </c>
      <c r="H458" s="199"/>
      <c r="I458" s="200"/>
      <c r="J458" s="201"/>
      <c r="K458" s="199"/>
      <c r="L458" s="201"/>
      <c r="M458" s="199"/>
      <c r="N458" s="202">
        <v>21</v>
      </c>
      <c r="O458" s="203"/>
      <c r="P458" s="204"/>
      <c r="Q458" s="200">
        <f>I458+((I458/100)*N458)</f>
        <v>0</v>
      </c>
      <c r="V458" s="204"/>
      <c r="Y458" s="204"/>
    </row>
    <row r="459" spans="1:17" s="204" customFormat="1" ht="25.5" customHeight="1">
      <c r="A459" s="196">
        <v>118</v>
      </c>
      <c r="B459" s="196"/>
      <c r="C459" s="196" t="s">
        <v>122</v>
      </c>
      <c r="D459" s="197" t="s">
        <v>284</v>
      </c>
      <c r="E459" s="198" t="s">
        <v>285</v>
      </c>
      <c r="F459" s="196" t="s">
        <v>114</v>
      </c>
      <c r="G459" s="199">
        <v>12</v>
      </c>
      <c r="H459" s="199"/>
      <c r="I459" s="200"/>
      <c r="J459" s="201"/>
      <c r="K459" s="199"/>
      <c r="L459" s="201"/>
      <c r="M459" s="199"/>
      <c r="N459" s="202">
        <v>21</v>
      </c>
      <c r="O459" s="203"/>
      <c r="Q459" s="200">
        <f>I459+((I459/100)*N459)</f>
        <v>0</v>
      </c>
    </row>
    <row r="460" spans="1:22" s="209" customFormat="1" ht="38.25" customHeight="1">
      <c r="A460" s="196">
        <v>119</v>
      </c>
      <c r="B460" s="214"/>
      <c r="C460" s="196" t="s">
        <v>122</v>
      </c>
      <c r="D460" s="197" t="s">
        <v>286</v>
      </c>
      <c r="E460" s="198" t="s">
        <v>287</v>
      </c>
      <c r="F460" s="196" t="s">
        <v>114</v>
      </c>
      <c r="G460" s="199">
        <v>9</v>
      </c>
      <c r="H460" s="199"/>
      <c r="I460" s="200"/>
      <c r="J460" s="201"/>
      <c r="K460" s="199"/>
      <c r="L460" s="201"/>
      <c r="M460" s="199"/>
      <c r="N460" s="202">
        <v>21</v>
      </c>
      <c r="O460" s="203"/>
      <c r="P460" s="204"/>
      <c r="Q460" s="200">
        <f>I460+((I460/100)*N460)</f>
        <v>0</v>
      </c>
      <c r="R460" s="204"/>
      <c r="S460" s="204"/>
      <c r="T460" s="204"/>
      <c r="U460" s="204"/>
      <c r="V460" s="204"/>
    </row>
    <row r="461" spans="1:22" s="209" customFormat="1" ht="38.25" customHeight="1">
      <c r="A461" s="196">
        <v>120</v>
      </c>
      <c r="B461" s="214"/>
      <c r="C461" s="196" t="s">
        <v>122</v>
      </c>
      <c r="D461" s="197" t="s">
        <v>288</v>
      </c>
      <c r="E461" s="198" t="s">
        <v>289</v>
      </c>
      <c r="F461" s="196" t="s">
        <v>114</v>
      </c>
      <c r="G461" s="199">
        <v>9</v>
      </c>
      <c r="H461" s="199"/>
      <c r="I461" s="200"/>
      <c r="J461" s="201"/>
      <c r="K461" s="199"/>
      <c r="L461" s="201"/>
      <c r="M461" s="199"/>
      <c r="N461" s="202">
        <v>21</v>
      </c>
      <c r="O461" s="203"/>
      <c r="P461" s="204"/>
      <c r="Q461" s="200">
        <f>I461+((I461/100)*N461)</f>
        <v>0</v>
      </c>
      <c r="R461" s="204"/>
      <c r="S461" s="204"/>
      <c r="T461" s="204"/>
      <c r="U461" s="204"/>
      <c r="V461" s="204"/>
    </row>
    <row r="462" spans="1:22" s="209" customFormat="1" ht="25.5" customHeight="1">
      <c r="A462" s="196">
        <v>121</v>
      </c>
      <c r="B462" s="214"/>
      <c r="C462" s="196" t="s">
        <v>122</v>
      </c>
      <c r="D462" s="197" t="s">
        <v>290</v>
      </c>
      <c r="E462" s="198" t="s">
        <v>291</v>
      </c>
      <c r="F462" s="196" t="s">
        <v>114</v>
      </c>
      <c r="G462" s="199">
        <v>1</v>
      </c>
      <c r="H462" s="200"/>
      <c r="I462" s="200"/>
      <c r="J462" s="201"/>
      <c r="K462" s="199"/>
      <c r="L462" s="201"/>
      <c r="M462" s="199"/>
      <c r="N462" s="202">
        <v>21</v>
      </c>
      <c r="O462" s="203"/>
      <c r="P462" s="204"/>
      <c r="Q462" s="200">
        <f>I462+((I462/100)*N462)</f>
        <v>0</v>
      </c>
      <c r="R462" s="204"/>
      <c r="S462" s="204"/>
      <c r="T462" s="204"/>
      <c r="U462" s="204"/>
      <c r="V462" s="204"/>
    </row>
    <row r="463" spans="1:17" s="204" customFormat="1" ht="66" customHeight="1">
      <c r="A463" s="196">
        <v>122</v>
      </c>
      <c r="B463" s="196"/>
      <c r="C463" s="196" t="s">
        <v>122</v>
      </c>
      <c r="D463" s="197" t="s">
        <v>292</v>
      </c>
      <c r="E463" s="198" t="s">
        <v>293</v>
      </c>
      <c r="F463" s="196" t="s">
        <v>114</v>
      </c>
      <c r="G463" s="199">
        <v>1</v>
      </c>
      <c r="H463" s="199"/>
      <c r="I463" s="200"/>
      <c r="J463" s="201"/>
      <c r="K463" s="199"/>
      <c r="L463" s="201"/>
      <c r="M463" s="199"/>
      <c r="N463" s="202">
        <v>21</v>
      </c>
      <c r="O463" s="203"/>
      <c r="Q463" s="200">
        <f>I463+((I463/100)*N463)</f>
        <v>0</v>
      </c>
    </row>
    <row r="464" spans="1:25" s="204" customFormat="1" ht="80.25" customHeight="1">
      <c r="A464" s="196">
        <v>123</v>
      </c>
      <c r="B464" s="196"/>
      <c r="C464" s="196" t="s">
        <v>122</v>
      </c>
      <c r="D464" s="197" t="s">
        <v>294</v>
      </c>
      <c r="E464" s="240" t="s">
        <v>295</v>
      </c>
      <c r="F464" s="196" t="s">
        <v>114</v>
      </c>
      <c r="G464" s="199">
        <v>42</v>
      </c>
      <c r="H464" s="199"/>
      <c r="I464" s="200"/>
      <c r="J464" s="201"/>
      <c r="K464" s="199"/>
      <c r="L464" s="201"/>
      <c r="M464" s="199"/>
      <c r="N464" s="202">
        <v>21</v>
      </c>
      <c r="O464" s="203"/>
      <c r="Q464" s="200">
        <f>I464+((I464/100)*N464)</f>
        <v>0</v>
      </c>
      <c r="Y464" s="205"/>
    </row>
    <row r="465" spans="1:25" s="204" customFormat="1" ht="50.25" customHeight="1">
      <c r="A465" s="196"/>
      <c r="B465" s="196"/>
      <c r="C465" s="196" t="s">
        <v>122</v>
      </c>
      <c r="D465" s="197" t="s">
        <v>296</v>
      </c>
      <c r="E465" s="262" t="s">
        <v>297</v>
      </c>
      <c r="F465" s="196" t="s">
        <v>114</v>
      </c>
      <c r="G465" s="199">
        <v>8</v>
      </c>
      <c r="H465" s="199"/>
      <c r="I465" s="200"/>
      <c r="J465" s="201"/>
      <c r="K465" s="199"/>
      <c r="L465" s="201"/>
      <c r="M465" s="199"/>
      <c r="N465" s="202">
        <v>21</v>
      </c>
      <c r="O465" s="203"/>
      <c r="Q465" s="200">
        <f>I465+((I465/100)*N465)</f>
        <v>0</v>
      </c>
      <c r="Y465" s="205"/>
    </row>
    <row r="466" spans="1:17" s="204" customFormat="1" ht="41.25" customHeight="1" hidden="1">
      <c r="A466" s="196"/>
      <c r="B466" s="196"/>
      <c r="C466" s="196"/>
      <c r="D466" s="197"/>
      <c r="E466" s="193" t="s">
        <v>152</v>
      </c>
      <c r="F466" s="196"/>
      <c r="G466" s="199"/>
      <c r="H466" s="200"/>
      <c r="I466" s="194">
        <f>SUM(I467:I468)</f>
        <v>0</v>
      </c>
      <c r="J466" s="201"/>
      <c r="K466" s="199"/>
      <c r="L466" s="201"/>
      <c r="M466" s="199"/>
      <c r="N466" s="202"/>
      <c r="O466" s="203"/>
      <c r="Q466" s="194"/>
    </row>
    <row r="467" spans="1:17" s="204" customFormat="1" ht="33.75" customHeight="1" hidden="1">
      <c r="A467" s="196">
        <v>149</v>
      </c>
      <c r="B467" s="196"/>
      <c r="C467" s="196"/>
      <c r="D467" s="197"/>
      <c r="E467" s="198"/>
      <c r="F467" s="196" t="s">
        <v>146</v>
      </c>
      <c r="G467" s="199">
        <v>0</v>
      </c>
      <c r="H467" s="200">
        <v>0</v>
      </c>
      <c r="I467" s="200">
        <f>ROUND(G467*H467,2)</f>
        <v>0</v>
      </c>
      <c r="J467" s="201"/>
      <c r="K467" s="199"/>
      <c r="L467" s="201"/>
      <c r="M467" s="199"/>
      <c r="N467" s="202">
        <v>21</v>
      </c>
      <c r="O467" s="203"/>
      <c r="Q467" s="200">
        <f>I467+((I467/100)*N467)</f>
        <v>0</v>
      </c>
    </row>
    <row r="468" spans="1:17" s="204" customFormat="1" ht="19.5" customHeight="1" hidden="1">
      <c r="A468" s="196">
        <v>150</v>
      </c>
      <c r="B468" s="196"/>
      <c r="C468" s="196"/>
      <c r="D468" s="197"/>
      <c r="E468" s="264"/>
      <c r="F468" s="196" t="s">
        <v>114</v>
      </c>
      <c r="G468" s="199">
        <v>0</v>
      </c>
      <c r="H468" s="200">
        <v>0</v>
      </c>
      <c r="I468" s="200">
        <f>ROUND(G468*H468,2)</f>
        <v>0</v>
      </c>
      <c r="J468" s="201"/>
      <c r="K468" s="199"/>
      <c r="L468" s="201"/>
      <c r="M468" s="199"/>
      <c r="N468" s="202">
        <v>21</v>
      </c>
      <c r="O468" s="203"/>
      <c r="Q468" s="200">
        <f>I468+((I468/100)*N468)</f>
        <v>0</v>
      </c>
    </row>
    <row r="469" spans="1:13" s="266" customFormat="1" ht="12.75">
      <c r="A469" s="265"/>
      <c r="D469" s="267"/>
      <c r="E469" s="267" t="s">
        <v>298</v>
      </c>
      <c r="I469" s="268">
        <f>I14+I144+I318+I389</f>
        <v>0</v>
      </c>
      <c r="K469" s="269">
        <f>K14+K145</f>
        <v>0</v>
      </c>
      <c r="M469" s="269">
        <f>M14+M145</f>
        <v>0</v>
      </c>
    </row>
  </sheetData>
  <sheetProtection selectLockedCells="1" selectUnlockedCells="1"/>
  <mergeCells count="8">
    <mergeCell ref="C3:E3"/>
    <mergeCell ref="C7:E7"/>
    <mergeCell ref="C8:D8"/>
    <mergeCell ref="C9:D9"/>
    <mergeCell ref="V11:X11"/>
    <mergeCell ref="Y11:AA11"/>
    <mergeCell ref="V12:X12"/>
    <mergeCell ref="Y12:AA12"/>
  </mergeCells>
  <printOptions horizontalCentered="1"/>
  <pageMargins left="0.5902777777777778" right="0.5902777777777778" top="0.5902777777777778" bottom="0.5902777777777778" header="0.5118055555555555" footer="0.5118055555555555"/>
  <pageSetup fitToHeight="999"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GridLines="0" zoomScale="80" zoomScaleNormal="80" workbookViewId="0" topLeftCell="A1">
      <selection activeCell="A1" activeCellId="1" sqref="H391:H465 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dc:creator>
  <cp:keywords/>
  <dc:description/>
  <cp:lastModifiedBy/>
  <cp:lastPrinted>2020-02-04T12:33:10Z</cp:lastPrinted>
  <dcterms:created xsi:type="dcterms:W3CDTF">2006-04-27T05:25:48Z</dcterms:created>
  <dcterms:modified xsi:type="dcterms:W3CDTF">2021-06-02T07:52:56Z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