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1"/>
  </bookViews>
  <sheets>
    <sheet name="Rekapitulace stavby" sheetId="1" r:id="rId1"/>
    <sheet name="MŠ Skorotice -..." sheetId="2" r:id="rId2"/>
  </sheets>
  <definedNames>
    <definedName name="_xlnm._FilterDatabase" localSheetId="1" hidden="1">'MŠ Skorotice -...'!$C$118:$K$147</definedName>
    <definedName name="_xlnm.Print_Area" localSheetId="1">'MŠ Skorotice -...'!$C$4:$J$76,'MŠ Skorotice -...'!$C$82:$J$102,'MŠ Skorotice -...'!$C$108:$J$147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'MŠ Skorotice -...'!$118:$118</definedName>
  </definedNames>
  <calcPr calcId="152511"/>
  <extLst/>
</workbook>
</file>

<file path=xl/sharedStrings.xml><?xml version="1.0" encoding="utf-8"?>
<sst xmlns="http://schemas.openxmlformats.org/spreadsheetml/2006/main" count="577" uniqueCount="213">
  <si>
    <t>Export Komplet</t>
  </si>
  <si>
    <t/>
  </si>
  <si>
    <t>2.0</t>
  </si>
  <si>
    <t>False</t>
  </si>
  <si>
    <t>{00d45bb6-40f4-49dc-a5bb-a76390814c93}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</si>
  <si>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</si>
  <si>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</si>
  <si>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</si>
  <si>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</si>
  <si>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</si>
  <si>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</si>
  <si>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</si>
  <si>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</si>
  <si>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</si>
  <si>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MŠ Skorotice - malby</t>
  </si>
  <si>
    <t>0,1</t>
  </si>
  <si>
    <t>KSO: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</si>
  <si>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</si>
  <si>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</si>
  <si>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</si>
  <si>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</si>
  <si>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</si>
  <si>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</si>
  <si>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</si>
  <si>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</si>
  <si>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</si>
  <si>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</si>
  <si>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</si>
  <si>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</si>
  <si>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</si>
  <si>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</si>
  <si>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</si>
  <si>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</si>
  <si>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</si>
  <si>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</si>
  <si>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</si>
  <si>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</si>
  <si>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</si>
  <si>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</si>
  <si>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</si>
  <si>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</si>
  <si>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</si>
  <si>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</si>
  <si>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</si>
  <si>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</si>
  <si>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</si>
  <si>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</si>
  <si>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</si>
  <si>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</si>
  <si>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</si>
  <si>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</si>
  <si>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</si>
  <si>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</si>
  <si>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</si>
  <si>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</si>
  <si>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</si>
  <si>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</si>
  <si>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</si>
  <si>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</si>
  <si>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</si>
  <si>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</si>
  <si>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</si>
  <si>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</si>
  <si>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</si>
  <si>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</si>
  <si>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</si>
  <si>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</si>
  <si>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</si>
  <si>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</si>
  <si>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</si>
  <si>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</si>
  <si>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</si>
  <si>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</si>
  <si>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</si>
  <si>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</si>
  <si>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</si>
  <si>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</si>
  <si>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</si>
  <si>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</si>
  <si>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</si>
  <si>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</si>
  <si>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</si>
  <si>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</si>
  <si>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</si>
  <si>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</si>
  <si>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</si>
  <si>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</si>
  <si>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</si>
  <si>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</si>
  <si>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</si>
  <si>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VRN7 - VRN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</si>
  <si>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</si>
  <si>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</si>
  <si>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</si>
  <si>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</si>
  <si>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</si>
  <si>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</si>
  <si>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</si>
  <si>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</si>
  <si>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</si>
  <si>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</si>
  <si>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</si>
  <si>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</si>
  <si>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</si>
  <si>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</si>
  <si>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</si>
  <si>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</si>
  <si>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</si>
  <si>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763</t>
  </si>
  <si>
    <t>Konstrukce suché výstavby</t>
  </si>
  <si>
    <t>96</t>
  </si>
  <si>
    <t>K</t>
  </si>
  <si>
    <t>763132951</t>
  </si>
  <si>
    <t xml:space="preserve">Vyspravení SDK podhledu, podkroví pl přes 0,25 do 0,5 m2 </t>
  </si>
  <si>
    <t>kus</t>
  </si>
  <si>
    <t>16</t>
  </si>
  <si>
    <t>-723878884</t>
  </si>
  <si>
    <t>783</t>
  </si>
  <si>
    <t>Dokončovací práce - nátěry</t>
  </si>
  <si>
    <t>64</t>
  </si>
  <si>
    <t>783801201</t>
  </si>
  <si>
    <t>Obroušení omítek před provedením nátěru</t>
  </si>
  <si>
    <t>m2</t>
  </si>
  <si>
    <t>-448395343</t>
  </si>
  <si>
    <t>65</t>
  </si>
  <si>
    <t>783822213</t>
  </si>
  <si>
    <t>Celoplošné vyrovnání omítky před provedením nátěru modifikovanou cementovou stěrkou tloušťky do 3 mm 10%</t>
  </si>
  <si>
    <t>328757581</t>
  </si>
  <si>
    <t>66</t>
  </si>
  <si>
    <t>783823101</t>
  </si>
  <si>
    <t>Penetrační akrylátový nátěr hladkých betonových povrchů</t>
  </si>
  <si>
    <t>-883386631</t>
  </si>
  <si>
    <t>93</t>
  </si>
  <si>
    <t>783823121</t>
  </si>
  <si>
    <t>Penetrační akrylátový nátěr hladkých povrchů z desek na bázi dřeva</t>
  </si>
  <si>
    <t>1081633652</t>
  </si>
  <si>
    <t>94</t>
  </si>
  <si>
    <t>783827401</t>
  </si>
  <si>
    <t>Krycí dvojnásobný akrylátový nátěr hladkých povrchů na bázi dřeva</t>
  </si>
  <si>
    <t>-591762855</t>
  </si>
  <si>
    <t>67</t>
  </si>
  <si>
    <t>783827421</t>
  </si>
  <si>
    <t>Krycí dvojnásobný akrylátový nátěr omítek stupně členitosti 1 a 2</t>
  </si>
  <si>
    <t>926762344</t>
  </si>
  <si>
    <t>784</t>
  </si>
  <si>
    <t>Dokončovací práce - malby a tapety</t>
  </si>
  <si>
    <t>41</t>
  </si>
  <si>
    <t>784121001</t>
  </si>
  <si>
    <t>Oškrabání malby v mísnostech výšky do 3,80 m  20%</t>
  </si>
  <si>
    <t>1659485162</t>
  </si>
  <si>
    <t>44</t>
  </si>
  <si>
    <t>784151011</t>
  </si>
  <si>
    <t>Dvojnásobné izolování  vodou ředitelnými barvami v místnostech výšky do 3,80 m</t>
  </si>
  <si>
    <t>-339218253</t>
  </si>
  <si>
    <t>57</t>
  </si>
  <si>
    <t>784161001</t>
  </si>
  <si>
    <t>Tmelení spar a rohů šířky do 3 mm akrylátovým tmelem v místnostech výšky do 3,80 m</t>
  </si>
  <si>
    <t>m</t>
  </si>
  <si>
    <t>1382205723</t>
  </si>
  <si>
    <t>45</t>
  </si>
  <si>
    <t>784161501</t>
  </si>
  <si>
    <t>Vyhlazení podkladu disperzní stěrkou v místnostech výšky do 3,80 m do 10%</t>
  </si>
  <si>
    <t>396146154</t>
  </si>
  <si>
    <t>91</t>
  </si>
  <si>
    <t>784171101</t>
  </si>
  <si>
    <t>Zakrytí vnitřních podlah včetně pozdějšího odkrytí</t>
  </si>
  <si>
    <t>-1796939377</t>
  </si>
  <si>
    <t>46</t>
  </si>
  <si>
    <t>784171121</t>
  </si>
  <si>
    <t>Zakrytí vnitřních ploch  konstrukcí nebo prvků  v místnostech výšky do 3,80 m</t>
  </si>
  <si>
    <t>583362956</t>
  </si>
  <si>
    <t>56</t>
  </si>
  <si>
    <t>M</t>
  </si>
  <si>
    <t>58124842</t>
  </si>
  <si>
    <t>fólie pro malířské potřeby zakrývací tl 7µ 4x5m</t>
  </si>
  <si>
    <t>32</t>
  </si>
  <si>
    <t>-1333397775</t>
  </si>
  <si>
    <t>90</t>
  </si>
  <si>
    <t>HST.5907758504895</t>
  </si>
  <si>
    <t>zakrývací fólie 4 x 5 m standard 4-5 µm</t>
  </si>
  <si>
    <t>1135093414</t>
  </si>
  <si>
    <t>81</t>
  </si>
  <si>
    <t>784191007</t>
  </si>
  <si>
    <t>Čištění vnitřních ploch podlah po provedení malířských prací</t>
  </si>
  <si>
    <t>-370342275</t>
  </si>
  <si>
    <t>49</t>
  </si>
  <si>
    <t>784181101</t>
  </si>
  <si>
    <t>Základní akrylátová jednonásobná penetrace podkladu v místnostech výšky do 3,80m</t>
  </si>
  <si>
    <t>59483513</t>
  </si>
  <si>
    <t>50</t>
  </si>
  <si>
    <t>784221101</t>
  </si>
  <si>
    <t>Dvojnásobné bílé malby  ze směsí za sucha dobře otěruvzdorných v místnostech do 3,80 m</t>
  </si>
  <si>
    <t>2062986880</t>
  </si>
  <si>
    <t>89</t>
  </si>
  <si>
    <t>784221151</t>
  </si>
  <si>
    <t>Příplatek k cenám 2x maleb za sucha otěruvzdorných za barevnou malbu v odstínu světlém</t>
  </si>
  <si>
    <t>155366886</t>
  </si>
  <si>
    <t>VRN</t>
  </si>
  <si>
    <t>Vedlejší rozpočtové náklady</t>
  </si>
  <si>
    <t>5</t>
  </si>
  <si>
    <t>VRN7</t>
  </si>
  <si>
    <t>55</t>
  </si>
  <si>
    <t>070001000</t>
  </si>
  <si>
    <t>%</t>
  </si>
  <si>
    <t>1024</t>
  </si>
  <si>
    <t>734968053</t>
  </si>
  <si>
    <t>VRN9</t>
  </si>
  <si>
    <t>Ostatní náklady</t>
  </si>
  <si>
    <t>95</t>
  </si>
  <si>
    <t>090001000</t>
  </si>
  <si>
    <t>Ostatní náklady -dopravné</t>
  </si>
  <si>
    <t>soub</t>
  </si>
  <si>
    <t>297673717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</si>
</sst>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18" fillId="0" borderId="22" xfId="0" applyNumberFormat="1" applyFont="1" applyBorder="1" applyAlignment="1" applyProtection="1">
      <alignment vertical="center"/>
      <protection/>
    </xf>
    <xf numFmtId="4" fontId="29" fillId="0" borderId="2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9">
      <selection activeCell="AG95" sqref="AG95:AM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90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75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177" t="s">
        <v>14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17"/>
      <c r="BS6" s="14" t="s">
        <v>15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18</v>
      </c>
    </row>
    <row r="8" spans="2:71" s="1" customFormat="1" ht="12" customHeight="1">
      <c r="B8" s="17"/>
      <c r="D8" s="23" t="s">
        <v>19</v>
      </c>
      <c r="K8" s="21"/>
      <c r="AK8" s="23" t="s">
        <v>20</v>
      </c>
      <c r="AN8" s="21"/>
      <c r="AR8" s="17"/>
      <c r="BS8" s="14" t="s">
        <v>21</v>
      </c>
    </row>
    <row r="9" spans="2:71" s="1" customFormat="1" ht="14.45" customHeight="1">
      <c r="B9" s="17"/>
      <c r="AR9" s="17"/>
      <c r="BS9" s="14" t="s">
        <v>22</v>
      </c>
    </row>
    <row r="10" spans="2:71" s="1" customFormat="1" ht="12" customHeight="1">
      <c r="B10" s="17"/>
      <c r="D10" s="23" t="s">
        <v>23</v>
      </c>
      <c r="AK10" s="23" t="s">
        <v>24</v>
      </c>
      <c r="AN10" s="21" t="s">
        <v>1</v>
      </c>
      <c r="AR10" s="17"/>
      <c r="BS10" s="14" t="s">
        <v>15</v>
      </c>
    </row>
    <row r="11" spans="2:71" s="1" customFormat="1" ht="18.4" customHeight="1">
      <c r="B11" s="17"/>
      <c r="E11" s="21" t="s">
        <v>25</v>
      </c>
      <c r="AK11" s="23" t="s">
        <v>26</v>
      </c>
      <c r="AN11" s="21" t="s">
        <v>1</v>
      </c>
      <c r="AR11" s="17"/>
      <c r="BS11" s="14" t="s">
        <v>15</v>
      </c>
    </row>
    <row r="12" spans="2:71" s="1" customFormat="1" ht="6.95" customHeight="1">
      <c r="B12" s="17"/>
      <c r="AR12" s="17"/>
      <c r="BS12" s="14" t="s">
        <v>15</v>
      </c>
    </row>
    <row r="13" spans="2:71" s="1" customFormat="1" ht="12" customHeight="1">
      <c r="B13" s="17"/>
      <c r="D13" s="23" t="s">
        <v>27</v>
      </c>
      <c r="AK13" s="23" t="s">
        <v>24</v>
      </c>
      <c r="AN13" s="21"/>
      <c r="AR13" s="17"/>
      <c r="BS13" s="14" t="s">
        <v>15</v>
      </c>
    </row>
    <row r="14" spans="2:71" ht="12.75">
      <c r="B14" s="17"/>
      <c r="E14" s="21"/>
      <c r="AK14" s="23" t="s">
        <v>26</v>
      </c>
      <c r="AN14" s="21" t="s">
        <v>1</v>
      </c>
      <c r="AR14" s="17"/>
      <c r="BS14" s="14" t="s">
        <v>15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28</v>
      </c>
      <c r="AK16" s="23" t="s">
        <v>24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25</v>
      </c>
      <c r="AK17" s="23" t="s">
        <v>26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24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25</v>
      </c>
      <c r="AK20" s="23" t="s">
        <v>26</v>
      </c>
      <c r="AN20" s="21" t="s">
        <v>1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31</v>
      </c>
      <c r="AR22" s="17"/>
    </row>
    <row r="23" spans="2:44" s="1" customFormat="1" ht="16.5" customHeight="1">
      <c r="B23" s="17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32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79">
        <f>ROUND(AG94,2)</f>
        <v>0</v>
      </c>
      <c r="AL26" s="180"/>
      <c r="AM26" s="180"/>
      <c r="AN26" s="180"/>
      <c r="AO26" s="180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131"/>
      <c r="E28" s="131"/>
      <c r="F28" s="131"/>
      <c r="G28" s="131"/>
      <c r="H28" s="131"/>
      <c r="I28" s="131"/>
      <c r="J28" s="131"/>
      <c r="K28" s="131"/>
      <c r="L28" s="181" t="s">
        <v>33</v>
      </c>
      <c r="M28" s="181"/>
      <c r="N28" s="181"/>
      <c r="O28" s="181"/>
      <c r="P28" s="181"/>
      <c r="Q28" s="131"/>
      <c r="R28" s="131"/>
      <c r="S28" s="131"/>
      <c r="T28" s="131"/>
      <c r="U28" s="131"/>
      <c r="V28" s="131"/>
      <c r="W28" s="181" t="s">
        <v>34</v>
      </c>
      <c r="X28" s="181"/>
      <c r="Y28" s="181"/>
      <c r="Z28" s="181"/>
      <c r="AA28" s="181"/>
      <c r="AB28" s="181"/>
      <c r="AC28" s="181"/>
      <c r="AD28" s="181"/>
      <c r="AE28" s="181"/>
      <c r="AF28" s="131"/>
      <c r="AG28" s="131"/>
      <c r="AH28" s="131"/>
      <c r="AI28" s="131"/>
      <c r="AJ28" s="131"/>
      <c r="AK28" s="181" t="s">
        <v>35</v>
      </c>
      <c r="AL28" s="181"/>
      <c r="AM28" s="181"/>
      <c r="AN28" s="181"/>
      <c r="AO28" s="181"/>
      <c r="AP28" s="26"/>
      <c r="AQ28" s="26"/>
      <c r="AR28" s="27"/>
      <c r="BE28" s="26"/>
    </row>
    <row r="29" spans="2:44" s="3" customFormat="1" ht="14.45" customHeight="1">
      <c r="B29" s="30"/>
      <c r="D29" s="23" t="s">
        <v>36</v>
      </c>
      <c r="E29" s="128"/>
      <c r="F29" s="23" t="s">
        <v>37</v>
      </c>
      <c r="G29" s="128"/>
      <c r="H29" s="128"/>
      <c r="I29" s="128"/>
      <c r="J29" s="128"/>
      <c r="K29" s="128"/>
      <c r="L29" s="184">
        <v>0.21</v>
      </c>
      <c r="M29" s="183"/>
      <c r="N29" s="183"/>
      <c r="O29" s="183"/>
      <c r="P29" s="183"/>
      <c r="Q29" s="128"/>
      <c r="R29" s="128"/>
      <c r="S29" s="128"/>
      <c r="T29" s="128"/>
      <c r="U29" s="128"/>
      <c r="V29" s="128"/>
      <c r="W29" s="182">
        <f>ROUND(AZ94,2)</f>
        <v>0</v>
      </c>
      <c r="X29" s="183"/>
      <c r="Y29" s="183"/>
      <c r="Z29" s="183"/>
      <c r="AA29" s="183"/>
      <c r="AB29" s="183"/>
      <c r="AC29" s="183"/>
      <c r="AD29" s="183"/>
      <c r="AE29" s="183"/>
      <c r="AF29" s="128"/>
      <c r="AG29" s="128"/>
      <c r="AH29" s="128"/>
      <c r="AI29" s="128"/>
      <c r="AJ29" s="128"/>
      <c r="AK29" s="182">
        <f>ROUND(AV94,2)</f>
        <v>0</v>
      </c>
      <c r="AL29" s="183"/>
      <c r="AM29" s="183"/>
      <c r="AN29" s="183"/>
      <c r="AO29" s="183"/>
      <c r="AR29" s="30"/>
    </row>
    <row r="30" spans="2:44" s="3" customFormat="1" ht="14.45" customHeight="1">
      <c r="B30" s="30"/>
      <c r="D30" s="128"/>
      <c r="E30" s="128"/>
      <c r="F30" s="23" t="s">
        <v>38</v>
      </c>
      <c r="G30" s="128"/>
      <c r="H30" s="128"/>
      <c r="I30" s="128"/>
      <c r="J30" s="128"/>
      <c r="K30" s="128"/>
      <c r="L30" s="184">
        <v>0.15</v>
      </c>
      <c r="M30" s="183"/>
      <c r="N30" s="183"/>
      <c r="O30" s="183"/>
      <c r="P30" s="183"/>
      <c r="Q30" s="128"/>
      <c r="R30" s="128"/>
      <c r="S30" s="128"/>
      <c r="T30" s="128"/>
      <c r="U30" s="128"/>
      <c r="V30" s="128"/>
      <c r="W30" s="182">
        <f>ROUND(BA94,2)</f>
        <v>0</v>
      </c>
      <c r="X30" s="183"/>
      <c r="Y30" s="183"/>
      <c r="Z30" s="183"/>
      <c r="AA30" s="183"/>
      <c r="AB30" s="183"/>
      <c r="AC30" s="183"/>
      <c r="AD30" s="183"/>
      <c r="AE30" s="183"/>
      <c r="AF30" s="128"/>
      <c r="AG30" s="128"/>
      <c r="AH30" s="128"/>
      <c r="AI30" s="128"/>
      <c r="AJ30" s="128"/>
      <c r="AK30" s="182">
        <f>ROUND(AW94,2)</f>
        <v>0</v>
      </c>
      <c r="AL30" s="183"/>
      <c r="AM30" s="183"/>
      <c r="AN30" s="183"/>
      <c r="AO30" s="183"/>
      <c r="AR30" s="30"/>
    </row>
    <row r="31" spans="2:44" s="3" customFormat="1" ht="14.45" customHeight="1" hidden="1">
      <c r="B31" s="30"/>
      <c r="D31" s="128"/>
      <c r="E31" s="128"/>
      <c r="F31" s="23" t="s">
        <v>39</v>
      </c>
      <c r="G31" s="128"/>
      <c r="H31" s="128"/>
      <c r="I31" s="128"/>
      <c r="J31" s="128"/>
      <c r="K31" s="128"/>
      <c r="L31" s="184">
        <v>0.21</v>
      </c>
      <c r="M31" s="183"/>
      <c r="N31" s="183"/>
      <c r="O31" s="183"/>
      <c r="P31" s="183"/>
      <c r="Q31" s="128"/>
      <c r="R31" s="128"/>
      <c r="S31" s="128"/>
      <c r="T31" s="128"/>
      <c r="U31" s="128"/>
      <c r="V31" s="128"/>
      <c r="W31" s="182">
        <f>ROUND(BB94,2)</f>
        <v>0</v>
      </c>
      <c r="X31" s="183"/>
      <c r="Y31" s="183"/>
      <c r="Z31" s="183"/>
      <c r="AA31" s="183"/>
      <c r="AB31" s="183"/>
      <c r="AC31" s="183"/>
      <c r="AD31" s="183"/>
      <c r="AE31" s="183"/>
      <c r="AF31" s="128"/>
      <c r="AG31" s="128"/>
      <c r="AH31" s="128"/>
      <c r="AI31" s="128"/>
      <c r="AJ31" s="128"/>
      <c r="AK31" s="182">
        <v>0</v>
      </c>
      <c r="AL31" s="183"/>
      <c r="AM31" s="183"/>
      <c r="AN31" s="183"/>
      <c r="AO31" s="183"/>
      <c r="AR31" s="30"/>
    </row>
    <row r="32" spans="2:44" s="3" customFormat="1" ht="14.45" customHeight="1" hidden="1">
      <c r="B32" s="30"/>
      <c r="D32" s="128"/>
      <c r="E32" s="128"/>
      <c r="F32" s="23" t="s">
        <v>40</v>
      </c>
      <c r="G32" s="128"/>
      <c r="H32" s="128"/>
      <c r="I32" s="128"/>
      <c r="J32" s="128"/>
      <c r="K32" s="128"/>
      <c r="L32" s="184">
        <v>0.15</v>
      </c>
      <c r="M32" s="183"/>
      <c r="N32" s="183"/>
      <c r="O32" s="183"/>
      <c r="P32" s="183"/>
      <c r="Q32" s="128"/>
      <c r="R32" s="128"/>
      <c r="S32" s="128"/>
      <c r="T32" s="128"/>
      <c r="U32" s="128"/>
      <c r="V32" s="128"/>
      <c r="W32" s="182">
        <f>ROUND(BC94,2)</f>
        <v>0</v>
      </c>
      <c r="X32" s="183"/>
      <c r="Y32" s="183"/>
      <c r="Z32" s="183"/>
      <c r="AA32" s="183"/>
      <c r="AB32" s="183"/>
      <c r="AC32" s="183"/>
      <c r="AD32" s="183"/>
      <c r="AE32" s="183"/>
      <c r="AF32" s="128"/>
      <c r="AG32" s="128"/>
      <c r="AH32" s="128"/>
      <c r="AI32" s="128"/>
      <c r="AJ32" s="128"/>
      <c r="AK32" s="182">
        <v>0</v>
      </c>
      <c r="AL32" s="183"/>
      <c r="AM32" s="183"/>
      <c r="AN32" s="183"/>
      <c r="AO32" s="183"/>
      <c r="AR32" s="30"/>
    </row>
    <row r="33" spans="2:44" s="3" customFormat="1" ht="14.45" customHeight="1" hidden="1">
      <c r="B33" s="30"/>
      <c r="D33" s="128"/>
      <c r="E33" s="128"/>
      <c r="F33" s="23" t="s">
        <v>41</v>
      </c>
      <c r="G33" s="128"/>
      <c r="H33" s="128"/>
      <c r="I33" s="128"/>
      <c r="J33" s="128"/>
      <c r="K33" s="128"/>
      <c r="L33" s="184">
        <v>0</v>
      </c>
      <c r="M33" s="183"/>
      <c r="N33" s="183"/>
      <c r="O33" s="183"/>
      <c r="P33" s="183"/>
      <c r="Q33" s="128"/>
      <c r="R33" s="128"/>
      <c r="S33" s="128"/>
      <c r="T33" s="128"/>
      <c r="U33" s="128"/>
      <c r="V33" s="128"/>
      <c r="W33" s="182">
        <f>ROUND(BD94,2)</f>
        <v>0</v>
      </c>
      <c r="X33" s="183"/>
      <c r="Y33" s="183"/>
      <c r="Z33" s="183"/>
      <c r="AA33" s="183"/>
      <c r="AB33" s="183"/>
      <c r="AC33" s="183"/>
      <c r="AD33" s="183"/>
      <c r="AE33" s="183"/>
      <c r="AF33" s="128"/>
      <c r="AG33" s="128"/>
      <c r="AH33" s="128"/>
      <c r="AI33" s="128"/>
      <c r="AJ33" s="128"/>
      <c r="AK33" s="182">
        <v>0</v>
      </c>
      <c r="AL33" s="183"/>
      <c r="AM33" s="183"/>
      <c r="AN33" s="183"/>
      <c r="AO33" s="183"/>
      <c r="AR33" s="30"/>
    </row>
    <row r="34" spans="1:57" s="2" customFormat="1" ht="6.95" customHeight="1">
      <c r="A34" s="26"/>
      <c r="B34" s="27"/>
      <c r="C34" s="26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26"/>
      <c r="AQ34" s="26"/>
      <c r="AR34" s="27"/>
      <c r="BE34" s="26"/>
    </row>
    <row r="35" spans="1:57" s="2" customFormat="1" ht="25.9" customHeight="1">
      <c r="A35" s="26"/>
      <c r="B35" s="27"/>
      <c r="C35" s="31"/>
      <c r="D35" s="32" t="s">
        <v>42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33" t="s">
        <v>43</v>
      </c>
      <c r="U35" s="129"/>
      <c r="V35" s="129"/>
      <c r="W35" s="129"/>
      <c r="X35" s="205" t="s">
        <v>44</v>
      </c>
      <c r="Y35" s="206"/>
      <c r="Z35" s="206"/>
      <c r="AA35" s="206"/>
      <c r="AB35" s="206"/>
      <c r="AC35" s="129"/>
      <c r="AD35" s="129"/>
      <c r="AE35" s="129"/>
      <c r="AF35" s="129"/>
      <c r="AG35" s="129"/>
      <c r="AH35" s="129"/>
      <c r="AI35" s="129"/>
      <c r="AJ35" s="129"/>
      <c r="AK35" s="207">
        <f>SUM(AK26:AK33)</f>
        <v>0</v>
      </c>
      <c r="AL35" s="206"/>
      <c r="AM35" s="206"/>
      <c r="AN35" s="206"/>
      <c r="AO35" s="208"/>
      <c r="AP35" s="31"/>
      <c r="AQ35" s="31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4"/>
      <c r="D49" s="35" t="s">
        <v>45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46</v>
      </c>
      <c r="AI49" s="36"/>
      <c r="AJ49" s="36"/>
      <c r="AK49" s="36"/>
      <c r="AL49" s="36"/>
      <c r="AM49" s="36"/>
      <c r="AN49" s="36"/>
      <c r="AO49" s="36"/>
      <c r="AR49" s="34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7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7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7" t="s">
        <v>47</v>
      </c>
      <c r="AI60" s="29"/>
      <c r="AJ60" s="29"/>
      <c r="AK60" s="29"/>
      <c r="AL60" s="29"/>
      <c r="AM60" s="37" t="s">
        <v>48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5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5" t="s">
        <v>50</v>
      </c>
      <c r="AI64" s="38"/>
      <c r="AJ64" s="38"/>
      <c r="AK64" s="38"/>
      <c r="AL64" s="38"/>
      <c r="AM64" s="38"/>
      <c r="AN64" s="38"/>
      <c r="AO64" s="38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7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7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7" t="s">
        <v>47</v>
      </c>
      <c r="AI75" s="29"/>
      <c r="AJ75" s="29"/>
      <c r="AK75" s="29"/>
      <c r="AL75" s="29"/>
      <c r="AM75" s="37" t="s">
        <v>48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  <c r="BE77" s="26"/>
    </row>
    <row r="81" spans="1:57" s="2" customFormat="1" ht="6.95" customHeight="1">
      <c r="A81" s="26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  <c r="BE81" s="26"/>
    </row>
    <row r="82" spans="1:57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3"/>
      <c r="C84" s="23" t="s">
        <v>12</v>
      </c>
      <c r="L84" s="4">
        <f>K5</f>
        <v>0</v>
      </c>
      <c r="AR84" s="43"/>
    </row>
    <row r="85" spans="2:44" s="5" customFormat="1" ht="36.95" customHeight="1">
      <c r="B85" s="44"/>
      <c r="C85" s="45" t="s">
        <v>13</v>
      </c>
      <c r="L85" s="196" t="str">
        <f>K6</f>
        <v>MŠ Skorotice - malby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4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19</v>
      </c>
      <c r="D87" s="26"/>
      <c r="E87" s="26"/>
      <c r="F87" s="26"/>
      <c r="G87" s="26"/>
      <c r="H87" s="26"/>
      <c r="I87" s="26"/>
      <c r="J87" s="26"/>
      <c r="K87" s="26"/>
      <c r="L87" s="46" t="str">
        <f>IF(K8="","",K8)</f>
        <v/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98" t="str">
        <f>IF(AN8="","",AN8)</f>
        <v/>
      </c>
      <c r="AN87" s="198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23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199" t="str">
        <f>IF(E17="","",E17)</f>
        <v xml:space="preserve"> </v>
      </c>
      <c r="AN89" s="200"/>
      <c r="AO89" s="200"/>
      <c r="AP89" s="200"/>
      <c r="AQ89" s="26"/>
      <c r="AR89" s="27"/>
      <c r="AS89" s="201" t="s">
        <v>52</v>
      </c>
      <c r="AT89" s="202"/>
      <c r="AU89" s="48"/>
      <c r="AV89" s="48"/>
      <c r="AW89" s="48"/>
      <c r="AX89" s="48"/>
      <c r="AY89" s="48"/>
      <c r="AZ89" s="48"/>
      <c r="BA89" s="48"/>
      <c r="BB89" s="48"/>
      <c r="BC89" s="48"/>
      <c r="BD89" s="49"/>
      <c r="BE89" s="26"/>
    </row>
    <row r="90" spans="1:57" s="2" customFormat="1" ht="15.2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99" t="str">
        <f>IF(E20="","",E20)</f>
        <v xml:space="preserve"> </v>
      </c>
      <c r="AN90" s="200"/>
      <c r="AO90" s="200"/>
      <c r="AP90" s="200"/>
      <c r="AQ90" s="26"/>
      <c r="AR90" s="27"/>
      <c r="AS90" s="203"/>
      <c r="AT90" s="204"/>
      <c r="AU90" s="50"/>
      <c r="AV90" s="50"/>
      <c r="AW90" s="50"/>
      <c r="AX90" s="50"/>
      <c r="AY90" s="50"/>
      <c r="AZ90" s="50"/>
      <c r="BA90" s="50"/>
      <c r="BB90" s="50"/>
      <c r="BC90" s="50"/>
      <c r="BD90" s="51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3"/>
      <c r="AT91" s="204"/>
      <c r="AU91" s="50"/>
      <c r="AV91" s="50"/>
      <c r="AW91" s="50"/>
      <c r="AX91" s="50"/>
      <c r="AY91" s="50"/>
      <c r="AZ91" s="50"/>
      <c r="BA91" s="50"/>
      <c r="BB91" s="50"/>
      <c r="BC91" s="50"/>
      <c r="BD91" s="51"/>
      <c r="BE91" s="26"/>
    </row>
    <row r="92" spans="1:57" s="2" customFormat="1" ht="29.25" customHeight="1">
      <c r="A92" s="26"/>
      <c r="B92" s="27"/>
      <c r="C92" s="191" t="s">
        <v>53</v>
      </c>
      <c r="D92" s="192"/>
      <c r="E92" s="192"/>
      <c r="F92" s="192"/>
      <c r="G92" s="192"/>
      <c r="H92" s="52"/>
      <c r="I92" s="193" t="s">
        <v>54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55</v>
      </c>
      <c r="AH92" s="192"/>
      <c r="AI92" s="192"/>
      <c r="AJ92" s="192"/>
      <c r="AK92" s="192"/>
      <c r="AL92" s="192"/>
      <c r="AM92" s="192"/>
      <c r="AN92" s="193" t="s">
        <v>56</v>
      </c>
      <c r="AO92" s="192"/>
      <c r="AP92" s="195"/>
      <c r="AQ92" s="53" t="s">
        <v>57</v>
      </c>
      <c r="AR92" s="27"/>
      <c r="AS92" s="54" t="s">
        <v>58</v>
      </c>
      <c r="AT92" s="55" t="s">
        <v>59</v>
      </c>
      <c r="AU92" s="55" t="s">
        <v>60</v>
      </c>
      <c r="AV92" s="55" t="s">
        <v>61</v>
      </c>
      <c r="AW92" s="55" t="s">
        <v>62</v>
      </c>
      <c r="AX92" s="55" t="s">
        <v>63</v>
      </c>
      <c r="AY92" s="55" t="s">
        <v>64</v>
      </c>
      <c r="AZ92" s="55" t="s">
        <v>65</v>
      </c>
      <c r="BA92" s="55" t="s">
        <v>66</v>
      </c>
      <c r="BB92" s="55" t="s">
        <v>67</v>
      </c>
      <c r="BC92" s="55" t="s">
        <v>68</v>
      </c>
      <c r="BD92" s="56" t="s">
        <v>69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7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9"/>
      <c r="BE93" s="26"/>
    </row>
    <row r="94" spans="2:90" s="6" customFormat="1" ht="32.45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3" t="s">
        <v>1</v>
      </c>
      <c r="AR94" s="60"/>
      <c r="AS94" s="64">
        <f>ROUND(AS95,2)</f>
        <v>0</v>
      </c>
      <c r="AT94" s="65">
        <f>ROUND(SUM(AV94:AW94),2)</f>
        <v>0</v>
      </c>
      <c r="AU94" s="66">
        <f>ROUND(AU95,5)</f>
        <v>212.10739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71</v>
      </c>
      <c r="BT94" s="68" t="s">
        <v>72</v>
      </c>
      <c r="BV94" s="68" t="s">
        <v>73</v>
      </c>
      <c r="BW94" s="68" t="s">
        <v>4</v>
      </c>
      <c r="BX94" s="68" t="s">
        <v>74</v>
      </c>
      <c r="CL94" s="68" t="s">
        <v>1</v>
      </c>
    </row>
    <row r="95" spans="1:90" s="7" customFormat="1" ht="24.75" customHeight="1">
      <c r="A95" s="69" t="s">
        <v>75</v>
      </c>
      <c r="B95" s="70"/>
      <c r="C95" s="71"/>
      <c r="D95" s="187"/>
      <c r="E95" s="187"/>
      <c r="F95" s="187"/>
      <c r="G95" s="187"/>
      <c r="H95" s="187"/>
      <c r="I95" s="127"/>
      <c r="J95" s="187" t="s">
        <v>14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'MŠ Skorotice -...'!J28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2" t="s">
        <v>76</v>
      </c>
      <c r="AR95" s="70"/>
      <c r="AS95" s="73">
        <v>0</v>
      </c>
      <c r="AT95" s="74">
        <f>ROUND(SUM(AV95:AW95),2)</f>
        <v>0</v>
      </c>
      <c r="AU95" s="75">
        <f>'MŠ Skorotice -...'!P119</f>
        <v>212.10739</v>
      </c>
      <c r="AV95" s="74">
        <f>'MŠ Skorotice -...'!J31</f>
        <v>0</v>
      </c>
      <c r="AW95" s="74">
        <f>'MŠ Skorotice -...'!J32</f>
        <v>0</v>
      </c>
      <c r="AX95" s="74">
        <f>'MŠ Skorotice -...'!J33</f>
        <v>0</v>
      </c>
      <c r="AY95" s="74">
        <f>'MŠ Skorotice -...'!J34</f>
        <v>0</v>
      </c>
      <c r="AZ95" s="74">
        <f>'MŠ Skorotice -...'!F31</f>
        <v>0</v>
      </c>
      <c r="BA95" s="74">
        <f>'MŠ Skorotice -...'!F32</f>
        <v>0</v>
      </c>
      <c r="BB95" s="74">
        <f>'MŠ Skorotice -...'!F33</f>
        <v>0</v>
      </c>
      <c r="BC95" s="74">
        <f>'MŠ Skorotice -...'!F34</f>
        <v>0</v>
      </c>
      <c r="BD95" s="76">
        <f>'MŠ Skorotice -...'!F35</f>
        <v>0</v>
      </c>
      <c r="BT95" s="77" t="s">
        <v>18</v>
      </c>
      <c r="BU95" s="77" t="s">
        <v>77</v>
      </c>
      <c r="BV95" s="77" t="s">
        <v>73</v>
      </c>
      <c r="BW95" s="77" t="s">
        <v>4</v>
      </c>
      <c r="BX95" s="77" t="s">
        <v>74</v>
      </c>
      <c r="CL95" s="77" t="s">
        <v>1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sheetProtection algorithmName="SHA-512" hashValue="g6goD9SqSjxpw94DTXfE20eu1yPyqPzzTBJRHuVLEUqJ93ky+u+d5itD9NK2PZDhtkAzVaE6cDFYNuOI5qLI4w==" saltValue="Qy/KSHX6tlhARpl73pATUg==" spinCount="100000" sheet="1" objects="1" scenarios="1"/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022-053 - MŠ Skorotice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8"/>
  <sheetViews>
    <sheetView showGridLines="0" tabSelected="1" workbookViewId="0" topLeftCell="A132">
      <selection activeCell="I142" sqref="I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8"/>
    </row>
    <row r="2" spans="12:46" s="1" customFormat="1" ht="36.95" customHeight="1">
      <c r="L2" s="190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s="1" customFormat="1" ht="24.95" customHeight="1">
      <c r="B4" s="17"/>
      <c r="D4" s="18" t="s">
        <v>79</v>
      </c>
      <c r="L4" s="17"/>
      <c r="M4" s="79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4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16.5" customHeight="1">
      <c r="A7" s="26"/>
      <c r="B7" s="27"/>
      <c r="C7" s="26"/>
      <c r="D7" s="26"/>
      <c r="E7" s="196" t="s">
        <v>14</v>
      </c>
      <c r="F7" s="209"/>
      <c r="G7" s="209"/>
      <c r="H7" s="209"/>
      <c r="I7" s="26"/>
      <c r="J7" s="26"/>
      <c r="K7" s="26"/>
      <c r="L7" s="34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1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4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2" customHeight="1">
      <c r="A9" s="26"/>
      <c r="B9" s="27"/>
      <c r="C9" s="26"/>
      <c r="D9" s="23" t="s">
        <v>16</v>
      </c>
      <c r="E9" s="26"/>
      <c r="F9" s="21" t="s">
        <v>1</v>
      </c>
      <c r="G9" s="26"/>
      <c r="H9" s="26"/>
      <c r="I9" s="23" t="s">
        <v>17</v>
      </c>
      <c r="J9" s="21" t="s">
        <v>1</v>
      </c>
      <c r="K9" s="26"/>
      <c r="L9" s="34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3" t="s">
        <v>19</v>
      </c>
      <c r="E10" s="26"/>
      <c r="F10" s="21"/>
      <c r="G10" s="26"/>
      <c r="H10" s="26"/>
      <c r="I10" s="23" t="s">
        <v>20</v>
      </c>
      <c r="J10" s="47"/>
      <c r="K10" s="26"/>
      <c r="L10" s="34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4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23</v>
      </c>
      <c r="E12" s="26"/>
      <c r="F12" s="26"/>
      <c r="G12" s="26"/>
      <c r="H12" s="26"/>
      <c r="I12" s="23" t="s">
        <v>24</v>
      </c>
      <c r="J12" s="21" t="str">
        <f>IF('Rekapitulace stavby'!AN10="","",'Rekapitulace stavby'!AN10)</f>
        <v/>
      </c>
      <c r="K12" s="26"/>
      <c r="L12" s="34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8" customHeight="1">
      <c r="A13" s="26"/>
      <c r="B13" s="27"/>
      <c r="C13" s="26"/>
      <c r="D13" s="26"/>
      <c r="E13" s="21" t="str">
        <f>IF('Rekapitulace stavby'!E11="","",'Rekapitulace stavby'!E11)</f>
        <v xml:space="preserve"> </v>
      </c>
      <c r="F13" s="26"/>
      <c r="G13" s="26"/>
      <c r="H13" s="26"/>
      <c r="I13" s="23" t="s">
        <v>26</v>
      </c>
      <c r="J13" s="21" t="str">
        <f>IF('Rekapitulace stavby'!AN11="","",'Rekapitulace stavby'!AN11)</f>
        <v/>
      </c>
      <c r="K13" s="26"/>
      <c r="L13" s="34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4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24</v>
      </c>
      <c r="J15" s="21"/>
      <c r="K15" s="26"/>
      <c r="L15" s="34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8" customHeight="1">
      <c r="A16" s="26"/>
      <c r="B16" s="27"/>
      <c r="C16" s="26"/>
      <c r="D16" s="26"/>
      <c r="E16" s="21"/>
      <c r="F16" s="26"/>
      <c r="G16" s="26"/>
      <c r="H16" s="26"/>
      <c r="I16" s="23" t="s">
        <v>26</v>
      </c>
      <c r="J16" s="21" t="s">
        <v>1</v>
      </c>
      <c r="K16" s="26"/>
      <c r="L16" s="34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4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28</v>
      </c>
      <c r="E18" s="26"/>
      <c r="F18" s="26"/>
      <c r="G18" s="26"/>
      <c r="H18" s="26"/>
      <c r="I18" s="23" t="s">
        <v>24</v>
      </c>
      <c r="J18" s="21" t="str">
        <f>IF('Rekapitulace stavby'!AN16="","",'Rekapitulace stavby'!AN16)</f>
        <v/>
      </c>
      <c r="K18" s="26"/>
      <c r="L18" s="3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26</v>
      </c>
      <c r="J19" s="21" t="str">
        <f>IF('Rekapitulace stavby'!AN17="","",'Rekapitulace stavby'!AN17)</f>
        <v/>
      </c>
      <c r="K19" s="26"/>
      <c r="L19" s="34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4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30</v>
      </c>
      <c r="E21" s="26"/>
      <c r="F21" s="26"/>
      <c r="G21" s="26"/>
      <c r="H21" s="26"/>
      <c r="I21" s="23" t="s">
        <v>24</v>
      </c>
      <c r="J21" s="21" t="str">
        <f>IF('Rekapitulace stavby'!AN19="","",'Rekapitulace stavby'!AN19)</f>
        <v/>
      </c>
      <c r="K21" s="26"/>
      <c r="L21" s="34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IF('Rekapitulace stavby'!E20="","",'Rekapitulace stavby'!E20)</f>
        <v xml:space="preserve"> </v>
      </c>
      <c r="F22" s="26"/>
      <c r="G22" s="26"/>
      <c r="H22" s="26"/>
      <c r="I22" s="23" t="s">
        <v>26</v>
      </c>
      <c r="J22" s="21" t="str">
        <f>IF('Rekapitulace stavby'!AN20="","",'Rekapitulace stavby'!AN20)</f>
        <v/>
      </c>
      <c r="K22" s="26"/>
      <c r="L22" s="34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4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31</v>
      </c>
      <c r="E24" s="26"/>
      <c r="F24" s="26"/>
      <c r="G24" s="26"/>
      <c r="H24" s="26"/>
      <c r="I24" s="26"/>
      <c r="J24" s="26"/>
      <c r="K24" s="26"/>
      <c r="L24" s="34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0"/>
      <c r="B25" s="81"/>
      <c r="C25" s="80"/>
      <c r="D25" s="80"/>
      <c r="E25" s="178" t="s">
        <v>1</v>
      </c>
      <c r="F25" s="178"/>
      <c r="G25" s="178"/>
      <c r="H25" s="178"/>
      <c r="I25" s="80"/>
      <c r="J25" s="80"/>
      <c r="K25" s="80"/>
      <c r="L25" s="82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4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58"/>
      <c r="E27" s="58"/>
      <c r="F27" s="58"/>
      <c r="G27" s="58"/>
      <c r="H27" s="58"/>
      <c r="I27" s="58"/>
      <c r="J27" s="58"/>
      <c r="K27" s="58"/>
      <c r="L27" s="34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133"/>
      <c r="D28" s="143" t="s">
        <v>32</v>
      </c>
      <c r="E28" s="133"/>
      <c r="F28" s="133"/>
      <c r="G28" s="133"/>
      <c r="H28" s="133"/>
      <c r="I28" s="133"/>
      <c r="J28" s="134">
        <f>ROUND(J119,2)</f>
        <v>0</v>
      </c>
      <c r="K28" s="26"/>
      <c r="L28" s="34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133"/>
      <c r="D29" s="144"/>
      <c r="E29" s="144"/>
      <c r="F29" s="144"/>
      <c r="G29" s="144"/>
      <c r="H29" s="144"/>
      <c r="I29" s="144"/>
      <c r="J29" s="144"/>
      <c r="K29" s="58"/>
      <c r="L29" s="34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133"/>
      <c r="D30" s="133"/>
      <c r="E30" s="133"/>
      <c r="F30" s="145" t="s">
        <v>34</v>
      </c>
      <c r="G30" s="133"/>
      <c r="H30" s="133"/>
      <c r="I30" s="145" t="s">
        <v>33</v>
      </c>
      <c r="J30" s="145" t="s">
        <v>35</v>
      </c>
      <c r="K30" s="26"/>
      <c r="L30" s="34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133"/>
      <c r="D31" s="146" t="s">
        <v>36</v>
      </c>
      <c r="E31" s="147" t="s">
        <v>37</v>
      </c>
      <c r="F31" s="148">
        <f>ROUND((SUM(BE119:BE147)),2)</f>
        <v>0</v>
      </c>
      <c r="G31" s="133"/>
      <c r="H31" s="133"/>
      <c r="I31" s="149">
        <v>0.21</v>
      </c>
      <c r="J31" s="148">
        <f>ROUND(((SUM(BE119:BE147))*I31),2)</f>
        <v>0</v>
      </c>
      <c r="K31" s="26"/>
      <c r="L31" s="34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133"/>
      <c r="D32" s="133"/>
      <c r="E32" s="147" t="s">
        <v>38</v>
      </c>
      <c r="F32" s="148">
        <f>ROUND((SUM(BF119:BF147)),2)</f>
        <v>0</v>
      </c>
      <c r="G32" s="133"/>
      <c r="H32" s="133"/>
      <c r="I32" s="149">
        <v>0.15</v>
      </c>
      <c r="J32" s="148">
        <f>ROUND(((SUM(BF119:BF147))*I32),2)</f>
        <v>0</v>
      </c>
      <c r="K32" s="26"/>
      <c r="L32" s="34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 hidden="1">
      <c r="A33" s="26"/>
      <c r="B33" s="27"/>
      <c r="C33" s="133"/>
      <c r="D33" s="133"/>
      <c r="E33" s="147" t="s">
        <v>39</v>
      </c>
      <c r="F33" s="148">
        <f>ROUND((SUM(BG119:BG147)),2)</f>
        <v>0</v>
      </c>
      <c r="G33" s="133"/>
      <c r="H33" s="133"/>
      <c r="I33" s="149">
        <v>0.21</v>
      </c>
      <c r="J33" s="148">
        <f>0</f>
        <v>0</v>
      </c>
      <c r="K33" s="26"/>
      <c r="L33" s="34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hidden="1">
      <c r="A34" s="26"/>
      <c r="B34" s="27"/>
      <c r="C34" s="133"/>
      <c r="D34" s="133"/>
      <c r="E34" s="147" t="s">
        <v>40</v>
      </c>
      <c r="F34" s="148">
        <f>ROUND((SUM(BH119:BH147)),2)</f>
        <v>0</v>
      </c>
      <c r="G34" s="133"/>
      <c r="H34" s="133"/>
      <c r="I34" s="149">
        <v>0.15</v>
      </c>
      <c r="J34" s="148">
        <f>0</f>
        <v>0</v>
      </c>
      <c r="K34" s="26"/>
      <c r="L34" s="34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133"/>
      <c r="D35" s="133"/>
      <c r="E35" s="147" t="s">
        <v>41</v>
      </c>
      <c r="F35" s="148">
        <f>ROUND((SUM(BI119:BI147)),2)</f>
        <v>0</v>
      </c>
      <c r="G35" s="133"/>
      <c r="H35" s="133"/>
      <c r="I35" s="149">
        <v>0</v>
      </c>
      <c r="J35" s="148">
        <f>0</f>
        <v>0</v>
      </c>
      <c r="K35" s="26"/>
      <c r="L35" s="34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133"/>
      <c r="D36" s="133"/>
      <c r="E36" s="133"/>
      <c r="F36" s="133"/>
      <c r="G36" s="133"/>
      <c r="H36" s="133"/>
      <c r="I36" s="133"/>
      <c r="J36" s="133"/>
      <c r="K36" s="26"/>
      <c r="L36" s="34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150"/>
      <c r="D37" s="151" t="s">
        <v>42</v>
      </c>
      <c r="E37" s="152"/>
      <c r="F37" s="152"/>
      <c r="G37" s="153" t="s">
        <v>43</v>
      </c>
      <c r="H37" s="154" t="s">
        <v>44</v>
      </c>
      <c r="I37" s="152"/>
      <c r="J37" s="155">
        <f>SUM(J28:J35)</f>
        <v>0</v>
      </c>
      <c r="K37" s="84"/>
      <c r="L37" s="34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4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4"/>
      <c r="D50" s="35" t="s">
        <v>45</v>
      </c>
      <c r="E50" s="36"/>
      <c r="F50" s="36"/>
      <c r="G50" s="35" t="s">
        <v>46</v>
      </c>
      <c r="H50" s="36"/>
      <c r="I50" s="36"/>
      <c r="J50" s="36"/>
      <c r="K50" s="36"/>
      <c r="L50" s="34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7" t="s">
        <v>47</v>
      </c>
      <c r="E61" s="29"/>
      <c r="F61" s="85" t="s">
        <v>48</v>
      </c>
      <c r="G61" s="37" t="s">
        <v>47</v>
      </c>
      <c r="H61" s="29"/>
      <c r="I61" s="29"/>
      <c r="J61" s="86" t="s">
        <v>48</v>
      </c>
      <c r="K61" s="29"/>
      <c r="L61" s="34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5" t="s">
        <v>49</v>
      </c>
      <c r="E65" s="38"/>
      <c r="F65" s="38"/>
      <c r="G65" s="35" t="s">
        <v>50</v>
      </c>
      <c r="H65" s="38"/>
      <c r="I65" s="38"/>
      <c r="J65" s="38"/>
      <c r="K65" s="38"/>
      <c r="L65" s="34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7" t="s">
        <v>47</v>
      </c>
      <c r="E76" s="29"/>
      <c r="F76" s="85" t="s">
        <v>48</v>
      </c>
      <c r="G76" s="37" t="s">
        <v>47</v>
      </c>
      <c r="H76" s="29"/>
      <c r="I76" s="29"/>
      <c r="J76" s="86" t="s">
        <v>48</v>
      </c>
      <c r="K76" s="29"/>
      <c r="L76" s="34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80</v>
      </c>
      <c r="D82" s="26"/>
      <c r="E82" s="26"/>
      <c r="F82" s="26"/>
      <c r="G82" s="26"/>
      <c r="H82" s="26"/>
      <c r="I82" s="26"/>
      <c r="J82" s="26"/>
      <c r="K82" s="26"/>
      <c r="L82" s="34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4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4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6" t="str">
        <f>E7</f>
        <v>MŠ Skorotice - malby</v>
      </c>
      <c r="F85" s="209"/>
      <c r="G85" s="209"/>
      <c r="H85" s="209"/>
      <c r="I85" s="26"/>
      <c r="J85" s="26"/>
      <c r="K85" s="26"/>
      <c r="L85" s="34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4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2" customHeight="1">
      <c r="A87" s="26"/>
      <c r="B87" s="27"/>
      <c r="C87" s="23" t="s">
        <v>19</v>
      </c>
      <c r="D87" s="26"/>
      <c r="E87" s="26"/>
      <c r="F87" s="21">
        <f>F10</f>
        <v>0</v>
      </c>
      <c r="G87" s="26"/>
      <c r="H87" s="26"/>
      <c r="I87" s="23" t="s">
        <v>20</v>
      </c>
      <c r="J87" s="47" t="str">
        <f>IF(J10="","",J10)</f>
        <v/>
      </c>
      <c r="K87" s="26"/>
      <c r="L87" s="34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4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5.2" customHeight="1">
      <c r="A89" s="26"/>
      <c r="B89" s="27"/>
      <c r="C89" s="23" t="s">
        <v>23</v>
      </c>
      <c r="D89" s="26"/>
      <c r="E89" s="26"/>
      <c r="F89" s="21" t="str">
        <f>E13</f>
        <v xml:space="preserve"> </v>
      </c>
      <c r="G89" s="26"/>
      <c r="H89" s="26"/>
      <c r="I89" s="23" t="s">
        <v>28</v>
      </c>
      <c r="J89" s="24" t="str">
        <f>E19</f>
        <v xml:space="preserve"> </v>
      </c>
      <c r="K89" s="26"/>
      <c r="L89" s="34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5.2" customHeight="1">
      <c r="A90" s="26"/>
      <c r="B90" s="27"/>
      <c r="C90" s="23" t="s">
        <v>27</v>
      </c>
      <c r="D90" s="26"/>
      <c r="E90" s="26"/>
      <c r="F90" s="21" t="str">
        <f>IF(E16="","",E16)</f>
        <v/>
      </c>
      <c r="G90" s="26"/>
      <c r="H90" s="26"/>
      <c r="I90" s="23" t="s">
        <v>30</v>
      </c>
      <c r="J90" s="24" t="str">
        <f>E22</f>
        <v xml:space="preserve"> </v>
      </c>
      <c r="K90" s="26"/>
      <c r="L90" s="34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4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29.25" customHeight="1">
      <c r="A92" s="26"/>
      <c r="B92" s="27"/>
      <c r="C92" s="87" t="s">
        <v>81</v>
      </c>
      <c r="D92" s="83"/>
      <c r="E92" s="83"/>
      <c r="F92" s="83"/>
      <c r="G92" s="83"/>
      <c r="H92" s="83"/>
      <c r="I92" s="83"/>
      <c r="J92" s="88" t="s">
        <v>82</v>
      </c>
      <c r="K92" s="83"/>
      <c r="L92" s="34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4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32" t="s">
        <v>83</v>
      </c>
      <c r="D94" s="133"/>
      <c r="E94" s="133"/>
      <c r="F94" s="133"/>
      <c r="G94" s="133"/>
      <c r="H94" s="133"/>
      <c r="I94" s="133"/>
      <c r="J94" s="134">
        <f>J119</f>
        <v>0</v>
      </c>
      <c r="K94" s="26"/>
      <c r="L94" s="34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84</v>
      </c>
    </row>
    <row r="95" spans="2:12" s="9" customFormat="1" ht="24.95" customHeight="1">
      <c r="B95" s="89"/>
      <c r="C95" s="135"/>
      <c r="D95" s="136" t="s">
        <v>85</v>
      </c>
      <c r="E95" s="137"/>
      <c r="F95" s="137"/>
      <c r="G95" s="137"/>
      <c r="H95" s="137"/>
      <c r="I95" s="137"/>
      <c r="J95" s="138">
        <f>J120</f>
        <v>0</v>
      </c>
      <c r="L95" s="89"/>
    </row>
    <row r="96" spans="2:12" s="10" customFormat="1" ht="19.9" customHeight="1">
      <c r="B96" s="90"/>
      <c r="C96" s="139"/>
      <c r="D96" s="140" t="s">
        <v>86</v>
      </c>
      <c r="E96" s="141"/>
      <c r="F96" s="141"/>
      <c r="G96" s="141"/>
      <c r="H96" s="141"/>
      <c r="I96" s="141"/>
      <c r="J96" s="142">
        <f>J121</f>
        <v>0</v>
      </c>
      <c r="L96" s="90"/>
    </row>
    <row r="97" spans="2:12" s="10" customFormat="1" ht="19.9" customHeight="1">
      <c r="B97" s="90"/>
      <c r="C97" s="139"/>
      <c r="D97" s="140" t="s">
        <v>87</v>
      </c>
      <c r="E97" s="141"/>
      <c r="F97" s="141"/>
      <c r="G97" s="141"/>
      <c r="H97" s="141"/>
      <c r="I97" s="141"/>
      <c r="J97" s="142">
        <f>J123</f>
        <v>0</v>
      </c>
      <c r="L97" s="90"/>
    </row>
    <row r="98" spans="2:12" s="10" customFormat="1" ht="19.9" customHeight="1">
      <c r="B98" s="90"/>
      <c r="C98" s="139"/>
      <c r="D98" s="140" t="s">
        <v>88</v>
      </c>
      <c r="E98" s="141"/>
      <c r="F98" s="141"/>
      <c r="G98" s="141"/>
      <c r="H98" s="141"/>
      <c r="I98" s="141"/>
      <c r="J98" s="142">
        <f>J130</f>
        <v>0</v>
      </c>
      <c r="L98" s="90"/>
    </row>
    <row r="99" spans="2:12" s="9" customFormat="1" ht="24.95" customHeight="1">
      <c r="B99" s="89"/>
      <c r="C99" s="135"/>
      <c r="D99" s="136" t="s">
        <v>89</v>
      </c>
      <c r="E99" s="137"/>
      <c r="F99" s="137"/>
      <c r="G99" s="137"/>
      <c r="H99" s="137"/>
      <c r="I99" s="137"/>
      <c r="J99" s="138">
        <f>J143</f>
        <v>0</v>
      </c>
      <c r="L99" s="89"/>
    </row>
    <row r="100" spans="2:12" s="10" customFormat="1" ht="19.9" customHeight="1">
      <c r="B100" s="90"/>
      <c r="C100" s="139"/>
      <c r="D100" s="140" t="s">
        <v>90</v>
      </c>
      <c r="E100" s="141"/>
      <c r="F100" s="141"/>
      <c r="G100" s="141"/>
      <c r="H100" s="141"/>
      <c r="I100" s="141"/>
      <c r="J100" s="142">
        <f>J144</f>
        <v>0</v>
      </c>
      <c r="L100" s="90"/>
    </row>
    <row r="101" spans="2:12" s="10" customFormat="1" ht="19.9" customHeight="1">
      <c r="B101" s="90"/>
      <c r="C101" s="139"/>
      <c r="D101" s="140" t="s">
        <v>91</v>
      </c>
      <c r="E101" s="141"/>
      <c r="F101" s="141"/>
      <c r="G101" s="141"/>
      <c r="H101" s="141"/>
      <c r="I101" s="141"/>
      <c r="J101" s="142">
        <f>J146</f>
        <v>0</v>
      </c>
      <c r="L101" s="90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4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34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4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92</v>
      </c>
      <c r="D108" s="26"/>
      <c r="E108" s="26"/>
      <c r="F108" s="26"/>
      <c r="G108" s="26"/>
      <c r="H108" s="26"/>
      <c r="I108" s="26"/>
      <c r="J108" s="26"/>
      <c r="K108" s="26"/>
      <c r="L108" s="34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4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4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96" t="str">
        <f>E7</f>
        <v>MŠ Skorotice - malby</v>
      </c>
      <c r="F111" s="209"/>
      <c r="G111" s="209"/>
      <c r="H111" s="209"/>
      <c r="I111" s="26"/>
      <c r="J111" s="26"/>
      <c r="K111" s="26"/>
      <c r="L111" s="34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4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19</v>
      </c>
      <c r="D113" s="26"/>
      <c r="E113" s="26"/>
      <c r="F113" s="21">
        <f>F10</f>
        <v>0</v>
      </c>
      <c r="G113" s="26"/>
      <c r="H113" s="26"/>
      <c r="I113" s="23" t="s">
        <v>20</v>
      </c>
      <c r="J113" s="47" t="str">
        <f>IF(J10="","",J10)</f>
        <v/>
      </c>
      <c r="K113" s="26"/>
      <c r="L113" s="34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4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23</v>
      </c>
      <c r="D115" s="26"/>
      <c r="E115" s="26"/>
      <c r="F115" s="21" t="str">
        <f>E13</f>
        <v xml:space="preserve"> </v>
      </c>
      <c r="G115" s="26"/>
      <c r="H115" s="26"/>
      <c r="I115" s="23" t="s">
        <v>28</v>
      </c>
      <c r="J115" s="24" t="str">
        <f>E19</f>
        <v xml:space="preserve"> </v>
      </c>
      <c r="K115" s="26"/>
      <c r="L115" s="34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5.2" customHeight="1">
      <c r="A116" s="26"/>
      <c r="B116" s="27"/>
      <c r="C116" s="23" t="s">
        <v>27</v>
      </c>
      <c r="D116" s="26"/>
      <c r="E116" s="26"/>
      <c r="F116" s="21" t="str">
        <f>IF(E16="","",E16)</f>
        <v/>
      </c>
      <c r="G116" s="26"/>
      <c r="H116" s="26"/>
      <c r="I116" s="23" t="s">
        <v>30</v>
      </c>
      <c r="J116" s="24" t="str">
        <f>E22</f>
        <v xml:space="preserve"> </v>
      </c>
      <c r="K116" s="26"/>
      <c r="L116" s="34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4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1" customFormat="1" ht="29.25" customHeight="1">
      <c r="A118" s="91"/>
      <c r="B118" s="92"/>
      <c r="C118" s="93" t="s">
        <v>93</v>
      </c>
      <c r="D118" s="94" t="s">
        <v>57</v>
      </c>
      <c r="E118" s="94" t="s">
        <v>53</v>
      </c>
      <c r="F118" s="94" t="s">
        <v>54</v>
      </c>
      <c r="G118" s="94" t="s">
        <v>94</v>
      </c>
      <c r="H118" s="94" t="s">
        <v>95</v>
      </c>
      <c r="I118" s="94" t="s">
        <v>96</v>
      </c>
      <c r="J118" s="95" t="s">
        <v>82</v>
      </c>
      <c r="K118" s="96" t="s">
        <v>97</v>
      </c>
      <c r="L118" s="97"/>
      <c r="M118" s="54" t="s">
        <v>1</v>
      </c>
      <c r="N118" s="55" t="s">
        <v>36</v>
      </c>
      <c r="O118" s="55" t="s">
        <v>98</v>
      </c>
      <c r="P118" s="55" t="s">
        <v>99</v>
      </c>
      <c r="Q118" s="55" t="s">
        <v>100</v>
      </c>
      <c r="R118" s="55" t="s">
        <v>101</v>
      </c>
      <c r="S118" s="55" t="s">
        <v>102</v>
      </c>
      <c r="T118" s="56" t="s">
        <v>103</v>
      </c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63" s="2" customFormat="1" ht="22.9" customHeight="1">
      <c r="A119" s="26"/>
      <c r="B119" s="27"/>
      <c r="C119" s="61" t="s">
        <v>104</v>
      </c>
      <c r="D119" s="26"/>
      <c r="E119" s="26"/>
      <c r="F119" s="26"/>
      <c r="G119" s="26"/>
      <c r="H119" s="26"/>
      <c r="I119" s="26"/>
      <c r="J119" s="170">
        <f>BK119</f>
        <v>0</v>
      </c>
      <c r="K119" s="26"/>
      <c r="L119" s="27"/>
      <c r="M119" s="57"/>
      <c r="N119" s="48"/>
      <c r="O119" s="58"/>
      <c r="P119" s="98">
        <f>P120+P143</f>
        <v>212.10739</v>
      </c>
      <c r="Q119" s="58"/>
      <c r="R119" s="98">
        <f>R120+R143</f>
        <v>1.6313453999999998</v>
      </c>
      <c r="S119" s="58"/>
      <c r="T119" s="99">
        <f>T120+T143</f>
        <v>0.09602179999999999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71</v>
      </c>
      <c r="AU119" s="14" t="s">
        <v>84</v>
      </c>
      <c r="BK119" s="100">
        <f>BK120+BK143</f>
        <v>0</v>
      </c>
    </row>
    <row r="120" spans="2:63" s="12" customFormat="1" ht="25.9" customHeight="1">
      <c r="B120" s="101"/>
      <c r="C120" s="156"/>
      <c r="D120" s="157" t="s">
        <v>71</v>
      </c>
      <c r="E120" s="158" t="s">
        <v>105</v>
      </c>
      <c r="F120" s="158" t="s">
        <v>106</v>
      </c>
      <c r="G120" s="156"/>
      <c r="H120" s="156"/>
      <c r="J120" s="171">
        <f>BK120</f>
        <v>0</v>
      </c>
      <c r="L120" s="101"/>
      <c r="M120" s="103"/>
      <c r="N120" s="104"/>
      <c r="O120" s="104"/>
      <c r="P120" s="105">
        <f>P121+P123+P130</f>
        <v>212.10739</v>
      </c>
      <c r="Q120" s="104"/>
      <c r="R120" s="105">
        <f>R121+R123+R130</f>
        <v>1.6313453999999998</v>
      </c>
      <c r="S120" s="104"/>
      <c r="T120" s="106">
        <f>T121+T123+T130</f>
        <v>0.09602179999999999</v>
      </c>
      <c r="AR120" s="102" t="s">
        <v>78</v>
      </c>
      <c r="AT120" s="107" t="s">
        <v>71</v>
      </c>
      <c r="AU120" s="107" t="s">
        <v>72</v>
      </c>
      <c r="AY120" s="102" t="s">
        <v>107</v>
      </c>
      <c r="BK120" s="108">
        <f>BK121+BK123+BK130</f>
        <v>0</v>
      </c>
    </row>
    <row r="121" spans="2:63" s="12" customFormat="1" ht="22.9" customHeight="1">
      <c r="B121" s="101"/>
      <c r="C121" s="156"/>
      <c r="D121" s="157" t="s">
        <v>71</v>
      </c>
      <c r="E121" s="159" t="s">
        <v>108</v>
      </c>
      <c r="F121" s="159" t="s">
        <v>109</v>
      </c>
      <c r="G121" s="156"/>
      <c r="H121" s="156"/>
      <c r="J121" s="172">
        <f>BK121</f>
        <v>0</v>
      </c>
      <c r="L121" s="101"/>
      <c r="M121" s="103"/>
      <c r="N121" s="104"/>
      <c r="O121" s="104"/>
      <c r="P121" s="105">
        <f>P122</f>
        <v>2.7600000000000002</v>
      </c>
      <c r="Q121" s="104"/>
      <c r="R121" s="105">
        <f>R122</f>
        <v>0.01926</v>
      </c>
      <c r="S121" s="104"/>
      <c r="T121" s="106">
        <f>T122</f>
        <v>0.01518</v>
      </c>
      <c r="AR121" s="102" t="s">
        <v>78</v>
      </c>
      <c r="AT121" s="107" t="s">
        <v>71</v>
      </c>
      <c r="AU121" s="107" t="s">
        <v>18</v>
      </c>
      <c r="AY121" s="102" t="s">
        <v>107</v>
      </c>
      <c r="BK121" s="108">
        <f>BK122</f>
        <v>0</v>
      </c>
    </row>
    <row r="122" spans="1:65" s="2" customFormat="1" ht="24.2" customHeight="1">
      <c r="A122" s="26"/>
      <c r="B122" s="109"/>
      <c r="C122" s="160" t="s">
        <v>110</v>
      </c>
      <c r="D122" s="160" t="s">
        <v>111</v>
      </c>
      <c r="E122" s="161" t="s">
        <v>112</v>
      </c>
      <c r="F122" s="162" t="s">
        <v>113</v>
      </c>
      <c r="G122" s="163" t="s">
        <v>114</v>
      </c>
      <c r="H122" s="164">
        <v>3</v>
      </c>
      <c r="I122" s="110">
        <v>0</v>
      </c>
      <c r="J122" s="173">
        <f>ROUND(I122*H122,2)</f>
        <v>0</v>
      </c>
      <c r="K122" s="111"/>
      <c r="L122" s="27"/>
      <c r="M122" s="112" t="s">
        <v>1</v>
      </c>
      <c r="N122" s="113" t="s">
        <v>37</v>
      </c>
      <c r="O122" s="114">
        <v>0.92</v>
      </c>
      <c r="P122" s="114">
        <f>O122*H122</f>
        <v>2.7600000000000002</v>
      </c>
      <c r="Q122" s="114">
        <v>0.00642</v>
      </c>
      <c r="R122" s="114">
        <f>Q122*H122</f>
        <v>0.01926</v>
      </c>
      <c r="S122" s="114">
        <v>0.00506</v>
      </c>
      <c r="T122" s="115">
        <f>S122*H122</f>
        <v>0.01518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16" t="s">
        <v>115</v>
      </c>
      <c r="AT122" s="116" t="s">
        <v>111</v>
      </c>
      <c r="AU122" s="116" t="s">
        <v>78</v>
      </c>
      <c r="AY122" s="14" t="s">
        <v>107</v>
      </c>
      <c r="BE122" s="117">
        <f>IF(N122="základní",J122,0)</f>
        <v>0</v>
      </c>
      <c r="BF122" s="117">
        <f>IF(N122="snížená",J122,0)</f>
        <v>0</v>
      </c>
      <c r="BG122" s="117">
        <f>IF(N122="zákl. přenesená",J122,0)</f>
        <v>0</v>
      </c>
      <c r="BH122" s="117">
        <f>IF(N122="sníž. přenesená",J122,0)</f>
        <v>0</v>
      </c>
      <c r="BI122" s="117">
        <f>IF(N122="nulová",J122,0)</f>
        <v>0</v>
      </c>
      <c r="BJ122" s="14" t="s">
        <v>18</v>
      </c>
      <c r="BK122" s="117">
        <f>ROUND(I122*H122,2)</f>
        <v>0</v>
      </c>
      <c r="BL122" s="14" t="s">
        <v>115</v>
      </c>
      <c r="BM122" s="116" t="s">
        <v>116</v>
      </c>
    </row>
    <row r="123" spans="2:63" s="12" customFormat="1" ht="22.9" customHeight="1">
      <c r="B123" s="101"/>
      <c r="C123" s="156"/>
      <c r="D123" s="157" t="s">
        <v>71</v>
      </c>
      <c r="E123" s="159" t="s">
        <v>117</v>
      </c>
      <c r="F123" s="159" t="s">
        <v>118</v>
      </c>
      <c r="G123" s="156"/>
      <c r="H123" s="156"/>
      <c r="J123" s="172">
        <f>BK123</f>
        <v>0</v>
      </c>
      <c r="L123" s="101"/>
      <c r="M123" s="103"/>
      <c r="N123" s="104"/>
      <c r="O123" s="104"/>
      <c r="P123" s="105">
        <f>SUM(P124:P129)</f>
        <v>34.14647</v>
      </c>
      <c r="Q123" s="104"/>
      <c r="R123" s="105">
        <f>SUM(R124:R129)</f>
        <v>0.10691040000000002</v>
      </c>
      <c r="S123" s="104"/>
      <c r="T123" s="106">
        <f>SUM(T124:T129)</f>
        <v>0</v>
      </c>
      <c r="AR123" s="102" t="s">
        <v>78</v>
      </c>
      <c r="AT123" s="107" t="s">
        <v>71</v>
      </c>
      <c r="AU123" s="107" t="s">
        <v>18</v>
      </c>
      <c r="AY123" s="102" t="s">
        <v>107</v>
      </c>
      <c r="BK123" s="108">
        <f>SUM(BK124:BK129)</f>
        <v>0</v>
      </c>
    </row>
    <row r="124" spans="1:65" s="2" customFormat="1" ht="16.5" customHeight="1">
      <c r="A124" s="26"/>
      <c r="B124" s="109"/>
      <c r="C124" s="160" t="s">
        <v>119</v>
      </c>
      <c r="D124" s="160" t="s">
        <v>111</v>
      </c>
      <c r="E124" s="161" t="s">
        <v>120</v>
      </c>
      <c r="F124" s="162" t="s">
        <v>121</v>
      </c>
      <c r="G124" s="163" t="s">
        <v>122</v>
      </c>
      <c r="H124" s="164">
        <v>85.7</v>
      </c>
      <c r="I124" s="110">
        <v>0</v>
      </c>
      <c r="J124" s="173">
        <f aca="true" t="shared" si="0" ref="J124:J129">ROUND(I124*H124,2)</f>
        <v>0</v>
      </c>
      <c r="K124" s="111"/>
      <c r="L124" s="27"/>
      <c r="M124" s="112" t="s">
        <v>1</v>
      </c>
      <c r="N124" s="113" t="s">
        <v>37</v>
      </c>
      <c r="O124" s="114">
        <v>0.042</v>
      </c>
      <c r="P124" s="114">
        <f aca="true" t="shared" si="1" ref="P124:P129">O124*H124</f>
        <v>3.5994</v>
      </c>
      <c r="Q124" s="114">
        <v>0</v>
      </c>
      <c r="R124" s="114">
        <f aca="true" t="shared" si="2" ref="R124:R129">Q124*H124</f>
        <v>0</v>
      </c>
      <c r="S124" s="114">
        <v>0</v>
      </c>
      <c r="T124" s="115">
        <f aca="true" t="shared" si="3" ref="T124:T129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16" t="s">
        <v>115</v>
      </c>
      <c r="AT124" s="116" t="s">
        <v>111</v>
      </c>
      <c r="AU124" s="116" t="s">
        <v>78</v>
      </c>
      <c r="AY124" s="14" t="s">
        <v>107</v>
      </c>
      <c r="BE124" s="117">
        <f aca="true" t="shared" si="4" ref="BE124:BE129">IF(N124="základní",J124,0)</f>
        <v>0</v>
      </c>
      <c r="BF124" s="117">
        <f aca="true" t="shared" si="5" ref="BF124:BF129">IF(N124="snížená",J124,0)</f>
        <v>0</v>
      </c>
      <c r="BG124" s="117">
        <f aca="true" t="shared" si="6" ref="BG124:BG129">IF(N124="zákl. přenesená",J124,0)</f>
        <v>0</v>
      </c>
      <c r="BH124" s="117">
        <f aca="true" t="shared" si="7" ref="BH124:BH129">IF(N124="sníž. přenesená",J124,0)</f>
        <v>0</v>
      </c>
      <c r="BI124" s="117">
        <f aca="true" t="shared" si="8" ref="BI124:BI129">IF(N124="nulová",J124,0)</f>
        <v>0</v>
      </c>
      <c r="BJ124" s="14" t="s">
        <v>18</v>
      </c>
      <c r="BK124" s="117">
        <f aca="true" t="shared" si="9" ref="BK124:BK129">ROUND(I124*H124,2)</f>
        <v>0</v>
      </c>
      <c r="BL124" s="14" t="s">
        <v>115</v>
      </c>
      <c r="BM124" s="116" t="s">
        <v>123</v>
      </c>
    </row>
    <row r="125" spans="1:65" s="2" customFormat="1" ht="37.9" customHeight="1">
      <c r="A125" s="26"/>
      <c r="B125" s="109"/>
      <c r="C125" s="160" t="s">
        <v>124</v>
      </c>
      <c r="D125" s="160" t="s">
        <v>111</v>
      </c>
      <c r="E125" s="161" t="s">
        <v>125</v>
      </c>
      <c r="F125" s="162" t="s">
        <v>126</v>
      </c>
      <c r="G125" s="163" t="s">
        <v>122</v>
      </c>
      <c r="H125" s="164">
        <v>6.07</v>
      </c>
      <c r="I125" s="110">
        <v>0</v>
      </c>
      <c r="J125" s="173">
        <f t="shared" si="0"/>
        <v>0</v>
      </c>
      <c r="K125" s="111"/>
      <c r="L125" s="27"/>
      <c r="M125" s="112" t="s">
        <v>1</v>
      </c>
      <c r="N125" s="113" t="s">
        <v>37</v>
      </c>
      <c r="O125" s="114">
        <v>0.141</v>
      </c>
      <c r="P125" s="114">
        <f t="shared" si="1"/>
        <v>0.8558699999999999</v>
      </c>
      <c r="Q125" s="114">
        <v>0.00472</v>
      </c>
      <c r="R125" s="114">
        <f t="shared" si="2"/>
        <v>0.028650400000000003</v>
      </c>
      <c r="S125" s="114">
        <v>0</v>
      </c>
      <c r="T125" s="11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16" t="s">
        <v>115</v>
      </c>
      <c r="AT125" s="116" t="s">
        <v>111</v>
      </c>
      <c r="AU125" s="116" t="s">
        <v>78</v>
      </c>
      <c r="AY125" s="14" t="s">
        <v>107</v>
      </c>
      <c r="BE125" s="117">
        <f t="shared" si="4"/>
        <v>0</v>
      </c>
      <c r="BF125" s="117">
        <f t="shared" si="5"/>
        <v>0</v>
      </c>
      <c r="BG125" s="117">
        <f t="shared" si="6"/>
        <v>0</v>
      </c>
      <c r="BH125" s="117">
        <f t="shared" si="7"/>
        <v>0</v>
      </c>
      <c r="BI125" s="117">
        <f t="shared" si="8"/>
        <v>0</v>
      </c>
      <c r="BJ125" s="14" t="s">
        <v>18</v>
      </c>
      <c r="BK125" s="117">
        <f t="shared" si="9"/>
        <v>0</v>
      </c>
      <c r="BL125" s="14" t="s">
        <v>115</v>
      </c>
      <c r="BM125" s="116" t="s">
        <v>127</v>
      </c>
    </row>
    <row r="126" spans="1:65" s="2" customFormat="1" ht="24.2" customHeight="1">
      <c r="A126" s="26"/>
      <c r="B126" s="109"/>
      <c r="C126" s="160" t="s">
        <v>128</v>
      </c>
      <c r="D126" s="160" t="s">
        <v>111</v>
      </c>
      <c r="E126" s="161" t="s">
        <v>129</v>
      </c>
      <c r="F126" s="162" t="s">
        <v>130</v>
      </c>
      <c r="G126" s="163" t="s">
        <v>122</v>
      </c>
      <c r="H126" s="164">
        <v>60.7</v>
      </c>
      <c r="I126" s="110">
        <v>0</v>
      </c>
      <c r="J126" s="173">
        <f t="shared" si="0"/>
        <v>0</v>
      </c>
      <c r="K126" s="111"/>
      <c r="L126" s="27"/>
      <c r="M126" s="112" t="s">
        <v>1</v>
      </c>
      <c r="N126" s="113" t="s">
        <v>37</v>
      </c>
      <c r="O126" s="114">
        <v>0.09</v>
      </c>
      <c r="P126" s="114">
        <f t="shared" si="1"/>
        <v>5.463</v>
      </c>
      <c r="Q126" s="114">
        <v>8E-05</v>
      </c>
      <c r="R126" s="114">
        <f t="shared" si="2"/>
        <v>0.004856000000000001</v>
      </c>
      <c r="S126" s="114">
        <v>0</v>
      </c>
      <c r="T126" s="11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16" t="s">
        <v>115</v>
      </c>
      <c r="AT126" s="116" t="s">
        <v>111</v>
      </c>
      <c r="AU126" s="116" t="s">
        <v>78</v>
      </c>
      <c r="AY126" s="14" t="s">
        <v>107</v>
      </c>
      <c r="BE126" s="117">
        <f t="shared" si="4"/>
        <v>0</v>
      </c>
      <c r="BF126" s="117">
        <f t="shared" si="5"/>
        <v>0</v>
      </c>
      <c r="BG126" s="117">
        <f t="shared" si="6"/>
        <v>0</v>
      </c>
      <c r="BH126" s="117">
        <f t="shared" si="7"/>
        <v>0</v>
      </c>
      <c r="BI126" s="117">
        <f t="shared" si="8"/>
        <v>0</v>
      </c>
      <c r="BJ126" s="14" t="s">
        <v>18</v>
      </c>
      <c r="BK126" s="117">
        <f t="shared" si="9"/>
        <v>0</v>
      </c>
      <c r="BL126" s="14" t="s">
        <v>115</v>
      </c>
      <c r="BM126" s="116" t="s">
        <v>131</v>
      </c>
    </row>
    <row r="127" spans="1:65" s="2" customFormat="1" ht="24.2" customHeight="1">
      <c r="A127" s="26"/>
      <c r="B127" s="109"/>
      <c r="C127" s="160" t="s">
        <v>132</v>
      </c>
      <c r="D127" s="160" t="s">
        <v>111</v>
      </c>
      <c r="E127" s="161" t="s">
        <v>133</v>
      </c>
      <c r="F127" s="162" t="s">
        <v>134</v>
      </c>
      <c r="G127" s="163" t="s">
        <v>122</v>
      </c>
      <c r="H127" s="164">
        <v>45</v>
      </c>
      <c r="I127" s="110">
        <v>0</v>
      </c>
      <c r="J127" s="173">
        <f t="shared" si="0"/>
        <v>0</v>
      </c>
      <c r="K127" s="111"/>
      <c r="L127" s="27"/>
      <c r="M127" s="112" t="s">
        <v>1</v>
      </c>
      <c r="N127" s="113" t="s">
        <v>37</v>
      </c>
      <c r="O127" s="114">
        <v>0.09</v>
      </c>
      <c r="P127" s="114">
        <f t="shared" si="1"/>
        <v>4.05</v>
      </c>
      <c r="Q127" s="114">
        <v>0.00012</v>
      </c>
      <c r="R127" s="114">
        <f t="shared" si="2"/>
        <v>0.0054</v>
      </c>
      <c r="S127" s="114">
        <v>0</v>
      </c>
      <c r="T127" s="11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16" t="s">
        <v>115</v>
      </c>
      <c r="AT127" s="116" t="s">
        <v>111</v>
      </c>
      <c r="AU127" s="116" t="s">
        <v>78</v>
      </c>
      <c r="AY127" s="14" t="s">
        <v>107</v>
      </c>
      <c r="BE127" s="117">
        <f t="shared" si="4"/>
        <v>0</v>
      </c>
      <c r="BF127" s="117">
        <f t="shared" si="5"/>
        <v>0</v>
      </c>
      <c r="BG127" s="117">
        <f t="shared" si="6"/>
        <v>0</v>
      </c>
      <c r="BH127" s="117">
        <f t="shared" si="7"/>
        <v>0</v>
      </c>
      <c r="BI127" s="117">
        <f t="shared" si="8"/>
        <v>0</v>
      </c>
      <c r="BJ127" s="14" t="s">
        <v>18</v>
      </c>
      <c r="BK127" s="117">
        <f t="shared" si="9"/>
        <v>0</v>
      </c>
      <c r="BL127" s="14" t="s">
        <v>115</v>
      </c>
      <c r="BM127" s="116" t="s">
        <v>135</v>
      </c>
    </row>
    <row r="128" spans="1:65" s="2" customFormat="1" ht="24.2" customHeight="1">
      <c r="A128" s="26"/>
      <c r="B128" s="109"/>
      <c r="C128" s="160" t="s">
        <v>136</v>
      </c>
      <c r="D128" s="160" t="s">
        <v>111</v>
      </c>
      <c r="E128" s="161" t="s">
        <v>137</v>
      </c>
      <c r="F128" s="162" t="s">
        <v>138</v>
      </c>
      <c r="G128" s="163" t="s">
        <v>122</v>
      </c>
      <c r="H128" s="164">
        <v>45</v>
      </c>
      <c r="I128" s="110">
        <v>0</v>
      </c>
      <c r="J128" s="173">
        <f t="shared" si="0"/>
        <v>0</v>
      </c>
      <c r="K128" s="111"/>
      <c r="L128" s="27"/>
      <c r="M128" s="112" t="s">
        <v>1</v>
      </c>
      <c r="N128" s="113" t="s">
        <v>37</v>
      </c>
      <c r="O128" s="114">
        <v>0.211</v>
      </c>
      <c r="P128" s="114">
        <f t="shared" si="1"/>
        <v>9.495</v>
      </c>
      <c r="Q128" s="114">
        <v>0.00054</v>
      </c>
      <c r="R128" s="114">
        <f t="shared" si="2"/>
        <v>0.0243</v>
      </c>
      <c r="S128" s="114">
        <v>0</v>
      </c>
      <c r="T128" s="11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16" t="s">
        <v>115</v>
      </c>
      <c r="AT128" s="116" t="s">
        <v>111</v>
      </c>
      <c r="AU128" s="116" t="s">
        <v>78</v>
      </c>
      <c r="AY128" s="14" t="s">
        <v>107</v>
      </c>
      <c r="BE128" s="117">
        <f t="shared" si="4"/>
        <v>0</v>
      </c>
      <c r="BF128" s="117">
        <f t="shared" si="5"/>
        <v>0</v>
      </c>
      <c r="BG128" s="117">
        <f t="shared" si="6"/>
        <v>0</v>
      </c>
      <c r="BH128" s="117">
        <f t="shared" si="7"/>
        <v>0</v>
      </c>
      <c r="BI128" s="117">
        <f t="shared" si="8"/>
        <v>0</v>
      </c>
      <c r="BJ128" s="14" t="s">
        <v>18</v>
      </c>
      <c r="BK128" s="117">
        <f t="shared" si="9"/>
        <v>0</v>
      </c>
      <c r="BL128" s="14" t="s">
        <v>115</v>
      </c>
      <c r="BM128" s="116" t="s">
        <v>139</v>
      </c>
    </row>
    <row r="129" spans="1:65" s="2" customFormat="1" ht="24.2" customHeight="1">
      <c r="A129" s="26"/>
      <c r="B129" s="109"/>
      <c r="C129" s="160" t="s">
        <v>140</v>
      </c>
      <c r="D129" s="160" t="s">
        <v>111</v>
      </c>
      <c r="E129" s="161" t="s">
        <v>141</v>
      </c>
      <c r="F129" s="162" t="s">
        <v>142</v>
      </c>
      <c r="G129" s="163" t="s">
        <v>122</v>
      </c>
      <c r="H129" s="164">
        <v>60.7</v>
      </c>
      <c r="I129" s="110">
        <v>0</v>
      </c>
      <c r="J129" s="173">
        <f t="shared" si="0"/>
        <v>0</v>
      </c>
      <c r="K129" s="111"/>
      <c r="L129" s="27"/>
      <c r="M129" s="112" t="s">
        <v>1</v>
      </c>
      <c r="N129" s="113" t="s">
        <v>37</v>
      </c>
      <c r="O129" s="114">
        <v>0.176</v>
      </c>
      <c r="P129" s="114">
        <f t="shared" si="1"/>
        <v>10.6832</v>
      </c>
      <c r="Q129" s="114">
        <v>0.00072</v>
      </c>
      <c r="R129" s="114">
        <f t="shared" si="2"/>
        <v>0.04370400000000001</v>
      </c>
      <c r="S129" s="114">
        <v>0</v>
      </c>
      <c r="T129" s="11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16" t="s">
        <v>115</v>
      </c>
      <c r="AT129" s="116" t="s">
        <v>111</v>
      </c>
      <c r="AU129" s="116" t="s">
        <v>78</v>
      </c>
      <c r="AY129" s="14" t="s">
        <v>107</v>
      </c>
      <c r="BE129" s="117">
        <f t="shared" si="4"/>
        <v>0</v>
      </c>
      <c r="BF129" s="117">
        <f t="shared" si="5"/>
        <v>0</v>
      </c>
      <c r="BG129" s="117">
        <f t="shared" si="6"/>
        <v>0</v>
      </c>
      <c r="BH129" s="117">
        <f t="shared" si="7"/>
        <v>0</v>
      </c>
      <c r="BI129" s="117">
        <f t="shared" si="8"/>
        <v>0</v>
      </c>
      <c r="BJ129" s="14" t="s">
        <v>18</v>
      </c>
      <c r="BK129" s="117">
        <f t="shared" si="9"/>
        <v>0</v>
      </c>
      <c r="BL129" s="14" t="s">
        <v>115</v>
      </c>
      <c r="BM129" s="116" t="s">
        <v>143</v>
      </c>
    </row>
    <row r="130" spans="2:63" s="12" customFormat="1" ht="22.9" customHeight="1">
      <c r="B130" s="101"/>
      <c r="C130" s="156"/>
      <c r="D130" s="157" t="s">
        <v>71</v>
      </c>
      <c r="E130" s="159" t="s">
        <v>144</v>
      </c>
      <c r="F130" s="159" t="s">
        <v>145</v>
      </c>
      <c r="G130" s="156"/>
      <c r="H130" s="156"/>
      <c r="J130" s="172">
        <f>BK130</f>
        <v>0</v>
      </c>
      <c r="L130" s="101"/>
      <c r="M130" s="103"/>
      <c r="N130" s="104"/>
      <c r="O130" s="104"/>
      <c r="P130" s="105">
        <f>SUM(P131:P142)</f>
        <v>175.20092</v>
      </c>
      <c r="Q130" s="104"/>
      <c r="R130" s="105">
        <f>SUM(R131:R142)</f>
        <v>1.505175</v>
      </c>
      <c r="S130" s="104"/>
      <c r="T130" s="106">
        <f>SUM(T131:T142)</f>
        <v>0.08084179999999999</v>
      </c>
      <c r="AR130" s="102" t="s">
        <v>78</v>
      </c>
      <c r="AT130" s="107" t="s">
        <v>71</v>
      </c>
      <c r="AU130" s="107" t="s">
        <v>18</v>
      </c>
      <c r="AY130" s="102" t="s">
        <v>107</v>
      </c>
      <c r="BK130" s="108">
        <f>SUM(BK131:BK142)</f>
        <v>0</v>
      </c>
    </row>
    <row r="131" spans="1:65" s="2" customFormat="1" ht="21.75" customHeight="1">
      <c r="A131" s="26"/>
      <c r="B131" s="109"/>
      <c r="C131" s="160" t="s">
        <v>146</v>
      </c>
      <c r="D131" s="160" t="s">
        <v>111</v>
      </c>
      <c r="E131" s="161" t="s">
        <v>147</v>
      </c>
      <c r="F131" s="162" t="s">
        <v>148</v>
      </c>
      <c r="G131" s="163" t="s">
        <v>122</v>
      </c>
      <c r="H131" s="164">
        <v>260.78</v>
      </c>
      <c r="I131" s="110">
        <v>0</v>
      </c>
      <c r="J131" s="173">
        <f aca="true" t="shared" si="10" ref="J131:J142">ROUND(I131*H131,2)</f>
        <v>0</v>
      </c>
      <c r="K131" s="111"/>
      <c r="L131" s="27"/>
      <c r="M131" s="112" t="s">
        <v>1</v>
      </c>
      <c r="N131" s="113" t="s">
        <v>37</v>
      </c>
      <c r="O131" s="114">
        <v>0.074</v>
      </c>
      <c r="P131" s="114">
        <f aca="true" t="shared" si="11" ref="P131:P142">O131*H131</f>
        <v>19.297719999999998</v>
      </c>
      <c r="Q131" s="114">
        <v>0.001</v>
      </c>
      <c r="R131" s="114">
        <f aca="true" t="shared" si="12" ref="R131:R142">Q131*H131</f>
        <v>0.26077999999999996</v>
      </c>
      <c r="S131" s="114">
        <v>0.00031</v>
      </c>
      <c r="T131" s="115">
        <f aca="true" t="shared" si="13" ref="T131:T142">S131*H131</f>
        <v>0.08084179999999999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6" t="s">
        <v>115</v>
      </c>
      <c r="AT131" s="116" t="s">
        <v>111</v>
      </c>
      <c r="AU131" s="116" t="s">
        <v>78</v>
      </c>
      <c r="AY131" s="14" t="s">
        <v>107</v>
      </c>
      <c r="BE131" s="117">
        <f aca="true" t="shared" si="14" ref="BE131:BE142">IF(N131="základní",J131,0)</f>
        <v>0</v>
      </c>
      <c r="BF131" s="117">
        <f aca="true" t="shared" si="15" ref="BF131:BF142">IF(N131="snížená",J131,0)</f>
        <v>0</v>
      </c>
      <c r="BG131" s="117">
        <f aca="true" t="shared" si="16" ref="BG131:BG142">IF(N131="zákl. přenesená",J131,0)</f>
        <v>0</v>
      </c>
      <c r="BH131" s="117">
        <f aca="true" t="shared" si="17" ref="BH131:BH142">IF(N131="sníž. přenesená",J131,0)</f>
        <v>0</v>
      </c>
      <c r="BI131" s="117">
        <f aca="true" t="shared" si="18" ref="BI131:BI142">IF(N131="nulová",J131,0)</f>
        <v>0</v>
      </c>
      <c r="BJ131" s="14" t="s">
        <v>18</v>
      </c>
      <c r="BK131" s="117">
        <f aca="true" t="shared" si="19" ref="BK131:BK142">ROUND(I131*H131,2)</f>
        <v>0</v>
      </c>
      <c r="BL131" s="14" t="s">
        <v>115</v>
      </c>
      <c r="BM131" s="116" t="s">
        <v>149</v>
      </c>
    </row>
    <row r="132" spans="1:65" s="2" customFormat="1" ht="24.2" customHeight="1">
      <c r="A132" s="26"/>
      <c r="B132" s="109"/>
      <c r="C132" s="160" t="s">
        <v>150</v>
      </c>
      <c r="D132" s="160" t="s">
        <v>111</v>
      </c>
      <c r="E132" s="161" t="s">
        <v>151</v>
      </c>
      <c r="F132" s="162" t="s">
        <v>152</v>
      </c>
      <c r="G132" s="163" t="s">
        <v>122</v>
      </c>
      <c r="H132" s="164">
        <v>15</v>
      </c>
      <c r="I132" s="110">
        <v>0</v>
      </c>
      <c r="J132" s="173">
        <f t="shared" si="10"/>
        <v>0</v>
      </c>
      <c r="K132" s="111"/>
      <c r="L132" s="27"/>
      <c r="M132" s="112" t="s">
        <v>1</v>
      </c>
      <c r="N132" s="113" t="s">
        <v>37</v>
      </c>
      <c r="O132" s="114">
        <v>0.13</v>
      </c>
      <c r="P132" s="114">
        <f t="shared" si="11"/>
        <v>1.9500000000000002</v>
      </c>
      <c r="Q132" s="114">
        <v>0.00029</v>
      </c>
      <c r="R132" s="114">
        <f t="shared" si="12"/>
        <v>0.00435</v>
      </c>
      <c r="S132" s="114">
        <v>0</v>
      </c>
      <c r="T132" s="115">
        <f t="shared" si="1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16" t="s">
        <v>115</v>
      </c>
      <c r="AT132" s="116" t="s">
        <v>111</v>
      </c>
      <c r="AU132" s="116" t="s">
        <v>78</v>
      </c>
      <c r="AY132" s="14" t="s">
        <v>107</v>
      </c>
      <c r="BE132" s="117">
        <f t="shared" si="14"/>
        <v>0</v>
      </c>
      <c r="BF132" s="117">
        <f t="shared" si="15"/>
        <v>0</v>
      </c>
      <c r="BG132" s="117">
        <f t="shared" si="16"/>
        <v>0</v>
      </c>
      <c r="BH132" s="117">
        <f t="shared" si="17"/>
        <v>0</v>
      </c>
      <c r="BI132" s="117">
        <f t="shared" si="18"/>
        <v>0</v>
      </c>
      <c r="BJ132" s="14" t="s">
        <v>18</v>
      </c>
      <c r="BK132" s="117">
        <f t="shared" si="19"/>
        <v>0</v>
      </c>
      <c r="BL132" s="14" t="s">
        <v>115</v>
      </c>
      <c r="BM132" s="116" t="s">
        <v>153</v>
      </c>
    </row>
    <row r="133" spans="1:65" s="2" customFormat="1" ht="33" customHeight="1">
      <c r="A133" s="26"/>
      <c r="B133" s="109"/>
      <c r="C133" s="160" t="s">
        <v>154</v>
      </c>
      <c r="D133" s="160" t="s">
        <v>111</v>
      </c>
      <c r="E133" s="161" t="s">
        <v>155</v>
      </c>
      <c r="F133" s="162" t="s">
        <v>156</v>
      </c>
      <c r="G133" s="163" t="s">
        <v>157</v>
      </c>
      <c r="H133" s="164">
        <v>175</v>
      </c>
      <c r="I133" s="110">
        <v>0</v>
      </c>
      <c r="J133" s="173">
        <f t="shared" si="10"/>
        <v>0</v>
      </c>
      <c r="K133" s="111"/>
      <c r="L133" s="27"/>
      <c r="M133" s="112" t="s">
        <v>1</v>
      </c>
      <c r="N133" s="113" t="s">
        <v>37</v>
      </c>
      <c r="O133" s="114">
        <v>0.043</v>
      </c>
      <c r="P133" s="114">
        <f t="shared" si="11"/>
        <v>7.5249999999999995</v>
      </c>
      <c r="Q133" s="114">
        <v>1E-05</v>
      </c>
      <c r="R133" s="114">
        <f t="shared" si="12"/>
        <v>0.00175</v>
      </c>
      <c r="S133" s="114">
        <v>0</v>
      </c>
      <c r="T133" s="115">
        <f t="shared" si="1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16" t="s">
        <v>115</v>
      </c>
      <c r="AT133" s="116" t="s">
        <v>111</v>
      </c>
      <c r="AU133" s="116" t="s">
        <v>78</v>
      </c>
      <c r="AY133" s="14" t="s">
        <v>107</v>
      </c>
      <c r="BE133" s="117">
        <f t="shared" si="14"/>
        <v>0</v>
      </c>
      <c r="BF133" s="117">
        <f t="shared" si="15"/>
        <v>0</v>
      </c>
      <c r="BG133" s="117">
        <f t="shared" si="16"/>
        <v>0</v>
      </c>
      <c r="BH133" s="117">
        <f t="shared" si="17"/>
        <v>0</v>
      </c>
      <c r="BI133" s="117">
        <f t="shared" si="18"/>
        <v>0</v>
      </c>
      <c r="BJ133" s="14" t="s">
        <v>18</v>
      </c>
      <c r="BK133" s="117">
        <f t="shared" si="19"/>
        <v>0</v>
      </c>
      <c r="BL133" s="14" t="s">
        <v>115</v>
      </c>
      <c r="BM133" s="116" t="s">
        <v>158</v>
      </c>
    </row>
    <row r="134" spans="1:65" s="2" customFormat="1" ht="24.2" customHeight="1">
      <c r="A134" s="26"/>
      <c r="B134" s="109"/>
      <c r="C134" s="160" t="s">
        <v>159</v>
      </c>
      <c r="D134" s="160" t="s">
        <v>111</v>
      </c>
      <c r="E134" s="161" t="s">
        <v>160</v>
      </c>
      <c r="F134" s="162" t="s">
        <v>161</v>
      </c>
      <c r="G134" s="163" t="s">
        <v>122</v>
      </c>
      <c r="H134" s="164">
        <v>130.3</v>
      </c>
      <c r="I134" s="110">
        <v>0</v>
      </c>
      <c r="J134" s="173">
        <f t="shared" si="10"/>
        <v>0</v>
      </c>
      <c r="K134" s="111"/>
      <c r="L134" s="27"/>
      <c r="M134" s="112" t="s">
        <v>1</v>
      </c>
      <c r="N134" s="113" t="s">
        <v>37</v>
      </c>
      <c r="O134" s="114">
        <v>0.093</v>
      </c>
      <c r="P134" s="114">
        <f t="shared" si="11"/>
        <v>12.1179</v>
      </c>
      <c r="Q134" s="114">
        <v>0.0045</v>
      </c>
      <c r="R134" s="114">
        <f t="shared" si="12"/>
        <v>0.58635</v>
      </c>
      <c r="S134" s="114">
        <v>0</v>
      </c>
      <c r="T134" s="115">
        <f t="shared" si="1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16" t="s">
        <v>115</v>
      </c>
      <c r="AT134" s="116" t="s">
        <v>111</v>
      </c>
      <c r="AU134" s="116" t="s">
        <v>78</v>
      </c>
      <c r="AY134" s="14" t="s">
        <v>107</v>
      </c>
      <c r="BE134" s="117">
        <f t="shared" si="14"/>
        <v>0</v>
      </c>
      <c r="BF134" s="117">
        <f t="shared" si="15"/>
        <v>0</v>
      </c>
      <c r="BG134" s="117">
        <f t="shared" si="16"/>
        <v>0</v>
      </c>
      <c r="BH134" s="117">
        <f t="shared" si="17"/>
        <v>0</v>
      </c>
      <c r="BI134" s="117">
        <f t="shared" si="18"/>
        <v>0</v>
      </c>
      <c r="BJ134" s="14" t="s">
        <v>18</v>
      </c>
      <c r="BK134" s="117">
        <f t="shared" si="19"/>
        <v>0</v>
      </c>
      <c r="BL134" s="14" t="s">
        <v>115</v>
      </c>
      <c r="BM134" s="116" t="s">
        <v>162</v>
      </c>
    </row>
    <row r="135" spans="1:65" s="2" customFormat="1" ht="16.5" customHeight="1">
      <c r="A135" s="26"/>
      <c r="B135" s="109"/>
      <c r="C135" s="160" t="s">
        <v>163</v>
      </c>
      <c r="D135" s="160" t="s">
        <v>111</v>
      </c>
      <c r="E135" s="161" t="s">
        <v>164</v>
      </c>
      <c r="F135" s="162" t="s">
        <v>165</v>
      </c>
      <c r="G135" s="163" t="s">
        <v>122</v>
      </c>
      <c r="H135" s="164">
        <v>256</v>
      </c>
      <c r="I135" s="110">
        <v>0</v>
      </c>
      <c r="J135" s="173">
        <f t="shared" si="10"/>
        <v>0</v>
      </c>
      <c r="K135" s="111"/>
      <c r="L135" s="27"/>
      <c r="M135" s="112" t="s">
        <v>1</v>
      </c>
      <c r="N135" s="113" t="s">
        <v>37</v>
      </c>
      <c r="O135" s="114">
        <v>0.012</v>
      </c>
      <c r="P135" s="114">
        <f t="shared" si="11"/>
        <v>3.072</v>
      </c>
      <c r="Q135" s="114">
        <v>0</v>
      </c>
      <c r="R135" s="114">
        <f t="shared" si="12"/>
        <v>0</v>
      </c>
      <c r="S135" s="114">
        <v>0</v>
      </c>
      <c r="T135" s="115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16" t="s">
        <v>115</v>
      </c>
      <c r="AT135" s="116" t="s">
        <v>111</v>
      </c>
      <c r="AU135" s="116" t="s">
        <v>78</v>
      </c>
      <c r="AY135" s="14" t="s">
        <v>107</v>
      </c>
      <c r="BE135" s="117">
        <f t="shared" si="14"/>
        <v>0</v>
      </c>
      <c r="BF135" s="117">
        <f t="shared" si="15"/>
        <v>0</v>
      </c>
      <c r="BG135" s="117">
        <f t="shared" si="16"/>
        <v>0</v>
      </c>
      <c r="BH135" s="117">
        <f t="shared" si="17"/>
        <v>0</v>
      </c>
      <c r="BI135" s="117">
        <f t="shared" si="18"/>
        <v>0</v>
      </c>
      <c r="BJ135" s="14" t="s">
        <v>18</v>
      </c>
      <c r="BK135" s="117">
        <f t="shared" si="19"/>
        <v>0</v>
      </c>
      <c r="BL135" s="14" t="s">
        <v>115</v>
      </c>
      <c r="BM135" s="116" t="s">
        <v>166</v>
      </c>
    </row>
    <row r="136" spans="1:65" s="2" customFormat="1" ht="24.2" customHeight="1">
      <c r="A136" s="26"/>
      <c r="B136" s="109"/>
      <c r="C136" s="160" t="s">
        <v>167</v>
      </c>
      <c r="D136" s="160" t="s">
        <v>111</v>
      </c>
      <c r="E136" s="161" t="s">
        <v>168</v>
      </c>
      <c r="F136" s="162" t="s">
        <v>169</v>
      </c>
      <c r="G136" s="163" t="s">
        <v>122</v>
      </c>
      <c r="H136" s="164">
        <v>120</v>
      </c>
      <c r="I136" s="110">
        <v>0</v>
      </c>
      <c r="J136" s="173">
        <f t="shared" si="10"/>
        <v>0</v>
      </c>
      <c r="K136" s="111"/>
      <c r="L136" s="27"/>
      <c r="M136" s="112" t="s">
        <v>1</v>
      </c>
      <c r="N136" s="113" t="s">
        <v>37</v>
      </c>
      <c r="O136" s="114">
        <v>0.029</v>
      </c>
      <c r="P136" s="114">
        <f t="shared" si="11"/>
        <v>3.48</v>
      </c>
      <c r="Q136" s="114">
        <v>0</v>
      </c>
      <c r="R136" s="114">
        <f t="shared" si="12"/>
        <v>0</v>
      </c>
      <c r="S136" s="114">
        <v>0</v>
      </c>
      <c r="T136" s="11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16" t="s">
        <v>115</v>
      </c>
      <c r="AT136" s="116" t="s">
        <v>111</v>
      </c>
      <c r="AU136" s="116" t="s">
        <v>78</v>
      </c>
      <c r="AY136" s="14" t="s">
        <v>107</v>
      </c>
      <c r="BE136" s="117">
        <f t="shared" si="14"/>
        <v>0</v>
      </c>
      <c r="BF136" s="117">
        <f t="shared" si="15"/>
        <v>0</v>
      </c>
      <c r="BG136" s="117">
        <f t="shared" si="16"/>
        <v>0</v>
      </c>
      <c r="BH136" s="117">
        <f t="shared" si="17"/>
        <v>0</v>
      </c>
      <c r="BI136" s="117">
        <f t="shared" si="18"/>
        <v>0</v>
      </c>
      <c r="BJ136" s="14" t="s">
        <v>18</v>
      </c>
      <c r="BK136" s="117">
        <f t="shared" si="19"/>
        <v>0</v>
      </c>
      <c r="BL136" s="14" t="s">
        <v>115</v>
      </c>
      <c r="BM136" s="116" t="s">
        <v>170</v>
      </c>
    </row>
    <row r="137" spans="1:65" s="2" customFormat="1" ht="16.5" customHeight="1">
      <c r="A137" s="26"/>
      <c r="B137" s="109"/>
      <c r="C137" s="165" t="s">
        <v>171</v>
      </c>
      <c r="D137" s="165" t="s">
        <v>172</v>
      </c>
      <c r="E137" s="166" t="s">
        <v>173</v>
      </c>
      <c r="F137" s="167" t="s">
        <v>174</v>
      </c>
      <c r="G137" s="168" t="s">
        <v>122</v>
      </c>
      <c r="H137" s="169">
        <v>281.6</v>
      </c>
      <c r="I137" s="118">
        <v>0</v>
      </c>
      <c r="J137" s="174">
        <f t="shared" si="10"/>
        <v>0</v>
      </c>
      <c r="K137" s="119"/>
      <c r="L137" s="120"/>
      <c r="M137" s="121" t="s">
        <v>1</v>
      </c>
      <c r="N137" s="122" t="s">
        <v>37</v>
      </c>
      <c r="O137" s="114">
        <v>0</v>
      </c>
      <c r="P137" s="114">
        <f t="shared" si="11"/>
        <v>0</v>
      </c>
      <c r="Q137" s="114">
        <v>0</v>
      </c>
      <c r="R137" s="114">
        <f t="shared" si="12"/>
        <v>0</v>
      </c>
      <c r="S137" s="114">
        <v>0</v>
      </c>
      <c r="T137" s="11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16" t="s">
        <v>175</v>
      </c>
      <c r="AT137" s="116" t="s">
        <v>172</v>
      </c>
      <c r="AU137" s="116" t="s">
        <v>78</v>
      </c>
      <c r="AY137" s="14" t="s">
        <v>107</v>
      </c>
      <c r="BE137" s="117">
        <f t="shared" si="14"/>
        <v>0</v>
      </c>
      <c r="BF137" s="117">
        <f t="shared" si="15"/>
        <v>0</v>
      </c>
      <c r="BG137" s="117">
        <f t="shared" si="16"/>
        <v>0</v>
      </c>
      <c r="BH137" s="117">
        <f t="shared" si="17"/>
        <v>0</v>
      </c>
      <c r="BI137" s="117">
        <f t="shared" si="18"/>
        <v>0</v>
      </c>
      <c r="BJ137" s="14" t="s">
        <v>18</v>
      </c>
      <c r="BK137" s="117">
        <f t="shared" si="19"/>
        <v>0</v>
      </c>
      <c r="BL137" s="14" t="s">
        <v>115</v>
      </c>
      <c r="BM137" s="116" t="s">
        <v>176</v>
      </c>
    </row>
    <row r="138" spans="1:65" s="2" customFormat="1" ht="24.2" customHeight="1">
      <c r="A138" s="26"/>
      <c r="B138" s="109"/>
      <c r="C138" s="165" t="s">
        <v>177</v>
      </c>
      <c r="D138" s="165" t="s">
        <v>172</v>
      </c>
      <c r="E138" s="166" t="s">
        <v>178</v>
      </c>
      <c r="F138" s="167" t="s">
        <v>179</v>
      </c>
      <c r="G138" s="168" t="s">
        <v>114</v>
      </c>
      <c r="H138" s="169">
        <v>10</v>
      </c>
      <c r="I138" s="118">
        <v>0</v>
      </c>
      <c r="J138" s="174">
        <f t="shared" si="10"/>
        <v>0</v>
      </c>
      <c r="K138" s="119"/>
      <c r="L138" s="120"/>
      <c r="M138" s="121" t="s">
        <v>1</v>
      </c>
      <c r="N138" s="122" t="s">
        <v>37</v>
      </c>
      <c r="O138" s="114">
        <v>0</v>
      </c>
      <c r="P138" s="114">
        <f t="shared" si="11"/>
        <v>0</v>
      </c>
      <c r="Q138" s="114">
        <v>0</v>
      </c>
      <c r="R138" s="114">
        <f t="shared" si="12"/>
        <v>0</v>
      </c>
      <c r="S138" s="114">
        <v>0</v>
      </c>
      <c r="T138" s="11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16" t="s">
        <v>175</v>
      </c>
      <c r="AT138" s="116" t="s">
        <v>172</v>
      </c>
      <c r="AU138" s="116" t="s">
        <v>78</v>
      </c>
      <c r="AY138" s="14" t="s">
        <v>107</v>
      </c>
      <c r="BE138" s="117">
        <f t="shared" si="14"/>
        <v>0</v>
      </c>
      <c r="BF138" s="117">
        <f t="shared" si="15"/>
        <v>0</v>
      </c>
      <c r="BG138" s="117">
        <f t="shared" si="16"/>
        <v>0</v>
      </c>
      <c r="BH138" s="117">
        <f t="shared" si="17"/>
        <v>0</v>
      </c>
      <c r="BI138" s="117">
        <f t="shared" si="18"/>
        <v>0</v>
      </c>
      <c r="BJ138" s="14" t="s">
        <v>18</v>
      </c>
      <c r="BK138" s="117">
        <f t="shared" si="19"/>
        <v>0</v>
      </c>
      <c r="BL138" s="14" t="s">
        <v>115</v>
      </c>
      <c r="BM138" s="116" t="s">
        <v>180</v>
      </c>
    </row>
    <row r="139" spans="1:65" s="2" customFormat="1" ht="24.2" customHeight="1">
      <c r="A139" s="26"/>
      <c r="B139" s="109"/>
      <c r="C139" s="160" t="s">
        <v>181</v>
      </c>
      <c r="D139" s="160" t="s">
        <v>111</v>
      </c>
      <c r="E139" s="161" t="s">
        <v>182</v>
      </c>
      <c r="F139" s="162" t="s">
        <v>183</v>
      </c>
      <c r="G139" s="163" t="s">
        <v>122</v>
      </c>
      <c r="H139" s="164">
        <v>256</v>
      </c>
      <c r="I139" s="110">
        <v>0</v>
      </c>
      <c r="J139" s="173">
        <f t="shared" si="10"/>
        <v>0</v>
      </c>
      <c r="K139" s="111"/>
      <c r="L139" s="27"/>
      <c r="M139" s="112" t="s">
        <v>1</v>
      </c>
      <c r="N139" s="113" t="s">
        <v>37</v>
      </c>
      <c r="O139" s="114">
        <v>0.005</v>
      </c>
      <c r="P139" s="114">
        <f t="shared" si="11"/>
        <v>1.28</v>
      </c>
      <c r="Q139" s="114">
        <v>1E-05</v>
      </c>
      <c r="R139" s="114">
        <f t="shared" si="12"/>
        <v>0.00256</v>
      </c>
      <c r="S139" s="114">
        <v>0</v>
      </c>
      <c r="T139" s="11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6" t="s">
        <v>115</v>
      </c>
      <c r="AT139" s="116" t="s">
        <v>111</v>
      </c>
      <c r="AU139" s="116" t="s">
        <v>78</v>
      </c>
      <c r="AY139" s="14" t="s">
        <v>107</v>
      </c>
      <c r="BE139" s="117">
        <f t="shared" si="14"/>
        <v>0</v>
      </c>
      <c r="BF139" s="117">
        <f t="shared" si="15"/>
        <v>0</v>
      </c>
      <c r="BG139" s="117">
        <f t="shared" si="16"/>
        <v>0</v>
      </c>
      <c r="BH139" s="117">
        <f t="shared" si="17"/>
        <v>0</v>
      </c>
      <c r="BI139" s="117">
        <f t="shared" si="18"/>
        <v>0</v>
      </c>
      <c r="BJ139" s="14" t="s">
        <v>18</v>
      </c>
      <c r="BK139" s="117">
        <f t="shared" si="19"/>
        <v>0</v>
      </c>
      <c r="BL139" s="14" t="s">
        <v>115</v>
      </c>
      <c r="BM139" s="116" t="s">
        <v>184</v>
      </c>
    </row>
    <row r="140" spans="1:65" s="2" customFormat="1" ht="24.2" customHeight="1">
      <c r="A140" s="26"/>
      <c r="B140" s="109"/>
      <c r="C140" s="160" t="s">
        <v>185</v>
      </c>
      <c r="D140" s="160" t="s">
        <v>111</v>
      </c>
      <c r="E140" s="161" t="s">
        <v>186</v>
      </c>
      <c r="F140" s="162" t="s">
        <v>187</v>
      </c>
      <c r="G140" s="163" t="s">
        <v>122</v>
      </c>
      <c r="H140" s="164">
        <v>1303.9</v>
      </c>
      <c r="I140" s="110">
        <v>0</v>
      </c>
      <c r="J140" s="173">
        <f t="shared" si="10"/>
        <v>0</v>
      </c>
      <c r="K140" s="111"/>
      <c r="L140" s="27"/>
      <c r="M140" s="112" t="s">
        <v>1</v>
      </c>
      <c r="N140" s="113" t="s">
        <v>37</v>
      </c>
      <c r="O140" s="114">
        <v>0.033</v>
      </c>
      <c r="P140" s="114">
        <f t="shared" si="11"/>
        <v>43.02870000000001</v>
      </c>
      <c r="Q140" s="114">
        <v>0.0002</v>
      </c>
      <c r="R140" s="114">
        <f t="shared" si="12"/>
        <v>0.26078</v>
      </c>
      <c r="S140" s="114">
        <v>0</v>
      </c>
      <c r="T140" s="11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6" t="s">
        <v>115</v>
      </c>
      <c r="AT140" s="116" t="s">
        <v>111</v>
      </c>
      <c r="AU140" s="116" t="s">
        <v>78</v>
      </c>
      <c r="AY140" s="14" t="s">
        <v>107</v>
      </c>
      <c r="BE140" s="117">
        <f t="shared" si="14"/>
        <v>0</v>
      </c>
      <c r="BF140" s="117">
        <f t="shared" si="15"/>
        <v>0</v>
      </c>
      <c r="BG140" s="117">
        <f t="shared" si="16"/>
        <v>0</v>
      </c>
      <c r="BH140" s="117">
        <f t="shared" si="17"/>
        <v>0</v>
      </c>
      <c r="BI140" s="117">
        <f t="shared" si="18"/>
        <v>0</v>
      </c>
      <c r="BJ140" s="14" t="s">
        <v>18</v>
      </c>
      <c r="BK140" s="117">
        <f t="shared" si="19"/>
        <v>0</v>
      </c>
      <c r="BL140" s="14" t="s">
        <v>115</v>
      </c>
      <c r="BM140" s="116" t="s">
        <v>188</v>
      </c>
    </row>
    <row r="141" spans="1:65" s="2" customFormat="1" ht="24.2" customHeight="1">
      <c r="A141" s="26"/>
      <c r="B141" s="109"/>
      <c r="C141" s="160" t="s">
        <v>189</v>
      </c>
      <c r="D141" s="160" t="s">
        <v>111</v>
      </c>
      <c r="E141" s="161" t="s">
        <v>190</v>
      </c>
      <c r="F141" s="162" t="s">
        <v>191</v>
      </c>
      <c r="G141" s="163" t="s">
        <v>122</v>
      </c>
      <c r="H141" s="164">
        <v>1303.9</v>
      </c>
      <c r="I141" s="110">
        <v>0</v>
      </c>
      <c r="J141" s="173">
        <f t="shared" si="10"/>
        <v>0</v>
      </c>
      <c r="K141" s="111"/>
      <c r="L141" s="27"/>
      <c r="M141" s="112" t="s">
        <v>1</v>
      </c>
      <c r="N141" s="113" t="s">
        <v>37</v>
      </c>
      <c r="O141" s="114">
        <v>0.064</v>
      </c>
      <c r="P141" s="114">
        <f t="shared" si="11"/>
        <v>83.4496</v>
      </c>
      <c r="Q141" s="114">
        <v>0.00029</v>
      </c>
      <c r="R141" s="114">
        <f t="shared" si="12"/>
        <v>0.37813100000000005</v>
      </c>
      <c r="S141" s="114">
        <v>0</v>
      </c>
      <c r="T141" s="11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16" t="s">
        <v>115</v>
      </c>
      <c r="AT141" s="116" t="s">
        <v>111</v>
      </c>
      <c r="AU141" s="116" t="s">
        <v>78</v>
      </c>
      <c r="AY141" s="14" t="s">
        <v>107</v>
      </c>
      <c r="BE141" s="117">
        <f t="shared" si="14"/>
        <v>0</v>
      </c>
      <c r="BF141" s="117">
        <f t="shared" si="15"/>
        <v>0</v>
      </c>
      <c r="BG141" s="117">
        <f t="shared" si="16"/>
        <v>0</v>
      </c>
      <c r="BH141" s="117">
        <f t="shared" si="17"/>
        <v>0</v>
      </c>
      <c r="BI141" s="117">
        <f t="shared" si="18"/>
        <v>0</v>
      </c>
      <c r="BJ141" s="14" t="s">
        <v>18</v>
      </c>
      <c r="BK141" s="117">
        <f t="shared" si="19"/>
        <v>0</v>
      </c>
      <c r="BL141" s="14" t="s">
        <v>115</v>
      </c>
      <c r="BM141" s="116" t="s">
        <v>192</v>
      </c>
    </row>
    <row r="142" spans="1:65" s="2" customFormat="1" ht="33" customHeight="1">
      <c r="A142" s="26"/>
      <c r="B142" s="109"/>
      <c r="C142" s="160" t="s">
        <v>193</v>
      </c>
      <c r="D142" s="160" t="s">
        <v>111</v>
      </c>
      <c r="E142" s="161" t="s">
        <v>194</v>
      </c>
      <c r="F142" s="162" t="s">
        <v>195</v>
      </c>
      <c r="G142" s="163" t="s">
        <v>122</v>
      </c>
      <c r="H142" s="164">
        <v>1047.4</v>
      </c>
      <c r="I142" s="110">
        <v>0</v>
      </c>
      <c r="J142" s="173">
        <f t="shared" si="10"/>
        <v>0</v>
      </c>
      <c r="K142" s="111"/>
      <c r="L142" s="27"/>
      <c r="M142" s="112" t="s">
        <v>1</v>
      </c>
      <c r="N142" s="113" t="s">
        <v>37</v>
      </c>
      <c r="O142" s="114">
        <v>0</v>
      </c>
      <c r="P142" s="114">
        <f t="shared" si="11"/>
        <v>0</v>
      </c>
      <c r="Q142" s="114">
        <v>1E-05</v>
      </c>
      <c r="R142" s="114">
        <f t="shared" si="12"/>
        <v>0.010474000000000002</v>
      </c>
      <c r="S142" s="114">
        <v>0</v>
      </c>
      <c r="T142" s="11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6" t="s">
        <v>115</v>
      </c>
      <c r="AT142" s="116" t="s">
        <v>111</v>
      </c>
      <c r="AU142" s="116" t="s">
        <v>78</v>
      </c>
      <c r="AY142" s="14" t="s">
        <v>107</v>
      </c>
      <c r="BE142" s="117">
        <f t="shared" si="14"/>
        <v>0</v>
      </c>
      <c r="BF142" s="117">
        <f t="shared" si="15"/>
        <v>0</v>
      </c>
      <c r="BG142" s="117">
        <f t="shared" si="16"/>
        <v>0</v>
      </c>
      <c r="BH142" s="117">
        <f t="shared" si="17"/>
        <v>0</v>
      </c>
      <c r="BI142" s="117">
        <f t="shared" si="18"/>
        <v>0</v>
      </c>
      <c r="BJ142" s="14" t="s">
        <v>18</v>
      </c>
      <c r="BK142" s="117">
        <f t="shared" si="19"/>
        <v>0</v>
      </c>
      <c r="BL142" s="14" t="s">
        <v>115</v>
      </c>
      <c r="BM142" s="116" t="s">
        <v>196</v>
      </c>
    </row>
    <row r="143" spans="2:63" s="12" customFormat="1" ht="25.9" customHeight="1">
      <c r="B143" s="101"/>
      <c r="C143" s="156"/>
      <c r="D143" s="157" t="s">
        <v>71</v>
      </c>
      <c r="E143" s="158" t="s">
        <v>197</v>
      </c>
      <c r="F143" s="158" t="s">
        <v>198</v>
      </c>
      <c r="G143" s="156"/>
      <c r="H143" s="156"/>
      <c r="J143" s="171">
        <f>BK143</f>
        <v>0</v>
      </c>
      <c r="L143" s="101"/>
      <c r="M143" s="103"/>
      <c r="N143" s="104"/>
      <c r="O143" s="104"/>
      <c r="P143" s="105">
        <f>P144+P146</f>
        <v>0</v>
      </c>
      <c r="Q143" s="104"/>
      <c r="R143" s="105">
        <f>R144+R146</f>
        <v>0</v>
      </c>
      <c r="S143" s="104"/>
      <c r="T143" s="106">
        <f>T144+T146</f>
        <v>0</v>
      </c>
      <c r="AR143" s="102" t="s">
        <v>199</v>
      </c>
      <c r="AT143" s="107" t="s">
        <v>71</v>
      </c>
      <c r="AU143" s="107" t="s">
        <v>72</v>
      </c>
      <c r="AY143" s="102" t="s">
        <v>107</v>
      </c>
      <c r="BK143" s="108">
        <f>BK144+BK146</f>
        <v>0</v>
      </c>
    </row>
    <row r="144" spans="2:63" s="12" customFormat="1" ht="22.9" customHeight="1">
      <c r="B144" s="101"/>
      <c r="C144" s="156"/>
      <c r="D144" s="157" t="s">
        <v>71</v>
      </c>
      <c r="E144" s="159" t="s">
        <v>200</v>
      </c>
      <c r="F144" s="159" t="s">
        <v>197</v>
      </c>
      <c r="G144" s="156"/>
      <c r="H144" s="156"/>
      <c r="J144" s="172">
        <f>BK144</f>
        <v>0</v>
      </c>
      <c r="L144" s="101"/>
      <c r="M144" s="103"/>
      <c r="N144" s="104"/>
      <c r="O144" s="104"/>
      <c r="P144" s="105">
        <f>P145</f>
        <v>0</v>
      </c>
      <c r="Q144" s="104"/>
      <c r="R144" s="105">
        <f>R145</f>
        <v>0</v>
      </c>
      <c r="S144" s="104"/>
      <c r="T144" s="106">
        <f>T145</f>
        <v>0</v>
      </c>
      <c r="AR144" s="102" t="s">
        <v>199</v>
      </c>
      <c r="AT144" s="107" t="s">
        <v>71</v>
      </c>
      <c r="AU144" s="107" t="s">
        <v>18</v>
      </c>
      <c r="AY144" s="102" t="s">
        <v>107</v>
      </c>
      <c r="BK144" s="108">
        <f>BK145</f>
        <v>0</v>
      </c>
    </row>
    <row r="145" spans="1:65" s="2" customFormat="1" ht="16.5" customHeight="1">
      <c r="A145" s="26"/>
      <c r="B145" s="109"/>
      <c r="C145" s="160" t="s">
        <v>201</v>
      </c>
      <c r="D145" s="160" t="s">
        <v>111</v>
      </c>
      <c r="E145" s="161" t="s">
        <v>202</v>
      </c>
      <c r="F145" s="162" t="s">
        <v>197</v>
      </c>
      <c r="G145" s="163" t="s">
        <v>203</v>
      </c>
      <c r="H145" s="164">
        <v>1632.136</v>
      </c>
      <c r="I145" s="110">
        <v>0</v>
      </c>
      <c r="J145" s="173">
        <f>ROUND(I145*H145,2)</f>
        <v>0</v>
      </c>
      <c r="K145" s="111"/>
      <c r="L145" s="27"/>
      <c r="M145" s="112" t="s">
        <v>1</v>
      </c>
      <c r="N145" s="113" t="s">
        <v>37</v>
      </c>
      <c r="O145" s="114">
        <v>0</v>
      </c>
      <c r="P145" s="114">
        <f>O145*H145</f>
        <v>0</v>
      </c>
      <c r="Q145" s="114">
        <v>0</v>
      </c>
      <c r="R145" s="114">
        <f>Q145*H145</f>
        <v>0</v>
      </c>
      <c r="S145" s="114">
        <v>0</v>
      </c>
      <c r="T145" s="11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16" t="s">
        <v>204</v>
      </c>
      <c r="AT145" s="116" t="s">
        <v>111</v>
      </c>
      <c r="AU145" s="116" t="s">
        <v>78</v>
      </c>
      <c r="AY145" s="14" t="s">
        <v>107</v>
      </c>
      <c r="BE145" s="117">
        <f>IF(N145="základní",J145,0)</f>
        <v>0</v>
      </c>
      <c r="BF145" s="117">
        <f>IF(N145="snížená",J145,0)</f>
        <v>0</v>
      </c>
      <c r="BG145" s="117">
        <f>IF(N145="zákl. přenesená",J145,0)</f>
        <v>0</v>
      </c>
      <c r="BH145" s="117">
        <f>IF(N145="sníž. přenesená",J145,0)</f>
        <v>0</v>
      </c>
      <c r="BI145" s="117">
        <f>IF(N145="nulová",J145,0)</f>
        <v>0</v>
      </c>
      <c r="BJ145" s="14" t="s">
        <v>18</v>
      </c>
      <c r="BK145" s="117">
        <f>ROUND(I145*H145,2)</f>
        <v>0</v>
      </c>
      <c r="BL145" s="14" t="s">
        <v>204</v>
      </c>
      <c r="BM145" s="116" t="s">
        <v>205</v>
      </c>
    </row>
    <row r="146" spans="2:63" s="12" customFormat="1" ht="22.9" customHeight="1">
      <c r="B146" s="101"/>
      <c r="C146" s="156"/>
      <c r="D146" s="157" t="s">
        <v>71</v>
      </c>
      <c r="E146" s="159" t="s">
        <v>206</v>
      </c>
      <c r="F146" s="159" t="s">
        <v>207</v>
      </c>
      <c r="G146" s="156"/>
      <c r="H146" s="156"/>
      <c r="J146" s="172">
        <f>BK146</f>
        <v>0</v>
      </c>
      <c r="L146" s="101"/>
      <c r="M146" s="103"/>
      <c r="N146" s="104"/>
      <c r="O146" s="104"/>
      <c r="P146" s="105">
        <f>P147</f>
        <v>0</v>
      </c>
      <c r="Q146" s="104"/>
      <c r="R146" s="105">
        <f>R147</f>
        <v>0</v>
      </c>
      <c r="S146" s="104"/>
      <c r="T146" s="106">
        <f>T147</f>
        <v>0</v>
      </c>
      <c r="AR146" s="102" t="s">
        <v>199</v>
      </c>
      <c r="AT146" s="107" t="s">
        <v>71</v>
      </c>
      <c r="AU146" s="107" t="s">
        <v>18</v>
      </c>
      <c r="AY146" s="102" t="s">
        <v>107</v>
      </c>
      <c r="BK146" s="108">
        <f>BK147</f>
        <v>0</v>
      </c>
    </row>
    <row r="147" spans="1:65" s="2" customFormat="1" ht="16.5" customHeight="1">
      <c r="A147" s="26"/>
      <c r="B147" s="109"/>
      <c r="C147" s="160" t="s">
        <v>208</v>
      </c>
      <c r="D147" s="160" t="s">
        <v>111</v>
      </c>
      <c r="E147" s="161" t="s">
        <v>209</v>
      </c>
      <c r="F147" s="162" t="s">
        <v>210</v>
      </c>
      <c r="G147" s="163" t="s">
        <v>211</v>
      </c>
      <c r="H147" s="164">
        <v>1</v>
      </c>
      <c r="I147" s="110">
        <v>0</v>
      </c>
      <c r="J147" s="173">
        <f>ROUND(I147*H147,2)</f>
        <v>0</v>
      </c>
      <c r="K147" s="111"/>
      <c r="L147" s="27"/>
      <c r="M147" s="123" t="s">
        <v>1</v>
      </c>
      <c r="N147" s="124" t="s">
        <v>37</v>
      </c>
      <c r="O147" s="125">
        <v>0</v>
      </c>
      <c r="P147" s="125">
        <f>O147*H147</f>
        <v>0</v>
      </c>
      <c r="Q147" s="125">
        <v>0</v>
      </c>
      <c r="R147" s="125">
        <f>Q147*H147</f>
        <v>0</v>
      </c>
      <c r="S147" s="125">
        <v>0</v>
      </c>
      <c r="T147" s="126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6" t="s">
        <v>204</v>
      </c>
      <c r="AT147" s="116" t="s">
        <v>111</v>
      </c>
      <c r="AU147" s="116" t="s">
        <v>78</v>
      </c>
      <c r="AY147" s="14" t="s">
        <v>107</v>
      </c>
      <c r="BE147" s="117">
        <f>IF(N147="základní",J147,0)</f>
        <v>0</v>
      </c>
      <c r="BF147" s="117">
        <f>IF(N147="snížená",J147,0)</f>
        <v>0</v>
      </c>
      <c r="BG147" s="117">
        <f>IF(N147="zákl. přenesená",J147,0)</f>
        <v>0</v>
      </c>
      <c r="BH147" s="117">
        <f>IF(N147="sníž. přenesená",J147,0)</f>
        <v>0</v>
      </c>
      <c r="BI147" s="117">
        <f>IF(N147="nulová",J147,0)</f>
        <v>0</v>
      </c>
      <c r="BJ147" s="14" t="s">
        <v>18</v>
      </c>
      <c r="BK147" s="117">
        <f>ROUND(I147*H147,2)</f>
        <v>0</v>
      </c>
      <c r="BL147" s="14" t="s">
        <v>204</v>
      </c>
      <c r="BM147" s="116" t="s">
        <v>212</v>
      </c>
    </row>
    <row r="148" spans="1:31" s="2" customFormat="1" ht="6.95" customHeight="1">
      <c r="A148" s="26"/>
      <c r="B148" s="39"/>
      <c r="C148" s="40"/>
      <c r="D148" s="40"/>
      <c r="E148" s="40"/>
      <c r="F148" s="40"/>
      <c r="G148" s="40"/>
      <c r="H148" s="40"/>
      <c r="I148" s="40"/>
      <c r="J148" s="40"/>
      <c r="K148" s="40"/>
      <c r="L148" s="27"/>
      <c r="M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</sheetData>
  <sheetProtection algorithmName="SHA-512" hashValue="UATv+XCriqTFTfaCxH+5ED6AfxOh/VQkFQUcZ+D0QxvtYzm1edIb2WGKtilgkz4rV4NR6JH8iF3DyTYGXwDeOw==" saltValue="YgDcioexlJZ1+01qPIIQMg==" spinCount="100000" sheet="1" objects="1" scenarios="1"/>
  <autoFilter ref="C118:K147"/>
  <mergeCells count="5">
    <mergeCell ref="E7:H7"/>
    <mergeCell ref="E25:H25"/>
    <mergeCell ref="E85:H85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</cp:lastModifiedBy>
  <dcterms:created xsi:type="dcterms:W3CDTF">2022-05-10T09:30:53Z</dcterms:created>
  <dcterms:modified xsi:type="dcterms:W3CDTF">2022-05-20T06:55:25Z</dcterms:modified>
  <cp:category/>
  <cp:version/>
  <cp:contentType/>
  <cp:contentStatus/>
</cp:coreProperties>
</file>