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MR\VZ MŠ Větrná malování\"/>
    </mc:Choice>
  </mc:AlternateContent>
  <bookViews>
    <workbookView xWindow="0" yWindow="0" windowWidth="28800" windowHeight="11835" activeTab="3"/>
  </bookViews>
  <sheets>
    <sheet name="Pokyny pro vyplnění" sheetId="11" r:id="rId1"/>
    <sheet name="Stavba" sheetId="1" r:id="rId2"/>
    <sheet name="VzorPolozky" sheetId="10" state="hidden" r:id="rId3"/>
    <sheet name="MŠ Větrná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'MŠ Větrná'!$1:$7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'MŠ Větrná'!$A$1:$X$42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V8" i="12"/>
  <c r="G9" i="12"/>
  <c r="G8" i="12" s="1"/>
  <c r="I49" i="1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I10" i="12" s="1"/>
  <c r="K11" i="12"/>
  <c r="K10" i="12" s="1"/>
  <c r="O11" i="12"/>
  <c r="Q11" i="12"/>
  <c r="V11" i="12"/>
  <c r="G12" i="12"/>
  <c r="I12" i="12"/>
  <c r="K12" i="12"/>
  <c r="M12" i="12"/>
  <c r="O12" i="12"/>
  <c r="O10" i="12" s="1"/>
  <c r="Q12" i="12"/>
  <c r="Q10" i="12" s="1"/>
  <c r="V12" i="12"/>
  <c r="V10" i="12" s="1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V24" i="12"/>
  <c r="G25" i="12"/>
  <c r="M25" i="12" s="1"/>
  <c r="M24" i="12" s="1"/>
  <c r="I25" i="12"/>
  <c r="I24" i="12" s="1"/>
  <c r="K25" i="12"/>
  <c r="O25" i="12"/>
  <c r="Q25" i="12"/>
  <c r="V25" i="12"/>
  <c r="G27" i="12"/>
  <c r="I27" i="12"/>
  <c r="K27" i="12"/>
  <c r="K24" i="12" s="1"/>
  <c r="M27" i="12"/>
  <c r="O27" i="12"/>
  <c r="O24" i="12" s="1"/>
  <c r="Q27" i="12"/>
  <c r="Q24" i="12" s="1"/>
  <c r="V27" i="12"/>
  <c r="G29" i="12"/>
  <c r="Q29" i="12"/>
  <c r="V29" i="12"/>
  <c r="G30" i="12"/>
  <c r="I30" i="12"/>
  <c r="I29" i="12" s="1"/>
  <c r="K30" i="12"/>
  <c r="K29" i="12" s="1"/>
  <c r="M30" i="12"/>
  <c r="M29" i="12" s="1"/>
  <c r="O30" i="12"/>
  <c r="O29" i="12" s="1"/>
  <c r="Q30" i="12"/>
  <c r="V30" i="12"/>
  <c r="AE32" i="12"/>
  <c r="F41" i="1" s="1"/>
  <c r="I20" i="1"/>
  <c r="I19" i="1"/>
  <c r="I18" i="1"/>
  <c r="I16" i="1"/>
  <c r="M9" i="12" l="1"/>
  <c r="M8" i="12" s="1"/>
  <c r="F40" i="1"/>
  <c r="F39" i="1"/>
  <c r="M10" i="12"/>
  <c r="G24" i="12"/>
  <c r="AF32" i="12"/>
  <c r="G10" i="12"/>
  <c r="I50" i="1" s="1"/>
  <c r="I17" i="1" s="1"/>
  <c r="I21" i="1" s="1"/>
  <c r="J28" i="1"/>
  <c r="J26" i="1"/>
  <c r="G38" i="1"/>
  <c r="F38" i="1"/>
  <c r="J23" i="1"/>
  <c r="J24" i="1"/>
  <c r="J25" i="1"/>
  <c r="J27" i="1"/>
  <c r="E24" i="1"/>
  <c r="E26" i="1"/>
  <c r="G32" i="12" l="1"/>
  <c r="I53" i="1"/>
  <c r="F42" i="1"/>
  <c r="G41" i="1"/>
  <c r="H41" i="1" s="1"/>
  <c r="I41" i="1" s="1"/>
  <c r="G39" i="1"/>
  <c r="G42" i="1" s="1"/>
  <c r="G25" i="1" s="1"/>
  <c r="A25" i="1" s="1"/>
  <c r="G40" i="1"/>
  <c r="H40" i="1" s="1"/>
  <c r="I40" i="1" s="1"/>
  <c r="J49" i="1" l="1"/>
  <c r="J50" i="1"/>
  <c r="J51" i="1"/>
  <c r="J52" i="1"/>
  <c r="A26" i="1"/>
  <c r="G26" i="1"/>
  <c r="G28" i="1"/>
  <c r="G23" i="1"/>
  <c r="A23" i="1" s="1"/>
  <c r="A24" i="1" s="1"/>
  <c r="H39" i="1"/>
  <c r="G24" i="1" l="1"/>
  <c r="A27" i="1" s="1"/>
  <c r="J53" i="1"/>
  <c r="I39" i="1"/>
  <c r="I42" i="1" s="1"/>
  <c r="H42" i="1"/>
  <c r="A29" i="1"/>
  <c r="G29" i="1"/>
  <c r="G27" i="1" s="1"/>
  <c r="J39" i="1" l="1"/>
  <c r="J42" i="1" s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<sst xmlns="http://schemas.openxmlformats.org/spreadsheetml/2006/main" count="280" uniqueCount="150">
  <si>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</si>
  <si>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</si>
  <si>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</si>
  <si>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</si>
  <si>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</si>
  <si>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</si>
  <si>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</si>
  <si>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</si>
  <si>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</si>
  <si>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</si>
  <si>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</si>
  <si>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</si>
  <si>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</si>
  <si>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</si>
  <si>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</si>
  <si>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</si>
  <si>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</si>
  <si>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</si>
  <si>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</si>
  <si>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</si>
  <si>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</si>
  <si>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</si>
  <si>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</si>
  <si>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</si>
  <si>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</si>
  <si>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</si>
  <si>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</si>
  <si>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</si>
  <si>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</si>
  <si>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</si>
  <si>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</si>
  <si>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</si>
  <si>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</si>
  <si>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</si>
  <si>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</si>
  <si>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</si>
  <si>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</si>
  <si>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</si>
  <si>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</si>
  <si>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</si>
  <si>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</si>
  <si>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</si>
  <si>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</si>
  <si>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</si>
  <si>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rozpočet</t>
  </si>
  <si>
    <t>07</t>
  </si>
  <si>
    <t>MŠ Větrná</t>
  </si>
  <si>
    <t>Objekt:</t>
  </si>
  <si>
    <t>Rozpočet:</t>
  </si>
  <si>
    <t>1092</t>
  </si>
  <si>
    <t>Mateřské školy - malířské a lakýrnické práce</t>
  </si>
  <si>
    <t>Statutární město Ústí nad Labem</t>
  </si>
  <si>
    <t>Velká Hradební 2336/8</t>
  </si>
  <si>
    <t>Ústí nad Labem</t>
  </si>
  <si>
    <t>40001</t>
  </si>
  <si>
    <t>00081531</t>
  </si>
  <si>
    <t>CZ00081531</t>
  </si>
  <si>
    <t>Stavba</t>
  </si>
  <si>
    <t>Celkem za stavbu</t>
  </si>
  <si>
    <t>CZK</t>
  </si>
  <si>
    <t>Rekapitulace dílů</t>
  </si>
  <si>
    <t>Typ dílu</t>
  </si>
  <si>
    <t>783</t>
  </si>
  <si>
    <t>Nátěry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</si>
  <si>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</si>
  <si>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</si>
  <si>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</si>
  <si>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</si>
  <si>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</si>
  <si>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</si>
  <si>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</si>
  <si>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</si>
  <si>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</si>
  <si>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</si>
  <si>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</si>
  <si>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</si>
  <si>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</si>
  <si>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</si>
  <si>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</si>
  <si>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</si>
  <si>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</si>
  <si>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</si>
  <si>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</si>
  <si>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</si>
  <si>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</si>
  <si>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</si>
  <si>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</si>
  <si>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</si>
  <si>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</si>
  <si>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</si>
  <si>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</si>
  <si>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</si>
  <si>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</si>
  <si>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</si>
  <si>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</si>
  <si>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783812110</t>
  </si>
  <si>
    <t>Nátěr olejový omítek stěn 2x + 1x email + 2x tmel</t>
  </si>
  <si>
    <t>m2</t>
  </si>
  <si>
    <t>RTS 22/ I</t>
  </si>
  <si>
    <t>Práce</t>
  </si>
  <si>
    <t>POL1_</t>
  </si>
  <si>
    <t>784011222</t>
  </si>
  <si>
    <t>Zakrytí podlah, včetně odstranění</t>
  </si>
  <si>
    <t>28323215</t>
  </si>
  <si>
    <t>Fólie PE standard čirá tl. 0,04 mm 2 x 50 m ochranná a separační</t>
  </si>
  <si>
    <t>SPCM</t>
  </si>
  <si>
    <t>Specifikace</t>
  </si>
  <si>
    <t>POL3_</t>
  </si>
  <si>
    <t>784402801</t>
  </si>
  <si>
    <t>Odstranění malby oškrábáním v místnosti H do 3,8 m</t>
  </si>
  <si>
    <t>784496925</t>
  </si>
  <si>
    <t>Odstranění plísní prostředkem Savo</t>
  </si>
  <si>
    <t>784498930</t>
  </si>
  <si>
    <t>Penetrace před tmelením trhlin akryl. tmelem</t>
  </si>
  <si>
    <t>m</t>
  </si>
  <si>
    <t>784498931</t>
  </si>
  <si>
    <t xml:space="preserve">Tmelení trhlin v omítce š. do 4 mm akryl. tmelem </t>
  </si>
  <si>
    <t>784167105R00</t>
  </si>
  <si>
    <t xml:space="preserve">Vyhlazení sádrovým tmelem </t>
  </si>
  <si>
    <t>Vlastní</t>
  </si>
  <si>
    <t>Indiv</t>
  </si>
  <si>
    <t>784011121</t>
  </si>
  <si>
    <t>Broušení omítek</t>
  </si>
  <si>
    <t>784011111</t>
  </si>
  <si>
    <t>Oprášení/ometení podkladu</t>
  </si>
  <si>
    <t>784161401</t>
  </si>
  <si>
    <t>784165512</t>
  </si>
  <si>
    <t>784165522</t>
  </si>
  <si>
    <t>784390030R00</t>
  </si>
  <si>
    <t>Příplatek k malbě za přidání protiplísňového prostředku</t>
  </si>
  <si>
    <t>HZS</t>
  </si>
  <si>
    <t>Nezměřitelné práce</t>
  </si>
  <si>
    <t xml:space="preserve">hod   </t>
  </si>
  <si>
    <t>VRN</t>
  </si>
  <si>
    <t>POL99_8</t>
  </si>
  <si>
    <t>oprava omítek : 18,0</t>
  </si>
  <si>
    <t>VV</t>
  </si>
  <si>
    <t>MAT</t>
  </si>
  <si>
    <t>Materiál pro opravy</t>
  </si>
  <si>
    <t>soubor</t>
  </si>
  <si>
    <t>oprava omítek : 1,0</t>
  </si>
  <si>
    <t>Sdružená sazba vedlejších rozpočtových nákladů</t>
  </si>
  <si>
    <t>POL99_0</t>
  </si>
  <si>
    <t>SUM</t>
  </si>
  <si>
    <t>Poznámky uchazeče k zadání</t>
  </si>
  <si>
    <t>POPUZIV</t>
  </si>
  <si>
    <t>END</t>
  </si>
  <si>
    <t>Penetrace podkladu nátěrem, 1 x</t>
  </si>
  <si>
    <t>Malba bílá, bez penetrace, 2 x</t>
  </si>
  <si>
    <t>Malba, barva, bez penetrace,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</si>
</sst>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16" fillId="0" borderId="0" xfId="0" applyFont="1" applyProtection="1">
      <protection locked="0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4" zoomScaleNormal="100" zoomScaleSheetLayoutView="75" workbookViewId="0">
      <selection activeCell="O25" sqref="O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24</v>
      </c>
      <c r="C2" s="78"/>
      <c r="D2" s="79" t="s">
        <v>49</v>
      </c>
      <c r="E2" s="236" t="s">
        <v>50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75">
        <v>4805</v>
      </c>
      <c r="B4" s="82" t="s">
        <v>48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0" t="s">
        <v>23</v>
      </c>
      <c r="D5" s="224" t="s">
        <v>51</v>
      </c>
      <c r="E5" s="225"/>
      <c r="F5" s="225"/>
      <c r="G5" s="225"/>
      <c r="H5" s="18" t="s">
        <v>42</v>
      </c>
      <c r="I5" s="85" t="s">
        <v>55</v>
      </c>
      <c r="J5" s="8"/>
    </row>
    <row r="6" spans="1:15" ht="15.75" customHeight="1" x14ac:dyDescent="0.2">
      <c r="A6" s="2"/>
      <c r="B6" s="27"/>
      <c r="C6" s="54"/>
      <c r="D6" s="226" t="s">
        <v>52</v>
      </c>
      <c r="E6" s="227"/>
      <c r="F6" s="227"/>
      <c r="G6" s="227"/>
      <c r="H6" s="18" t="s">
        <v>36</v>
      </c>
      <c r="I6" s="85" t="s">
        <v>56</v>
      </c>
      <c r="J6" s="8"/>
    </row>
    <row r="7" spans="1:15" ht="15.75" customHeight="1" x14ac:dyDescent="0.2">
      <c r="A7" s="2"/>
      <c r="B7" s="28"/>
      <c r="C7" s="55"/>
      <c r="D7" s="76" t="s">
        <v>54</v>
      </c>
      <c r="E7" s="228" t="s">
        <v>53</v>
      </c>
      <c r="F7" s="229"/>
      <c r="G7" s="229"/>
      <c r="H7" s="24"/>
      <c r="I7" s="23"/>
      <c r="J7" s="33"/>
    </row>
    <row r="8" spans="1:15" ht="24" hidden="1" customHeight="1" x14ac:dyDescent="0.2">
      <c r="A8" s="2"/>
      <c r="B8" s="30" t="s">
        <v>21</v>
      </c>
      <c r="D8" s="50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36</v>
      </c>
      <c r="I9" s="22"/>
      <c r="J9" s="8"/>
    </row>
    <row r="10" spans="1:15" ht="15.75" hidden="1" customHeight="1" x14ac:dyDescent="0.2">
      <c r="A10" s="2"/>
      <c r="B10" s="34"/>
      <c r="C10" s="55"/>
      <c r="D10" s="52"/>
      <c r="E10" s="56"/>
      <c r="F10" s="24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3"/>
      <c r="E11" s="243"/>
      <c r="F11" s="243"/>
      <c r="G11" s="243"/>
      <c r="H11" s="18" t="s">
        <v>42</v>
      </c>
      <c r="I11" s="87"/>
      <c r="J11" s="8"/>
    </row>
    <row r="12" spans="1:15" ht="15.75" customHeight="1" x14ac:dyDescent="0.2">
      <c r="A12" s="2"/>
      <c r="B12" s="27"/>
      <c r="C12" s="54"/>
      <c r="D12" s="218"/>
      <c r="E12" s="218"/>
      <c r="F12" s="218"/>
      <c r="G12" s="218"/>
      <c r="H12" s="18" t="s">
        <v>36</v>
      </c>
      <c r="I12" s="87"/>
      <c r="J12" s="8"/>
    </row>
    <row r="13" spans="1:15" ht="15.75" customHeight="1" x14ac:dyDescent="0.2">
      <c r="A13" s="2"/>
      <c r="B13" s="28"/>
      <c r="C13" s="55"/>
      <c r="D13" s="86"/>
      <c r="E13" s="222"/>
      <c r="F13" s="223"/>
      <c r="G13" s="223"/>
      <c r="H13" s="19"/>
      <c r="I13" s="23"/>
      <c r="J13" s="33"/>
    </row>
    <row r="14" spans="1:15" ht="24" customHeight="1" x14ac:dyDescent="0.2">
      <c r="A14" s="2"/>
      <c r="B14" s="42" t="s">
        <v>22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60"/>
      <c r="D15" s="53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40" t="s">
        <v>26</v>
      </c>
      <c r="B16" s="37" t="s">
        <v>26</v>
      </c>
      <c r="C16" s="61"/>
      <c r="D16" s="62"/>
      <c r="E16" s="207"/>
      <c r="F16" s="208"/>
      <c r="G16" s="207"/>
      <c r="H16" s="208"/>
      <c r="I16" s="207">
        <f>SUMIF(F49:F52,A16,I49:I52)+SUMIF(F49:F52,"PSU",I49:I52)</f>
        <v>0</v>
      </c>
      <c r="J16" s="209"/>
    </row>
    <row r="17" spans="1:10" ht="23.25" customHeight="1" x14ac:dyDescent="0.2">
      <c r="A17" s="140" t="s">
        <v>27</v>
      </c>
      <c r="B17" s="37" t="s">
        <v>27</v>
      </c>
      <c r="C17" s="61"/>
      <c r="D17" s="62"/>
      <c r="E17" s="207"/>
      <c r="F17" s="208"/>
      <c r="G17" s="207"/>
      <c r="H17" s="208"/>
      <c r="I17" s="207">
        <f>SUMIF(F49:F52,A17,I49:I52)</f>
        <v>0</v>
      </c>
      <c r="J17" s="209"/>
    </row>
    <row r="18" spans="1:10" ht="23.25" customHeight="1" x14ac:dyDescent="0.2">
      <c r="A18" s="140" t="s">
        <v>28</v>
      </c>
      <c r="B18" s="37" t="s">
        <v>28</v>
      </c>
      <c r="C18" s="61"/>
      <c r="D18" s="62"/>
      <c r="E18" s="207"/>
      <c r="F18" s="208"/>
      <c r="G18" s="207"/>
      <c r="H18" s="208"/>
      <c r="I18" s="207">
        <f>SUMIF(F49:F52,A18,I49:I52)</f>
        <v>0</v>
      </c>
      <c r="J18" s="209"/>
    </row>
    <row r="19" spans="1:10" ht="23.25" customHeight="1" x14ac:dyDescent="0.2">
      <c r="A19" s="140" t="s">
        <v>66</v>
      </c>
      <c r="B19" s="37" t="s">
        <v>29</v>
      </c>
      <c r="C19" s="61"/>
      <c r="D19" s="62"/>
      <c r="E19" s="207"/>
      <c r="F19" s="208"/>
      <c r="G19" s="207"/>
      <c r="H19" s="208"/>
      <c r="I19" s="207">
        <f>SUMIF(F49:F52,A19,I49:I52)</f>
        <v>0</v>
      </c>
      <c r="J19" s="209"/>
    </row>
    <row r="20" spans="1:10" ht="23.25" customHeight="1" x14ac:dyDescent="0.2">
      <c r="A20" s="140" t="s">
        <v>67</v>
      </c>
      <c r="B20" s="37" t="s">
        <v>30</v>
      </c>
      <c r="C20" s="61"/>
      <c r="D20" s="62"/>
      <c r="E20" s="207"/>
      <c r="F20" s="208"/>
      <c r="G20" s="207"/>
      <c r="H20" s="208"/>
      <c r="I20" s="207">
        <f>SUMIF(F49:F52,A20,I49:I52)</f>
        <v>0</v>
      </c>
      <c r="J20" s="209"/>
    </row>
    <row r="21" spans="1:10" ht="23.25" customHeight="1" x14ac:dyDescent="0.2">
      <c r="A21" s="2"/>
      <c r="B21" s="47" t="s">
        <v>31</v>
      </c>
      <c r="C21" s="63"/>
      <c r="D21" s="64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1" t="s">
        <v>35</v>
      </c>
      <c r="C22" s="61"/>
      <c r="D22" s="62"/>
      <c r="E22" s="65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61"/>
      <c r="D23" s="62"/>
      <c r="E23" s="66">
        <v>15</v>
      </c>
      <c r="F23" s="38" t="s">
        <v>0</v>
      </c>
      <c r="G23" s="205">
        <f>ZakladDPHSniVypocet</f>
        <v>0</v>
      </c>
      <c r="H23" s="206"/>
      <c r="I23" s="206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61"/>
      <c r="D24" s="62"/>
      <c r="E24" s="66">
        <f>SazbaDPH1</f>
        <v>15</v>
      </c>
      <c r="F24" s="38" t="s">
        <v>0</v>
      </c>
      <c r="G24" s="203">
        <f>A23</f>
        <v>0</v>
      </c>
      <c r="H24" s="204"/>
      <c r="I24" s="204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61"/>
      <c r="D25" s="62"/>
      <c r="E25" s="66">
        <v>21</v>
      </c>
      <c r="F25" s="38" t="s">
        <v>0</v>
      </c>
      <c r="G25" s="205">
        <f>ZakladDPHZaklVypocet</f>
        <v>0</v>
      </c>
      <c r="H25" s="206"/>
      <c r="I25" s="206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7"/>
      <c r="D26" s="53"/>
      <c r="E26" s="68">
        <f>SazbaDPH2</f>
        <v>21</v>
      </c>
      <c r="F26" s="29" t="s">
        <v>0</v>
      </c>
      <c r="G26" s="233">
        <f>A25</f>
        <v>0</v>
      </c>
      <c r="H26" s="234"/>
      <c r="I26" s="234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9"/>
      <c r="D27" s="70"/>
      <c r="E27" s="69"/>
      <c r="F27" s="16"/>
      <c r="G27" s="235">
        <f>CenaCelkem-(ZakladDPHSni+DPHSni+ZakladDPHZakl+DPHZakl)</f>
        <v>0</v>
      </c>
      <c r="H27" s="235"/>
      <c r="I27" s="235"/>
      <c r="J27" s="40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3">
        <f>ZakladDPHSniVypocet+ZakladDPHZaklVypocet</f>
        <v>0</v>
      </c>
      <c r="H28" s="213"/>
      <c r="I28" s="21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2">
        <f>A27</f>
        <v>0</v>
      </c>
      <c r="H29" s="212"/>
      <c r="I29" s="212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12</v>
      </c>
      <c r="D32" s="72"/>
      <c r="E32" s="72"/>
      <c r="F32" s="15" t="s">
        <v>11</v>
      </c>
      <c r="G32" s="26"/>
      <c r="H32" s="192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3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197"/>
      <c r="D39" s="197"/>
      <c r="E39" s="197"/>
      <c r="F39" s="101">
        <f>'MŠ Větrná'!AE32</f>
        <v>0</v>
      </c>
      <c r="G39" s="102">
        <f>'MŠ Větrná'!AF32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198" t="s">
        <v>46</v>
      </c>
      <c r="D40" s="198"/>
      <c r="E40" s="198"/>
      <c r="F40" s="106">
        <f>'MŠ Větrná'!AE32</f>
        <v>0</v>
      </c>
      <c r="G40" s="107">
        <f>'MŠ Větrná'!AF32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197" t="s">
        <v>44</v>
      </c>
      <c r="D41" s="197"/>
      <c r="E41" s="197"/>
      <c r="F41" s="110">
        <f>'MŠ Větrná'!AE32</f>
        <v>0</v>
      </c>
      <c r="G41" s="103">
        <f>'MŠ Větrná'!AF32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199" t="s">
        <v>58</v>
      </c>
      <c r="C42" s="200"/>
      <c r="D42" s="200"/>
      <c r="E42" s="201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60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61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62</v>
      </c>
      <c r="C49" s="195" t="s">
        <v>63</v>
      </c>
      <c r="D49" s="196"/>
      <c r="E49" s="196"/>
      <c r="F49" s="136" t="s">
        <v>27</v>
      </c>
      <c r="G49" s="137"/>
      <c r="H49" s="137"/>
      <c r="I49" s="137">
        <f>'MŠ Větrná'!G8</f>
        <v>0</v>
      </c>
      <c r="J49" s="134" t="str">
        <f>IF(I53=0,"",I49/I53*100)</f>
        <v/>
      </c>
    </row>
    <row r="50" spans="1:10" ht="36.75" customHeight="1" x14ac:dyDescent="0.2">
      <c r="A50" s="125"/>
      <c r="B50" s="130" t="s">
        <v>64</v>
      </c>
      <c r="C50" s="195" t="s">
        <v>65</v>
      </c>
      <c r="D50" s="196"/>
      <c r="E50" s="196"/>
      <c r="F50" s="136" t="s">
        <v>27</v>
      </c>
      <c r="G50" s="137"/>
      <c r="H50" s="137"/>
      <c r="I50" s="137">
        <f>'MŠ Větrná'!G10</f>
        <v>0</v>
      </c>
      <c r="J50" s="134" t="str">
        <f>IF(I53=0,"",I50/I53*100)</f>
        <v/>
      </c>
    </row>
    <row r="51" spans="1:10" ht="36.75" customHeight="1" x14ac:dyDescent="0.2">
      <c r="A51" s="125"/>
      <c r="B51" s="130" t="s">
        <v>66</v>
      </c>
      <c r="C51" s="195" t="s">
        <v>29</v>
      </c>
      <c r="D51" s="196"/>
      <c r="E51" s="196"/>
      <c r="F51" s="136" t="s">
        <v>66</v>
      </c>
      <c r="G51" s="137"/>
      <c r="H51" s="137"/>
      <c r="I51" s="137">
        <f>'MŠ Větrná'!G29</f>
        <v>0</v>
      </c>
      <c r="J51" s="134" t="str">
        <f>IF(I53=0,"",I51/I53*100)</f>
        <v/>
      </c>
    </row>
    <row r="52" spans="1:10" ht="36.75" customHeight="1" x14ac:dyDescent="0.2">
      <c r="A52" s="125"/>
      <c r="B52" s="130" t="s">
        <v>67</v>
      </c>
      <c r="C52" s="195" t="s">
        <v>30</v>
      </c>
      <c r="D52" s="196"/>
      <c r="E52" s="196"/>
      <c r="F52" s="136" t="s">
        <v>67</v>
      </c>
      <c r="G52" s="137"/>
      <c r="H52" s="137"/>
      <c r="I52" s="137">
        <f>'MŠ Větrná'!G24</f>
        <v>0</v>
      </c>
      <c r="J52" s="134" t="str">
        <f>IF(I53=0,"",I52/I53*100)</f>
        <v/>
      </c>
    </row>
    <row r="53" spans="1:10" ht="25.5" customHeight="1" x14ac:dyDescent="0.2">
      <c r="A53" s="126"/>
      <c r="B53" s="131" t="s">
        <v>1</v>
      </c>
      <c r="C53" s="132"/>
      <c r="D53" s="133"/>
      <c r="E53" s="133"/>
      <c r="F53" s="138"/>
      <c r="G53" s="139"/>
      <c r="H53" s="139"/>
      <c r="I53" s="139">
        <f>SUM(I49:I52)</f>
        <v>0</v>
      </c>
      <c r="J53" s="135">
        <f>SUM(J49:J52)</f>
        <v>0</v>
      </c>
    </row>
    <row r="54" spans="1:10" x14ac:dyDescent="0.2">
      <c r="F54" s="88"/>
      <c r="G54" s="88"/>
      <c r="H54" s="88"/>
      <c r="I54" s="88"/>
      <c r="J54" s="89"/>
    </row>
    <row r="55" spans="1:10" x14ac:dyDescent="0.2">
      <c r="F55" s="88"/>
      <c r="G55" s="88"/>
      <c r="H55" s="88"/>
      <c r="I55" s="88"/>
      <c r="J55" s="89"/>
    </row>
    <row r="56" spans="1:10" x14ac:dyDescent="0.2">
      <c r="F56" s="88"/>
      <c r="G56" s="88"/>
      <c r="H56" s="88"/>
      <c r="I56" s="88"/>
      <c r="J56" s="89"/>
    </row>
  </sheetData>
  <sheetProtection algorithmName="SHA-512" hashValue="21EwuUrPj9xWQ1pZTUbE388dY8Pv0iftLXi851jeR2mlN0suGMXAqWB6KOhuIhv1vza4SmpzjySXeusIOQ2Ilw==" saltValue="G99/HtiHg6EclUmGXl859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49" t="s">
        <v>8</v>
      </c>
      <c r="B2" s="48"/>
      <c r="C2" s="249"/>
      <c r="D2" s="249"/>
      <c r="E2" s="249"/>
      <c r="F2" s="249"/>
      <c r="G2" s="250"/>
    </row>
    <row r="3" spans="1:7" ht="24.95" customHeight="1" x14ac:dyDescent="0.2">
      <c r="A3" s="49" t="s">
        <v>9</v>
      </c>
      <c r="B3" s="48"/>
      <c r="C3" s="249"/>
      <c r="D3" s="249"/>
      <c r="E3" s="249"/>
      <c r="F3" s="249"/>
      <c r="G3" s="250"/>
    </row>
    <row r="4" spans="1:7" ht="24.95" customHeight="1" x14ac:dyDescent="0.2">
      <c r="A4" s="49" t="s">
        <v>10</v>
      </c>
      <c r="B4" s="48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Q23" sqref="AQ2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68</v>
      </c>
    </row>
    <row r="2" spans="1:60" ht="24.95" customHeight="1" x14ac:dyDescent="0.2">
      <c r="A2" s="141" t="s">
        <v>8</v>
      </c>
      <c r="B2" s="48" t="s">
        <v>49</v>
      </c>
      <c r="C2" s="264" t="s">
        <v>50</v>
      </c>
      <c r="D2" s="265"/>
      <c r="E2" s="265"/>
      <c r="F2" s="265"/>
      <c r="G2" s="266"/>
      <c r="AG2" t="s">
        <v>69</v>
      </c>
    </row>
    <row r="3" spans="1:60" ht="24.95" customHeight="1" x14ac:dyDescent="0.2">
      <c r="A3" s="141" t="s">
        <v>9</v>
      </c>
      <c r="B3" s="48" t="s">
        <v>45</v>
      </c>
      <c r="C3" s="264" t="s">
        <v>46</v>
      </c>
      <c r="D3" s="265"/>
      <c r="E3" s="265"/>
      <c r="F3" s="265"/>
      <c r="G3" s="266"/>
      <c r="AC3" s="123" t="s">
        <v>69</v>
      </c>
      <c r="AG3" t="s">
        <v>70</v>
      </c>
    </row>
    <row r="4" spans="1:60" ht="24.95" customHeight="1" x14ac:dyDescent="0.2">
      <c r="A4" s="142" t="s">
        <v>10</v>
      </c>
      <c r="B4" s="143" t="s">
        <v>43</v>
      </c>
      <c r="C4" s="267" t="s">
        <v>44</v>
      </c>
      <c r="D4" s="268"/>
      <c r="E4" s="268"/>
      <c r="F4" s="268"/>
      <c r="G4" s="269"/>
      <c r="AG4" t="s">
        <v>71</v>
      </c>
    </row>
    <row r="5" spans="1:60" x14ac:dyDescent="0.2">
      <c r="D5" s="10"/>
    </row>
    <row r="6" spans="1:60" ht="38.25" x14ac:dyDescent="0.2">
      <c r="A6" s="145" t="s">
        <v>72</v>
      </c>
      <c r="B6" s="147" t="s">
        <v>73</v>
      </c>
      <c r="C6" s="147" t="s">
        <v>74</v>
      </c>
      <c r="D6" s="146" t="s">
        <v>75</v>
      </c>
      <c r="E6" s="145" t="s">
        <v>76</v>
      </c>
      <c r="F6" s="144" t="s">
        <v>77</v>
      </c>
      <c r="G6" s="145" t="s">
        <v>31</v>
      </c>
      <c r="H6" s="148" t="s">
        <v>32</v>
      </c>
      <c r="I6" s="148" t="s">
        <v>78</v>
      </c>
      <c r="J6" s="148" t="s">
        <v>33</v>
      </c>
      <c r="K6" s="148" t="s">
        <v>79</v>
      </c>
      <c r="L6" s="148" t="s">
        <v>80</v>
      </c>
      <c r="M6" s="148" t="s">
        <v>81</v>
      </c>
      <c r="N6" s="148" t="s">
        <v>82</v>
      </c>
      <c r="O6" s="148" t="s">
        <v>83</v>
      </c>
      <c r="P6" s="148" t="s">
        <v>84</v>
      </c>
      <c r="Q6" s="148" t="s">
        <v>85</v>
      </c>
      <c r="R6" s="148" t="s">
        <v>86</v>
      </c>
      <c r="S6" s="148" t="s">
        <v>87</v>
      </c>
      <c r="T6" s="148" t="s">
        <v>88</v>
      </c>
      <c r="U6" s="148" t="s">
        <v>89</v>
      </c>
      <c r="V6" s="148" t="s">
        <v>90</v>
      </c>
      <c r="W6" s="148" t="s">
        <v>91</v>
      </c>
      <c r="X6" s="148" t="s">
        <v>92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93</v>
      </c>
      <c r="B8" s="167" t="s">
        <v>62</v>
      </c>
      <c r="C8" s="185" t="s">
        <v>63</v>
      </c>
      <c r="D8" s="168"/>
      <c r="E8" s="169"/>
      <c r="F8" s="170"/>
      <c r="G8" s="171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4"/>
      <c r="O8" s="164">
        <f>SUM(O9:O9)</f>
        <v>0.3</v>
      </c>
      <c r="P8" s="164"/>
      <c r="Q8" s="164">
        <f>SUM(Q9:Q9)</f>
        <v>0</v>
      </c>
      <c r="R8" s="165"/>
      <c r="S8" s="165"/>
      <c r="T8" s="165"/>
      <c r="U8" s="165"/>
      <c r="V8" s="165">
        <f>SUM(V9:V9)</f>
        <v>50.25</v>
      </c>
      <c r="W8" s="165"/>
      <c r="X8" s="165"/>
      <c r="AG8" t="s">
        <v>94</v>
      </c>
    </row>
    <row r="9" spans="1:60" outlineLevel="1" x14ac:dyDescent="0.2">
      <c r="A9" s="179">
        <v>1</v>
      </c>
      <c r="B9" s="180" t="s">
        <v>95</v>
      </c>
      <c r="C9" s="186" t="s">
        <v>96</v>
      </c>
      <c r="D9" s="181" t="s">
        <v>97</v>
      </c>
      <c r="E9" s="182">
        <v>194</v>
      </c>
      <c r="F9" s="183"/>
      <c r="G9" s="184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1.56E-3</v>
      </c>
      <c r="O9" s="159">
        <f>ROUND(E9*N9,2)</f>
        <v>0.3</v>
      </c>
      <c r="P9" s="159">
        <v>0</v>
      </c>
      <c r="Q9" s="159">
        <f>ROUND(E9*P9,2)</f>
        <v>0</v>
      </c>
      <c r="R9" s="160"/>
      <c r="S9" s="160" t="s">
        <v>98</v>
      </c>
      <c r="T9" s="160" t="s">
        <v>98</v>
      </c>
      <c r="U9" s="160">
        <v>0.25900000000000001</v>
      </c>
      <c r="V9" s="160">
        <f>ROUND(E9*U9,2)</f>
        <v>50.25</v>
      </c>
      <c r="W9" s="160"/>
      <c r="X9" s="160" t="s">
        <v>99</v>
      </c>
      <c r="Y9" s="149"/>
      <c r="Z9" s="149"/>
      <c r="AA9" s="149"/>
      <c r="AB9" s="149"/>
      <c r="AC9" s="149"/>
      <c r="AD9" s="149"/>
      <c r="AE9" s="149"/>
      <c r="AF9" s="149"/>
      <c r="AG9" s="149" t="s">
        <v>100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66" t="s">
        <v>93</v>
      </c>
      <c r="B10" s="167" t="s">
        <v>64</v>
      </c>
      <c r="C10" s="185" t="s">
        <v>65</v>
      </c>
      <c r="D10" s="168"/>
      <c r="E10" s="169"/>
      <c r="F10" s="170"/>
      <c r="G10" s="171">
        <f>SUMIF(AG11:AG23,"&lt;&gt;NOR",G11:G23)</f>
        <v>0</v>
      </c>
      <c r="H10" s="165"/>
      <c r="I10" s="165">
        <f>SUM(I11:I23)</f>
        <v>0</v>
      </c>
      <c r="J10" s="165"/>
      <c r="K10" s="165">
        <f>SUM(K11:K23)</f>
        <v>0</v>
      </c>
      <c r="L10" s="165"/>
      <c r="M10" s="165">
        <f>SUM(M11:M23)</f>
        <v>0</v>
      </c>
      <c r="N10" s="164"/>
      <c r="O10" s="164">
        <f>SUM(O11:O23)</f>
        <v>4.91</v>
      </c>
      <c r="P10" s="164"/>
      <c r="Q10" s="164">
        <f>SUM(Q11:Q23)</f>
        <v>0</v>
      </c>
      <c r="R10" s="165"/>
      <c r="S10" s="165"/>
      <c r="T10" s="165"/>
      <c r="U10" s="165"/>
      <c r="V10" s="165">
        <f>SUM(V11:V23)</f>
        <v>888.83</v>
      </c>
      <c r="W10" s="165"/>
      <c r="X10" s="165"/>
      <c r="AG10" t="s">
        <v>94</v>
      </c>
    </row>
    <row r="11" spans="1:60" outlineLevel="1" x14ac:dyDescent="0.2">
      <c r="A11" s="179">
        <v>2</v>
      </c>
      <c r="B11" s="180" t="s">
        <v>101</v>
      </c>
      <c r="C11" s="186" t="s">
        <v>102</v>
      </c>
      <c r="D11" s="181" t="s">
        <v>97</v>
      </c>
      <c r="E11" s="182">
        <v>1400</v>
      </c>
      <c r="F11" s="183"/>
      <c r="G11" s="184">
        <f t="shared" ref="G11:G23" si="0">ROUND(E11*F11,2)</f>
        <v>0</v>
      </c>
      <c r="H11" s="161"/>
      <c r="I11" s="160">
        <f t="shared" ref="I11:I23" si="1">ROUND(E11*H11,2)</f>
        <v>0</v>
      </c>
      <c r="J11" s="161"/>
      <c r="K11" s="160">
        <f t="shared" ref="K11:K23" si="2">ROUND(E11*J11,2)</f>
        <v>0</v>
      </c>
      <c r="L11" s="160">
        <v>21</v>
      </c>
      <c r="M11" s="160">
        <f t="shared" ref="M11:M23" si="3">G11*(1+L11/100)</f>
        <v>0</v>
      </c>
      <c r="N11" s="159">
        <v>0</v>
      </c>
      <c r="O11" s="159">
        <f t="shared" ref="O11:O23" si="4">ROUND(E11*N11,2)</f>
        <v>0</v>
      </c>
      <c r="P11" s="159">
        <v>0</v>
      </c>
      <c r="Q11" s="159">
        <f t="shared" ref="Q11:Q23" si="5">ROUND(E11*P11,2)</f>
        <v>0</v>
      </c>
      <c r="R11" s="160"/>
      <c r="S11" s="160" t="s">
        <v>98</v>
      </c>
      <c r="T11" s="160" t="s">
        <v>98</v>
      </c>
      <c r="U11" s="160">
        <v>1.35E-2</v>
      </c>
      <c r="V11" s="160">
        <f t="shared" ref="V11:V23" si="6">ROUND(E11*U11,2)</f>
        <v>18.899999999999999</v>
      </c>
      <c r="W11" s="160"/>
      <c r="X11" s="160" t="s">
        <v>99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100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9">
        <v>3</v>
      </c>
      <c r="B12" s="180" t="s">
        <v>103</v>
      </c>
      <c r="C12" s="186" t="s">
        <v>104</v>
      </c>
      <c r="D12" s="181" t="s">
        <v>97</v>
      </c>
      <c r="E12" s="182">
        <v>1400</v>
      </c>
      <c r="F12" s="183"/>
      <c r="G12" s="184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2.0000000000000002E-5</v>
      </c>
      <c r="O12" s="159">
        <f t="shared" si="4"/>
        <v>0.03</v>
      </c>
      <c r="P12" s="159">
        <v>0</v>
      </c>
      <c r="Q12" s="159">
        <f t="shared" si="5"/>
        <v>0</v>
      </c>
      <c r="R12" s="160" t="s">
        <v>105</v>
      </c>
      <c r="S12" s="160" t="s">
        <v>98</v>
      </c>
      <c r="T12" s="160" t="s">
        <v>98</v>
      </c>
      <c r="U12" s="160">
        <v>0</v>
      </c>
      <c r="V12" s="160">
        <f t="shared" si="6"/>
        <v>0</v>
      </c>
      <c r="W12" s="160"/>
      <c r="X12" s="160" t="s">
        <v>106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9">
        <v>4</v>
      </c>
      <c r="B13" s="180" t="s">
        <v>108</v>
      </c>
      <c r="C13" s="186" t="s">
        <v>109</v>
      </c>
      <c r="D13" s="181" t="s">
        <v>97</v>
      </c>
      <c r="E13" s="182">
        <v>450</v>
      </c>
      <c r="F13" s="183"/>
      <c r="G13" s="184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98</v>
      </c>
      <c r="T13" s="160" t="s">
        <v>98</v>
      </c>
      <c r="U13" s="160">
        <v>7.6679999999999998E-2</v>
      </c>
      <c r="V13" s="160">
        <f t="shared" si="6"/>
        <v>34.51</v>
      </c>
      <c r="W13" s="160"/>
      <c r="X13" s="160" t="s">
        <v>99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9">
        <v>5</v>
      </c>
      <c r="B14" s="180" t="s">
        <v>110</v>
      </c>
      <c r="C14" s="186" t="s">
        <v>111</v>
      </c>
      <c r="D14" s="181" t="s">
        <v>97</v>
      </c>
      <c r="E14" s="182">
        <v>45</v>
      </c>
      <c r="F14" s="183"/>
      <c r="G14" s="184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6.0000000000000002E-5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98</v>
      </c>
      <c r="T14" s="160" t="s">
        <v>98</v>
      </c>
      <c r="U14" s="160">
        <v>4.2099999999999999E-2</v>
      </c>
      <c r="V14" s="160">
        <f t="shared" si="6"/>
        <v>1.89</v>
      </c>
      <c r="W14" s="160"/>
      <c r="X14" s="160" t="s">
        <v>99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100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9">
        <v>6</v>
      </c>
      <c r="B15" s="180" t="s">
        <v>112</v>
      </c>
      <c r="C15" s="186" t="s">
        <v>113</v>
      </c>
      <c r="D15" s="181" t="s">
        <v>114</v>
      </c>
      <c r="E15" s="182">
        <v>140</v>
      </c>
      <c r="F15" s="183"/>
      <c r="G15" s="184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98</v>
      </c>
      <c r="T15" s="160" t="s">
        <v>98</v>
      </c>
      <c r="U15" s="160">
        <v>1.2999999999999999E-2</v>
      </c>
      <c r="V15" s="160">
        <f t="shared" si="6"/>
        <v>1.82</v>
      </c>
      <c r="W15" s="160"/>
      <c r="X15" s="160" t="s">
        <v>99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100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9">
        <v>7</v>
      </c>
      <c r="B16" s="180" t="s">
        <v>115</v>
      </c>
      <c r="C16" s="186" t="s">
        <v>116</v>
      </c>
      <c r="D16" s="181" t="s">
        <v>114</v>
      </c>
      <c r="E16" s="182">
        <v>140</v>
      </c>
      <c r="F16" s="183"/>
      <c r="G16" s="184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1.0000000000000001E-5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98</v>
      </c>
      <c r="T16" s="160" t="s">
        <v>98</v>
      </c>
      <c r="U16" s="160">
        <v>0.05</v>
      </c>
      <c r="V16" s="160">
        <f t="shared" si="6"/>
        <v>7</v>
      </c>
      <c r="W16" s="160"/>
      <c r="X16" s="160" t="s">
        <v>99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100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9">
        <v>8</v>
      </c>
      <c r="B17" s="180" t="s">
        <v>117</v>
      </c>
      <c r="C17" s="186" t="s">
        <v>118</v>
      </c>
      <c r="D17" s="181" t="s">
        <v>97</v>
      </c>
      <c r="E17" s="182">
        <v>360</v>
      </c>
      <c r="F17" s="183"/>
      <c r="G17" s="184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7.0099999999999997E-3</v>
      </c>
      <c r="O17" s="159">
        <f t="shared" si="4"/>
        <v>2.52</v>
      </c>
      <c r="P17" s="159">
        <v>0</v>
      </c>
      <c r="Q17" s="159">
        <f t="shared" si="5"/>
        <v>0</v>
      </c>
      <c r="R17" s="160"/>
      <c r="S17" s="160" t="s">
        <v>119</v>
      </c>
      <c r="T17" s="160" t="s">
        <v>120</v>
      </c>
      <c r="U17" s="160">
        <v>0.59669000000000005</v>
      </c>
      <c r="V17" s="160">
        <f t="shared" si="6"/>
        <v>214.81</v>
      </c>
      <c r="W17" s="160"/>
      <c r="X17" s="160" t="s">
        <v>99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100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9">
        <v>9</v>
      </c>
      <c r="B18" s="180" t="s">
        <v>121</v>
      </c>
      <c r="C18" s="186" t="s">
        <v>122</v>
      </c>
      <c r="D18" s="181" t="s">
        <v>97</v>
      </c>
      <c r="E18" s="182">
        <v>3695</v>
      </c>
      <c r="F18" s="183"/>
      <c r="G18" s="184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98</v>
      </c>
      <c r="T18" s="160" t="s">
        <v>98</v>
      </c>
      <c r="U18" s="160">
        <v>2.1000000000000001E-2</v>
      </c>
      <c r="V18" s="160">
        <f t="shared" si="6"/>
        <v>77.599999999999994</v>
      </c>
      <c r="W18" s="160"/>
      <c r="X18" s="160" t="s">
        <v>99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100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9">
        <v>10</v>
      </c>
      <c r="B19" s="180" t="s">
        <v>123</v>
      </c>
      <c r="C19" s="186" t="s">
        <v>124</v>
      </c>
      <c r="D19" s="181" t="s">
        <v>97</v>
      </c>
      <c r="E19" s="182">
        <v>3695</v>
      </c>
      <c r="F19" s="183"/>
      <c r="G19" s="184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98</v>
      </c>
      <c r="T19" s="160" t="s">
        <v>98</v>
      </c>
      <c r="U19" s="160">
        <v>7.0000000000000001E-3</v>
      </c>
      <c r="V19" s="160">
        <f t="shared" si="6"/>
        <v>25.87</v>
      </c>
      <c r="W19" s="160"/>
      <c r="X19" s="160" t="s">
        <v>99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9">
        <v>11</v>
      </c>
      <c r="B20" s="180" t="s">
        <v>125</v>
      </c>
      <c r="C20" s="186" t="s">
        <v>147</v>
      </c>
      <c r="D20" s="181" t="s">
        <v>97</v>
      </c>
      <c r="E20" s="182">
        <v>3695</v>
      </c>
      <c r="F20" s="183"/>
      <c r="G20" s="184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1.7000000000000001E-4</v>
      </c>
      <c r="O20" s="159">
        <f t="shared" si="4"/>
        <v>0.63</v>
      </c>
      <c r="P20" s="159">
        <v>0</v>
      </c>
      <c r="Q20" s="159">
        <f t="shared" si="5"/>
        <v>0</v>
      </c>
      <c r="R20" s="160"/>
      <c r="S20" s="160" t="s">
        <v>98</v>
      </c>
      <c r="T20" s="160" t="s">
        <v>98</v>
      </c>
      <c r="U20" s="160">
        <v>3.2480000000000002E-2</v>
      </c>
      <c r="V20" s="160">
        <f t="shared" si="6"/>
        <v>120.01</v>
      </c>
      <c r="W20" s="160"/>
      <c r="X20" s="160" t="s">
        <v>99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100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9">
        <v>12</v>
      </c>
      <c r="B21" s="180" t="s">
        <v>126</v>
      </c>
      <c r="C21" s="186" t="s">
        <v>148</v>
      </c>
      <c r="D21" s="181" t="s">
        <v>97</v>
      </c>
      <c r="E21" s="182">
        <v>2495</v>
      </c>
      <c r="F21" s="183"/>
      <c r="G21" s="184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4.6000000000000001E-4</v>
      </c>
      <c r="O21" s="159">
        <f t="shared" si="4"/>
        <v>1.1499999999999999</v>
      </c>
      <c r="P21" s="159">
        <v>0</v>
      </c>
      <c r="Q21" s="159">
        <f t="shared" si="5"/>
        <v>0</v>
      </c>
      <c r="R21" s="160"/>
      <c r="S21" s="160" t="s">
        <v>98</v>
      </c>
      <c r="T21" s="160" t="s">
        <v>98</v>
      </c>
      <c r="U21" s="160">
        <v>0.10191</v>
      </c>
      <c r="V21" s="160">
        <f t="shared" si="6"/>
        <v>254.27</v>
      </c>
      <c r="W21" s="160"/>
      <c r="X21" s="160" t="s">
        <v>99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9">
        <v>13</v>
      </c>
      <c r="B22" s="180" t="s">
        <v>127</v>
      </c>
      <c r="C22" s="186" t="s">
        <v>149</v>
      </c>
      <c r="D22" s="181" t="s">
        <v>97</v>
      </c>
      <c r="E22" s="182">
        <v>1200</v>
      </c>
      <c r="F22" s="183"/>
      <c r="G22" s="184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4.8000000000000001E-4</v>
      </c>
      <c r="O22" s="159">
        <f t="shared" si="4"/>
        <v>0.57999999999999996</v>
      </c>
      <c r="P22" s="159">
        <v>0</v>
      </c>
      <c r="Q22" s="159">
        <f t="shared" si="5"/>
        <v>0</v>
      </c>
      <c r="R22" s="160"/>
      <c r="S22" s="160" t="s">
        <v>98</v>
      </c>
      <c r="T22" s="160" t="s">
        <v>98</v>
      </c>
      <c r="U22" s="160">
        <v>0.10902000000000001</v>
      </c>
      <c r="V22" s="160">
        <f t="shared" si="6"/>
        <v>130.82</v>
      </c>
      <c r="W22" s="160"/>
      <c r="X22" s="160" t="s">
        <v>99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100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13.5" customHeight="1" outlineLevel="1" x14ac:dyDescent="0.2">
      <c r="A23" s="179">
        <v>14</v>
      </c>
      <c r="B23" s="180" t="s">
        <v>128</v>
      </c>
      <c r="C23" s="186" t="s">
        <v>129</v>
      </c>
      <c r="D23" s="181" t="s">
        <v>97</v>
      </c>
      <c r="E23" s="182">
        <v>120</v>
      </c>
      <c r="F23" s="183"/>
      <c r="G23" s="184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119</v>
      </c>
      <c r="T23" s="160" t="s">
        <v>120</v>
      </c>
      <c r="U23" s="160">
        <v>1.112E-2</v>
      </c>
      <c r="V23" s="160">
        <f t="shared" si="6"/>
        <v>1.33</v>
      </c>
      <c r="W23" s="160"/>
      <c r="X23" s="160" t="s">
        <v>99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100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6" t="s">
        <v>93</v>
      </c>
      <c r="B24" s="167" t="s">
        <v>67</v>
      </c>
      <c r="C24" s="185" t="s">
        <v>30</v>
      </c>
      <c r="D24" s="168"/>
      <c r="E24" s="169"/>
      <c r="F24" s="170"/>
      <c r="G24" s="171">
        <f>SUMIF(AG25:AG28,"&lt;&gt;NOR",G25:G28)</f>
        <v>0</v>
      </c>
      <c r="H24" s="165"/>
      <c r="I24" s="165">
        <f>SUM(I25:I28)</f>
        <v>0</v>
      </c>
      <c r="J24" s="165"/>
      <c r="K24" s="165">
        <f>SUM(K25:K28)</f>
        <v>0</v>
      </c>
      <c r="L24" s="165"/>
      <c r="M24" s="165">
        <f>SUM(M25:M28)</f>
        <v>0</v>
      </c>
      <c r="N24" s="164"/>
      <c r="O24" s="164">
        <f>SUM(O25:O28)</f>
        <v>0</v>
      </c>
      <c r="P24" s="164"/>
      <c r="Q24" s="164">
        <f>SUM(Q25:Q28)</f>
        <v>0</v>
      </c>
      <c r="R24" s="165"/>
      <c r="S24" s="165"/>
      <c r="T24" s="165"/>
      <c r="U24" s="165"/>
      <c r="V24" s="165">
        <f>SUM(V25:V28)</f>
        <v>0</v>
      </c>
      <c r="W24" s="165"/>
      <c r="X24" s="165"/>
      <c r="AG24" t="s">
        <v>94</v>
      </c>
    </row>
    <row r="25" spans="1:60" outlineLevel="1" x14ac:dyDescent="0.2">
      <c r="A25" s="173">
        <v>15</v>
      </c>
      <c r="B25" s="174" t="s">
        <v>130</v>
      </c>
      <c r="C25" s="187" t="s">
        <v>131</v>
      </c>
      <c r="D25" s="175" t="s">
        <v>132</v>
      </c>
      <c r="E25" s="176">
        <v>18</v>
      </c>
      <c r="F25" s="177"/>
      <c r="G25" s="178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60"/>
      <c r="S25" s="160" t="s">
        <v>119</v>
      </c>
      <c r="T25" s="160" t="s">
        <v>120</v>
      </c>
      <c r="U25" s="160">
        <v>0</v>
      </c>
      <c r="V25" s="160">
        <f>ROUND(E25*U25,2)</f>
        <v>0</v>
      </c>
      <c r="W25" s="160"/>
      <c r="X25" s="160" t="s">
        <v>133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134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7"/>
      <c r="B26" s="158"/>
      <c r="C26" s="188" t="s">
        <v>135</v>
      </c>
      <c r="D26" s="162"/>
      <c r="E26" s="163">
        <v>18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136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3">
        <v>16</v>
      </c>
      <c r="B27" s="174" t="s">
        <v>137</v>
      </c>
      <c r="C27" s="187" t="s">
        <v>138</v>
      </c>
      <c r="D27" s="175" t="s">
        <v>139</v>
      </c>
      <c r="E27" s="176">
        <v>1</v>
      </c>
      <c r="F27" s="177"/>
      <c r="G27" s="178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119</v>
      </c>
      <c r="T27" s="160" t="s">
        <v>120</v>
      </c>
      <c r="U27" s="160">
        <v>0</v>
      </c>
      <c r="V27" s="160">
        <f>ROUND(E27*U27,2)</f>
        <v>0</v>
      </c>
      <c r="W27" s="160"/>
      <c r="X27" s="160" t="s">
        <v>133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93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7"/>
      <c r="B28" s="158"/>
      <c r="C28" s="188" t="s">
        <v>140</v>
      </c>
      <c r="D28" s="162"/>
      <c r="E28" s="163">
        <v>1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136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6" t="s">
        <v>93</v>
      </c>
      <c r="B29" s="167" t="s">
        <v>66</v>
      </c>
      <c r="C29" s="185" t="s">
        <v>29</v>
      </c>
      <c r="D29" s="168"/>
      <c r="E29" s="169"/>
      <c r="F29" s="170"/>
      <c r="G29" s="171">
        <f>SUMIF(AG30:AG30,"&lt;&gt;NOR",G30:G30)</f>
        <v>0</v>
      </c>
      <c r="H29" s="165"/>
      <c r="I29" s="165">
        <f>SUM(I30:I30)</f>
        <v>0</v>
      </c>
      <c r="J29" s="165"/>
      <c r="K29" s="165">
        <f>SUM(K30:K30)</f>
        <v>0</v>
      </c>
      <c r="L29" s="165"/>
      <c r="M29" s="165">
        <f>SUM(M30:M30)</f>
        <v>0</v>
      </c>
      <c r="N29" s="164"/>
      <c r="O29" s="164">
        <f>SUM(O30:O30)</f>
        <v>0</v>
      </c>
      <c r="P29" s="164"/>
      <c r="Q29" s="164">
        <f>SUM(Q30:Q30)</f>
        <v>0</v>
      </c>
      <c r="R29" s="165"/>
      <c r="S29" s="165"/>
      <c r="T29" s="165"/>
      <c r="U29" s="165"/>
      <c r="V29" s="165">
        <f>SUM(V30:V30)</f>
        <v>0</v>
      </c>
      <c r="W29" s="165"/>
      <c r="X29" s="165"/>
      <c r="AG29" t="s">
        <v>94</v>
      </c>
    </row>
    <row r="30" spans="1:60" outlineLevel="1" x14ac:dyDescent="0.2">
      <c r="A30" s="173">
        <v>17</v>
      </c>
      <c r="B30" s="174" t="s">
        <v>133</v>
      </c>
      <c r="C30" s="187" t="s">
        <v>141</v>
      </c>
      <c r="D30" s="175" t="s">
        <v>139</v>
      </c>
      <c r="E30" s="176">
        <v>1</v>
      </c>
      <c r="F30" s="177"/>
      <c r="G30" s="178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60"/>
      <c r="S30" s="160" t="s">
        <v>119</v>
      </c>
      <c r="T30" s="160" t="s">
        <v>120</v>
      </c>
      <c r="U30" s="160">
        <v>0</v>
      </c>
      <c r="V30" s="160">
        <f>ROUND(E30*U30,2)</f>
        <v>0</v>
      </c>
      <c r="W30" s="160"/>
      <c r="X30" s="160" t="s">
        <v>133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142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89"/>
      <c r="D31" s="6"/>
      <c r="E31" s="3"/>
      <c r="F31" s="3"/>
      <c r="G31" s="15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80</v>
      </c>
    </row>
    <row r="32" spans="1:60" x14ac:dyDescent="0.2">
      <c r="A32" s="152"/>
      <c r="B32" s="153" t="s">
        <v>31</v>
      </c>
      <c r="C32" s="190"/>
      <c r="D32" s="154"/>
      <c r="E32" s="155"/>
      <c r="F32" s="155"/>
      <c r="G32" s="172">
        <f>G8+G10+G24+G29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143</v>
      </c>
    </row>
    <row r="33" spans="1:33" x14ac:dyDescent="0.2">
      <c r="A33" s="3"/>
      <c r="B33" s="4"/>
      <c r="C33" s="18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3"/>
      <c r="B34" s="4"/>
      <c r="C34" s="18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70" t="s">
        <v>144</v>
      </c>
      <c r="B35" s="270"/>
      <c r="C35" s="271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1"/>
      <c r="B36" s="252"/>
      <c r="C36" s="253"/>
      <c r="D36" s="252"/>
      <c r="E36" s="252"/>
      <c r="F36" s="252"/>
      <c r="G36" s="25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145</v>
      </c>
    </row>
    <row r="37" spans="1:33" x14ac:dyDescent="0.2">
      <c r="A37" s="255"/>
      <c r="B37" s="256"/>
      <c r="C37" s="257"/>
      <c r="D37" s="256"/>
      <c r="E37" s="256"/>
      <c r="F37" s="256"/>
      <c r="G37" s="25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55"/>
      <c r="B38" s="256"/>
      <c r="C38" s="257"/>
      <c r="D38" s="256"/>
      <c r="E38" s="256"/>
      <c r="F38" s="256"/>
      <c r="G38" s="25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55"/>
      <c r="B39" s="256"/>
      <c r="C39" s="257"/>
      <c r="D39" s="256"/>
      <c r="E39" s="256"/>
      <c r="F39" s="256"/>
      <c r="G39" s="25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59"/>
      <c r="B40" s="260"/>
      <c r="C40" s="261"/>
      <c r="D40" s="260"/>
      <c r="E40" s="260"/>
      <c r="F40" s="260"/>
      <c r="G40" s="26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3"/>
      <c r="B41" s="4"/>
      <c r="C41" s="189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C42" s="191"/>
      <c r="D42" s="10"/>
      <c r="AG42" t="s">
        <v>146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+h8Bn3d0JekSQno7fWW09/Ms+gmhbDM87dM5f7hMqVrn3fSkLJEvgJgGu7C+bzlM5BkAghKUrelFiJcgMEUBQ==" saltValue="1OsbAEaNYYx8x2fmQQQK1Q==" spinCount="100000" sheet="1" objects="1" scenarios="1"/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MŠ Větrná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'MŠ Větrná'!Názvy_tisku</vt:lpstr>
      <vt:lpstr>oadresa</vt:lpstr>
      <vt:lpstr>Stavba!Objednatel</vt:lpstr>
      <vt:lpstr>Stavba!Objekt</vt:lpstr>
      <vt:lpstr>'MŠ Větrná'!Oblast_tisku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Člověk</dc:creator>
  <cp:lastModifiedBy>a</cp:lastModifiedBy>
  <cp:lastPrinted>2019-03-19T12:27:02Z</cp:lastPrinted>
  <dcterms:created xsi:type="dcterms:W3CDTF">2009-04-08T07:15:50Z</dcterms:created>
  <dcterms:modified xsi:type="dcterms:W3CDTF">2022-05-17T11:22:27Z</dcterms:modified>
</cp:coreProperties>
</file>