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sakova\Desktop\VZMR\VZ Deiselagregát\"/>
    </mc:Choice>
  </mc:AlternateContent>
  <bookViews>
    <workbookView xWindow="0" yWindow="0" windowWidth="16380" windowHeight="8190" tabRatio="500" activeTab="4"/>
  </bookViews>
  <sheets>
    <sheet name="Krycí list" sheetId="1" r:id="rId1"/>
    <sheet name="VzorPolozky" sheetId="2" state="hidden" r:id="rId2"/>
    <sheet name="Stavba" sheetId="3" r:id="rId3"/>
    <sheet name="Elektro" sheetId="4" r:id="rId4"/>
    <sheet name="Strojní" sheetId="5" r:id="rId5"/>
  </sheets>
  <externalReferences>
    <externalReference r:id="rId6"/>
  </externalReferences>
  <definedNames>
    <definedName name="CelkemDPHVypocet" localSheetId="0">'Krycí list'!$H$43</definedName>
    <definedName name="CenaCelkem">'Krycí list'!$G$30</definedName>
    <definedName name="CenaCelkemBezDPH">'Krycí list'!$G$29</definedName>
    <definedName name="CenaCelkemVypocet" localSheetId="0">'Krycí list'!$I$43</definedName>
    <definedName name="cisloobjektu">'Krycí list'!$D$3</definedName>
    <definedName name="CisloRozpoctu">'[1]Krycí list'!$C$2</definedName>
    <definedName name="CisloStavby" localSheetId="0">'Krycí list'!$D$2</definedName>
    <definedName name="cislostavby">'[1]Krycí list'!$A$7</definedName>
    <definedName name="CisloStavebnihoRozpoctu">'Krycí list'!$D$4</definedName>
    <definedName name="dadresa">'Krycí list'!$D$12:$G$12</definedName>
    <definedName name="DIČ" localSheetId="0">'Krycí list'!$I$12</definedName>
    <definedName name="dmisto">'Krycí list'!$E$13:$G$13</definedName>
    <definedName name="DPHSni">'Krycí list'!$G$25</definedName>
    <definedName name="DPHZakl">'Krycí list'!$G$27</definedName>
    <definedName name="dpsc" localSheetId="0">'Krycí list'!$D$13</definedName>
    <definedName name="IČO" localSheetId="0">'Krycí list'!$I$11</definedName>
    <definedName name="Mena">'Krycí list'!$J$30</definedName>
    <definedName name="MistoStavby">'Krycí list'!$D$4</definedName>
    <definedName name="nazevobjektu">'Krycí list'!$E$3</definedName>
    <definedName name="NazevRozpoctu">'[1]Krycí list'!$D$2</definedName>
    <definedName name="NazevStavby" localSheetId="0">'Krycí list'!$E$2</definedName>
    <definedName name="nazevstavby">'[1]Krycí list'!$C$7</definedName>
    <definedName name="NazevStavebnihoRozpoctu">'Krycí list'!$E$4</definedName>
    <definedName name="_xlnm.Print_Titles" localSheetId="2">Stavba!$1:$7</definedName>
    <definedName name="oadresa">'Krycí list'!$D$6</definedName>
    <definedName name="Objednatel" localSheetId="0">'Krycí list'!$D$5</definedName>
    <definedName name="Objekt" localSheetId="0">'Krycí list'!$B$39</definedName>
    <definedName name="_xlnm.Print_Area" localSheetId="0">'Krycí list'!$A$1:$J$64</definedName>
    <definedName name="_xlnm.Print_Area" localSheetId="2">Stavba!$A$1:$X$96</definedName>
    <definedName name="odic" localSheetId="0">'Krycí list'!$I$6</definedName>
    <definedName name="oico" localSheetId="0">'Krycí list'!$I$5</definedName>
    <definedName name="omisto" localSheetId="0">'Krycí list'!$E$7</definedName>
    <definedName name="onazev" localSheetId="0">'Krycí list'!$D$6</definedName>
    <definedName name="opsc" localSheetId="0">'Krycí list'!$D$7</definedName>
    <definedName name="padresa">'Krycí list'!$D$9</definedName>
    <definedName name="pdic">'Krycí list'!$I$9</definedName>
    <definedName name="pico">'Krycí list'!$I$8</definedName>
    <definedName name="pmisto">'Krycí list'!$E$10</definedName>
    <definedName name="PocetMJ">#REF!</definedName>
    <definedName name="PoptavkaID">'Krycí list'!$A$1</definedName>
    <definedName name="pPSC">'Krycí list'!$D$10</definedName>
    <definedName name="Print_Titles_0" localSheetId="2">Stavba!$1:$7</definedName>
    <definedName name="Projektant">'Krycí list'!$D$8</definedName>
    <definedName name="SazbaDPH1" localSheetId="0">'Krycí list'!$E$24</definedName>
    <definedName name="SazbaDPH1">'[1]Krycí list'!$C$30</definedName>
    <definedName name="SazbaDPH2" localSheetId="0">'Krycí list'!$E$26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'Krycí list'!$D$14</definedName>
    <definedName name="Z_B7E7C763_C459_487D_8ABA_5CFDDFBD5A84_.wvu.Cols" localSheetId="0">'Krycí list'!$A:$A</definedName>
    <definedName name="Z_B7E7C763_C459_487D_8ABA_5CFDDFBD5A84_.wvu.PrintArea" localSheetId="0">'Krycí list'!$B$1:$J$37</definedName>
    <definedName name="ZakladDPHSni">'Krycí list'!$G$24</definedName>
    <definedName name="ZakladDPHSniVypocet" localSheetId="0">'Krycí list'!$F$43</definedName>
    <definedName name="ZakladDPHZakl">'Krycí list'!$G$26</definedName>
    <definedName name="ZakladDPHZaklVypocet" localSheetId="0">'Krycí list'!$G$43</definedName>
    <definedName name="ZaObjednatele">'Krycí list'!$G$35</definedName>
    <definedName name="Zaokrouhleni">'Krycí list'!$G$28</definedName>
    <definedName name="ZaZhotovitele">'Krycí list'!$D$35</definedName>
    <definedName name="Zhotovitel">'Krycí list'!$D$11:$G$11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1" i="5" l="1"/>
  <c r="G50" i="5"/>
  <c r="G49" i="5"/>
  <c r="G48" i="5"/>
  <c r="G47" i="5"/>
  <c r="G46" i="5"/>
  <c r="G45" i="5"/>
  <c r="G44" i="5"/>
  <c r="G43" i="5"/>
  <c r="G42" i="5"/>
  <c r="G40" i="5"/>
  <c r="G39" i="5"/>
  <c r="G37" i="5"/>
  <c r="G36" i="5"/>
  <c r="G35" i="5"/>
  <c r="G34" i="5"/>
  <c r="G33" i="5"/>
  <c r="G32" i="5"/>
  <c r="G31" i="5"/>
  <c r="G28" i="5"/>
  <c r="G27" i="5"/>
  <c r="G26" i="5"/>
  <c r="G25" i="5"/>
  <c r="G24" i="5"/>
  <c r="G23" i="5"/>
  <c r="G22" i="5"/>
  <c r="G21" i="5"/>
  <c r="G20" i="5"/>
  <c r="G19" i="5"/>
  <c r="G18" i="5"/>
  <c r="G12" i="5"/>
  <c r="I45" i="4"/>
  <c r="H45" i="4"/>
  <c r="G45" i="4"/>
  <c r="H44" i="4"/>
  <c r="I44" i="4" s="1"/>
  <c r="G44" i="4"/>
  <c r="H43" i="4"/>
  <c r="G43" i="4"/>
  <c r="I43" i="4" s="1"/>
  <c r="I42" i="4"/>
  <c r="H42" i="4"/>
  <c r="G42" i="4"/>
  <c r="I41" i="4"/>
  <c r="H41" i="4"/>
  <c r="G41" i="4"/>
  <c r="H40" i="4"/>
  <c r="G40" i="4"/>
  <c r="I40" i="4" s="1"/>
  <c r="H37" i="4"/>
  <c r="G37" i="4"/>
  <c r="I37" i="4" s="1"/>
  <c r="H36" i="4"/>
  <c r="G36" i="4"/>
  <c r="I36" i="4" s="1"/>
  <c r="I35" i="4"/>
  <c r="H35" i="4"/>
  <c r="G35" i="4"/>
  <c r="H34" i="4"/>
  <c r="G34" i="4"/>
  <c r="I34" i="4" s="1"/>
  <c r="H33" i="4"/>
  <c r="G33" i="4"/>
  <c r="I33" i="4" s="1"/>
  <c r="I32" i="4"/>
  <c r="H32" i="4"/>
  <c r="G32" i="4"/>
  <c r="H31" i="4"/>
  <c r="G31" i="4"/>
  <c r="I31" i="4" s="1"/>
  <c r="H30" i="4"/>
  <c r="G30" i="4"/>
  <c r="I30" i="4" s="1"/>
  <c r="H29" i="4"/>
  <c r="G29" i="4"/>
  <c r="I29" i="4" s="1"/>
  <c r="H28" i="4"/>
  <c r="I28" i="4" s="1"/>
  <c r="G28" i="4"/>
  <c r="I27" i="4"/>
  <c r="H27" i="4"/>
  <c r="G27" i="4"/>
  <c r="H26" i="4"/>
  <c r="G26" i="4"/>
  <c r="I26" i="4" s="1"/>
  <c r="H25" i="4"/>
  <c r="G25" i="4"/>
  <c r="I25" i="4" s="1"/>
  <c r="I24" i="4"/>
  <c r="H24" i="4"/>
  <c r="G24" i="4"/>
  <c r="H23" i="4"/>
  <c r="G23" i="4"/>
  <c r="I23" i="4" s="1"/>
  <c r="H22" i="4"/>
  <c r="G22" i="4"/>
  <c r="I22" i="4" s="1"/>
  <c r="H21" i="4"/>
  <c r="G21" i="4"/>
  <c r="I21" i="4" s="1"/>
  <c r="H20" i="4"/>
  <c r="I20" i="4" s="1"/>
  <c r="G20" i="4"/>
  <c r="I19" i="4"/>
  <c r="H19" i="4"/>
  <c r="G19" i="4"/>
  <c r="H18" i="4"/>
  <c r="G18" i="4"/>
  <c r="I18" i="4" s="1"/>
  <c r="H17" i="4"/>
  <c r="G17" i="4"/>
  <c r="I17" i="4" s="1"/>
  <c r="I16" i="4"/>
  <c r="H16" i="4"/>
  <c r="G16" i="4"/>
  <c r="H15" i="4"/>
  <c r="G15" i="4"/>
  <c r="I15" i="4" s="1"/>
  <c r="H14" i="4"/>
  <c r="G14" i="4"/>
  <c r="I14" i="4" s="1"/>
  <c r="H13" i="4"/>
  <c r="G13" i="4"/>
  <c r="I13" i="4" s="1"/>
  <c r="H12" i="4"/>
  <c r="G12" i="4"/>
  <c r="I12" i="4" s="1"/>
  <c r="I11" i="4"/>
  <c r="H11" i="4"/>
  <c r="G11" i="4"/>
  <c r="H10" i="4"/>
  <c r="G10" i="4"/>
  <c r="I10" i="4" s="1"/>
  <c r="H9" i="4"/>
  <c r="G9" i="4"/>
  <c r="I9" i="4" s="1"/>
  <c r="I8" i="4"/>
  <c r="H8" i="4"/>
  <c r="G8" i="4"/>
  <c r="H7" i="4"/>
  <c r="G7" i="4"/>
  <c r="I7" i="4" s="1"/>
  <c r="H4" i="4"/>
  <c r="G4" i="4"/>
  <c r="I4" i="4" s="1"/>
  <c r="H3" i="4"/>
  <c r="G3" i="4"/>
  <c r="I3" i="4" s="1"/>
  <c r="AE92" i="3"/>
  <c r="V90" i="3"/>
  <c r="V89" i="3" s="1"/>
  <c r="Q90" i="3"/>
  <c r="O90" i="3"/>
  <c r="K90" i="3"/>
  <c r="K89" i="3" s="1"/>
  <c r="I90" i="3"/>
  <c r="I89" i="3" s="1"/>
  <c r="G90" i="3"/>
  <c r="M90" i="3" s="1"/>
  <c r="M89" i="3" s="1"/>
  <c r="Q89" i="3"/>
  <c r="O89" i="3"/>
  <c r="G89" i="3"/>
  <c r="V88" i="3"/>
  <c r="Q88" i="3"/>
  <c r="O88" i="3"/>
  <c r="O87" i="3" s="1"/>
  <c r="K88" i="3"/>
  <c r="I88" i="3"/>
  <c r="G88" i="3"/>
  <c r="M88" i="3" s="1"/>
  <c r="M87" i="3" s="1"/>
  <c r="V87" i="3"/>
  <c r="Q87" i="3"/>
  <c r="K87" i="3"/>
  <c r="I87" i="3"/>
  <c r="G87" i="3"/>
  <c r="V86" i="3"/>
  <c r="Q86" i="3"/>
  <c r="O86" i="3"/>
  <c r="K86" i="3"/>
  <c r="K81" i="3" s="1"/>
  <c r="I86" i="3"/>
  <c r="G86" i="3"/>
  <c r="M86" i="3" s="1"/>
  <c r="V85" i="3"/>
  <c r="Q85" i="3"/>
  <c r="O85" i="3"/>
  <c r="M85" i="3"/>
  <c r="K85" i="3"/>
  <c r="I85" i="3"/>
  <c r="G85" i="3"/>
  <c r="V84" i="3"/>
  <c r="Q84" i="3"/>
  <c r="O84" i="3"/>
  <c r="K84" i="3"/>
  <c r="I84" i="3"/>
  <c r="G84" i="3"/>
  <c r="M84" i="3" s="1"/>
  <c r="V83" i="3"/>
  <c r="Q83" i="3"/>
  <c r="O83" i="3"/>
  <c r="O81" i="3" s="1"/>
  <c r="M83" i="3"/>
  <c r="K83" i="3"/>
  <c r="I83" i="3"/>
  <c r="G83" i="3"/>
  <c r="V82" i="3"/>
  <c r="V81" i="3" s="1"/>
  <c r="Q82" i="3"/>
  <c r="O82" i="3"/>
  <c r="M82" i="3"/>
  <c r="K82" i="3"/>
  <c r="I82" i="3"/>
  <c r="I81" i="3" s="1"/>
  <c r="G82" i="3"/>
  <c r="Q81" i="3"/>
  <c r="V76" i="3"/>
  <c r="Q76" i="3"/>
  <c r="O76" i="3"/>
  <c r="O73" i="3" s="1"/>
  <c r="M76" i="3"/>
  <c r="K76" i="3"/>
  <c r="I76" i="3"/>
  <c r="I73" i="3" s="1"/>
  <c r="G76" i="3"/>
  <c r="V74" i="3"/>
  <c r="V73" i="3" s="1"/>
  <c r="Q74" i="3"/>
  <c r="O74" i="3"/>
  <c r="M74" i="3"/>
  <c r="M73" i="3" s="1"/>
  <c r="K74" i="3"/>
  <c r="I74" i="3"/>
  <c r="G74" i="3"/>
  <c r="G73" i="3" s="1"/>
  <c r="I60" i="1" s="1"/>
  <c r="Q73" i="3"/>
  <c r="K73" i="3"/>
  <c r="V72" i="3"/>
  <c r="Q72" i="3"/>
  <c r="O72" i="3"/>
  <c r="M72" i="3"/>
  <c r="K72" i="3"/>
  <c r="I72" i="3"/>
  <c r="G72" i="3"/>
  <c r="V71" i="3"/>
  <c r="Q71" i="3"/>
  <c r="O71" i="3"/>
  <c r="K71" i="3"/>
  <c r="I71" i="3"/>
  <c r="G71" i="3"/>
  <c r="M71" i="3" s="1"/>
  <c r="V70" i="3"/>
  <c r="Q70" i="3"/>
  <c r="O70" i="3"/>
  <c r="K70" i="3"/>
  <c r="I70" i="3"/>
  <c r="G70" i="3"/>
  <c r="M70" i="3" s="1"/>
  <c r="V69" i="3"/>
  <c r="Q69" i="3"/>
  <c r="O69" i="3"/>
  <c r="M69" i="3"/>
  <c r="K69" i="3"/>
  <c r="I69" i="3"/>
  <c r="G69" i="3"/>
  <c r="V67" i="3"/>
  <c r="Q67" i="3"/>
  <c r="Q62" i="3" s="1"/>
  <c r="O67" i="3"/>
  <c r="K67" i="3"/>
  <c r="I67" i="3"/>
  <c r="G67" i="3"/>
  <c r="M67" i="3" s="1"/>
  <c r="V65" i="3"/>
  <c r="Q65" i="3"/>
  <c r="O65" i="3"/>
  <c r="O62" i="3" s="1"/>
  <c r="M65" i="3"/>
  <c r="K65" i="3"/>
  <c r="I65" i="3"/>
  <c r="G65" i="3"/>
  <c r="V63" i="3"/>
  <c r="V62" i="3" s="1"/>
  <c r="Q63" i="3"/>
  <c r="O63" i="3"/>
  <c r="M63" i="3"/>
  <c r="K63" i="3"/>
  <c r="I63" i="3"/>
  <c r="I62" i="3" s="1"/>
  <c r="G63" i="3"/>
  <c r="G62" i="3" s="1"/>
  <c r="I59" i="1" s="1"/>
  <c r="K62" i="3"/>
  <c r="V61" i="3"/>
  <c r="Q61" i="3"/>
  <c r="O61" i="3"/>
  <c r="M61" i="3"/>
  <c r="K61" i="3"/>
  <c r="I61" i="3"/>
  <c r="I58" i="3" s="1"/>
  <c r="G61" i="3"/>
  <c r="V60" i="3"/>
  <c r="Q60" i="3"/>
  <c r="O60" i="3"/>
  <c r="K60" i="3"/>
  <c r="I60" i="3"/>
  <c r="G60" i="3"/>
  <c r="M60" i="3" s="1"/>
  <c r="V59" i="3"/>
  <c r="Q59" i="3"/>
  <c r="Q58" i="3" s="1"/>
  <c r="O59" i="3"/>
  <c r="O58" i="3" s="1"/>
  <c r="K59" i="3"/>
  <c r="K58" i="3" s="1"/>
  <c r="I59" i="3"/>
  <c r="G59" i="3"/>
  <c r="M59" i="3" s="1"/>
  <c r="V58" i="3"/>
  <c r="V57" i="3"/>
  <c r="Q57" i="3"/>
  <c r="Q56" i="3" s="1"/>
  <c r="O57" i="3"/>
  <c r="K57" i="3"/>
  <c r="K56" i="3" s="1"/>
  <c r="I57" i="3"/>
  <c r="G57" i="3"/>
  <c r="M57" i="3" s="1"/>
  <c r="M56" i="3" s="1"/>
  <c r="V56" i="3"/>
  <c r="O56" i="3"/>
  <c r="I56" i="3"/>
  <c r="V54" i="3"/>
  <c r="Q54" i="3"/>
  <c r="O54" i="3"/>
  <c r="M54" i="3"/>
  <c r="K54" i="3"/>
  <c r="I54" i="3"/>
  <c r="G54" i="3"/>
  <c r="V52" i="3"/>
  <c r="Q52" i="3"/>
  <c r="O52" i="3"/>
  <c r="K52" i="3"/>
  <c r="I52" i="3"/>
  <c r="G52" i="3"/>
  <c r="M52" i="3" s="1"/>
  <c r="V50" i="3"/>
  <c r="Q50" i="3"/>
  <c r="O50" i="3"/>
  <c r="M50" i="3"/>
  <c r="K50" i="3"/>
  <c r="I50" i="3"/>
  <c r="G50" i="3"/>
  <c r="V49" i="3"/>
  <c r="Q49" i="3"/>
  <c r="O49" i="3"/>
  <c r="K49" i="3"/>
  <c r="I49" i="3"/>
  <c r="G49" i="3"/>
  <c r="M49" i="3" s="1"/>
  <c r="V48" i="3"/>
  <c r="Q48" i="3"/>
  <c r="O48" i="3"/>
  <c r="M48" i="3"/>
  <c r="K48" i="3"/>
  <c r="I48" i="3"/>
  <c r="G48" i="3"/>
  <c r="V46" i="3"/>
  <c r="V42" i="3" s="1"/>
  <c r="Q46" i="3"/>
  <c r="O46" i="3"/>
  <c r="M46" i="3"/>
  <c r="K46" i="3"/>
  <c r="I46" i="3"/>
  <c r="I42" i="3" s="1"/>
  <c r="G46" i="3"/>
  <c r="V43" i="3"/>
  <c r="Q43" i="3"/>
  <c r="Q42" i="3" s="1"/>
  <c r="O43" i="3"/>
  <c r="K43" i="3"/>
  <c r="K42" i="3" s="1"/>
  <c r="I43" i="3"/>
  <c r="G43" i="3"/>
  <c r="M43" i="3" s="1"/>
  <c r="O42" i="3"/>
  <c r="V41" i="3"/>
  <c r="V39" i="3" s="1"/>
  <c r="Q41" i="3"/>
  <c r="O41" i="3"/>
  <c r="M41" i="3"/>
  <c r="K41" i="3"/>
  <c r="I41" i="3"/>
  <c r="G41" i="3"/>
  <c r="V40" i="3"/>
  <c r="Q40" i="3"/>
  <c r="Q39" i="3" s="1"/>
  <c r="O40" i="3"/>
  <c r="K40" i="3"/>
  <c r="K39" i="3" s="1"/>
  <c r="I40" i="3"/>
  <c r="G40" i="3"/>
  <c r="M40" i="3" s="1"/>
  <c r="M39" i="3" s="1"/>
  <c r="O39" i="3"/>
  <c r="I39" i="3"/>
  <c r="V38" i="3"/>
  <c r="Q38" i="3"/>
  <c r="O38" i="3"/>
  <c r="K38" i="3"/>
  <c r="I38" i="3"/>
  <c r="G38" i="3"/>
  <c r="M38" i="3" s="1"/>
  <c r="M36" i="3" s="1"/>
  <c r="V37" i="3"/>
  <c r="Q37" i="3"/>
  <c r="Q36" i="3" s="1"/>
  <c r="O37" i="3"/>
  <c r="O36" i="3" s="1"/>
  <c r="M37" i="3"/>
  <c r="K37" i="3"/>
  <c r="K36" i="3" s="1"/>
  <c r="I37" i="3"/>
  <c r="G37" i="3"/>
  <c r="V36" i="3"/>
  <c r="I36" i="3"/>
  <c r="V34" i="3"/>
  <c r="Q34" i="3"/>
  <c r="Q31" i="3" s="1"/>
  <c r="O34" i="3"/>
  <c r="K34" i="3"/>
  <c r="I34" i="3"/>
  <c r="G34" i="3"/>
  <c r="M34" i="3" s="1"/>
  <c r="V32" i="3"/>
  <c r="Q32" i="3"/>
  <c r="O32" i="3"/>
  <c r="O31" i="3" s="1"/>
  <c r="K32" i="3"/>
  <c r="K31" i="3" s="1"/>
  <c r="I32" i="3"/>
  <c r="I31" i="3" s="1"/>
  <c r="G32" i="3"/>
  <c r="M32" i="3" s="1"/>
  <c r="V31" i="3"/>
  <c r="G31" i="3"/>
  <c r="V29" i="3"/>
  <c r="Q29" i="3"/>
  <c r="O29" i="3"/>
  <c r="K29" i="3"/>
  <c r="K21" i="3" s="1"/>
  <c r="I29" i="3"/>
  <c r="G29" i="3"/>
  <c r="M29" i="3" s="1"/>
  <c r="V26" i="3"/>
  <c r="Q26" i="3"/>
  <c r="O26" i="3"/>
  <c r="M26" i="3"/>
  <c r="K26" i="3"/>
  <c r="I26" i="3"/>
  <c r="I21" i="3" s="1"/>
  <c r="G26" i="3"/>
  <c r="V22" i="3"/>
  <c r="V21" i="3" s="1"/>
  <c r="Q22" i="3"/>
  <c r="Q21" i="3" s="1"/>
  <c r="O22" i="3"/>
  <c r="K22" i="3"/>
  <c r="I22" i="3"/>
  <c r="G22" i="3"/>
  <c r="M22" i="3" s="1"/>
  <c r="O21" i="3"/>
  <c r="V19" i="3"/>
  <c r="V18" i="3" s="1"/>
  <c r="Q19" i="3"/>
  <c r="O19" i="3"/>
  <c r="O18" i="3" s="1"/>
  <c r="M19" i="3"/>
  <c r="M18" i="3" s="1"/>
  <c r="K19" i="3"/>
  <c r="I19" i="3"/>
  <c r="I18" i="3" s="1"/>
  <c r="G19" i="3"/>
  <c r="Q18" i="3"/>
  <c r="K18" i="3"/>
  <c r="G18" i="3"/>
  <c r="I51" i="1" s="1"/>
  <c r="V16" i="3"/>
  <c r="Q16" i="3"/>
  <c r="O16" i="3"/>
  <c r="K16" i="3"/>
  <c r="I16" i="3"/>
  <c r="G16" i="3"/>
  <c r="M16" i="3" s="1"/>
  <c r="V15" i="3"/>
  <c r="Q15" i="3"/>
  <c r="O15" i="3"/>
  <c r="M15" i="3"/>
  <c r="K15" i="3"/>
  <c r="I15" i="3"/>
  <c r="G15" i="3"/>
  <c r="V12" i="3"/>
  <c r="Q12" i="3"/>
  <c r="O12" i="3"/>
  <c r="K12" i="3"/>
  <c r="K8" i="3" s="1"/>
  <c r="I12" i="3"/>
  <c r="G12" i="3"/>
  <c r="M12" i="3" s="1"/>
  <c r="M8" i="3" s="1"/>
  <c r="V9" i="3"/>
  <c r="V8" i="3" s="1"/>
  <c r="Q9" i="3"/>
  <c r="O9" i="3"/>
  <c r="O8" i="3" s="1"/>
  <c r="M9" i="3"/>
  <c r="K9" i="3"/>
  <c r="I9" i="3"/>
  <c r="I8" i="3" s="1"/>
  <c r="G9" i="3"/>
  <c r="AF92" i="3" s="1"/>
  <c r="Q8" i="3"/>
  <c r="G8" i="3"/>
  <c r="I50" i="1" s="1"/>
  <c r="I63" i="1"/>
  <c r="I62" i="1"/>
  <c r="I53" i="1"/>
  <c r="F43" i="1"/>
  <c r="F42" i="1"/>
  <c r="F41" i="1"/>
  <c r="F40" i="1"/>
  <c r="G39" i="1"/>
  <c r="F39" i="1"/>
  <c r="J29" i="1"/>
  <c r="J28" i="1"/>
  <c r="J27" i="1"/>
  <c r="E27" i="1"/>
  <c r="J26" i="1"/>
  <c r="J25" i="1"/>
  <c r="E25" i="1"/>
  <c r="J24" i="1"/>
  <c r="G24" i="1"/>
  <c r="I21" i="1"/>
  <c r="I20" i="1"/>
  <c r="G52" i="5" l="1"/>
  <c r="I19" i="1" s="1"/>
  <c r="I46" i="4"/>
  <c r="I47" i="4" s="1"/>
  <c r="I18" i="1" s="1"/>
  <c r="G41" i="1"/>
  <c r="G42" i="1"/>
  <c r="H42" i="1" s="1"/>
  <c r="G40" i="1"/>
  <c r="M31" i="3"/>
  <c r="M81" i="3"/>
  <c r="M62" i="3"/>
  <c r="I41" i="1"/>
  <c r="M21" i="3"/>
  <c r="M42" i="3"/>
  <c r="M58" i="3"/>
  <c r="A24" i="1"/>
  <c r="G39" i="3"/>
  <c r="I55" i="1" s="1"/>
  <c r="G21" i="3"/>
  <c r="I52" i="1" s="1"/>
  <c r="I64" i="1" s="1"/>
  <c r="G46" i="4"/>
  <c r="G36" i="3"/>
  <c r="I54" i="1" s="1"/>
  <c r="G58" i="3"/>
  <c r="I58" i="1" s="1"/>
  <c r="I17" i="1" s="1"/>
  <c r="H46" i="4"/>
  <c r="H47" i="4" s="1"/>
  <c r="G81" i="3"/>
  <c r="I61" i="1" s="1"/>
  <c r="G42" i="3"/>
  <c r="I56" i="1" s="1"/>
  <c r="G56" i="3"/>
  <c r="I57" i="1" s="1"/>
  <c r="G47" i="4"/>
  <c r="H41" i="1"/>
  <c r="J51" i="1" l="1"/>
  <c r="J59" i="1"/>
  <c r="J62" i="1"/>
  <c r="J58" i="1"/>
  <c r="J54" i="1"/>
  <c r="J50" i="1"/>
  <c r="J61" i="1"/>
  <c r="J57" i="1"/>
  <c r="J53" i="1"/>
  <c r="J60" i="1"/>
  <c r="J56" i="1"/>
  <c r="J52" i="1"/>
  <c r="J63" i="1"/>
  <c r="J55" i="1"/>
  <c r="I40" i="1"/>
  <c r="I43" i="1" s="1"/>
  <c r="I42" i="1"/>
  <c r="G43" i="1"/>
  <c r="G29" i="1" s="1"/>
  <c r="H40" i="1"/>
  <c r="H43" i="1" s="1"/>
  <c r="G25" i="1"/>
  <c r="A25" i="1"/>
  <c r="I16" i="1"/>
  <c r="I22" i="1" s="1"/>
  <c r="G26" i="1" s="1"/>
  <c r="A26" i="1" s="1"/>
  <c r="G92" i="3"/>
  <c r="G27" i="1" l="1"/>
  <c r="A28" i="1" s="1"/>
  <c r="A27" i="1"/>
  <c r="J42" i="1"/>
  <c r="J40" i="1"/>
  <c r="J43" i="1" s="1"/>
  <c r="J41" i="1"/>
  <c r="J64" i="1"/>
  <c r="G30" i="1" l="1"/>
  <c r="G28" i="1" s="1"/>
  <c r="A30" i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0" shapeId="0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S6" authorId="0" shapeId="0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<sst xmlns="http://schemas.openxmlformats.org/spreadsheetml/2006/main" count="835" uniqueCount="414">
  <si>
    <t>#RTSROZP#</t>
  </si>
  <si>
    <t>Výkaz výměr stavby</t>
  </si>
  <si>
    <t>Stavba:</t>
  </si>
  <si>
    <t>0968</t>
  </si>
  <si>
    <t>Velká Hradební 2336/8A, Ústí nad Labem</t>
  </si>
  <si>
    <t>Objekt:</t>
  </si>
  <si>
    <t>01</t>
  </si>
  <si>
    <t>Úpravy pro dodávku a montáž náhradního zdroje el. energie</t>
  </si>
  <si>
    <t>Rozpočet:</t>
  </si>
  <si>
    <t>1</t>
  </si>
  <si>
    <t>Celkový rozpočet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</si>
  <si>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</si>
  <si>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</si>
  <si>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</si>
  <si>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</si>
  <si>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</si>
  <si>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</si>
  <si>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</si>
  <si>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</si>
  <si>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</si>
  <si>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</si>
  <si>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</si>
  <si>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Elektro</t>
  </si>
  <si>
    <t>Strojní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</si>
  <si>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</si>
  <si>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</si>
  <si>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</si>
  <si>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</si>
  <si>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</si>
  <si>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</si>
  <si>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</si>
  <si>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</si>
  <si>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</si>
  <si>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</si>
  <si>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</si>
  <si>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</si>
  <si>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</si>
  <si>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</si>
  <si>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</si>
  <si>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</si>
  <si>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</si>
  <si>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</si>
  <si>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</si>
  <si>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</si>
  <si>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</si>
  <si>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</si>
  <si>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</si>
  <si>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</si>
  <si>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</si>
  <si>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úpravy pro dodávku a montáž náhradní zdroje el. energie</t>
  </si>
  <si>
    <t>Stavební rozpočet</t>
  </si>
  <si>
    <t>Celkem za stavbu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</si>
  <si>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</si>
  <si>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</si>
  <si>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</si>
  <si>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</si>
  <si>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</si>
  <si>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</si>
  <si>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</si>
  <si>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</si>
  <si>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</si>
  <si>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</si>
  <si>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</si>
  <si>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</si>
  <si>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</si>
  <si>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</si>
  <si>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</si>
  <si>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</si>
  <si>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</si>
  <si>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</si>
  <si>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</si>
  <si>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</si>
  <si>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767</t>
  </si>
  <si>
    <t>Konstrukce zámečnické</t>
  </si>
  <si>
    <t>784</t>
  </si>
  <si>
    <t>Malby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</si>
  <si>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</si>
  <si>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</si>
  <si>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</si>
  <si>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</si>
  <si>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</si>
  <si>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</si>
  <si>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</si>
  <si>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#TypZaznamu#</t>
  </si>
  <si>
    <t>STA</t>
  </si>
  <si>
    <t>Stavební úpravy pro dodávku a montáž náhradního zdroje el. energie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</si>
  <si>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</si>
  <si>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</si>
  <si>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</si>
  <si>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</si>
  <si>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</si>
  <si>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</si>
  <si>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</si>
  <si>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</si>
  <si>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</si>
  <si>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</si>
  <si>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</si>
  <si>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</si>
  <si>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</si>
  <si>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</si>
  <si>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</si>
  <si>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</si>
  <si>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</si>
  <si>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</si>
  <si>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</si>
  <si>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</si>
  <si>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</si>
  <si>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</si>
  <si>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</si>
  <si>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</si>
  <si>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</si>
  <si>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</si>
  <si>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</si>
  <si>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340239212</t>
  </si>
  <si>
    <t>Zazdívka otvorů pl.4 m2,cihlami tl.zdi nad 10 cm</t>
  </si>
  <si>
    <t>m2</t>
  </si>
  <si>
    <t>RTS 21/ I</t>
  </si>
  <si>
    <t>Práce</t>
  </si>
  <si>
    <t>POL1_</t>
  </si>
  <si>
    <t>2,4*2,12-0,8*2,0</t>
  </si>
  <si>
    <t>VV</t>
  </si>
  <si>
    <t>1,0*2,0</t>
  </si>
  <si>
    <t>342248112</t>
  </si>
  <si>
    <t>Příčky POROTHERM 11,5 P+D na MVC 5, tl. 115 mm</t>
  </si>
  <si>
    <t>(1,37+2,0+1,4+1,125)*3,9-1,0*1,2</t>
  </si>
  <si>
    <t>1,37*1,3+0,95*2,5</t>
  </si>
  <si>
    <t>317168112</t>
  </si>
  <si>
    <t>Překlad POROTHERM plochý 115x71x1250 mm</t>
  </si>
  <si>
    <t>kus</t>
  </si>
  <si>
    <t>342948111</t>
  </si>
  <si>
    <t>Ukotvení příček k cihel.konstr. kotvami na hmožd.</t>
  </si>
  <si>
    <t>m</t>
  </si>
  <si>
    <t>3,9*2+2,5+1,4</t>
  </si>
  <si>
    <t>411354255</t>
  </si>
  <si>
    <t>Bednění stropů plech pozink. vlna 50 mm tl. 0,8 mm</t>
  </si>
  <si>
    <t>2,5*1,2+1,4*0,7+1,1*0,7/2-0,3*0,75</t>
  </si>
  <si>
    <t>612421637</t>
  </si>
  <si>
    <t>Omítka vnitřní zdiva, MVC, štuková</t>
  </si>
  <si>
    <t>zazdívky : 1,0*2,0*2</t>
  </si>
  <si>
    <t>(2,4*2,12-0,8*2,0)*2</t>
  </si>
  <si>
    <t>nové příčky : 25,9465*2</t>
  </si>
  <si>
    <t>078844111</t>
  </si>
  <si>
    <t>Úprava ostění otvoru při opravách omítnutím MC</t>
  </si>
  <si>
    <t>(3,2+0,85)*2*0,425</t>
  </si>
  <si>
    <t>(3,1+2,4+1,25+1,55*2+1,85)*0,375</t>
  </si>
  <si>
    <t>612409991</t>
  </si>
  <si>
    <t>Začištění omítek kolem oken,dveří apod.</t>
  </si>
  <si>
    <t>(2,4+3,1+1,25+2,0*2+0,8)*2</t>
  </si>
  <si>
    <t>380932215</t>
  </si>
  <si>
    <t>Výztuž D 12, vlepená do betonu, malta 2složk epoxi</t>
  </si>
  <si>
    <t>2,5*7</t>
  </si>
  <si>
    <t>631312621</t>
  </si>
  <si>
    <t>Mazanina betonová tl. 5 - 8 cm C 20/25</t>
  </si>
  <si>
    <t>m3</t>
  </si>
  <si>
    <t>4,14*0,08</t>
  </si>
  <si>
    <t>642945121</t>
  </si>
  <si>
    <t>Osazení zárubní ocel. požár.1křídl., zazděním</t>
  </si>
  <si>
    <t>5533300227</t>
  </si>
  <si>
    <t>Zárubeň ocelová ZHtm 125/1970/800 L, EI, EW 45 pro cihelné zdivo, s těsněním, se šroubovanými závěsy</t>
  </si>
  <si>
    <t>SPCM</t>
  </si>
  <si>
    <t>Specifikace</t>
  </si>
  <si>
    <t>POL3_</t>
  </si>
  <si>
    <t>953941312</t>
  </si>
  <si>
    <t>Osazení požárního hasicího přístroje na stěnu</t>
  </si>
  <si>
    <t>44984114</t>
  </si>
  <si>
    <t>Přístroj hasicí práškový P6Te</t>
  </si>
  <si>
    <t>962032231</t>
  </si>
  <si>
    <t>Bourání zdiva z cihel pálených na MVC</t>
  </si>
  <si>
    <t>3,2*0,85*0,425</t>
  </si>
  <si>
    <t>(2,4*1,3+0,35*1,85)*0,375</t>
  </si>
  <si>
    <t>962081131</t>
  </si>
  <si>
    <t>Bourání příček ze skleněných tvárnic tl. 10 cm</t>
  </si>
  <si>
    <t>0,625</t>
  </si>
  <si>
    <t>968071113</t>
  </si>
  <si>
    <t>Vyvěšení kovových křídel oken nad 1,5 m2</t>
  </si>
  <si>
    <t>968071126</t>
  </si>
  <si>
    <t>Vyvěšení kovových křídel dveří nad 2 m2</t>
  </si>
  <si>
    <t>968072245</t>
  </si>
  <si>
    <t>Vybourání kovových rámů oken jednod. pl. 2 m2</t>
  </si>
  <si>
    <t>1,2*1,8*3</t>
  </si>
  <si>
    <t>968072456</t>
  </si>
  <si>
    <t>Vybourání kovových dveřních zárubní pl. nad 2 m2</t>
  </si>
  <si>
    <t>2,4*2,1+1,0*2,0</t>
  </si>
  <si>
    <t>974053513</t>
  </si>
  <si>
    <t>Frézování drážky do 30x30 mm, podlaha, beton</t>
  </si>
  <si>
    <t>999281105</t>
  </si>
  <si>
    <t>Přesun hmot pro opravy a údržbu do výšky 6 m</t>
  </si>
  <si>
    <t>t</t>
  </si>
  <si>
    <t>Přesun hmot</t>
  </si>
  <si>
    <t>POL7_</t>
  </si>
  <si>
    <t>766661413</t>
  </si>
  <si>
    <t>Montáž dveří protipožár.1kř.do 80 cm</t>
  </si>
  <si>
    <t>61165630</t>
  </si>
  <si>
    <t>Dveře požární EI30 bezpeč. tř.2  80x197 cm CPL 0,2</t>
  </si>
  <si>
    <t>998766101</t>
  </si>
  <si>
    <t>Přesun hmot pro truhlářské konstr., výšky do 6 m</t>
  </si>
  <si>
    <t>767995105</t>
  </si>
  <si>
    <t>Výroba a montáž kov. atypických konstr. do 100 kg</t>
  </si>
  <si>
    <t>kg</t>
  </si>
  <si>
    <t>4,0*13,4+0,2*0,2*2*0,08</t>
  </si>
  <si>
    <t>13384430</t>
  </si>
  <si>
    <t>Tyč průřezu U 120, střední, jakost oceli S235 11375</t>
  </si>
  <si>
    <t>4,0*0,0134</t>
  </si>
  <si>
    <t>13611228</t>
  </si>
  <si>
    <t>Plech hladký jakost S235  10x1000x2000 mm</t>
  </si>
  <si>
    <t>0,2*0,2*2*0,08</t>
  </si>
  <si>
    <t>953981203</t>
  </si>
  <si>
    <t>Chemické kotvy, beton, hl.110 mm, M12, malta 2slož</t>
  </si>
  <si>
    <t>767651220</t>
  </si>
  <si>
    <t>Montáž vrat otočných do ocel.zárubně, pl.do 9 m2</t>
  </si>
  <si>
    <t>553446423</t>
  </si>
  <si>
    <t>Ocelová vrata 2400x3100 mm bez deklarovaného součinitele prostupu tepla</t>
  </si>
  <si>
    <t>Indiv</t>
  </si>
  <si>
    <t>998767101</t>
  </si>
  <si>
    <t>Přesun hmot pro zámečnické konstr., výšky do 6 m</t>
  </si>
  <si>
    <t>784161401</t>
  </si>
  <si>
    <t>Penetrace podkladu nátěrem HET, Klasik, 1 x</t>
  </si>
  <si>
    <t>zazdívky + nové příčky : 62,869</t>
  </si>
  <si>
    <t>784165512</t>
  </si>
  <si>
    <t>Malba HET Klasik, bílá, bez penetrace, 2 x</t>
  </si>
  <si>
    <t>stávající stěny + strop : (6,0+5,0)*2*3,9+6,0*5,0</t>
  </si>
  <si>
    <t>ostění : (3,2+0,85)*2*0,425+(3,1+2,4+1,25+1,55*2+1,85)*0,375</t>
  </si>
  <si>
    <t>odpočet otvorů : -2,4*2,12-1,0*2,0-1,55*1,85-2,4*3,1-3,2*0,85</t>
  </si>
  <si>
    <t>979082111</t>
  </si>
  <si>
    <t>Vnitrostaveništní doprava suti do 10 m</t>
  </si>
  <si>
    <t>Přesun suti</t>
  </si>
  <si>
    <t>POL8_</t>
  </si>
  <si>
    <t>979086112</t>
  </si>
  <si>
    <t>Nakládání suti a vybouraných hmot</t>
  </si>
  <si>
    <t>Vlastní</t>
  </si>
  <si>
    <t>979081111</t>
  </si>
  <si>
    <t>Odvoz suti a vybour. hmot na skládku do 1 km</t>
  </si>
  <si>
    <t>979081121</t>
  </si>
  <si>
    <t>Příplatek k odvozu za každý další 1 km</t>
  </si>
  <si>
    <t>979990100</t>
  </si>
  <si>
    <t>Poplatek za skládku stavební suti</t>
  </si>
  <si>
    <t>OST</t>
  </si>
  <si>
    <t>Nezměřitelné práce a přípomoci</t>
  </si>
  <si>
    <t xml:space="preserve">hod   </t>
  </si>
  <si>
    <t>VRN</t>
  </si>
  <si>
    <t>POL99_8</t>
  </si>
  <si>
    <t>Sdružená sazba vedlejších rozpočtových nákladů 5%</t>
  </si>
  <si>
    <t>soubor</t>
  </si>
  <si>
    <t>POL99_2</t>
  </si>
  <si>
    <t>SUM</t>
  </si>
  <si>
    <t>END</t>
  </si>
  <si>
    <t>Pos.</t>
  </si>
  <si>
    <t>Specifikace-zařízení/materiál/činnost</t>
  </si>
  <si>
    <t>Jedn.</t>
  </si>
  <si>
    <t>Počet j.</t>
  </si>
  <si>
    <t>Cena mat/jedn.[Kč]</t>
  </si>
  <si>
    <t>Montáž/jedn.[Kč]</t>
  </si>
  <si>
    <t>∑Cena mat.[Kč]</t>
  </si>
  <si>
    <t>∑Montáž.[Kč]</t>
  </si>
  <si>
    <t>∑Cena položky[Kč]</t>
  </si>
  <si>
    <t>Pozn.</t>
  </si>
  <si>
    <t>ZAŘÍZENÍ</t>
  </si>
  <si>
    <t>Skříňový rozváděč R-D dle specifikace 1</t>
  </si>
  <si>
    <t>ks</t>
  </si>
  <si>
    <t>Přechodová skříň MQ1 dle specifikace 2</t>
  </si>
  <si>
    <t>MATERIÁL</t>
  </si>
  <si>
    <t>1-AYKY-J 3x240+120</t>
  </si>
  <si>
    <t>1-CHBU 1x185</t>
  </si>
  <si>
    <t>CY 25 ZZ H07V-U zelenožlutý laněný</t>
  </si>
  <si>
    <t>CY 6 ZZ H07V-U zelenožlutý laněný</t>
  </si>
  <si>
    <r>
      <rPr>
        <sz val="8"/>
        <rFont val="Arial"/>
        <family val="2"/>
        <charset val="238"/>
      </rPr>
      <t xml:space="preserve">Kabel.oko na pas AL – </t>
    </r>
    <r>
      <rPr>
        <sz val="8"/>
        <color rgb="FF000000"/>
        <rFont val="WOLHQA+MyriadPro-Regular;Myriad"/>
        <family val="2"/>
        <charset val="238"/>
      </rPr>
      <t xml:space="preserve">185 x 12 KU-ALU-M </t>
    </r>
  </si>
  <si>
    <r>
      <rPr>
        <sz val="8"/>
        <rFont val="Arial"/>
        <family val="2"/>
        <charset val="238"/>
      </rPr>
      <t xml:space="preserve">Kabel.oko </t>
    </r>
    <r>
      <rPr>
        <sz val="8"/>
        <color rgb="FF000000"/>
        <rFont val="Arial"/>
        <family val="2"/>
        <charset val="238"/>
      </rPr>
      <t>6 x 6 KU-L</t>
    </r>
    <r>
      <rPr>
        <sz val="8"/>
        <color rgb="FF000000"/>
        <rFont val="WOLHQA+MyriadPro-Regular;Myriad"/>
        <family val="2"/>
        <charset val="238"/>
      </rPr>
      <t xml:space="preserve"> </t>
    </r>
  </si>
  <si>
    <t>Pásek FeZn 30/4</t>
  </si>
  <si>
    <t>CYKY-J 3x2,5</t>
  </si>
  <si>
    <t>CMFM 7Gx1,5</t>
  </si>
  <si>
    <r>
      <rPr>
        <sz val="8"/>
        <rFont val="Arial"/>
        <family val="2"/>
        <charset val="238"/>
      </rPr>
      <t xml:space="preserve">Ukončen kabelů </t>
    </r>
    <r>
      <rPr>
        <sz val="8"/>
        <rFont val="Arial"/>
        <charset val="238"/>
      </rPr>
      <t>3x240+120</t>
    </r>
  </si>
  <si>
    <t>Ukončen kabelů 1x185</t>
  </si>
  <si>
    <t>Ukončen kabelů do 3x1,5 až 4</t>
  </si>
  <si>
    <t>Ukončen kabelů do 7x1,5až 4</t>
  </si>
  <si>
    <t>Drátěný k.žlab M2 250/2m</t>
  </si>
  <si>
    <t>Přepážka žlabu KPZM 50/2m</t>
  </si>
  <si>
    <t>Spojovací sada SPM 1 pro přepážky</t>
  </si>
  <si>
    <t>Svorka zemnici SVZM 1</t>
  </si>
  <si>
    <r>
      <rPr>
        <sz val="8"/>
        <rFont val="Arial"/>
        <family val="2"/>
        <charset val="238"/>
      </rPr>
      <t>Spojka žlabu SZM 1-R</t>
    </r>
    <r>
      <rPr>
        <sz val="16"/>
        <rFont val="Arial"/>
        <family val="2"/>
        <charset val="238"/>
      </rPr>
      <t xml:space="preserve"> </t>
    </r>
  </si>
  <si>
    <t>Nosník na zeď  NPZM 250</t>
  </si>
  <si>
    <t>Nosník PZM 250</t>
  </si>
  <si>
    <t>Závitová tyč M8/2</t>
  </si>
  <si>
    <t>Kotva průvlačná M8x85</t>
  </si>
  <si>
    <t>Kovová hmoždinkslímcem a M8x30</t>
  </si>
  <si>
    <t>Stížená montáž trasy a kabelů</t>
  </si>
  <si>
    <t>Průrazy zdiva prům. 70 mm, začištění</t>
  </si>
  <si>
    <t>Trubka EN HA 1563 / 3m</t>
  </si>
  <si>
    <t>Příchytka SONAP 55-74</t>
  </si>
  <si>
    <t>Stahovací pásky GPH černé VPC 5/280 (100ks)</t>
  </si>
  <si>
    <t>sada</t>
  </si>
  <si>
    <t>Průch.deska MC4</t>
  </si>
  <si>
    <t>Montáž vyvěšených kabelů mezi sloupy 3-7</t>
  </si>
  <si>
    <t>Pomocná OK, L 35x35x5 / 2,5kg/m</t>
  </si>
  <si>
    <t>Demontáže</t>
  </si>
  <si>
    <t>Kompenzační rozv.RC1</t>
  </si>
  <si>
    <t>Elektroinstalace v zámečnické dílně</t>
  </si>
  <si>
    <t>Demont. kabel.trasy a vyvěš.kabelú mezi sloupy 3-7</t>
  </si>
  <si>
    <t>Likvidace odpadů, elistal.mater,, RC</t>
  </si>
  <si>
    <t>Revize</t>
  </si>
  <si>
    <t>hod</t>
  </si>
  <si>
    <t>Pomocný materiál</t>
  </si>
  <si>
    <t>Zařízení staveniště, vedl.náklady, 5%</t>
  </si>
  <si>
    <t>Celkem 46 položek</t>
  </si>
  <si>
    <r>
      <rPr>
        <sz val="12"/>
        <color rgb="FF000000"/>
        <rFont val="Arial;Arial"/>
        <family val="2"/>
        <charset val="238"/>
      </rPr>
      <t xml:space="preserve"> </t>
    </r>
    <r>
      <rPr>
        <sz val="10"/>
        <color rgb="FF000000"/>
        <rFont val="Arial;Arial"/>
        <family val="2"/>
        <charset val="238"/>
      </rPr>
      <t>P.č.</t>
    </r>
  </si>
  <si>
    <t>Proj. ozn. (Pozice)</t>
  </si>
  <si>
    <t>Název, technické hodnoty</t>
  </si>
  <si>
    <t xml:space="preserve">Jed. </t>
  </si>
  <si>
    <t xml:space="preserve">Cena jednotková [ Kč ] </t>
  </si>
  <si>
    <t xml:space="preserve">Cenacelková [ Kč ] </t>
  </si>
  <si>
    <t xml:space="preserve">Poznámka </t>
  </si>
  <si>
    <t>Strojní část - Dieselagregát DG</t>
  </si>
  <si>
    <t>1.1</t>
  </si>
  <si>
    <t xml:space="preserve">Dieselagregát 345kVA, 276 kW standby v provedení na společném rámu s generátorem a příslušenstvím na společném rámu. </t>
  </si>
  <si>
    <t xml:space="preserve">ks </t>
  </si>
  <si>
    <t>xxx</t>
  </si>
  <si>
    <t>Agregát majetkem města. Bez náplní a paliva.</t>
  </si>
  <si>
    <t>1.2</t>
  </si>
  <si>
    <t>Iintegrovaná palivová nádrží o objemu 800 l, měření hladiny se signalizací min. hladiny (beznapěťový spínací kontakt)</t>
  </si>
  <si>
    <t>U palivové nádrže se jedná o technologickou nádrž, součást položky 1.</t>
  </si>
  <si>
    <t>1.3</t>
  </si>
  <si>
    <t>-palivového systému motoru ( dopravní čerpadlo, filtr, vstřikovací čerpadlo atd.).</t>
  </si>
  <si>
    <t>Součást položky 1</t>
  </si>
  <si>
    <t>1.4</t>
  </si>
  <si>
    <t>-chlazení motoru s čerpadlem, termoregulátorem a autochladičem dimenzovaný na min. 50°C výměník motorová voda -/chladící vzduch) ventilátor poháněný od klikového hřídele.</t>
  </si>
  <si>
    <t>1.5</t>
  </si>
  <si>
    <t>-systém elektrického startu včetně akubaterií a jejich udržování v pohotovosti</t>
  </si>
  <si>
    <t>1.6</t>
  </si>
  <si>
    <t xml:space="preserve">-systém elektrického předehřevu agregátu </t>
  </si>
  <si>
    <t>1.7</t>
  </si>
  <si>
    <t xml:space="preserve">-pružné uložení dieselagregátu na mezirám protihlukového krytu </t>
  </si>
  <si>
    <t>1.8</t>
  </si>
  <si>
    <t>- kompletně zapojené výfukové potrubí 35:35na motoru</t>
  </si>
  <si>
    <t>1.9</t>
  </si>
  <si>
    <t>Pružný mezikus výfukového potrubí</t>
  </si>
  <si>
    <t>1.10</t>
  </si>
  <si>
    <t>(1RDA1)</t>
  </si>
  <si>
    <t>- panel automatiky s řídícím systémem DA pro aut. provoz DA, s beznapěťovým kontaktem s významem "sumární porucha DA" - umístění skříně automatiky vpravo při pohledu na čelo generátoru</t>
  </si>
  <si>
    <t>Součást položky 1, umožňuje vstřícnou a zpětnou synchronizaci se sítí</t>
  </si>
  <si>
    <t>1.11</t>
  </si>
  <si>
    <t xml:space="preserve">- skříň jističe generátoru C20 </t>
  </si>
  <si>
    <t>1.12</t>
  </si>
  <si>
    <t>nabíječka 230V AC/12V DC</t>
  </si>
  <si>
    <t>VZDUCHOTECHNIKA DG</t>
  </si>
  <si>
    <t>2.1</t>
  </si>
  <si>
    <t>V1</t>
  </si>
  <si>
    <t>Protidešťová žaluzie, (kryt vstupu VZT),800 x 3000</t>
  </si>
  <si>
    <t>2.2</t>
  </si>
  <si>
    <t>Sada tlumících buněk GE200 osazená do potrubí 200x 5000x1500 (sani) 26 buněk.</t>
  </si>
  <si>
    <t xml:space="preserve">Ks </t>
  </si>
  <si>
    <t>2.3</t>
  </si>
  <si>
    <t>Sada tlumících buněk GE200 osazená do potrubí 200x 5000x1000 (sani) 26 buněk..</t>
  </si>
  <si>
    <t>2.4</t>
  </si>
  <si>
    <t>VZT výústek 3500 x 8000</t>
  </si>
  <si>
    <t>2.5</t>
  </si>
  <si>
    <t>VZT pružný mezikus, přechod maska chladiče / otvor 830 x 1128 / 1000 x 1200 - 150</t>
  </si>
  <si>
    <t>2.6</t>
  </si>
  <si>
    <t>Sada tlumících buněk GE200 osazená do potrubí 200x 5000x1500 (výtlak).</t>
  </si>
  <si>
    <t>2.7</t>
  </si>
  <si>
    <t>Sada tlumících buněk GE200 osazená do potrubí 200x 5000x1000 (výtlak).</t>
  </si>
  <si>
    <t>2.8</t>
  </si>
  <si>
    <t>Samotížná klapka 1500x1800</t>
  </si>
  <si>
    <t>2.9</t>
  </si>
  <si>
    <t>Ventilátor strojovny, zajišťující 10ti násobnou výmněnu vzduchu ve strojovně</t>
  </si>
  <si>
    <t>2.10</t>
  </si>
  <si>
    <t>V10</t>
  </si>
  <si>
    <t>Samotížná klapka ventilátoru</t>
  </si>
  <si>
    <t>2.11</t>
  </si>
  <si>
    <t>Sada drobného pomocného montážního materiálu, kotvící hmoždinky, podpěry a závěsy, izolační a těsnící pásky, těsnící tmel, spojovací materiál atd. pro instalaci, VZT.</t>
  </si>
  <si>
    <t>Výfukové potrubí DG</t>
  </si>
  <si>
    <t>3.1</t>
  </si>
  <si>
    <t xml:space="preserve">Tlumič hluku </t>
  </si>
  <si>
    <t>Bude použit stávající, patřící k agregátu.</t>
  </si>
  <si>
    <t>3.2</t>
  </si>
  <si>
    <t>Třívrsvé potrubí DN 150 (min). (Vnitřní potrubí min. 150 mm světlost, tepelná izolace, opláštění nerez.)</t>
  </si>
  <si>
    <t>Třívrsvé potrubí DN 200 (min). (Vnitřní potrubí min. 200 mm světlost, tepelná izolace, opláštění nerez.)</t>
  </si>
  <si>
    <t>3.3</t>
  </si>
  <si>
    <t>Detail zakovčení u potrubí DN 200</t>
  </si>
  <si>
    <t>3.4</t>
  </si>
  <si>
    <t xml:space="preserve">Izolace tlumiče hluku </t>
  </si>
  <si>
    <t>3.5</t>
  </si>
  <si>
    <t>Trubka odkalení výfukového potrubí</t>
  </si>
  <si>
    <t>3.6</t>
  </si>
  <si>
    <t>Kulový kohout okalení tlumiče hluku</t>
  </si>
  <si>
    <t>3.7</t>
  </si>
  <si>
    <t>Sada drobného pomocného montážního materiálu, kotvící hmoždinky, podpěry a závěsy, izolační a těsnící pásky, těsnící tmel, spojovací materiál atd. pro instalaci, Výfukového potrubí.</t>
  </si>
  <si>
    <t xml:space="preserve">OSTATNÍ MATERIÁL </t>
  </si>
  <si>
    <t>4.1</t>
  </si>
  <si>
    <t>Sada drobného pomocného montážního materiálu, kotvící hmoždinky, izolační a těsnící pásky, těsnící tmel, spojovací materiál atd. pro instalaci kontejneru</t>
  </si>
  <si>
    <t>4.2</t>
  </si>
  <si>
    <t>První náplně</t>
  </si>
  <si>
    <t>Bez paliva</t>
  </si>
  <si>
    <t>OSTATNÍ ČINNOSTI</t>
  </si>
  <si>
    <t>5.1</t>
  </si>
  <si>
    <t>Demontáž agregátu z stávající kapotáže</t>
  </si>
  <si>
    <t xml:space="preserve">čin. </t>
  </si>
  <si>
    <t>5.2</t>
  </si>
  <si>
    <t>Montáž strojů a zařízení viz. výše</t>
  </si>
  <si>
    <t>5.3</t>
  </si>
  <si>
    <t>Aktualizace a koordinace projektu při montáži</t>
  </si>
  <si>
    <t>5.4</t>
  </si>
  <si>
    <t>Autorský dozor</t>
  </si>
  <si>
    <t>5.5</t>
  </si>
  <si>
    <t>Projekt skutečného stavu</t>
  </si>
  <si>
    <t>5.6</t>
  </si>
  <si>
    <t>Výchozí revize elektro</t>
  </si>
  <si>
    <t>5.7</t>
  </si>
  <si>
    <t>Zkoušky a zaškolení obsluhy</t>
  </si>
  <si>
    <t>5.8</t>
  </si>
  <si>
    <t>Pomocné stavební práce</t>
  </si>
  <si>
    <t>5.9</t>
  </si>
  <si>
    <t>Doprava</t>
  </si>
  <si>
    <t>5.10</t>
  </si>
  <si>
    <t>Ekologická likvidace odpadů vzniklých při instalaci náhradního zdroje.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</si>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</sst>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5]d/m/yyyy"/>
    <numFmt numFmtId="165" formatCode="#,##0.00000"/>
    <numFmt numFmtId="166" formatCode="#,##0.0"/>
    <numFmt numFmtId="167" formatCode="#,##0.00\ [$Kč-405];[Red]\-#,##0.00\ [$Kč-405]"/>
  </numFmts>
  <fonts count="30">
    <font>
      <sz val="10"/>
      <name val="Arial CE"/>
      <charset val="238"/>
    </font>
    <font>
      <sz val="10"/>
      <name val="Arial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rgb="FF000000"/>
      <name val="Tahoma"/>
      <family val="2"/>
      <charset val="238"/>
    </font>
    <font>
      <sz val="8"/>
      <name val="Arial CE"/>
      <charset val="238"/>
    </font>
    <font>
      <sz val="8"/>
      <color rgb="FF0000FF"/>
      <name val="Arial CE"/>
      <charset val="238"/>
    </font>
    <font>
      <sz val="8"/>
      <name val="Arial"/>
      <family val="2"/>
      <charset val="238"/>
    </font>
    <font>
      <sz val="8"/>
      <name val="Arial"/>
      <charset val="238"/>
    </font>
    <font>
      <sz val="8"/>
      <color rgb="FF000000"/>
      <name val="WOLHQA+MyriadPro-Regular;Myriad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6"/>
      <name val="Arial"/>
      <family val="2"/>
      <charset val="238"/>
    </font>
    <font>
      <sz val="9"/>
      <name val="Arial"/>
      <family val="2"/>
      <charset val="238"/>
    </font>
    <font>
      <sz val="12"/>
      <color rgb="FF000000"/>
      <name val="Arial;Arial"/>
      <family val="2"/>
      <charset val="238"/>
    </font>
    <font>
      <sz val="10"/>
      <color rgb="FF000000"/>
      <name val="Arial;Arial"/>
      <family val="2"/>
      <charset val="238"/>
    </font>
    <font>
      <b/>
      <sz val="10"/>
      <color rgb="FF000000"/>
      <name val="Arial;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rgb="FFDBDBDB"/>
      </patternFill>
    </fill>
    <fill>
      <patternFill patternType="solid">
        <fgColor rgb="FF99CCFF"/>
        <bgColor rgb="FFD6E1EE"/>
      </patternFill>
    </fill>
    <fill>
      <patternFill patternType="solid">
        <fgColor rgb="FFDBDBDB"/>
        <bgColor rgb="FFD6E1EE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/>
  </cellStyleXfs>
  <cellXfs count="267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/>
    <xf numFmtId="0" fontId="0" fillId="0" borderId="3" xfId="0" applyBorder="1"/>
    <xf numFmtId="0" fontId="4" fillId="2" borderId="3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5" fillId="2" borderId="0" xfId="0" applyNumberFormat="1" applyFont="1" applyFill="1" applyAlignment="1">
      <alignment horizontal="left" vertical="center" wrapText="1"/>
    </xf>
    <xf numFmtId="164" fontId="6" fillId="0" borderId="0" xfId="0" applyNumberFormat="1" applyFont="1" applyAlignment="1">
      <alignment horizontal="left"/>
    </xf>
    <xf numFmtId="0" fontId="0" fillId="2" borderId="3" xfId="0" applyFont="1" applyFill="1" applyBorder="1" applyAlignment="1">
      <alignment horizontal="left" vertical="center" indent="1"/>
    </xf>
    <xf numFmtId="49" fontId="7" fillId="2" borderId="0" xfId="0" applyNumberFormat="1" applyFont="1" applyFill="1" applyAlignment="1">
      <alignment horizontal="left" vertical="center" wrapText="1"/>
    </xf>
    <xf numFmtId="4" fontId="0" fillId="0" borderId="3" xfId="0" applyNumberFormat="1" applyBorder="1"/>
    <xf numFmtId="0" fontId="0" fillId="2" borderId="6" xfId="0" applyFont="1" applyFill="1" applyBorder="1" applyAlignment="1">
      <alignment horizontal="left" vertical="center" indent="1"/>
    </xf>
    <xf numFmtId="0" fontId="0" fillId="2" borderId="7" xfId="0" applyFill="1" applyBorder="1" applyAlignment="1">
      <alignment wrapText="1"/>
    </xf>
    <xf numFmtId="49" fontId="7" fillId="2" borderId="7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indent="1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5" xfId="0" applyBorder="1"/>
    <xf numFmtId="0" fontId="7" fillId="0" borderId="3" xfId="0" applyFont="1" applyBorder="1" applyAlignment="1">
      <alignment horizontal="left" vertical="center" inden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8" xfId="0" applyBorder="1"/>
    <xf numFmtId="0" fontId="7" fillId="0" borderId="0" xfId="0" applyFont="1" applyAlignment="1">
      <alignment horizontal="left" vertical="center" wrapTex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right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right" vertical="center"/>
    </xf>
    <xf numFmtId="0" fontId="0" fillId="0" borderId="10" xfId="0" applyFont="1" applyBorder="1" applyAlignment="1">
      <alignment horizontal="left" vertical="top" indent="1"/>
    </xf>
    <xf numFmtId="0" fontId="0" fillId="0" borderId="9" xfId="0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4" xfId="0" applyBorder="1"/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wrapText="1"/>
    </xf>
    <xf numFmtId="49" fontId="0" fillId="0" borderId="3" xfId="0" applyNumberFormat="1" applyFont="1" applyBorder="1"/>
    <xf numFmtId="0" fontId="0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0" fontId="0" fillId="0" borderId="11" xfId="0" applyFont="1" applyBorder="1" applyAlignment="1">
      <alignment horizontal="left" indent="1"/>
    </xf>
    <xf numFmtId="1" fontId="7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49" fontId="0" fillId="0" borderId="15" xfId="0" applyNumberFormat="1" applyBorder="1" applyAlignment="1">
      <alignment horizontal="left" vertical="center"/>
    </xf>
    <xf numFmtId="1" fontId="7" fillId="0" borderId="16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wrapText="1"/>
    </xf>
    <xf numFmtId="1" fontId="7" fillId="0" borderId="17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10" fillId="2" borderId="18" xfId="0" applyFont="1" applyFill="1" applyBorder="1" applyAlignment="1">
      <alignment horizontal="left" vertical="center" indent="1"/>
    </xf>
    <xf numFmtId="0" fontId="11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4" fontId="10" fillId="2" borderId="19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 vertical="center"/>
    </xf>
    <xf numFmtId="0" fontId="0" fillId="2" borderId="19" xfId="0" applyFill="1" applyBorder="1" applyAlignment="1">
      <alignment wrapText="1"/>
    </xf>
    <xf numFmtId="0" fontId="0" fillId="2" borderId="19" xfId="0" applyFill="1" applyBorder="1"/>
    <xf numFmtId="49" fontId="7" fillId="2" borderId="2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0" fillId="0" borderId="0" xfId="0" applyFont="1" applyAlignment="1">
      <alignment horizontal="center" vertical="center"/>
    </xf>
    <xf numFmtId="0" fontId="7" fillId="0" borderId="7" xfId="0" applyFont="1" applyBorder="1" applyAlignment="1">
      <alignment vertical="top"/>
    </xf>
    <xf numFmtId="164" fontId="7" fillId="0" borderId="7" xfId="0" applyNumberFormat="1" applyFont="1" applyBorder="1" applyAlignment="1">
      <alignment horizontal="center" vertical="top"/>
    </xf>
    <xf numFmtId="0" fontId="7" fillId="0" borderId="3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0" borderId="5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22" xfId="0" applyBorder="1"/>
    <xf numFmtId="0" fontId="0" fillId="0" borderId="23" xfId="0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0" fillId="0" borderId="24" xfId="0" applyNumberFormat="1" applyFont="1" applyBorder="1"/>
    <xf numFmtId="4" fontId="13" fillId="4" borderId="16" xfId="0" applyNumberFormat="1" applyFont="1" applyFill="1" applyBorder="1" applyAlignment="1">
      <alignment vertical="center"/>
    </xf>
    <xf numFmtId="4" fontId="13" fillId="4" borderId="12" xfId="0" applyNumberFormat="1" applyFont="1" applyFill="1" applyBorder="1" applyAlignment="1">
      <alignment vertical="center" wrapText="1"/>
    </xf>
    <xf numFmtId="4" fontId="14" fillId="4" borderId="13" xfId="0" applyNumberFormat="1" applyFont="1" applyFill="1" applyBorder="1" applyAlignment="1">
      <alignment horizontal="center" vertical="center" wrapText="1" shrinkToFit="1"/>
    </xf>
    <xf numFmtId="4" fontId="13" fillId="4" borderId="13" xfId="0" applyNumberFormat="1" applyFont="1" applyFill="1" applyBorder="1" applyAlignment="1">
      <alignment horizontal="center" vertical="center" wrapText="1" shrinkToFit="1"/>
    </xf>
    <xf numFmtId="3" fontId="13" fillId="4" borderId="13" xfId="0" applyNumberFormat="1" applyFont="1" applyFill="1" applyBorder="1" applyAlignment="1">
      <alignment horizontal="center" vertical="center" wrapText="1"/>
    </xf>
    <xf numFmtId="4" fontId="0" fillId="0" borderId="16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horizontal="right" vertical="center" wrapText="1" shrinkToFit="1"/>
    </xf>
    <xf numFmtId="4" fontId="6" fillId="0" borderId="13" xfId="0" applyNumberFormat="1" applyFont="1" applyBorder="1" applyAlignment="1">
      <alignment horizontal="right" vertical="center" shrinkToFit="1"/>
    </xf>
    <xf numFmtId="4" fontId="0" fillId="0" borderId="13" xfId="0" applyNumberFormat="1" applyBorder="1" applyAlignment="1">
      <alignment vertical="center" shrinkToFit="1"/>
    </xf>
    <xf numFmtId="3" fontId="0" fillId="0" borderId="13" xfId="0" applyNumberFormat="1" applyBorder="1" applyAlignment="1">
      <alignment vertical="center"/>
    </xf>
    <xf numFmtId="4" fontId="7" fillId="0" borderId="16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 shrinkToFit="1"/>
    </xf>
    <xf numFmtId="4" fontId="7" fillId="0" borderId="13" xfId="0" applyNumberFormat="1" applyFont="1" applyBorder="1" applyAlignment="1">
      <alignment vertical="center" shrinkToFit="1"/>
    </xf>
    <xf numFmtId="3" fontId="7" fillId="0" borderId="13" xfId="0" applyNumberFormat="1" applyFont="1" applyBorder="1" applyAlignment="1">
      <alignment vertical="center"/>
    </xf>
    <xf numFmtId="4" fontId="0" fillId="0" borderId="16" xfId="0" applyNumberFormat="1" applyFont="1" applyBorder="1" applyAlignment="1">
      <alignment horizontal="left" vertical="center"/>
    </xf>
    <xf numFmtId="4" fontId="0" fillId="0" borderId="13" xfId="0" applyNumberFormat="1" applyBorder="1" applyAlignment="1">
      <alignment vertical="center" wrapText="1" shrinkToFit="1"/>
    </xf>
    <xf numFmtId="4" fontId="0" fillId="2" borderId="13" xfId="0" applyNumberFormat="1" applyFill="1" applyBorder="1" applyAlignment="1">
      <alignment vertical="center" wrapText="1" shrinkToFit="1"/>
    </xf>
    <xf numFmtId="4" fontId="0" fillId="2" borderId="13" xfId="0" applyNumberFormat="1" applyFill="1" applyBorder="1" applyAlignment="1">
      <alignment vertical="center" shrinkToFit="1"/>
    </xf>
    <xf numFmtId="3" fontId="0" fillId="2" borderId="13" xfId="0" applyNumberFormat="1" applyFill="1" applyBorder="1" applyAlignment="1">
      <alignment vertical="center"/>
    </xf>
    <xf numFmtId="0" fontId="5" fillId="0" borderId="0" xfId="0" applyFont="1"/>
    <xf numFmtId="0" fontId="15" fillId="0" borderId="24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49" fontId="13" fillId="0" borderId="16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horizontal="center" vertical="center"/>
    </xf>
    <xf numFmtId="4" fontId="13" fillId="0" borderId="13" xfId="0" applyNumberFormat="1" applyFont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0" fontId="13" fillId="0" borderId="24" xfId="0" applyFont="1" applyBorder="1"/>
    <xf numFmtId="0" fontId="13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4" fontId="13" fillId="2" borderId="13" xfId="0" applyNumberFormat="1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vertical="center"/>
    </xf>
    <xf numFmtId="3" fontId="13" fillId="2" borderId="13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2" borderId="13" xfId="0" applyFont="1" applyFill="1" applyBorder="1" applyAlignment="1">
      <alignment vertical="center"/>
    </xf>
    <xf numFmtId="49" fontId="0" fillId="2" borderId="12" xfId="0" applyNumberFormat="1" applyFont="1" applyFill="1" applyBorder="1" applyAlignment="1">
      <alignment vertical="center"/>
    </xf>
    <xf numFmtId="0" fontId="0" fillId="4" borderId="13" xfId="0" applyFont="1" applyFill="1" applyBorder="1"/>
    <xf numFmtId="49" fontId="0" fillId="4" borderId="13" xfId="0" applyNumberFormat="1" applyFont="1" applyFill="1" applyBorder="1"/>
    <xf numFmtId="0" fontId="0" fillId="4" borderId="13" xfId="0" applyFont="1" applyFill="1" applyBorder="1" applyAlignment="1">
      <alignment horizontal="center"/>
    </xf>
    <xf numFmtId="0" fontId="0" fillId="4" borderId="16" xfId="0" applyFont="1" applyFill="1" applyBorder="1"/>
    <xf numFmtId="0" fontId="0" fillId="4" borderId="13" xfId="0" applyFont="1" applyFill="1" applyBorder="1" applyAlignment="1">
      <alignment wrapText="1"/>
    </xf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7" fillId="2" borderId="26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shrinkToFit="1"/>
    </xf>
    <xf numFmtId="165" fontId="7" fillId="2" borderId="9" xfId="0" applyNumberFormat="1" applyFont="1" applyFill="1" applyBorder="1" applyAlignment="1">
      <alignment vertical="top" shrinkToFit="1"/>
    </xf>
    <xf numFmtId="4" fontId="7" fillId="2" borderId="9" xfId="0" applyNumberFormat="1" applyFont="1" applyFill="1" applyBorder="1" applyAlignment="1">
      <alignment vertical="top" shrinkToFit="1"/>
    </xf>
    <xf numFmtId="4" fontId="7" fillId="2" borderId="27" xfId="0" applyNumberFormat="1" applyFont="1" applyFill="1" applyBorder="1" applyAlignment="1">
      <alignment vertical="top" shrinkToFit="1"/>
    </xf>
    <xf numFmtId="4" fontId="7" fillId="2" borderId="0" xfId="0" applyNumberFormat="1" applyFont="1" applyFill="1" applyBorder="1" applyAlignment="1">
      <alignment vertical="top" shrinkToFit="1"/>
    </xf>
    <xf numFmtId="0" fontId="17" fillId="0" borderId="28" xfId="0" applyFont="1" applyBorder="1" applyAlignment="1">
      <alignment vertical="top"/>
    </xf>
    <xf numFmtId="49" fontId="17" fillId="0" borderId="29" xfId="0" applyNumberFormat="1" applyFont="1" applyBorder="1" applyAlignment="1">
      <alignment vertical="top"/>
    </xf>
    <xf numFmtId="49" fontId="17" fillId="0" borderId="29" xfId="0" applyNumberFormat="1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top" shrinkToFit="1"/>
    </xf>
    <xf numFmtId="165" fontId="17" fillId="0" borderId="29" xfId="0" applyNumberFormat="1" applyFont="1" applyBorder="1" applyAlignment="1">
      <alignment vertical="top" shrinkToFit="1"/>
    </xf>
    <xf numFmtId="4" fontId="17" fillId="3" borderId="29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4" fontId="17" fillId="0" borderId="0" xfId="0" applyNumberFormat="1" applyFont="1" applyBorder="1" applyAlignment="1">
      <alignment vertical="top" shrinkToFit="1"/>
    </xf>
    <xf numFmtId="0" fontId="17" fillId="0" borderId="0" xfId="0" applyFont="1"/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8" fillId="0" borderId="0" xfId="0" applyNumberFormat="1" applyFont="1" applyBorder="1" applyAlignment="1">
      <alignment horizontal="left" vertical="top" wrapTex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17" fillId="0" borderId="31" xfId="0" applyFont="1" applyBorder="1" applyAlignment="1">
      <alignment vertical="top"/>
    </xf>
    <xf numFmtId="49" fontId="17" fillId="0" borderId="32" xfId="0" applyNumberFormat="1" applyFont="1" applyBorder="1" applyAlignment="1">
      <alignment vertical="top"/>
    </xf>
    <xf numFmtId="49" fontId="17" fillId="0" borderId="32" xfId="0" applyNumberFormat="1" applyFont="1" applyBorder="1" applyAlignment="1">
      <alignment horizontal="left" vertical="top" wrapText="1"/>
    </xf>
    <xf numFmtId="0" fontId="17" fillId="0" borderId="32" xfId="0" applyFont="1" applyBorder="1" applyAlignment="1">
      <alignment horizontal="center" vertical="top" shrinkToFit="1"/>
    </xf>
    <xf numFmtId="165" fontId="17" fillId="0" borderId="32" xfId="0" applyNumberFormat="1" applyFont="1" applyBorder="1" applyAlignment="1">
      <alignment vertical="top" shrinkToFit="1"/>
    </xf>
    <xf numFmtId="4" fontId="17" fillId="3" borderId="32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7" fillId="2" borderId="16" xfId="0" applyFont="1" applyFill="1" applyBorder="1" applyAlignment="1">
      <alignment vertical="top"/>
    </xf>
    <xf numFmtId="49" fontId="7" fillId="2" borderId="12" xfId="0" applyNumberFormat="1" applyFont="1" applyFill="1" applyBorder="1" applyAlignment="1">
      <alignment vertical="top"/>
    </xf>
    <xf numFmtId="49" fontId="7" fillId="2" borderId="12" xfId="0" applyNumberFormat="1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vertical="top"/>
    </xf>
    <xf numFmtId="4" fontId="7" fillId="2" borderId="25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1" fillId="0" borderId="34" xfId="0" applyFont="1" applyBorder="1" applyAlignment="1">
      <alignment wrapText="1"/>
    </xf>
    <xf numFmtId="0" fontId="1" fillId="0" borderId="35" xfId="0" applyFont="1" applyBorder="1" applyAlignment="1">
      <alignment horizontal="center" wrapText="1"/>
    </xf>
    <xf numFmtId="0" fontId="1" fillId="0" borderId="35" xfId="0" applyFont="1" applyBorder="1" applyAlignment="1">
      <alignment wrapText="1"/>
    </xf>
    <xf numFmtId="166" fontId="1" fillId="0" borderId="35" xfId="0" applyNumberFormat="1" applyFont="1" applyBorder="1" applyAlignment="1">
      <alignment wrapText="1"/>
    </xf>
    <xf numFmtId="166" fontId="1" fillId="0" borderId="36" xfId="0" applyNumberFormat="1" applyFont="1" applyBorder="1" applyAlignment="1">
      <alignment wrapText="1"/>
    </xf>
    <xf numFmtId="0" fontId="19" fillId="0" borderId="37" xfId="0" applyFont="1" applyBorder="1"/>
    <xf numFmtId="0" fontId="19" fillId="0" borderId="38" xfId="0" applyFont="1" applyBorder="1" applyAlignment="1">
      <alignment horizontal="left" wrapText="1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166" fontId="19" fillId="0" borderId="13" xfId="0" applyNumberFormat="1" applyFont="1" applyBorder="1"/>
    <xf numFmtId="166" fontId="19" fillId="0" borderId="14" xfId="0" applyNumberFormat="1" applyFont="1" applyBorder="1"/>
    <xf numFmtId="166" fontId="19" fillId="3" borderId="13" xfId="0" applyNumberFormat="1" applyFont="1" applyFill="1" applyBorder="1"/>
    <xf numFmtId="0" fontId="19" fillId="0" borderId="13" xfId="0" applyFont="1" applyBorder="1" applyAlignment="1">
      <alignment horizontal="left" wrapText="1"/>
    </xf>
    <xf numFmtId="0" fontId="0" fillId="0" borderId="39" xfId="0" applyBorder="1"/>
    <xf numFmtId="0" fontId="20" fillId="0" borderId="38" xfId="0" applyFont="1" applyBorder="1" applyAlignment="1">
      <alignment horizontal="left" wrapText="1"/>
    </xf>
    <xf numFmtId="0" fontId="19" fillId="0" borderId="40" xfId="0" applyFont="1" applyBorder="1"/>
    <xf numFmtId="0" fontId="19" fillId="0" borderId="40" xfId="0" applyFont="1" applyBorder="1" applyAlignment="1">
      <alignment horizontal="center"/>
    </xf>
    <xf numFmtId="166" fontId="19" fillId="3" borderId="40" xfId="0" applyNumberFormat="1" applyFont="1" applyFill="1" applyBorder="1"/>
    <xf numFmtId="166" fontId="19" fillId="0" borderId="40" xfId="0" applyNumberFormat="1" applyFont="1" applyBorder="1"/>
    <xf numFmtId="166" fontId="19" fillId="0" borderId="41" xfId="0" applyNumberFormat="1" applyFont="1" applyBorder="1"/>
    <xf numFmtId="0" fontId="23" fillId="0" borderId="38" xfId="0" applyFont="1" applyBorder="1" applyAlignment="1">
      <alignment horizontal="left" wrapText="1"/>
    </xf>
    <xf numFmtId="0" fontId="24" fillId="0" borderId="38" xfId="0" applyFont="1" applyBorder="1" applyAlignment="1">
      <alignment horizontal="left" wrapText="1"/>
    </xf>
    <xf numFmtId="166" fontId="26" fillId="3" borderId="13" xfId="0" applyNumberFormat="1" applyFont="1" applyFill="1" applyBorder="1"/>
    <xf numFmtId="0" fontId="19" fillId="0" borderId="42" xfId="0" applyFont="1" applyBorder="1"/>
    <xf numFmtId="0" fontId="19" fillId="0" borderId="43" xfId="0" applyFont="1" applyBorder="1" applyAlignment="1">
      <alignment horizontal="left" wrapText="1"/>
    </xf>
    <xf numFmtId="0" fontId="19" fillId="0" borderId="43" xfId="0" applyFont="1" applyBorder="1"/>
    <xf numFmtId="0" fontId="19" fillId="0" borderId="43" xfId="0" applyFont="1" applyBorder="1" applyAlignment="1">
      <alignment horizontal="center"/>
    </xf>
    <xf numFmtId="166" fontId="19" fillId="0" borderId="43" xfId="0" applyNumberFormat="1" applyFont="1" applyBorder="1"/>
    <xf numFmtId="166" fontId="19" fillId="0" borderId="44" xfId="0" applyNumberFormat="1" applyFont="1" applyBorder="1"/>
    <xf numFmtId="0" fontId="27" fillId="0" borderId="0" xfId="0" applyFont="1"/>
    <xf numFmtId="0" fontId="27" fillId="0" borderId="45" xfId="0" applyFont="1" applyBorder="1" applyAlignment="1">
      <alignment wrapText="1"/>
    </xf>
    <xf numFmtId="0" fontId="28" fillId="0" borderId="45" xfId="0" applyFont="1" applyBorder="1" applyAlignment="1">
      <alignment wrapText="1"/>
    </xf>
    <xf numFmtId="0" fontId="28" fillId="0" borderId="45" xfId="0" applyFont="1" applyBorder="1"/>
    <xf numFmtId="0" fontId="0" fillId="0" borderId="45" xfId="0" applyBorder="1"/>
    <xf numFmtId="0" fontId="0" fillId="0" borderId="45" xfId="0" applyBorder="1" applyAlignment="1">
      <alignment wrapText="1"/>
    </xf>
    <xf numFmtId="0" fontId="0" fillId="3" borderId="45" xfId="0" applyFill="1" applyBorder="1" applyAlignment="1">
      <alignment wrapText="1"/>
    </xf>
    <xf numFmtId="0" fontId="28" fillId="3" borderId="45" xfId="0" applyFont="1" applyFill="1" applyBorder="1" applyAlignment="1">
      <alignment wrapText="1"/>
    </xf>
    <xf numFmtId="14" fontId="28" fillId="0" borderId="45" xfId="0" applyNumberFormat="1" applyFont="1" applyBorder="1" applyAlignment="1">
      <alignment wrapText="1"/>
    </xf>
    <xf numFmtId="0" fontId="28" fillId="3" borderId="45" xfId="0" applyFont="1" applyFill="1" applyBorder="1"/>
    <xf numFmtId="0" fontId="0" fillId="3" borderId="45" xfId="0" applyFill="1" applyBorder="1"/>
    <xf numFmtId="0" fontId="28" fillId="0" borderId="0" xfId="0" applyFont="1" applyBorder="1"/>
    <xf numFmtId="167" fontId="29" fillId="0" borderId="45" xfId="0" applyNumberFormat="1" applyFont="1" applyBorder="1"/>
    <xf numFmtId="0" fontId="3" fillId="0" borderId="2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1" fontId="0" fillId="0" borderId="7" xfId="0" applyNumberFormat="1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8" fillId="0" borderId="13" xfId="0" applyNumberFormat="1" applyFont="1" applyBorder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8" fillId="0" borderId="13" xfId="0" applyNumberFormat="1" applyFont="1" applyBorder="1" applyAlignment="1">
      <alignment horizontal="center" vertical="center" indent="1"/>
    </xf>
    <xf numFmtId="4" fontId="8" fillId="0" borderId="14" xfId="0" applyNumberFormat="1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 indent="1"/>
    </xf>
    <xf numFmtId="4" fontId="9" fillId="0" borderId="14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4" fontId="12" fillId="2" borderId="19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wrapText="1"/>
    </xf>
    <xf numFmtId="4" fontId="0" fillId="0" borderId="12" xfId="0" applyNumberFormat="1" applyBorder="1" applyAlignment="1">
      <alignment vertical="center" wrapText="1"/>
    </xf>
    <xf numFmtId="4" fontId="7" fillId="0" borderId="12" xfId="0" applyNumberFormat="1" applyFont="1" applyBorder="1" applyAlignment="1">
      <alignment vertical="center" wrapText="1"/>
    </xf>
    <xf numFmtId="4" fontId="0" fillId="2" borderId="13" xfId="0" applyNumberFormat="1" applyFont="1" applyFill="1" applyBorder="1" applyAlignment="1">
      <alignment vertical="center"/>
    </xf>
    <xf numFmtId="49" fontId="13" fillId="0" borderId="16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top"/>
    </xf>
    <xf numFmtId="49" fontId="0" fillId="0" borderId="25" xfId="0" applyNumberFormat="1" applyBorder="1" applyAlignment="1">
      <alignment vertical="center" shrinkToFit="1"/>
    </xf>
    <xf numFmtId="0" fontId="5" fillId="0" borderId="0" xfId="0" applyFont="1" applyBorder="1" applyAlignment="1">
      <alignment horizontal="center"/>
    </xf>
    <xf numFmtId="49" fontId="0" fillId="0" borderId="25" xfId="0" applyNumberFormat="1" applyFont="1" applyBorder="1" applyAlignment="1">
      <alignment vertical="center"/>
    </xf>
    <xf numFmtId="49" fontId="0" fillId="2" borderId="25" xfId="0" applyNumberFormat="1" applyFont="1" applyFill="1" applyBorder="1" applyAlignment="1">
      <alignment vertical="center"/>
    </xf>
    <xf numFmtId="0" fontId="29" fillId="0" borderId="45" xfId="0" applyFont="1" applyBorder="1"/>
    <xf numFmtId="0" fontId="29" fillId="0" borderId="45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2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6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1" name="AutoShape 6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438150</xdr:colOff>
      <xdr:row>34</xdr:row>
      <xdr:rowOff>180975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41</xdr:col>
      <xdr:colOff>466725</xdr:colOff>
      <xdr:row>52</xdr:row>
      <xdr:rowOff>123825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41</xdr:col>
      <xdr:colOff>466725</xdr:colOff>
      <xdr:row>52</xdr:row>
      <xdr:rowOff>123825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41</xdr:col>
      <xdr:colOff>466725</xdr:colOff>
      <xdr:row>52</xdr:row>
      <xdr:rowOff>123825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41</xdr:col>
      <xdr:colOff>466725</xdr:colOff>
      <xdr:row>52</xdr:row>
      <xdr:rowOff>123825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41</xdr:col>
      <xdr:colOff>466725</xdr:colOff>
      <xdr:row>52</xdr:row>
      <xdr:rowOff>123825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41</xdr:col>
      <xdr:colOff>466725</xdr:colOff>
      <xdr:row>52</xdr:row>
      <xdr:rowOff>123825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67"/>
  <sheetViews>
    <sheetView showGridLines="0" topLeftCell="B1" zoomScaleNormal="100" workbookViewId="0">
      <selection activeCell="B1" sqref="B1:J1"/>
    </sheetView>
  </sheetViews>
  <sheetFormatPr defaultRowHeight="12.75"/>
  <cols>
    <col min="1" max="1" width="8.42578125" hidden="1" customWidth="1"/>
    <col min="2" max="2" width="13.42578125" customWidth="1"/>
    <col min="3" max="3" width="7.42578125" style="1" customWidth="1"/>
    <col min="4" max="4" width="13" style="1" customWidth="1"/>
    <col min="5" max="5" width="9.7109375" style="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16" max="1025" width="9" customWidth="1"/>
  </cols>
  <sheetData>
    <row r="1" spans="1:15" ht="33.75" customHeight="1">
      <c r="A1" s="2" t="s">
        <v>0</v>
      </c>
      <c r="B1" s="229" t="s">
        <v>1</v>
      </c>
      <c r="C1" s="229"/>
      <c r="D1" s="229"/>
      <c r="E1" s="229"/>
      <c r="F1" s="229"/>
      <c r="G1" s="229"/>
      <c r="H1" s="229"/>
      <c r="I1" s="229"/>
      <c r="J1" s="229"/>
    </row>
    <row r="2" spans="1:15" ht="36" customHeight="1">
      <c r="A2" s="3"/>
      <c r="B2" s="4" t="s">
        <v>2</v>
      </c>
      <c r="C2" s="5"/>
      <c r="D2" s="6" t="s">
        <v>3</v>
      </c>
      <c r="E2" s="230" t="s">
        <v>4</v>
      </c>
      <c r="F2" s="230"/>
      <c r="G2" s="230"/>
      <c r="H2" s="230"/>
      <c r="I2" s="230"/>
      <c r="J2" s="230"/>
      <c r="O2" s="7"/>
    </row>
    <row r="3" spans="1:15" ht="27" customHeight="1">
      <c r="A3" s="3"/>
      <c r="B3" s="8" t="s">
        <v>5</v>
      </c>
      <c r="C3" s="5"/>
      <c r="D3" s="9" t="s">
        <v>6</v>
      </c>
      <c r="E3" s="231" t="s">
        <v>7</v>
      </c>
      <c r="F3" s="231"/>
      <c r="G3" s="231"/>
      <c r="H3" s="231"/>
      <c r="I3" s="231"/>
      <c r="J3" s="231"/>
    </row>
    <row r="4" spans="1:15" ht="23.25" customHeight="1">
      <c r="A4" s="10">
        <v>4328</v>
      </c>
      <c r="B4" s="11" t="s">
        <v>8</v>
      </c>
      <c r="C4" s="12"/>
      <c r="D4" s="13" t="s">
        <v>9</v>
      </c>
      <c r="E4" s="232" t="s">
        <v>10</v>
      </c>
      <c r="F4" s="232"/>
      <c r="G4" s="232"/>
      <c r="H4" s="232"/>
      <c r="I4" s="232"/>
      <c r="J4" s="232"/>
    </row>
    <row r="5" spans="1:15" ht="24" customHeight="1">
      <c r="A5" s="3"/>
      <c r="B5" s="14" t="s">
        <v>11</v>
      </c>
      <c r="D5" s="233"/>
      <c r="E5" s="233"/>
      <c r="F5" s="233"/>
      <c r="G5" s="233"/>
      <c r="H5" s="15" t="s">
        <v>12</v>
      </c>
      <c r="I5" s="16"/>
      <c r="J5" s="17"/>
    </row>
    <row r="6" spans="1:15" ht="15.75" customHeight="1">
      <c r="A6" s="3"/>
      <c r="B6" s="18"/>
      <c r="C6" s="19"/>
      <c r="D6" s="234"/>
      <c r="E6" s="234"/>
      <c r="F6" s="234"/>
      <c r="G6" s="234"/>
      <c r="H6" s="15" t="s">
        <v>13</v>
      </c>
      <c r="I6" s="16"/>
      <c r="J6" s="17"/>
    </row>
    <row r="7" spans="1:15" ht="15.75" customHeight="1">
      <c r="A7" s="3"/>
      <c r="B7" s="20"/>
      <c r="C7" s="21"/>
      <c r="D7" s="22"/>
      <c r="E7" s="235"/>
      <c r="F7" s="235"/>
      <c r="G7" s="235"/>
      <c r="H7" s="23"/>
      <c r="I7" s="24"/>
      <c r="J7" s="25"/>
    </row>
    <row r="8" spans="1:15" ht="24" hidden="1" customHeight="1">
      <c r="A8" s="3"/>
      <c r="B8" s="14" t="s">
        <v>14</v>
      </c>
      <c r="D8" s="26"/>
      <c r="H8" s="15" t="s">
        <v>12</v>
      </c>
      <c r="I8" s="16"/>
      <c r="J8" s="17"/>
    </row>
    <row r="9" spans="1:15" ht="15.75" hidden="1" customHeight="1">
      <c r="A9" s="3"/>
      <c r="B9" s="3"/>
      <c r="D9" s="26"/>
      <c r="H9" s="15" t="s">
        <v>13</v>
      </c>
      <c r="I9" s="16"/>
      <c r="J9" s="17"/>
    </row>
    <row r="10" spans="1:15" ht="15.75" hidden="1" customHeight="1">
      <c r="A10" s="3"/>
      <c r="B10" s="27"/>
      <c r="C10" s="21"/>
      <c r="D10" s="22"/>
      <c r="E10" s="28"/>
      <c r="F10" s="23"/>
      <c r="G10" s="29"/>
      <c r="H10" s="29"/>
      <c r="I10" s="30"/>
      <c r="J10" s="25"/>
    </row>
    <row r="11" spans="1:15" ht="24" customHeight="1">
      <c r="A11" s="3"/>
      <c r="B11" s="14" t="s">
        <v>15</v>
      </c>
      <c r="D11" s="236"/>
      <c r="E11" s="236"/>
      <c r="F11" s="236"/>
      <c r="G11" s="236"/>
      <c r="H11" s="15" t="s">
        <v>12</v>
      </c>
      <c r="I11" s="31"/>
      <c r="J11" s="17"/>
    </row>
    <row r="12" spans="1:15" ht="15.75" customHeight="1">
      <c r="A12" s="3"/>
      <c r="B12" s="18"/>
      <c r="C12" s="19"/>
      <c r="D12" s="237"/>
      <c r="E12" s="237"/>
      <c r="F12" s="237"/>
      <c r="G12" s="237"/>
      <c r="H12" s="15" t="s">
        <v>13</v>
      </c>
      <c r="I12" s="31"/>
      <c r="J12" s="17"/>
    </row>
    <row r="13" spans="1:15" ht="15.75" customHeight="1">
      <c r="A13" s="3"/>
      <c r="B13" s="20"/>
      <c r="C13" s="21"/>
      <c r="D13" s="32"/>
      <c r="E13" s="238"/>
      <c r="F13" s="238"/>
      <c r="G13" s="238"/>
      <c r="H13" s="33"/>
      <c r="I13" s="24"/>
      <c r="J13" s="25"/>
    </row>
    <row r="14" spans="1:15" ht="24" customHeight="1">
      <c r="A14" s="3"/>
      <c r="B14" s="34" t="s">
        <v>16</v>
      </c>
      <c r="C14" s="35"/>
      <c r="D14" s="36"/>
      <c r="E14" s="37"/>
      <c r="F14" s="38"/>
      <c r="G14" s="38"/>
      <c r="H14" s="39"/>
      <c r="I14" s="38"/>
      <c r="J14" s="40"/>
    </row>
    <row r="15" spans="1:15" ht="32.25" customHeight="1">
      <c r="A15" s="3"/>
      <c r="B15" s="27" t="s">
        <v>17</v>
      </c>
      <c r="C15" s="41"/>
      <c r="D15" s="42"/>
      <c r="E15" s="239"/>
      <c r="F15" s="239"/>
      <c r="G15" s="240"/>
      <c r="H15" s="240"/>
      <c r="I15" s="241" t="s">
        <v>18</v>
      </c>
      <c r="J15" s="241"/>
    </row>
    <row r="16" spans="1:15" ht="23.25" customHeight="1">
      <c r="A16" s="43" t="s">
        <v>19</v>
      </c>
      <c r="B16" s="44" t="s">
        <v>19</v>
      </c>
      <c r="C16" s="45"/>
      <c r="D16" s="46"/>
      <c r="E16" s="242"/>
      <c r="F16" s="242"/>
      <c r="G16" s="242"/>
      <c r="H16" s="242"/>
      <c r="I16" s="243">
        <f>SUMIF(F50:F63,A16,I50:I63)+SUMIF(F50:F63,"PSU",I50:I63)</f>
        <v>0</v>
      </c>
      <c r="J16" s="243"/>
    </row>
    <row r="17" spans="1:10" ht="23.25" customHeight="1">
      <c r="A17" s="43" t="s">
        <v>20</v>
      </c>
      <c r="B17" s="44" t="s">
        <v>20</v>
      </c>
      <c r="C17" s="45"/>
      <c r="D17" s="46"/>
      <c r="E17" s="242"/>
      <c r="F17" s="242"/>
      <c r="G17" s="242"/>
      <c r="H17" s="242"/>
      <c r="I17" s="243">
        <f>SUMIF(F50:F63,A17,I50:I63)</f>
        <v>0</v>
      </c>
      <c r="J17" s="243"/>
    </row>
    <row r="18" spans="1:10" ht="23.25" customHeight="1">
      <c r="A18" s="43" t="s">
        <v>21</v>
      </c>
      <c r="B18" s="44" t="s">
        <v>22</v>
      </c>
      <c r="C18" s="45"/>
      <c r="D18" s="46"/>
      <c r="E18" s="242"/>
      <c r="F18" s="242"/>
      <c r="G18" s="242"/>
      <c r="H18" s="242"/>
      <c r="I18" s="243">
        <f>SUM(Elektro!I47)</f>
        <v>0</v>
      </c>
      <c r="J18" s="243"/>
    </row>
    <row r="19" spans="1:10" ht="23.25" customHeight="1">
      <c r="A19" s="43"/>
      <c r="B19" s="44" t="s">
        <v>23</v>
      </c>
      <c r="C19" s="45"/>
      <c r="D19" s="46"/>
      <c r="E19" s="244"/>
      <c r="F19" s="244"/>
      <c r="G19" s="244"/>
      <c r="H19" s="244"/>
      <c r="I19" s="245">
        <f>SUM(Strojní!G52)</f>
        <v>0</v>
      </c>
      <c r="J19" s="245"/>
    </row>
    <row r="20" spans="1:10" ht="23.25" customHeight="1">
      <c r="A20" s="43" t="s">
        <v>24</v>
      </c>
      <c r="B20" s="44" t="s">
        <v>25</v>
      </c>
      <c r="C20" s="45"/>
      <c r="D20" s="46"/>
      <c r="E20" s="242"/>
      <c r="F20" s="242"/>
      <c r="G20" s="242"/>
      <c r="H20" s="242"/>
      <c r="I20" s="243">
        <f>SUMIF(F50:F63,A20,I50:I63)</f>
        <v>0</v>
      </c>
      <c r="J20" s="243"/>
    </row>
    <row r="21" spans="1:10" ht="23.25" customHeight="1">
      <c r="A21" s="43" t="s">
        <v>26</v>
      </c>
      <c r="B21" s="44" t="s">
        <v>27</v>
      </c>
      <c r="C21" s="45"/>
      <c r="D21" s="46"/>
      <c r="E21" s="242"/>
      <c r="F21" s="242"/>
      <c r="G21" s="242"/>
      <c r="H21" s="242"/>
      <c r="I21" s="243">
        <f>SUMIF(F50:F63,A21,I50:I63)</f>
        <v>0</v>
      </c>
      <c r="J21" s="243"/>
    </row>
    <row r="22" spans="1:10" ht="23.25" customHeight="1">
      <c r="A22" s="3"/>
      <c r="B22" s="47" t="s">
        <v>18</v>
      </c>
      <c r="C22" s="48"/>
      <c r="D22" s="49"/>
      <c r="E22" s="246"/>
      <c r="F22" s="246"/>
      <c r="G22" s="246"/>
      <c r="H22" s="246"/>
      <c r="I22" s="247">
        <f>SUM(I16:J21)</f>
        <v>0</v>
      </c>
      <c r="J22" s="247"/>
    </row>
    <row r="23" spans="1:10" ht="33" customHeight="1">
      <c r="A23" s="3"/>
      <c r="B23" s="50" t="s">
        <v>28</v>
      </c>
      <c r="C23" s="45"/>
      <c r="D23" s="46"/>
      <c r="E23" s="51"/>
      <c r="F23" s="52"/>
      <c r="G23" s="53"/>
      <c r="H23" s="53"/>
      <c r="I23" s="53"/>
      <c r="J23" s="54"/>
    </row>
    <row r="24" spans="1:10" ht="23.25" customHeight="1">
      <c r="A24" s="3">
        <f>ZakladDPHSni*SazbaDPH1/100</f>
        <v>0</v>
      </c>
      <c r="B24" s="44" t="s">
        <v>29</v>
      </c>
      <c r="C24" s="45"/>
      <c r="D24" s="46"/>
      <c r="E24" s="55">
        <v>15</v>
      </c>
      <c r="F24" s="52" t="s">
        <v>30</v>
      </c>
      <c r="G24" s="248">
        <f>ZakladDPHSniVypocet</f>
        <v>0</v>
      </c>
      <c r="H24" s="248"/>
      <c r="I24" s="248"/>
      <c r="J24" s="54" t="str">
        <f t="shared" ref="J24:J29" si="0">Mena</f>
        <v>CZK</v>
      </c>
    </row>
    <row r="25" spans="1:10" ht="23.25" customHeight="1">
      <c r="A25" s="3">
        <f>(A24-INT(A24))*100</f>
        <v>0</v>
      </c>
      <c r="B25" s="44" t="s">
        <v>31</v>
      </c>
      <c r="C25" s="45"/>
      <c r="D25" s="46"/>
      <c r="E25" s="55">
        <f>SazbaDPH1</f>
        <v>15</v>
      </c>
      <c r="F25" s="52" t="s">
        <v>30</v>
      </c>
      <c r="G25" s="249">
        <f>A24</f>
        <v>0</v>
      </c>
      <c r="H25" s="249"/>
      <c r="I25" s="249"/>
      <c r="J25" s="54" t="str">
        <f t="shared" si="0"/>
        <v>CZK</v>
      </c>
    </row>
    <row r="26" spans="1:10" ht="23.25" customHeight="1">
      <c r="A26" s="3">
        <f>ZakladDPHZakl*SazbaDPH2/100</f>
        <v>0</v>
      </c>
      <c r="B26" s="44" t="s">
        <v>32</v>
      </c>
      <c r="C26" s="45"/>
      <c r="D26" s="46"/>
      <c r="E26" s="55">
        <v>21</v>
      </c>
      <c r="F26" s="52" t="s">
        <v>30</v>
      </c>
      <c r="G26" s="248">
        <f>SUM(I22)</f>
        <v>0</v>
      </c>
      <c r="H26" s="248"/>
      <c r="I26" s="248"/>
      <c r="J26" s="54" t="str">
        <f t="shared" si="0"/>
        <v>CZK</v>
      </c>
    </row>
    <row r="27" spans="1:10" ht="23.25" customHeight="1">
      <c r="A27" s="3">
        <f>(A26-INT(A26))*100</f>
        <v>0</v>
      </c>
      <c r="B27" s="56" t="s">
        <v>33</v>
      </c>
      <c r="C27" s="57"/>
      <c r="D27" s="42"/>
      <c r="E27" s="58">
        <f>SazbaDPH2</f>
        <v>21</v>
      </c>
      <c r="F27" s="59" t="s">
        <v>30</v>
      </c>
      <c r="G27" s="250">
        <f>A26</f>
        <v>0</v>
      </c>
      <c r="H27" s="250"/>
      <c r="I27" s="250"/>
      <c r="J27" s="60" t="str">
        <f t="shared" si="0"/>
        <v>CZK</v>
      </c>
    </row>
    <row r="28" spans="1:10" ht="23.25" customHeight="1">
      <c r="A28" s="3">
        <f>ZakladDPHSni+DPHSni+ZakladDPHZakl+DPHZakl</f>
        <v>0</v>
      </c>
      <c r="B28" s="14" t="s">
        <v>34</v>
      </c>
      <c r="C28" s="61"/>
      <c r="D28" s="62"/>
      <c r="E28" s="61"/>
      <c r="F28" s="63"/>
      <c r="G28" s="251">
        <f>CenaCelkem-(ZakladDPHSni+DPHSni+ZakladDPHZakl+DPHZakl)</f>
        <v>0</v>
      </c>
      <c r="H28" s="251"/>
      <c r="I28" s="251"/>
      <c r="J28" s="64" t="str">
        <f t="shared" si="0"/>
        <v>CZK</v>
      </c>
    </row>
    <row r="29" spans="1:10" ht="27.75" hidden="1" customHeight="1">
      <c r="A29" s="3"/>
      <c r="B29" s="65" t="s">
        <v>35</v>
      </c>
      <c r="C29" s="66"/>
      <c r="D29" s="66"/>
      <c r="E29" s="67"/>
      <c r="F29" s="68"/>
      <c r="G29" s="252">
        <f>ZakladDPHSniVypocet+ZakladDPHZaklVypocet</f>
        <v>0</v>
      </c>
      <c r="H29" s="252"/>
      <c r="I29" s="252"/>
      <c r="J29" s="69" t="str">
        <f t="shared" si="0"/>
        <v>CZK</v>
      </c>
    </row>
    <row r="30" spans="1:10" ht="27.75" customHeight="1">
      <c r="A30" s="3">
        <f>(A28-INT(A28))*100</f>
        <v>0</v>
      </c>
      <c r="B30" s="65" t="s">
        <v>36</v>
      </c>
      <c r="C30" s="70"/>
      <c r="D30" s="70"/>
      <c r="E30" s="70"/>
      <c r="F30" s="71"/>
      <c r="G30" s="252">
        <f>A28</f>
        <v>0</v>
      </c>
      <c r="H30" s="252"/>
      <c r="I30" s="252"/>
      <c r="J30" s="72" t="s">
        <v>37</v>
      </c>
    </row>
    <row r="31" spans="1:10" ht="12.75" customHeight="1">
      <c r="A31" s="3"/>
      <c r="B31" s="3"/>
      <c r="J31" s="73"/>
    </row>
    <row r="32" spans="1:10" ht="30" customHeight="1">
      <c r="A32" s="3"/>
      <c r="B32" s="3"/>
      <c r="J32" s="73"/>
    </row>
    <row r="33" spans="1:10" ht="18.75" customHeight="1">
      <c r="A33" s="3"/>
      <c r="B33" s="74"/>
      <c r="C33" s="75" t="s">
        <v>38</v>
      </c>
      <c r="D33" s="76"/>
      <c r="E33" s="76"/>
      <c r="F33" s="77" t="s">
        <v>39</v>
      </c>
      <c r="G33" s="78"/>
      <c r="H33" s="79"/>
      <c r="I33" s="78"/>
      <c r="J33" s="73"/>
    </row>
    <row r="34" spans="1:10" ht="47.25" customHeight="1">
      <c r="A34" s="3"/>
      <c r="B34" s="3"/>
      <c r="J34" s="73"/>
    </row>
    <row r="35" spans="1:10" s="82" customFormat="1" ht="18.75" customHeight="1">
      <c r="A35" s="80"/>
      <c r="B35" s="80"/>
      <c r="C35" s="81"/>
      <c r="D35" s="253"/>
      <c r="E35" s="253"/>
      <c r="G35" s="254"/>
      <c r="H35" s="254"/>
      <c r="I35" s="254"/>
      <c r="J35" s="83"/>
    </row>
    <row r="36" spans="1:10" ht="12.75" customHeight="1">
      <c r="A36" s="3"/>
      <c r="B36" s="3"/>
      <c r="D36" s="255" t="s">
        <v>40</v>
      </c>
      <c r="E36" s="255"/>
      <c r="H36" s="84" t="s">
        <v>41</v>
      </c>
      <c r="J36" s="73"/>
    </row>
    <row r="37" spans="1:10" ht="13.5" customHeight="1">
      <c r="A37" s="85"/>
      <c r="B37" s="85"/>
      <c r="C37" s="86"/>
      <c r="D37" s="86"/>
      <c r="E37" s="86"/>
      <c r="F37" s="87"/>
      <c r="G37" s="87"/>
      <c r="H37" s="87"/>
      <c r="I37" s="87"/>
      <c r="J37" s="88"/>
    </row>
    <row r="38" spans="1:10" ht="27" hidden="1" customHeight="1">
      <c r="B38" s="89" t="s">
        <v>42</v>
      </c>
      <c r="C38" s="90"/>
      <c r="D38" s="90"/>
      <c r="E38" s="90"/>
      <c r="F38" s="91"/>
      <c r="G38" s="91"/>
      <c r="H38" s="91"/>
      <c r="I38" s="91"/>
      <c r="J38" s="92"/>
    </row>
    <row r="39" spans="1:10" ht="25.5" hidden="1" customHeight="1">
      <c r="A39" s="93" t="s">
        <v>43</v>
      </c>
      <c r="B39" s="94" t="s">
        <v>44</v>
      </c>
      <c r="C39" s="95" t="s">
        <v>45</v>
      </c>
      <c r="D39" s="95"/>
      <c r="E39" s="95"/>
      <c r="F39" s="96" t="str">
        <f>B24</f>
        <v>Základ pro sníženou DPH</v>
      </c>
      <c r="G39" s="96" t="str">
        <f>B26</f>
        <v>Základ pro základní DPH</v>
      </c>
      <c r="H39" s="97" t="s">
        <v>46</v>
      </c>
      <c r="I39" s="97" t="s">
        <v>47</v>
      </c>
      <c r="J39" s="98" t="s">
        <v>30</v>
      </c>
    </row>
    <row r="40" spans="1:10" ht="25.5" hidden="1" customHeight="1">
      <c r="A40" s="93">
        <v>1</v>
      </c>
      <c r="B40" s="99" t="s">
        <v>48</v>
      </c>
      <c r="C40" s="256"/>
      <c r="D40" s="256"/>
      <c r="E40" s="256"/>
      <c r="F40" s="100">
        <f>Stavba!AE92</f>
        <v>0</v>
      </c>
      <c r="G40" s="101">
        <f>Stavba!AF92</f>
        <v>0</v>
      </c>
      <c r="H40" s="102">
        <f>(F40*SazbaDPH1/100)+(G40*SazbaDPH2/100)</f>
        <v>0</v>
      </c>
      <c r="I40" s="102">
        <f>F40+G40+H40</f>
        <v>0</v>
      </c>
      <c r="J40" s="103" t="str">
        <f>IF(CenaCelkemVypocet=0,"",I40/CenaCelkemVypocet*100)</f>
        <v/>
      </c>
    </row>
    <row r="41" spans="1:10" ht="25.5" hidden="1" customHeight="1">
      <c r="A41" s="93">
        <v>2</v>
      </c>
      <c r="B41" s="104" t="s">
        <v>6</v>
      </c>
      <c r="C41" s="257" t="s">
        <v>49</v>
      </c>
      <c r="D41" s="257"/>
      <c r="E41" s="257"/>
      <c r="F41" s="105">
        <f>Stavba!AE92</f>
        <v>0</v>
      </c>
      <c r="G41" s="106">
        <f>Stavba!AF92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>
      <c r="A42" s="93">
        <v>3</v>
      </c>
      <c r="B42" s="108" t="s">
        <v>9</v>
      </c>
      <c r="C42" s="256" t="s">
        <v>50</v>
      </c>
      <c r="D42" s="256"/>
      <c r="E42" s="256"/>
      <c r="F42" s="109">
        <f>Stavba!AE92</f>
        <v>0</v>
      </c>
      <c r="G42" s="102">
        <f>Stavba!AF92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>
      <c r="A43" s="93"/>
      <c r="B43" s="258" t="s">
        <v>51</v>
      </c>
      <c r="C43" s="258"/>
      <c r="D43" s="258"/>
      <c r="E43" s="258"/>
      <c r="F43" s="110">
        <f>SUMIF(A40:A42,"=1",F40:F42)</f>
        <v>0</v>
      </c>
      <c r="G43" s="111">
        <f>SUMIF(A40:A42,"=1",G40:G42)</f>
        <v>0</v>
      </c>
      <c r="H43" s="111">
        <f>SUMIF(A40:A42,"=1",H40:H42)</f>
        <v>0</v>
      </c>
      <c r="I43" s="111">
        <f>SUMIF(A40:A42,"=1",I40:I42)</f>
        <v>0</v>
      </c>
      <c r="J43" s="112">
        <f>SUMIF(A40:A42,"=1",J40:J42)</f>
        <v>0</v>
      </c>
    </row>
    <row r="47" spans="1:10" ht="15.75">
      <c r="B47" s="113" t="s">
        <v>52</v>
      </c>
    </row>
    <row r="49" spans="1:10" ht="25.5" customHeight="1">
      <c r="A49" s="114"/>
      <c r="B49" s="115" t="s">
        <v>44</v>
      </c>
      <c r="C49" s="115" t="s">
        <v>45</v>
      </c>
      <c r="D49" s="116"/>
      <c r="E49" s="116"/>
      <c r="F49" s="117" t="s">
        <v>53</v>
      </c>
      <c r="G49" s="117"/>
      <c r="H49" s="117"/>
      <c r="I49" s="117" t="s">
        <v>18</v>
      </c>
      <c r="J49" s="117" t="s">
        <v>30</v>
      </c>
    </row>
    <row r="50" spans="1:10" ht="36.75" customHeight="1">
      <c r="A50" s="118"/>
      <c r="B50" s="119" t="s">
        <v>54</v>
      </c>
      <c r="C50" s="259" t="s">
        <v>55</v>
      </c>
      <c r="D50" s="259"/>
      <c r="E50" s="259"/>
      <c r="F50" s="120" t="s">
        <v>19</v>
      </c>
      <c r="G50" s="121"/>
      <c r="H50" s="121"/>
      <c r="I50" s="121">
        <f>Stavba!G8</f>
        <v>0</v>
      </c>
      <c r="J50" s="122" t="str">
        <f>IF(I64=0,"",I50/I64*100)</f>
        <v/>
      </c>
    </row>
    <row r="51" spans="1:10" ht="36.75" customHeight="1">
      <c r="A51" s="118"/>
      <c r="B51" s="119" t="s">
        <v>56</v>
      </c>
      <c r="C51" s="259" t="s">
        <v>57</v>
      </c>
      <c r="D51" s="259"/>
      <c r="E51" s="259"/>
      <c r="F51" s="120" t="s">
        <v>19</v>
      </c>
      <c r="G51" s="121"/>
      <c r="H51" s="121"/>
      <c r="I51" s="121">
        <f>Stavba!G18</f>
        <v>0</v>
      </c>
      <c r="J51" s="122" t="str">
        <f>IF(I64=0,"",I51/I64*100)</f>
        <v/>
      </c>
    </row>
    <row r="52" spans="1:10" ht="36.75" customHeight="1">
      <c r="A52" s="118"/>
      <c r="B52" s="119" t="s">
        <v>58</v>
      </c>
      <c r="C52" s="259" t="s">
        <v>59</v>
      </c>
      <c r="D52" s="259"/>
      <c r="E52" s="259"/>
      <c r="F52" s="120" t="s">
        <v>19</v>
      </c>
      <c r="G52" s="121"/>
      <c r="H52" s="121"/>
      <c r="I52" s="121">
        <f>Stavba!G21</f>
        <v>0</v>
      </c>
      <c r="J52" s="122" t="str">
        <f>IF(I64=0,"",I52/I64*100)</f>
        <v/>
      </c>
    </row>
    <row r="53" spans="1:10" ht="36.75" customHeight="1">
      <c r="A53" s="118"/>
      <c r="B53" s="119" t="s">
        <v>60</v>
      </c>
      <c r="C53" s="259" t="s">
        <v>61</v>
      </c>
      <c r="D53" s="259"/>
      <c r="E53" s="259"/>
      <c r="F53" s="120" t="s">
        <v>19</v>
      </c>
      <c r="G53" s="121"/>
      <c r="H53" s="121"/>
      <c r="I53" s="121">
        <f>Stavba!G31</f>
        <v>0</v>
      </c>
      <c r="J53" s="122" t="str">
        <f>IF(I64=0,"",I53/I64*100)</f>
        <v/>
      </c>
    </row>
    <row r="54" spans="1:10" ht="36.75" customHeight="1">
      <c r="A54" s="118"/>
      <c r="B54" s="119" t="s">
        <v>62</v>
      </c>
      <c r="C54" s="259" t="s">
        <v>63</v>
      </c>
      <c r="D54" s="259"/>
      <c r="E54" s="259"/>
      <c r="F54" s="120" t="s">
        <v>19</v>
      </c>
      <c r="G54" s="121"/>
      <c r="H54" s="121"/>
      <c r="I54" s="121">
        <f>Stavba!G36</f>
        <v>0</v>
      </c>
      <c r="J54" s="122" t="str">
        <f>IF(I64=0,"",I54/I64*100)</f>
        <v/>
      </c>
    </row>
    <row r="55" spans="1:10" ht="36.75" customHeight="1">
      <c r="A55" s="118"/>
      <c r="B55" s="119" t="s">
        <v>64</v>
      </c>
      <c r="C55" s="259" t="s">
        <v>65</v>
      </c>
      <c r="D55" s="259"/>
      <c r="E55" s="259"/>
      <c r="F55" s="120" t="s">
        <v>19</v>
      </c>
      <c r="G55" s="121"/>
      <c r="H55" s="121"/>
      <c r="I55" s="121">
        <f>Stavba!G39</f>
        <v>0</v>
      </c>
      <c r="J55" s="122" t="str">
        <f>IF(I64=0,"",I55/I64*100)</f>
        <v/>
      </c>
    </row>
    <row r="56" spans="1:10" ht="36.75" customHeight="1">
      <c r="A56" s="118"/>
      <c r="B56" s="119" t="s">
        <v>66</v>
      </c>
      <c r="C56" s="259" t="s">
        <v>67</v>
      </c>
      <c r="D56" s="259"/>
      <c r="E56" s="259"/>
      <c r="F56" s="120" t="s">
        <v>19</v>
      </c>
      <c r="G56" s="121"/>
      <c r="H56" s="121"/>
      <c r="I56" s="121">
        <f>Stavba!G42</f>
        <v>0</v>
      </c>
      <c r="J56" s="122" t="str">
        <f>IF(I64=0,"",I56/I64*100)</f>
        <v/>
      </c>
    </row>
    <row r="57" spans="1:10" ht="36.75" customHeight="1">
      <c r="A57" s="118"/>
      <c r="B57" s="119" t="s">
        <v>68</v>
      </c>
      <c r="C57" s="259" t="s">
        <v>69</v>
      </c>
      <c r="D57" s="259"/>
      <c r="E57" s="259"/>
      <c r="F57" s="120" t="s">
        <v>19</v>
      </c>
      <c r="G57" s="121"/>
      <c r="H57" s="121"/>
      <c r="I57" s="121">
        <f>Stavba!G56</f>
        <v>0</v>
      </c>
      <c r="J57" s="122" t="str">
        <f>IF(I64=0,"",I57/I64*100)</f>
        <v/>
      </c>
    </row>
    <row r="58" spans="1:10" ht="36.75" customHeight="1">
      <c r="A58" s="118"/>
      <c r="B58" s="119" t="s">
        <v>70</v>
      </c>
      <c r="C58" s="259" t="s">
        <v>71</v>
      </c>
      <c r="D58" s="259"/>
      <c r="E58" s="259"/>
      <c r="F58" s="120" t="s">
        <v>20</v>
      </c>
      <c r="G58" s="121"/>
      <c r="H58" s="121"/>
      <c r="I58" s="121">
        <f>Stavba!G58</f>
        <v>0</v>
      </c>
      <c r="J58" s="122" t="str">
        <f>IF(I64=0,"",I58/I64*100)</f>
        <v/>
      </c>
    </row>
    <row r="59" spans="1:10" ht="36.75" customHeight="1">
      <c r="A59" s="118"/>
      <c r="B59" s="119" t="s">
        <v>72</v>
      </c>
      <c r="C59" s="259" t="s">
        <v>73</v>
      </c>
      <c r="D59" s="259"/>
      <c r="E59" s="259"/>
      <c r="F59" s="120" t="s">
        <v>20</v>
      </c>
      <c r="G59" s="121"/>
      <c r="H59" s="121"/>
      <c r="I59" s="121">
        <f>Stavba!G62</f>
        <v>0</v>
      </c>
      <c r="J59" s="122" t="str">
        <f>IF(I64=0,"",I59/I64*100)</f>
        <v/>
      </c>
    </row>
    <row r="60" spans="1:10" ht="36.75" customHeight="1">
      <c r="A60" s="118"/>
      <c r="B60" s="119" t="s">
        <v>74</v>
      </c>
      <c r="C60" s="259" t="s">
        <v>75</v>
      </c>
      <c r="D60" s="259"/>
      <c r="E60" s="259"/>
      <c r="F60" s="120" t="s">
        <v>20</v>
      </c>
      <c r="G60" s="121"/>
      <c r="H60" s="121"/>
      <c r="I60" s="121">
        <f>Stavba!G73</f>
        <v>0</v>
      </c>
      <c r="J60" s="122" t="str">
        <f>IF(I64=0,"",I60/I64*100)</f>
        <v/>
      </c>
    </row>
    <row r="61" spans="1:10" ht="36.75" customHeight="1">
      <c r="A61" s="118"/>
      <c r="B61" s="119" t="s">
        <v>76</v>
      </c>
      <c r="C61" s="259" t="s">
        <v>77</v>
      </c>
      <c r="D61" s="259"/>
      <c r="E61" s="259"/>
      <c r="F61" s="120" t="s">
        <v>78</v>
      </c>
      <c r="G61" s="121"/>
      <c r="H61" s="121"/>
      <c r="I61" s="121">
        <f>Stavba!G81</f>
        <v>0</v>
      </c>
      <c r="J61" s="122" t="str">
        <f>IF(I64=0,"",I61/I64*100)</f>
        <v/>
      </c>
    </row>
    <row r="62" spans="1:10" ht="36.75" customHeight="1">
      <c r="A62" s="118"/>
      <c r="B62" s="119" t="s">
        <v>24</v>
      </c>
      <c r="C62" s="259" t="s">
        <v>25</v>
      </c>
      <c r="D62" s="259"/>
      <c r="E62" s="259"/>
      <c r="F62" s="120" t="s">
        <v>24</v>
      </c>
      <c r="G62" s="121"/>
      <c r="H62" s="121"/>
      <c r="I62" s="121">
        <f>Stavba!G89</f>
        <v>0</v>
      </c>
      <c r="J62" s="122" t="str">
        <f>IF(I64=0,"",I62/I64*100)</f>
        <v/>
      </c>
    </row>
    <row r="63" spans="1:10" ht="36.75" customHeight="1">
      <c r="A63" s="118"/>
      <c r="B63" s="119" t="s">
        <v>26</v>
      </c>
      <c r="C63" s="259" t="s">
        <v>27</v>
      </c>
      <c r="D63" s="259"/>
      <c r="E63" s="259"/>
      <c r="F63" s="120" t="s">
        <v>26</v>
      </c>
      <c r="G63" s="121"/>
      <c r="H63" s="121"/>
      <c r="I63" s="121">
        <f>Stavba!G87</f>
        <v>0</v>
      </c>
      <c r="J63" s="122" t="str">
        <f>IF(I64=0,"",I63/I64*100)</f>
        <v/>
      </c>
    </row>
    <row r="64" spans="1:10" ht="25.5" customHeight="1">
      <c r="A64" s="123"/>
      <c r="B64" s="124" t="s">
        <v>47</v>
      </c>
      <c r="C64" s="125"/>
      <c r="D64" s="126"/>
      <c r="E64" s="126"/>
      <c r="F64" s="127"/>
      <c r="G64" s="128"/>
      <c r="H64" s="128"/>
      <c r="I64" s="128">
        <f>SUM(I50:I63)</f>
        <v>0</v>
      </c>
      <c r="J64" s="129">
        <f>SUM(J50:J63)</f>
        <v>0</v>
      </c>
    </row>
    <row r="65" spans="6:10">
      <c r="F65" s="130"/>
      <c r="G65" s="130"/>
      <c r="H65" s="130"/>
      <c r="I65" s="130"/>
      <c r="J65" s="131"/>
    </row>
    <row r="66" spans="6:10">
      <c r="F66" s="130"/>
      <c r="G66" s="130"/>
      <c r="H66" s="130"/>
      <c r="I66" s="130"/>
      <c r="J66" s="131"/>
    </row>
    <row r="67" spans="6:10">
      <c r="F67" s="130"/>
      <c r="G67" s="130"/>
      <c r="H67" s="130"/>
      <c r="I67" s="130"/>
      <c r="J67" s="131"/>
    </row>
  </sheetData>
  <mergeCells count="62">
    <mergeCell ref="C61:E61"/>
    <mergeCell ref="C62:E62"/>
    <mergeCell ref="C63:E63"/>
    <mergeCell ref="C56:E56"/>
    <mergeCell ref="C57:E57"/>
    <mergeCell ref="C58:E58"/>
    <mergeCell ref="C59:E59"/>
    <mergeCell ref="C60:E60"/>
    <mergeCell ref="C51:E51"/>
    <mergeCell ref="C52:E52"/>
    <mergeCell ref="C53:E53"/>
    <mergeCell ref="C54:E54"/>
    <mergeCell ref="C55:E55"/>
    <mergeCell ref="C40:E40"/>
    <mergeCell ref="C41:E41"/>
    <mergeCell ref="C42:E42"/>
    <mergeCell ref="B43:E43"/>
    <mergeCell ref="C50:E50"/>
    <mergeCell ref="G29:I29"/>
    <mergeCell ref="G30:I30"/>
    <mergeCell ref="D35:E35"/>
    <mergeCell ref="G35:I35"/>
    <mergeCell ref="D36:E36"/>
    <mergeCell ref="G24:I24"/>
    <mergeCell ref="G25:I25"/>
    <mergeCell ref="G26:I26"/>
    <mergeCell ref="G27:I27"/>
    <mergeCell ref="G28:I28"/>
    <mergeCell ref="E21:F21"/>
    <mergeCell ref="G21:H21"/>
    <mergeCell ref="I21:J21"/>
    <mergeCell ref="E22:F22"/>
    <mergeCell ref="G22:H22"/>
    <mergeCell ref="I22:J22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D6:G6"/>
    <mergeCell ref="E7:G7"/>
    <mergeCell ref="D11:G11"/>
    <mergeCell ref="D12:G12"/>
    <mergeCell ref="E13:G13"/>
    <mergeCell ref="B1:J1"/>
    <mergeCell ref="E2:J2"/>
    <mergeCell ref="E3:J3"/>
    <mergeCell ref="E4:J4"/>
    <mergeCell ref="D5:G5"/>
  </mergeCells>
  <pageMargins left="0.39374999999999999" right="0.196527777777778" top="0.59027777777777801" bottom="0.196527777777778" header="0.51180555555555496" footer="0.51180555555555496"/>
  <pageSetup paperSize="9" scale="95" firstPageNumber="0" orientation="portrait" horizontalDpi="300" verticalDpi="300"/>
  <rowBreaks count="1" manualBreakCount="1">
    <brk id="37" max="1638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AMK5"/>
  <sheetViews>
    <sheetView zoomScaleNormal="100"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132" customWidth="1"/>
    <col min="2" max="2" width="14.42578125" style="132" customWidth="1"/>
    <col min="3" max="3" width="38.28515625" style="133" customWidth="1"/>
    <col min="4" max="4" width="4.5703125" style="132" customWidth="1"/>
    <col min="5" max="5" width="10.5703125" style="132" customWidth="1"/>
    <col min="6" max="6" width="9.85546875" style="132" customWidth="1"/>
    <col min="7" max="7" width="12.7109375" style="132" customWidth="1"/>
    <col min="8" max="1025" width="9.140625" style="132" customWidth="1"/>
  </cols>
  <sheetData>
    <row r="1" spans="1:7" ht="15.75">
      <c r="A1" s="260" t="s">
        <v>79</v>
      </c>
      <c r="B1" s="260"/>
      <c r="C1" s="260"/>
      <c r="D1" s="260"/>
      <c r="E1" s="260"/>
      <c r="F1" s="260"/>
      <c r="G1" s="260"/>
    </row>
    <row r="2" spans="1:7" ht="24.95" customHeight="1">
      <c r="A2" s="134" t="s">
        <v>80</v>
      </c>
      <c r="B2" s="135"/>
      <c r="C2" s="261"/>
      <c r="D2" s="261"/>
      <c r="E2" s="261"/>
      <c r="F2" s="261"/>
      <c r="G2" s="261"/>
    </row>
    <row r="3" spans="1:7" ht="24.95" customHeight="1">
      <c r="A3" s="134" t="s">
        <v>81</v>
      </c>
      <c r="B3" s="135"/>
      <c r="C3" s="261"/>
      <c r="D3" s="261"/>
      <c r="E3" s="261"/>
      <c r="F3" s="261"/>
      <c r="G3" s="261"/>
    </row>
    <row r="4" spans="1:7" ht="24.95" customHeight="1">
      <c r="A4" s="134" t="s">
        <v>82</v>
      </c>
      <c r="B4" s="135"/>
      <c r="C4" s="261"/>
      <c r="D4" s="261"/>
      <c r="E4" s="261"/>
      <c r="F4" s="261"/>
      <c r="G4" s="261"/>
    </row>
    <row r="5" spans="1:7">
      <c r="B5" s="136"/>
      <c r="C5" s="137"/>
      <c r="D5" s="138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096"/>
  <sheetViews>
    <sheetView zoomScaleNormal="100" workbookViewId="0">
      <pane ySplit="7" topLeftCell="A8" activePane="bottomLeft" state="frozen"/>
      <selection pane="bottomLeft" activeCell="F9" sqref="F9"/>
    </sheetView>
  </sheetViews>
  <sheetFormatPr defaultRowHeight="12.75" outlineLevelRow="1"/>
  <cols>
    <col min="1" max="1" width="3.42578125" customWidth="1"/>
    <col min="2" max="2" width="12.5703125" style="139" customWidth="1"/>
    <col min="3" max="3" width="38.28515625" style="13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11.5703125" hidden="1"/>
    <col min="25" max="28" width="8.7109375" customWidth="1"/>
    <col min="29" max="29" width="11.5703125" hidden="1"/>
    <col min="30" max="30" width="8.7109375" customWidth="1"/>
    <col min="31" max="41" width="11.5703125" hidden="1"/>
    <col min="42" max="1025" width="8.7109375" customWidth="1"/>
  </cols>
  <sheetData>
    <row r="1" spans="1:60" ht="15.75" customHeight="1">
      <c r="A1" s="262" t="s">
        <v>79</v>
      </c>
      <c r="B1" s="262"/>
      <c r="C1" s="262"/>
      <c r="D1" s="262"/>
      <c r="E1" s="262"/>
      <c r="F1" s="262"/>
      <c r="G1" s="262"/>
      <c r="AG1" t="s">
        <v>83</v>
      </c>
    </row>
    <row r="2" spans="1:60" ht="24.95" customHeight="1">
      <c r="A2" s="134" t="s">
        <v>80</v>
      </c>
      <c r="B2" s="135" t="s">
        <v>3</v>
      </c>
      <c r="C2" s="263" t="s">
        <v>4</v>
      </c>
      <c r="D2" s="263"/>
      <c r="E2" s="263"/>
      <c r="F2" s="263"/>
      <c r="G2" s="263"/>
      <c r="AG2" t="s">
        <v>84</v>
      </c>
    </row>
    <row r="3" spans="1:60" ht="24.95" customHeight="1">
      <c r="A3" s="134" t="s">
        <v>81</v>
      </c>
      <c r="B3" s="135" t="s">
        <v>6</v>
      </c>
      <c r="C3" s="263" t="s">
        <v>85</v>
      </c>
      <c r="D3" s="263"/>
      <c r="E3" s="263"/>
      <c r="F3" s="263"/>
      <c r="G3" s="263"/>
      <c r="AC3" s="139" t="s">
        <v>84</v>
      </c>
      <c r="AG3" t="s">
        <v>86</v>
      </c>
    </row>
    <row r="4" spans="1:60" ht="24.95" customHeight="1">
      <c r="A4" s="140" t="s">
        <v>82</v>
      </c>
      <c r="B4" s="141" t="s">
        <v>9</v>
      </c>
      <c r="C4" s="264" t="s">
        <v>50</v>
      </c>
      <c r="D4" s="264"/>
      <c r="E4" s="264"/>
      <c r="F4" s="264"/>
      <c r="G4" s="264"/>
      <c r="AG4" t="s">
        <v>87</v>
      </c>
    </row>
    <row r="5" spans="1:60">
      <c r="D5" s="84"/>
    </row>
    <row r="6" spans="1:60" ht="38.25">
      <c r="A6" s="142" t="s">
        <v>88</v>
      </c>
      <c r="B6" s="143" t="s">
        <v>89</v>
      </c>
      <c r="C6" s="143" t="s">
        <v>90</v>
      </c>
      <c r="D6" s="144" t="s">
        <v>91</v>
      </c>
      <c r="E6" s="142" t="s">
        <v>92</v>
      </c>
      <c r="F6" s="145" t="s">
        <v>93</v>
      </c>
      <c r="G6" s="142" t="s">
        <v>18</v>
      </c>
      <c r="H6" s="146" t="s">
        <v>94</v>
      </c>
      <c r="I6" s="146" t="s">
        <v>95</v>
      </c>
      <c r="J6" s="146" t="s">
        <v>96</v>
      </c>
      <c r="K6" s="146" t="s">
        <v>97</v>
      </c>
      <c r="L6" s="146" t="s">
        <v>98</v>
      </c>
      <c r="M6" s="146" t="s">
        <v>99</v>
      </c>
      <c r="N6" s="146" t="s">
        <v>100</v>
      </c>
      <c r="O6" s="146" t="s">
        <v>101</v>
      </c>
      <c r="P6" s="146" t="s">
        <v>102</v>
      </c>
      <c r="Q6" s="146" t="s">
        <v>103</v>
      </c>
      <c r="R6" s="146" t="s">
        <v>104</v>
      </c>
      <c r="S6" s="146" t="s">
        <v>105</v>
      </c>
      <c r="T6" s="146" t="s">
        <v>106</v>
      </c>
      <c r="U6" s="146" t="s">
        <v>107</v>
      </c>
      <c r="V6" s="146" t="s">
        <v>108</v>
      </c>
      <c r="W6" s="146" t="s">
        <v>109</v>
      </c>
      <c r="X6" s="146" t="s">
        <v>110</v>
      </c>
    </row>
    <row r="7" spans="1:60" hidden="1">
      <c r="A7" s="132"/>
      <c r="B7" s="136"/>
      <c r="C7" s="136"/>
      <c r="D7" s="138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111</v>
      </c>
      <c r="B8" s="150" t="s">
        <v>54</v>
      </c>
      <c r="C8" s="151" t="s">
        <v>55</v>
      </c>
      <c r="D8" s="152"/>
      <c r="E8" s="153"/>
      <c r="F8" s="154"/>
      <c r="G8" s="155">
        <f>SUMIF(AG9:AG17,"&lt;&gt;NOR",G9:G17)</f>
        <v>0</v>
      </c>
      <c r="H8" s="156"/>
      <c r="I8" s="156">
        <f>SUM(I9:I17)</f>
        <v>14435.02</v>
      </c>
      <c r="J8" s="156"/>
      <c r="K8" s="156">
        <f>SUM(K9:K17)</f>
        <v>10363.01</v>
      </c>
      <c r="L8" s="156"/>
      <c r="M8" s="156">
        <f>SUM(M9:M17)</f>
        <v>0</v>
      </c>
      <c r="N8" s="156"/>
      <c r="O8" s="156">
        <f>SUM(O9:O17)</f>
        <v>4.55</v>
      </c>
      <c r="P8" s="156"/>
      <c r="Q8" s="156">
        <f>SUM(Q9:Q17)</f>
        <v>0</v>
      </c>
      <c r="R8" s="156"/>
      <c r="S8" s="156"/>
      <c r="T8" s="156"/>
      <c r="U8" s="156"/>
      <c r="V8" s="156">
        <f>SUM(V9:V17)</f>
        <v>22.5</v>
      </c>
      <c r="W8" s="156"/>
      <c r="X8" s="156"/>
      <c r="AG8" t="s">
        <v>112</v>
      </c>
    </row>
    <row r="9" spans="1:60" outlineLevel="1">
      <c r="A9" s="157">
        <v>1</v>
      </c>
      <c r="B9" s="158" t="s">
        <v>113</v>
      </c>
      <c r="C9" s="159" t="s">
        <v>114</v>
      </c>
      <c r="D9" s="160" t="s">
        <v>115</v>
      </c>
      <c r="E9" s="161">
        <v>5.4880000000000004</v>
      </c>
      <c r="F9" s="162">
        <v>0</v>
      </c>
      <c r="G9" s="163">
        <f>ROUND(E9*F9,2)</f>
        <v>0</v>
      </c>
      <c r="H9" s="164">
        <v>402.62</v>
      </c>
      <c r="I9" s="165">
        <f>ROUND(E9*H9,2)</f>
        <v>2209.58</v>
      </c>
      <c r="J9" s="164">
        <v>362.38</v>
      </c>
      <c r="K9" s="165">
        <f>ROUND(E9*J9,2)</f>
        <v>1988.74</v>
      </c>
      <c r="L9" s="165">
        <v>21</v>
      </c>
      <c r="M9" s="165">
        <f>G9*(1+L9/100)</f>
        <v>0</v>
      </c>
      <c r="N9" s="165">
        <v>0.26538</v>
      </c>
      <c r="O9" s="165">
        <f>ROUND(E9*N9,2)</f>
        <v>1.46</v>
      </c>
      <c r="P9" s="165">
        <v>0</v>
      </c>
      <c r="Q9" s="165">
        <f>ROUND(E9*P9,2)</f>
        <v>0</v>
      </c>
      <c r="R9" s="165"/>
      <c r="S9" s="165" t="s">
        <v>116</v>
      </c>
      <c r="T9" s="165" t="s">
        <v>116</v>
      </c>
      <c r="U9" s="165">
        <v>0.79900000000000004</v>
      </c>
      <c r="V9" s="165">
        <f>ROUND(E9*U9,2)</f>
        <v>4.38</v>
      </c>
      <c r="W9" s="165"/>
      <c r="X9" s="165" t="s">
        <v>117</v>
      </c>
      <c r="Y9" s="166"/>
      <c r="Z9" s="166"/>
      <c r="AA9" s="166"/>
      <c r="AB9" s="166"/>
      <c r="AC9" s="166"/>
      <c r="AD9" s="166"/>
      <c r="AE9" s="166"/>
      <c r="AF9" s="166"/>
      <c r="AG9" s="166" t="s">
        <v>118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>
      <c r="A10" s="167"/>
      <c r="B10" s="168"/>
      <c r="C10" s="169" t="s">
        <v>119</v>
      </c>
      <c r="D10" s="170"/>
      <c r="E10" s="171">
        <v>3.488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6"/>
      <c r="Z10" s="166"/>
      <c r="AA10" s="166"/>
      <c r="AB10" s="166"/>
      <c r="AC10" s="166"/>
      <c r="AD10" s="166"/>
      <c r="AE10" s="166"/>
      <c r="AF10" s="166"/>
      <c r="AG10" s="166" t="s">
        <v>120</v>
      </c>
      <c r="AH10" s="166">
        <v>0</v>
      </c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outlineLevel="1">
      <c r="A11" s="167"/>
      <c r="B11" s="168"/>
      <c r="C11" s="169" t="s">
        <v>121</v>
      </c>
      <c r="D11" s="170"/>
      <c r="E11" s="171">
        <v>2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6"/>
      <c r="Z11" s="166"/>
      <c r="AA11" s="166"/>
      <c r="AB11" s="166"/>
      <c r="AC11" s="166"/>
      <c r="AD11" s="166"/>
      <c r="AE11" s="166"/>
      <c r="AF11" s="166"/>
      <c r="AG11" s="166" t="s">
        <v>120</v>
      </c>
      <c r="AH11" s="166">
        <v>0</v>
      </c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>
      <c r="A12" s="157">
        <v>2</v>
      </c>
      <c r="B12" s="158" t="s">
        <v>122</v>
      </c>
      <c r="C12" s="159" t="s">
        <v>123</v>
      </c>
      <c r="D12" s="160" t="s">
        <v>115</v>
      </c>
      <c r="E12" s="161">
        <v>25.9465</v>
      </c>
      <c r="F12" s="162">
        <v>0</v>
      </c>
      <c r="G12" s="163">
        <f>ROUND(E12*F12,2)</f>
        <v>0</v>
      </c>
      <c r="H12" s="164">
        <v>446.84</v>
      </c>
      <c r="I12" s="165">
        <f>ROUND(E12*H12,2)</f>
        <v>11593.93</v>
      </c>
      <c r="J12" s="164">
        <v>264.16000000000003</v>
      </c>
      <c r="K12" s="165">
        <f>ROUND(E12*J12,2)</f>
        <v>6854.03</v>
      </c>
      <c r="L12" s="165">
        <v>21</v>
      </c>
      <c r="M12" s="165">
        <f>G12*(1+L12/100)</f>
        <v>0</v>
      </c>
      <c r="N12" s="165">
        <v>0.11666</v>
      </c>
      <c r="O12" s="165">
        <f>ROUND(E12*N12,2)</f>
        <v>3.03</v>
      </c>
      <c r="P12" s="165">
        <v>0</v>
      </c>
      <c r="Q12" s="165">
        <f>ROUND(E12*P12,2)</f>
        <v>0</v>
      </c>
      <c r="R12" s="165"/>
      <c r="S12" s="165" t="s">
        <v>116</v>
      </c>
      <c r="T12" s="165" t="s">
        <v>116</v>
      </c>
      <c r="U12" s="165">
        <v>0.57299999999999995</v>
      </c>
      <c r="V12" s="165">
        <f>ROUND(E12*U12,2)</f>
        <v>14.87</v>
      </c>
      <c r="W12" s="165"/>
      <c r="X12" s="165" t="s">
        <v>117</v>
      </c>
      <c r="Y12" s="166"/>
      <c r="Z12" s="166"/>
      <c r="AA12" s="166"/>
      <c r="AB12" s="166"/>
      <c r="AC12" s="166"/>
      <c r="AD12" s="166"/>
      <c r="AE12" s="166"/>
      <c r="AF12" s="166"/>
      <c r="AG12" s="166" t="s">
        <v>118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>
      <c r="A13" s="167"/>
      <c r="B13" s="168"/>
      <c r="C13" s="169" t="s">
        <v>124</v>
      </c>
      <c r="D13" s="170"/>
      <c r="E13" s="171">
        <v>21.790500000000002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6"/>
      <c r="Z13" s="166"/>
      <c r="AA13" s="166"/>
      <c r="AB13" s="166"/>
      <c r="AC13" s="166"/>
      <c r="AD13" s="166"/>
      <c r="AE13" s="166"/>
      <c r="AF13" s="166"/>
      <c r="AG13" s="166" t="s">
        <v>120</v>
      </c>
      <c r="AH13" s="166">
        <v>0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outlineLevel="1">
      <c r="A14" s="167"/>
      <c r="B14" s="168"/>
      <c r="C14" s="169" t="s">
        <v>125</v>
      </c>
      <c r="D14" s="170"/>
      <c r="E14" s="171">
        <v>4.1559999999999997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6"/>
      <c r="Z14" s="166"/>
      <c r="AA14" s="166"/>
      <c r="AB14" s="166"/>
      <c r="AC14" s="166"/>
      <c r="AD14" s="166"/>
      <c r="AE14" s="166"/>
      <c r="AF14" s="166"/>
      <c r="AG14" s="166" t="s">
        <v>120</v>
      </c>
      <c r="AH14" s="166">
        <v>0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outlineLevel="1">
      <c r="A15" s="172">
        <v>3</v>
      </c>
      <c r="B15" s="173" t="s">
        <v>126</v>
      </c>
      <c r="C15" s="174" t="s">
        <v>127</v>
      </c>
      <c r="D15" s="175" t="s">
        <v>128</v>
      </c>
      <c r="E15" s="176">
        <v>2</v>
      </c>
      <c r="F15" s="177">
        <v>0</v>
      </c>
      <c r="G15" s="178">
        <f>ROUND(E15*F15,2)</f>
        <v>0</v>
      </c>
      <c r="H15" s="164">
        <v>183.37</v>
      </c>
      <c r="I15" s="165">
        <f>ROUND(E15*H15,2)</f>
        <v>366.74</v>
      </c>
      <c r="J15" s="164">
        <v>146.63</v>
      </c>
      <c r="K15" s="165">
        <f>ROUND(E15*J15,2)</f>
        <v>293.26</v>
      </c>
      <c r="L15" s="165">
        <v>21</v>
      </c>
      <c r="M15" s="165">
        <f>G15*(1+L15/100)</f>
        <v>0</v>
      </c>
      <c r="N15" s="165">
        <v>2.2880000000000001E-2</v>
      </c>
      <c r="O15" s="165">
        <f>ROUND(E15*N15,2)</f>
        <v>0.05</v>
      </c>
      <c r="P15" s="165">
        <v>0</v>
      </c>
      <c r="Q15" s="165">
        <f>ROUND(E15*P15,2)</f>
        <v>0</v>
      </c>
      <c r="R15" s="165"/>
      <c r="S15" s="165" t="s">
        <v>116</v>
      </c>
      <c r="T15" s="165" t="s">
        <v>116</v>
      </c>
      <c r="U15" s="165">
        <v>0.3175</v>
      </c>
      <c r="V15" s="165">
        <f>ROUND(E15*U15,2)</f>
        <v>0.64</v>
      </c>
      <c r="W15" s="165"/>
      <c r="X15" s="165" t="s">
        <v>117</v>
      </c>
      <c r="Y15" s="166"/>
      <c r="Z15" s="166"/>
      <c r="AA15" s="166"/>
      <c r="AB15" s="166"/>
      <c r="AC15" s="166"/>
      <c r="AD15" s="166"/>
      <c r="AE15" s="166"/>
      <c r="AF15" s="166"/>
      <c r="AG15" s="166" t="s">
        <v>118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outlineLevel="1">
      <c r="A16" s="157">
        <v>4</v>
      </c>
      <c r="B16" s="158" t="s">
        <v>129</v>
      </c>
      <c r="C16" s="159" t="s">
        <v>130</v>
      </c>
      <c r="D16" s="160" t="s">
        <v>131</v>
      </c>
      <c r="E16" s="161">
        <v>11.7</v>
      </c>
      <c r="F16" s="162">
        <v>0</v>
      </c>
      <c r="G16" s="163">
        <f>ROUND(E16*F16,2)</f>
        <v>0</v>
      </c>
      <c r="H16" s="164">
        <v>22.63</v>
      </c>
      <c r="I16" s="165">
        <f>ROUND(E16*H16,2)</f>
        <v>264.77</v>
      </c>
      <c r="J16" s="164">
        <v>104.87</v>
      </c>
      <c r="K16" s="165">
        <f>ROUND(E16*J16,2)</f>
        <v>1226.98</v>
      </c>
      <c r="L16" s="165">
        <v>21</v>
      </c>
      <c r="M16" s="165">
        <f>G16*(1+L16/100)</f>
        <v>0</v>
      </c>
      <c r="N16" s="165">
        <v>1.0200000000000001E-3</v>
      </c>
      <c r="O16" s="165">
        <f>ROUND(E16*N16,2)</f>
        <v>0.01</v>
      </c>
      <c r="P16" s="165">
        <v>0</v>
      </c>
      <c r="Q16" s="165">
        <f>ROUND(E16*P16,2)</f>
        <v>0</v>
      </c>
      <c r="R16" s="165"/>
      <c r="S16" s="165" t="s">
        <v>116</v>
      </c>
      <c r="T16" s="165" t="s">
        <v>116</v>
      </c>
      <c r="U16" s="165">
        <v>0.223</v>
      </c>
      <c r="V16" s="165">
        <f>ROUND(E16*U16,2)</f>
        <v>2.61</v>
      </c>
      <c r="W16" s="165"/>
      <c r="X16" s="165" t="s">
        <v>117</v>
      </c>
      <c r="Y16" s="166"/>
      <c r="Z16" s="166"/>
      <c r="AA16" s="166"/>
      <c r="AB16" s="166"/>
      <c r="AC16" s="166"/>
      <c r="AD16" s="166"/>
      <c r="AE16" s="166"/>
      <c r="AF16" s="166"/>
      <c r="AG16" s="166" t="s">
        <v>118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>
      <c r="A17" s="167"/>
      <c r="B17" s="168"/>
      <c r="C17" s="169" t="s">
        <v>132</v>
      </c>
      <c r="D17" s="170"/>
      <c r="E17" s="171">
        <v>11.7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6"/>
      <c r="Z17" s="166"/>
      <c r="AA17" s="166"/>
      <c r="AB17" s="166"/>
      <c r="AC17" s="166"/>
      <c r="AD17" s="166"/>
      <c r="AE17" s="166"/>
      <c r="AF17" s="166"/>
      <c r="AG17" s="166" t="s">
        <v>120</v>
      </c>
      <c r="AH17" s="166">
        <v>0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>
      <c r="A18" s="149" t="s">
        <v>111</v>
      </c>
      <c r="B18" s="150" t="s">
        <v>56</v>
      </c>
      <c r="C18" s="151" t="s">
        <v>57</v>
      </c>
      <c r="D18" s="152"/>
      <c r="E18" s="153"/>
      <c r="F18" s="154"/>
      <c r="G18" s="155">
        <f>SUMIF(AG19:AG20,"&lt;&gt;NOR",G19:G20)</f>
        <v>0</v>
      </c>
      <c r="H18" s="156"/>
      <c r="I18" s="156">
        <f>SUM(I19:I20)</f>
        <v>1974.37</v>
      </c>
      <c r="J18" s="156"/>
      <c r="K18" s="156">
        <f>SUM(K19:K20)</f>
        <v>236.39</v>
      </c>
      <c r="L18" s="156"/>
      <c r="M18" s="156">
        <f>SUM(M19:M20)</f>
        <v>0</v>
      </c>
      <c r="N18" s="156"/>
      <c r="O18" s="156">
        <f>SUM(O19:O20)</f>
        <v>0.04</v>
      </c>
      <c r="P18" s="156"/>
      <c r="Q18" s="156">
        <f>SUM(Q19:Q20)</f>
        <v>0</v>
      </c>
      <c r="R18" s="156"/>
      <c r="S18" s="156"/>
      <c r="T18" s="156"/>
      <c r="U18" s="156"/>
      <c r="V18" s="156">
        <f>SUM(V19:V20)</f>
        <v>0.56000000000000005</v>
      </c>
      <c r="W18" s="156"/>
      <c r="X18" s="156"/>
      <c r="AG18" t="s">
        <v>112</v>
      </c>
    </row>
    <row r="19" spans="1:60" outlineLevel="1">
      <c r="A19" s="157">
        <v>5</v>
      </c>
      <c r="B19" s="158" t="s">
        <v>133</v>
      </c>
      <c r="C19" s="159" t="s">
        <v>134</v>
      </c>
      <c r="D19" s="160" t="s">
        <v>115</v>
      </c>
      <c r="E19" s="161">
        <v>4.1399999999999997</v>
      </c>
      <c r="F19" s="162">
        <v>0</v>
      </c>
      <c r="G19" s="163">
        <f>ROUND(E19*F19,2)</f>
        <v>0</v>
      </c>
      <c r="H19" s="164">
        <v>476.9</v>
      </c>
      <c r="I19" s="165">
        <f>ROUND(E19*H19,2)</f>
        <v>1974.37</v>
      </c>
      <c r="J19" s="164">
        <v>57.1</v>
      </c>
      <c r="K19" s="165">
        <f>ROUND(E19*J19,2)</f>
        <v>236.39</v>
      </c>
      <c r="L19" s="165">
        <v>21</v>
      </c>
      <c r="M19" s="165">
        <f>G19*(1+L19/100)</f>
        <v>0</v>
      </c>
      <c r="N19" s="165">
        <v>1.059E-2</v>
      </c>
      <c r="O19" s="165">
        <f>ROUND(E19*N19,2)</f>
        <v>0.04</v>
      </c>
      <c r="P19" s="165">
        <v>0</v>
      </c>
      <c r="Q19" s="165">
        <f>ROUND(E19*P19,2)</f>
        <v>0</v>
      </c>
      <c r="R19" s="165"/>
      <c r="S19" s="165" t="s">
        <v>116</v>
      </c>
      <c r="T19" s="165" t="s">
        <v>116</v>
      </c>
      <c r="U19" s="165">
        <v>0.13500000000000001</v>
      </c>
      <c r="V19" s="165">
        <f>ROUND(E19*U19,2)</f>
        <v>0.56000000000000005</v>
      </c>
      <c r="W19" s="165"/>
      <c r="X19" s="165" t="s">
        <v>117</v>
      </c>
      <c r="Y19" s="166"/>
      <c r="Z19" s="166"/>
      <c r="AA19" s="166"/>
      <c r="AB19" s="166"/>
      <c r="AC19" s="166"/>
      <c r="AD19" s="166"/>
      <c r="AE19" s="166"/>
      <c r="AF19" s="166"/>
      <c r="AG19" s="166" t="s">
        <v>118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>
      <c r="A20" s="167"/>
      <c r="B20" s="168"/>
      <c r="C20" s="169" t="s">
        <v>135</v>
      </c>
      <c r="D20" s="170"/>
      <c r="E20" s="171">
        <v>4.1399999999999997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6"/>
      <c r="Z20" s="166"/>
      <c r="AA20" s="166"/>
      <c r="AB20" s="166"/>
      <c r="AC20" s="166"/>
      <c r="AD20" s="166"/>
      <c r="AE20" s="166"/>
      <c r="AF20" s="166"/>
      <c r="AG20" s="166" t="s">
        <v>120</v>
      </c>
      <c r="AH20" s="166">
        <v>0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>
      <c r="A21" s="149" t="s">
        <v>111</v>
      </c>
      <c r="B21" s="150" t="s">
        <v>58</v>
      </c>
      <c r="C21" s="151" t="s">
        <v>59</v>
      </c>
      <c r="D21" s="152"/>
      <c r="E21" s="153"/>
      <c r="F21" s="154"/>
      <c r="G21" s="155">
        <f>SUMIF(AG22:AG30,"&lt;&gt;NOR",G22:G30)</f>
        <v>0</v>
      </c>
      <c r="H21" s="156"/>
      <c r="I21" s="156">
        <f>SUM(I22:I30)</f>
        <v>2915.7</v>
      </c>
      <c r="J21" s="156"/>
      <c r="K21" s="156">
        <f>SUM(K22:K30)</f>
        <v>32469.96</v>
      </c>
      <c r="L21" s="156"/>
      <c r="M21" s="156">
        <f>SUM(M22:M30)</f>
        <v>0</v>
      </c>
      <c r="N21" s="156"/>
      <c r="O21" s="156">
        <f>SUM(O22:O30)</f>
        <v>3.09</v>
      </c>
      <c r="P21" s="156"/>
      <c r="Q21" s="156">
        <f>SUM(Q22:Q30)</f>
        <v>0</v>
      </c>
      <c r="R21" s="156"/>
      <c r="S21" s="156"/>
      <c r="T21" s="156"/>
      <c r="U21" s="156"/>
      <c r="V21" s="156">
        <f>SUM(V22:V30)</f>
        <v>68.470000000000013</v>
      </c>
      <c r="W21" s="156"/>
      <c r="X21" s="156"/>
      <c r="AG21" t="s">
        <v>112</v>
      </c>
    </row>
    <row r="22" spans="1:60" outlineLevel="1">
      <c r="A22" s="157">
        <v>6</v>
      </c>
      <c r="B22" s="158" t="s">
        <v>136</v>
      </c>
      <c r="C22" s="159" t="s">
        <v>137</v>
      </c>
      <c r="D22" s="160" t="s">
        <v>115</v>
      </c>
      <c r="E22" s="161">
        <v>62.869</v>
      </c>
      <c r="F22" s="162">
        <v>0</v>
      </c>
      <c r="G22" s="163">
        <f>ROUND(E22*F22,2)</f>
        <v>0</v>
      </c>
      <c r="H22" s="164">
        <v>45.04</v>
      </c>
      <c r="I22" s="165">
        <f>ROUND(E22*H22,2)</f>
        <v>2831.62</v>
      </c>
      <c r="J22" s="164">
        <v>390.96</v>
      </c>
      <c r="K22" s="165">
        <f>ROUND(E22*J22,2)</f>
        <v>24579.26</v>
      </c>
      <c r="L22" s="165">
        <v>21</v>
      </c>
      <c r="M22" s="165">
        <f>G22*(1+L22/100)</f>
        <v>0</v>
      </c>
      <c r="N22" s="165">
        <v>4.7660000000000001E-2</v>
      </c>
      <c r="O22" s="165">
        <f>ROUND(E22*N22,2)</f>
        <v>3</v>
      </c>
      <c r="P22" s="165">
        <v>0</v>
      </c>
      <c r="Q22" s="165">
        <f>ROUND(E22*P22,2)</f>
        <v>0</v>
      </c>
      <c r="R22" s="165"/>
      <c r="S22" s="165" t="s">
        <v>116</v>
      </c>
      <c r="T22" s="165" t="s">
        <v>116</v>
      </c>
      <c r="U22" s="165">
        <v>0.84</v>
      </c>
      <c r="V22" s="165">
        <f>ROUND(E22*U22,2)</f>
        <v>52.81</v>
      </c>
      <c r="W22" s="165"/>
      <c r="X22" s="165" t="s">
        <v>117</v>
      </c>
      <c r="Y22" s="166"/>
      <c r="Z22" s="166"/>
      <c r="AA22" s="166"/>
      <c r="AB22" s="166"/>
      <c r="AC22" s="166"/>
      <c r="AD22" s="166"/>
      <c r="AE22" s="166"/>
      <c r="AF22" s="166"/>
      <c r="AG22" s="166" t="s">
        <v>118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>
      <c r="A23" s="167"/>
      <c r="B23" s="168"/>
      <c r="C23" s="169" t="s">
        <v>138</v>
      </c>
      <c r="D23" s="170"/>
      <c r="E23" s="171">
        <v>4</v>
      </c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6"/>
      <c r="Z23" s="166"/>
      <c r="AA23" s="166"/>
      <c r="AB23" s="166"/>
      <c r="AC23" s="166"/>
      <c r="AD23" s="166"/>
      <c r="AE23" s="166"/>
      <c r="AF23" s="166"/>
      <c r="AG23" s="166" t="s">
        <v>120</v>
      </c>
      <c r="AH23" s="166">
        <v>0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>
      <c r="A24" s="167"/>
      <c r="B24" s="168"/>
      <c r="C24" s="169" t="s">
        <v>139</v>
      </c>
      <c r="D24" s="170"/>
      <c r="E24" s="171">
        <v>6.976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6"/>
      <c r="Z24" s="166"/>
      <c r="AA24" s="166"/>
      <c r="AB24" s="166"/>
      <c r="AC24" s="166"/>
      <c r="AD24" s="166"/>
      <c r="AE24" s="166"/>
      <c r="AF24" s="166"/>
      <c r="AG24" s="166" t="s">
        <v>120</v>
      </c>
      <c r="AH24" s="166">
        <v>0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>
      <c r="A25" s="167"/>
      <c r="B25" s="168"/>
      <c r="C25" s="169" t="s">
        <v>140</v>
      </c>
      <c r="D25" s="170"/>
      <c r="E25" s="171">
        <v>51.893000000000001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6"/>
      <c r="Z25" s="166"/>
      <c r="AA25" s="166"/>
      <c r="AB25" s="166"/>
      <c r="AC25" s="166"/>
      <c r="AD25" s="166"/>
      <c r="AE25" s="166"/>
      <c r="AF25" s="166"/>
      <c r="AG25" s="166" t="s">
        <v>120</v>
      </c>
      <c r="AH25" s="166">
        <v>0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outlineLevel="1">
      <c r="A26" s="157">
        <v>7</v>
      </c>
      <c r="B26" s="158" t="s">
        <v>141</v>
      </c>
      <c r="C26" s="159" t="s">
        <v>142</v>
      </c>
      <c r="D26" s="160" t="s">
        <v>115</v>
      </c>
      <c r="E26" s="161">
        <v>7.83</v>
      </c>
      <c r="F26" s="162">
        <v>0</v>
      </c>
      <c r="G26" s="163">
        <f>ROUND(E26*F26,2)</f>
        <v>0</v>
      </c>
      <c r="H26" s="164">
        <v>0</v>
      </c>
      <c r="I26" s="165">
        <f>ROUND(E26*H26,2)</f>
        <v>0</v>
      </c>
      <c r="J26" s="164">
        <v>781</v>
      </c>
      <c r="K26" s="165">
        <f>ROUND(E26*J26,2)</f>
        <v>6115.23</v>
      </c>
      <c r="L26" s="165">
        <v>21</v>
      </c>
      <c r="M26" s="165">
        <f>G26*(1+L26/100)</f>
        <v>0</v>
      </c>
      <c r="N26" s="165">
        <v>0</v>
      </c>
      <c r="O26" s="165">
        <f>ROUND(E26*N26,2)</f>
        <v>0</v>
      </c>
      <c r="P26" s="165">
        <v>0</v>
      </c>
      <c r="Q26" s="165">
        <f>ROUND(E26*P26,2)</f>
        <v>0</v>
      </c>
      <c r="R26" s="165"/>
      <c r="S26" s="165" t="s">
        <v>116</v>
      </c>
      <c r="T26" s="165" t="s">
        <v>116</v>
      </c>
      <c r="U26" s="165">
        <v>1.4630000000000001</v>
      </c>
      <c r="V26" s="165">
        <f>ROUND(E26*U26,2)</f>
        <v>11.46</v>
      </c>
      <c r="W26" s="165"/>
      <c r="X26" s="165" t="s">
        <v>117</v>
      </c>
      <c r="Y26" s="166"/>
      <c r="Z26" s="166"/>
      <c r="AA26" s="166"/>
      <c r="AB26" s="166"/>
      <c r="AC26" s="166"/>
      <c r="AD26" s="166"/>
      <c r="AE26" s="166"/>
      <c r="AF26" s="166"/>
      <c r="AG26" s="166" t="s">
        <v>118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outlineLevel="1">
      <c r="A27" s="167"/>
      <c r="B27" s="168"/>
      <c r="C27" s="169" t="s">
        <v>143</v>
      </c>
      <c r="D27" s="170"/>
      <c r="E27" s="171">
        <v>3.4424999999999999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6"/>
      <c r="Z27" s="166"/>
      <c r="AA27" s="166"/>
      <c r="AB27" s="166"/>
      <c r="AC27" s="166"/>
      <c r="AD27" s="166"/>
      <c r="AE27" s="166"/>
      <c r="AF27" s="166"/>
      <c r="AG27" s="166" t="s">
        <v>120</v>
      </c>
      <c r="AH27" s="166">
        <v>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>
      <c r="A28" s="167"/>
      <c r="B28" s="168"/>
      <c r="C28" s="169" t="s">
        <v>144</v>
      </c>
      <c r="D28" s="170"/>
      <c r="E28" s="171">
        <v>4.3875000000000002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6"/>
      <c r="Z28" s="166"/>
      <c r="AA28" s="166"/>
      <c r="AB28" s="166"/>
      <c r="AC28" s="166"/>
      <c r="AD28" s="166"/>
      <c r="AE28" s="166"/>
      <c r="AF28" s="166"/>
      <c r="AG28" s="166" t="s">
        <v>120</v>
      </c>
      <c r="AH28" s="166">
        <v>0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>
      <c r="A29" s="157">
        <v>8</v>
      </c>
      <c r="B29" s="158" t="s">
        <v>145</v>
      </c>
      <c r="C29" s="159" t="s">
        <v>146</v>
      </c>
      <c r="D29" s="160" t="s">
        <v>131</v>
      </c>
      <c r="E29" s="161">
        <v>23.1</v>
      </c>
      <c r="F29" s="162">
        <v>0</v>
      </c>
      <c r="G29" s="163">
        <f>ROUND(E29*F29,2)</f>
        <v>0</v>
      </c>
      <c r="H29" s="164">
        <v>3.64</v>
      </c>
      <c r="I29" s="165">
        <f>ROUND(E29*H29,2)</f>
        <v>84.08</v>
      </c>
      <c r="J29" s="164">
        <v>76.86</v>
      </c>
      <c r="K29" s="165">
        <f>ROUND(E29*J29,2)</f>
        <v>1775.47</v>
      </c>
      <c r="L29" s="165">
        <v>21</v>
      </c>
      <c r="M29" s="165">
        <f>G29*(1+L29/100)</f>
        <v>0</v>
      </c>
      <c r="N29" s="165">
        <v>3.7100000000000002E-3</v>
      </c>
      <c r="O29" s="165">
        <f>ROUND(E29*N29,2)</f>
        <v>0.09</v>
      </c>
      <c r="P29" s="165">
        <v>0</v>
      </c>
      <c r="Q29" s="165">
        <f>ROUND(E29*P29,2)</f>
        <v>0</v>
      </c>
      <c r="R29" s="165"/>
      <c r="S29" s="165" t="s">
        <v>116</v>
      </c>
      <c r="T29" s="165" t="s">
        <v>116</v>
      </c>
      <c r="U29" s="165">
        <v>0.18179999999999999</v>
      </c>
      <c r="V29" s="165">
        <f>ROUND(E29*U29,2)</f>
        <v>4.2</v>
      </c>
      <c r="W29" s="165"/>
      <c r="X29" s="165" t="s">
        <v>117</v>
      </c>
      <c r="Y29" s="166"/>
      <c r="Z29" s="166"/>
      <c r="AA29" s="166"/>
      <c r="AB29" s="166"/>
      <c r="AC29" s="166"/>
      <c r="AD29" s="166"/>
      <c r="AE29" s="166"/>
      <c r="AF29" s="166"/>
      <c r="AG29" s="166" t="s">
        <v>118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>
      <c r="A30" s="167"/>
      <c r="B30" s="168"/>
      <c r="C30" s="169" t="s">
        <v>147</v>
      </c>
      <c r="D30" s="170"/>
      <c r="E30" s="171">
        <v>23.1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6"/>
      <c r="Z30" s="166"/>
      <c r="AA30" s="166"/>
      <c r="AB30" s="166"/>
      <c r="AC30" s="166"/>
      <c r="AD30" s="166"/>
      <c r="AE30" s="166"/>
      <c r="AF30" s="166"/>
      <c r="AG30" s="166" t="s">
        <v>120</v>
      </c>
      <c r="AH30" s="166">
        <v>0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>
      <c r="A31" s="149" t="s">
        <v>111</v>
      </c>
      <c r="B31" s="150" t="s">
        <v>60</v>
      </c>
      <c r="C31" s="151" t="s">
        <v>61</v>
      </c>
      <c r="D31" s="152"/>
      <c r="E31" s="153"/>
      <c r="F31" s="154"/>
      <c r="G31" s="155">
        <f>SUMIF(AG32:AG35,"&lt;&gt;NOR",G32:G35)</f>
        <v>0</v>
      </c>
      <c r="H31" s="156"/>
      <c r="I31" s="156">
        <f>SUM(I32:I35)</f>
        <v>3356.0299999999997</v>
      </c>
      <c r="J31" s="156"/>
      <c r="K31" s="156">
        <f>SUM(K32:K35)</f>
        <v>6709.07</v>
      </c>
      <c r="L31" s="156"/>
      <c r="M31" s="156">
        <f>SUM(M32:M35)</f>
        <v>0</v>
      </c>
      <c r="N31" s="156"/>
      <c r="O31" s="156">
        <f>SUM(O32:O35)</f>
        <v>0.86</v>
      </c>
      <c r="P31" s="156"/>
      <c r="Q31" s="156">
        <f>SUM(Q32:Q35)</f>
        <v>0</v>
      </c>
      <c r="R31" s="156"/>
      <c r="S31" s="156"/>
      <c r="T31" s="156"/>
      <c r="U31" s="156"/>
      <c r="V31" s="156">
        <f>SUM(V32:V35)</f>
        <v>13.84</v>
      </c>
      <c r="W31" s="156"/>
      <c r="X31" s="156"/>
      <c r="AG31" t="s">
        <v>112</v>
      </c>
    </row>
    <row r="32" spans="1:60" outlineLevel="1">
      <c r="A32" s="157">
        <v>9</v>
      </c>
      <c r="B32" s="158" t="s">
        <v>148</v>
      </c>
      <c r="C32" s="159" t="s">
        <v>149</v>
      </c>
      <c r="D32" s="160" t="s">
        <v>131</v>
      </c>
      <c r="E32" s="161">
        <v>17.5</v>
      </c>
      <c r="F32" s="162">
        <v>0</v>
      </c>
      <c r="G32" s="163">
        <f>ROUND(E32*F32,2)</f>
        <v>0</v>
      </c>
      <c r="H32" s="164">
        <v>142.97</v>
      </c>
      <c r="I32" s="165">
        <f>ROUND(E32*H32,2)</f>
        <v>2501.98</v>
      </c>
      <c r="J32" s="164">
        <v>359.03</v>
      </c>
      <c r="K32" s="165">
        <f>ROUND(E32*J32,2)</f>
        <v>6283.03</v>
      </c>
      <c r="L32" s="165">
        <v>21</v>
      </c>
      <c r="M32" s="165">
        <f>G32*(1+L32/100)</f>
        <v>0</v>
      </c>
      <c r="N32" s="165">
        <v>1.23E-3</v>
      </c>
      <c r="O32" s="165">
        <f>ROUND(E32*N32,2)</f>
        <v>0.02</v>
      </c>
      <c r="P32" s="165">
        <v>0</v>
      </c>
      <c r="Q32" s="165">
        <f>ROUND(E32*P32,2)</f>
        <v>0</v>
      </c>
      <c r="R32" s="165"/>
      <c r="S32" s="165" t="s">
        <v>116</v>
      </c>
      <c r="T32" s="165" t="s">
        <v>116</v>
      </c>
      <c r="U32" s="165">
        <v>0.73</v>
      </c>
      <c r="V32" s="165">
        <f>ROUND(E32*U32,2)</f>
        <v>12.78</v>
      </c>
      <c r="W32" s="165"/>
      <c r="X32" s="165" t="s">
        <v>117</v>
      </c>
      <c r="Y32" s="166"/>
      <c r="Z32" s="166"/>
      <c r="AA32" s="166"/>
      <c r="AB32" s="166"/>
      <c r="AC32" s="166"/>
      <c r="AD32" s="166"/>
      <c r="AE32" s="166"/>
      <c r="AF32" s="166"/>
      <c r="AG32" s="166" t="s">
        <v>118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>
      <c r="A33" s="167"/>
      <c r="B33" s="168"/>
      <c r="C33" s="169" t="s">
        <v>150</v>
      </c>
      <c r="D33" s="170"/>
      <c r="E33" s="171">
        <v>17.5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6"/>
      <c r="Z33" s="166"/>
      <c r="AA33" s="166"/>
      <c r="AB33" s="166"/>
      <c r="AC33" s="166"/>
      <c r="AD33" s="166"/>
      <c r="AE33" s="166"/>
      <c r="AF33" s="166"/>
      <c r="AG33" s="166" t="s">
        <v>120</v>
      </c>
      <c r="AH33" s="166">
        <v>0</v>
      </c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>
      <c r="A34" s="157">
        <v>10</v>
      </c>
      <c r="B34" s="158" t="s">
        <v>151</v>
      </c>
      <c r="C34" s="159" t="s">
        <v>152</v>
      </c>
      <c r="D34" s="160" t="s">
        <v>153</v>
      </c>
      <c r="E34" s="161">
        <v>0.33119999999999999</v>
      </c>
      <c r="F34" s="162">
        <v>0</v>
      </c>
      <c r="G34" s="163">
        <f>ROUND(E34*F34,2)</f>
        <v>0</v>
      </c>
      <c r="H34" s="164">
        <v>2578.66</v>
      </c>
      <c r="I34" s="165">
        <f>ROUND(E34*H34,2)</f>
        <v>854.05</v>
      </c>
      <c r="J34" s="164">
        <v>1286.3399999999999</v>
      </c>
      <c r="K34" s="165">
        <f>ROUND(E34*J34,2)</f>
        <v>426.04</v>
      </c>
      <c r="L34" s="165">
        <v>21</v>
      </c>
      <c r="M34" s="165">
        <f>G34*(1+L34/100)</f>
        <v>0</v>
      </c>
      <c r="N34" s="165">
        <v>2.5249999999999999</v>
      </c>
      <c r="O34" s="165">
        <f>ROUND(E34*N34,2)</f>
        <v>0.84</v>
      </c>
      <c r="P34" s="165">
        <v>0</v>
      </c>
      <c r="Q34" s="165">
        <f>ROUND(E34*P34,2)</f>
        <v>0</v>
      </c>
      <c r="R34" s="165"/>
      <c r="S34" s="165" t="s">
        <v>116</v>
      </c>
      <c r="T34" s="165" t="s">
        <v>116</v>
      </c>
      <c r="U34" s="165">
        <v>3.2130000000000001</v>
      </c>
      <c r="V34" s="165">
        <f>ROUND(E34*U34,2)</f>
        <v>1.06</v>
      </c>
      <c r="W34" s="165"/>
      <c r="X34" s="165" t="s">
        <v>117</v>
      </c>
      <c r="Y34" s="166"/>
      <c r="Z34" s="166"/>
      <c r="AA34" s="166"/>
      <c r="AB34" s="166"/>
      <c r="AC34" s="166"/>
      <c r="AD34" s="166"/>
      <c r="AE34" s="166"/>
      <c r="AF34" s="166"/>
      <c r="AG34" s="166" t="s">
        <v>118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>
      <c r="A35" s="167"/>
      <c r="B35" s="168"/>
      <c r="C35" s="169" t="s">
        <v>154</v>
      </c>
      <c r="D35" s="170"/>
      <c r="E35" s="171">
        <v>0.33119999999999999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6"/>
      <c r="Z35" s="166"/>
      <c r="AA35" s="166"/>
      <c r="AB35" s="166"/>
      <c r="AC35" s="166"/>
      <c r="AD35" s="166"/>
      <c r="AE35" s="166"/>
      <c r="AF35" s="166"/>
      <c r="AG35" s="166" t="s">
        <v>120</v>
      </c>
      <c r="AH35" s="166">
        <v>0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>
      <c r="A36" s="149" t="s">
        <v>111</v>
      </c>
      <c r="B36" s="150" t="s">
        <v>62</v>
      </c>
      <c r="C36" s="151" t="s">
        <v>63</v>
      </c>
      <c r="D36" s="152"/>
      <c r="E36" s="153"/>
      <c r="F36" s="154"/>
      <c r="G36" s="155">
        <f>SUMIF(AG37:AG38,"&lt;&gt;NOR",G37:G38)</f>
        <v>0</v>
      </c>
      <c r="H36" s="156"/>
      <c r="I36" s="156">
        <f>SUM(I37:I38)</f>
        <v>1828.77</v>
      </c>
      <c r="J36" s="156"/>
      <c r="K36" s="156">
        <f>SUM(K37:K38)</f>
        <v>1382.23</v>
      </c>
      <c r="L36" s="156"/>
      <c r="M36" s="156">
        <f>SUM(M37:M38)</f>
        <v>0</v>
      </c>
      <c r="N36" s="156"/>
      <c r="O36" s="156">
        <f>SUM(O37:O38)</f>
        <v>0.05</v>
      </c>
      <c r="P36" s="156"/>
      <c r="Q36" s="156">
        <f>SUM(Q37:Q38)</f>
        <v>0</v>
      </c>
      <c r="R36" s="156"/>
      <c r="S36" s="156"/>
      <c r="T36" s="156"/>
      <c r="U36" s="156"/>
      <c r="V36" s="156">
        <f>SUM(V37:V38)</f>
        <v>3.26</v>
      </c>
      <c r="W36" s="156"/>
      <c r="X36" s="156"/>
      <c r="AG36" t="s">
        <v>112</v>
      </c>
    </row>
    <row r="37" spans="1:60" outlineLevel="1">
      <c r="A37" s="172">
        <v>11</v>
      </c>
      <c r="B37" s="173" t="s">
        <v>155</v>
      </c>
      <c r="C37" s="174" t="s">
        <v>156</v>
      </c>
      <c r="D37" s="175" t="s">
        <v>128</v>
      </c>
      <c r="E37" s="176">
        <v>1</v>
      </c>
      <c r="F37" s="177">
        <v>0</v>
      </c>
      <c r="G37" s="178">
        <f>ROUND(E37*F37,2)</f>
        <v>0</v>
      </c>
      <c r="H37" s="164">
        <v>260.77</v>
      </c>
      <c r="I37" s="165">
        <f>ROUND(E37*H37,2)</f>
        <v>260.77</v>
      </c>
      <c r="J37" s="164">
        <v>1382.23</v>
      </c>
      <c r="K37" s="165">
        <f>ROUND(E37*J37,2)</f>
        <v>1382.23</v>
      </c>
      <c r="L37" s="165">
        <v>21</v>
      </c>
      <c r="M37" s="165">
        <f>G37*(1+L37/100)</f>
        <v>0</v>
      </c>
      <c r="N37" s="165">
        <v>4.3200000000000002E-2</v>
      </c>
      <c r="O37" s="165">
        <f>ROUND(E37*N37,2)</f>
        <v>0.04</v>
      </c>
      <c r="P37" s="165">
        <v>0</v>
      </c>
      <c r="Q37" s="165">
        <f>ROUND(E37*P37,2)</f>
        <v>0</v>
      </c>
      <c r="R37" s="165"/>
      <c r="S37" s="165" t="s">
        <v>116</v>
      </c>
      <c r="T37" s="165" t="s">
        <v>116</v>
      </c>
      <c r="U37" s="165">
        <v>3.258</v>
      </c>
      <c r="V37" s="165">
        <f>ROUND(E37*U37,2)</f>
        <v>3.26</v>
      </c>
      <c r="W37" s="165"/>
      <c r="X37" s="165" t="s">
        <v>117</v>
      </c>
      <c r="Y37" s="166"/>
      <c r="Z37" s="166"/>
      <c r="AA37" s="166"/>
      <c r="AB37" s="166"/>
      <c r="AC37" s="166"/>
      <c r="AD37" s="166"/>
      <c r="AE37" s="166"/>
      <c r="AF37" s="166"/>
      <c r="AG37" s="166" t="s">
        <v>118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ht="25.5" customHeight="1" outlineLevel="1">
      <c r="A38" s="172">
        <v>12</v>
      </c>
      <c r="B38" s="173" t="s">
        <v>157</v>
      </c>
      <c r="C38" s="174" t="s">
        <v>158</v>
      </c>
      <c r="D38" s="175" t="s">
        <v>128</v>
      </c>
      <c r="E38" s="176">
        <v>1</v>
      </c>
      <c r="F38" s="177">
        <v>0</v>
      </c>
      <c r="G38" s="178">
        <f>ROUND(E38*F38,2)</f>
        <v>0</v>
      </c>
      <c r="H38" s="164">
        <v>1568</v>
      </c>
      <c r="I38" s="165">
        <f>ROUND(E38*H38,2)</f>
        <v>1568</v>
      </c>
      <c r="J38" s="164">
        <v>0</v>
      </c>
      <c r="K38" s="165">
        <f>ROUND(E38*J38,2)</f>
        <v>0</v>
      </c>
      <c r="L38" s="165">
        <v>21</v>
      </c>
      <c r="M38" s="165">
        <f>G38*(1+L38/100)</f>
        <v>0</v>
      </c>
      <c r="N38" s="165">
        <v>1.1299999999999999E-2</v>
      </c>
      <c r="O38" s="165">
        <f>ROUND(E38*N38,2)</f>
        <v>0.01</v>
      </c>
      <c r="P38" s="165">
        <v>0</v>
      </c>
      <c r="Q38" s="165">
        <f>ROUND(E38*P38,2)</f>
        <v>0</v>
      </c>
      <c r="R38" s="165" t="s">
        <v>159</v>
      </c>
      <c r="S38" s="165" t="s">
        <v>116</v>
      </c>
      <c r="T38" s="165" t="s">
        <v>116</v>
      </c>
      <c r="U38" s="165">
        <v>0</v>
      </c>
      <c r="V38" s="165">
        <f>ROUND(E38*U38,2)</f>
        <v>0</v>
      </c>
      <c r="W38" s="165"/>
      <c r="X38" s="165" t="s">
        <v>160</v>
      </c>
      <c r="Y38" s="166"/>
      <c r="Z38" s="166"/>
      <c r="AA38" s="166"/>
      <c r="AB38" s="166"/>
      <c r="AC38" s="166"/>
      <c r="AD38" s="166"/>
      <c r="AE38" s="166"/>
      <c r="AF38" s="166"/>
      <c r="AG38" s="166" t="s">
        <v>161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ht="25.5">
      <c r="A39" s="149" t="s">
        <v>111</v>
      </c>
      <c r="B39" s="150" t="s">
        <v>64</v>
      </c>
      <c r="C39" s="151" t="s">
        <v>65</v>
      </c>
      <c r="D39" s="152"/>
      <c r="E39" s="153"/>
      <c r="F39" s="154"/>
      <c r="G39" s="155">
        <f>SUMIF(AG40:AG41,"&lt;&gt;NOR",G40:G41)</f>
        <v>0</v>
      </c>
      <c r="H39" s="156"/>
      <c r="I39" s="156">
        <f>SUM(I40:I41)</f>
        <v>700.37</v>
      </c>
      <c r="J39" s="156"/>
      <c r="K39" s="156">
        <f>SUM(K40:K41)</f>
        <v>65.83</v>
      </c>
      <c r="L39" s="156"/>
      <c r="M39" s="156">
        <f>SUM(M40:M41)</f>
        <v>0</v>
      </c>
      <c r="N39" s="156"/>
      <c r="O39" s="156">
        <f>SUM(O40:O41)</f>
        <v>0.02</v>
      </c>
      <c r="P39" s="156"/>
      <c r="Q39" s="156">
        <f>SUM(Q40:Q41)</f>
        <v>0</v>
      </c>
      <c r="R39" s="156"/>
      <c r="S39" s="156"/>
      <c r="T39" s="156"/>
      <c r="U39" s="156"/>
      <c r="V39" s="156">
        <f>SUM(V40:V41)</f>
        <v>0.17</v>
      </c>
      <c r="W39" s="156"/>
      <c r="X39" s="156"/>
      <c r="AG39" t="s">
        <v>112</v>
      </c>
    </row>
    <row r="40" spans="1:60" outlineLevel="1">
      <c r="A40" s="172">
        <v>13</v>
      </c>
      <c r="B40" s="173" t="s">
        <v>162</v>
      </c>
      <c r="C40" s="174" t="s">
        <v>163</v>
      </c>
      <c r="D40" s="175" t="s">
        <v>128</v>
      </c>
      <c r="E40" s="176">
        <v>1</v>
      </c>
      <c r="F40" s="177">
        <v>0</v>
      </c>
      <c r="G40" s="178">
        <f>ROUND(E40*F40,2)</f>
        <v>0</v>
      </c>
      <c r="H40" s="164">
        <v>11.37</v>
      </c>
      <c r="I40" s="165">
        <f>ROUND(E40*H40,2)</f>
        <v>11.37</v>
      </c>
      <c r="J40" s="164">
        <v>65.83</v>
      </c>
      <c r="K40" s="165">
        <f>ROUND(E40*J40,2)</f>
        <v>65.83</v>
      </c>
      <c r="L40" s="165">
        <v>21</v>
      </c>
      <c r="M40" s="165">
        <f>G40*(1+L40/100)</f>
        <v>0</v>
      </c>
      <c r="N40" s="165">
        <v>1.0000000000000001E-5</v>
      </c>
      <c r="O40" s="165">
        <f>ROUND(E40*N40,2)</f>
        <v>0</v>
      </c>
      <c r="P40" s="165">
        <v>0</v>
      </c>
      <c r="Q40" s="165">
        <f>ROUND(E40*P40,2)</f>
        <v>0</v>
      </c>
      <c r="R40" s="165"/>
      <c r="S40" s="165" t="s">
        <v>116</v>
      </c>
      <c r="T40" s="165" t="s">
        <v>116</v>
      </c>
      <c r="U40" s="165">
        <v>0.17</v>
      </c>
      <c r="V40" s="165">
        <f>ROUND(E40*U40,2)</f>
        <v>0.17</v>
      </c>
      <c r="W40" s="165"/>
      <c r="X40" s="165" t="s">
        <v>117</v>
      </c>
      <c r="Y40" s="166"/>
      <c r="Z40" s="166"/>
      <c r="AA40" s="166"/>
      <c r="AB40" s="166"/>
      <c r="AC40" s="166"/>
      <c r="AD40" s="166"/>
      <c r="AE40" s="166"/>
      <c r="AF40" s="166"/>
      <c r="AG40" s="166" t="s">
        <v>118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>
      <c r="A41" s="172">
        <v>14</v>
      </c>
      <c r="B41" s="173" t="s">
        <v>164</v>
      </c>
      <c r="C41" s="174" t="s">
        <v>165</v>
      </c>
      <c r="D41" s="175" t="s">
        <v>128</v>
      </c>
      <c r="E41" s="176">
        <v>1</v>
      </c>
      <c r="F41" s="177">
        <v>0</v>
      </c>
      <c r="G41" s="178">
        <f>ROUND(E41*F41,2)</f>
        <v>0</v>
      </c>
      <c r="H41" s="164">
        <v>689</v>
      </c>
      <c r="I41" s="165">
        <f>ROUND(E41*H41,2)</f>
        <v>689</v>
      </c>
      <c r="J41" s="164">
        <v>0</v>
      </c>
      <c r="K41" s="165">
        <f>ROUND(E41*J41,2)</f>
        <v>0</v>
      </c>
      <c r="L41" s="165">
        <v>21</v>
      </c>
      <c r="M41" s="165">
        <f>G41*(1+L41/100)</f>
        <v>0</v>
      </c>
      <c r="N41" s="165">
        <v>1.66E-2</v>
      </c>
      <c r="O41" s="165">
        <f>ROUND(E41*N41,2)</f>
        <v>0.02</v>
      </c>
      <c r="P41" s="165">
        <v>0</v>
      </c>
      <c r="Q41" s="165">
        <f>ROUND(E41*P41,2)</f>
        <v>0</v>
      </c>
      <c r="R41" s="165" t="s">
        <v>159</v>
      </c>
      <c r="S41" s="165" t="s">
        <v>116</v>
      </c>
      <c r="T41" s="165" t="s">
        <v>116</v>
      </c>
      <c r="U41" s="165">
        <v>0</v>
      </c>
      <c r="V41" s="165">
        <f>ROUND(E41*U41,2)</f>
        <v>0</v>
      </c>
      <c r="W41" s="165"/>
      <c r="X41" s="165" t="s">
        <v>160</v>
      </c>
      <c r="Y41" s="166"/>
      <c r="Z41" s="166"/>
      <c r="AA41" s="166"/>
      <c r="AB41" s="166"/>
      <c r="AC41" s="166"/>
      <c r="AD41" s="166"/>
      <c r="AE41" s="166"/>
      <c r="AF41" s="166"/>
      <c r="AG41" s="166" t="s">
        <v>161</v>
      </c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>
      <c r="A42" s="149" t="s">
        <v>111</v>
      </c>
      <c r="B42" s="150" t="s">
        <v>66</v>
      </c>
      <c r="C42" s="151" t="s">
        <v>67</v>
      </c>
      <c r="D42" s="152"/>
      <c r="E42" s="153"/>
      <c r="F42" s="154"/>
      <c r="G42" s="155">
        <f>SUMIF(AG43:AG55,"&lt;&gt;NOR",G43:G55)</f>
        <v>0</v>
      </c>
      <c r="H42" s="156"/>
      <c r="I42" s="156">
        <f>SUM(I43:I55)</f>
        <v>679.09</v>
      </c>
      <c r="J42" s="156"/>
      <c r="K42" s="156">
        <f>SUM(K43:K55)</f>
        <v>6932.0300000000007</v>
      </c>
      <c r="L42" s="156"/>
      <c r="M42" s="156">
        <f>SUM(M43:M55)</f>
        <v>0</v>
      </c>
      <c r="N42" s="156"/>
      <c r="O42" s="156">
        <f>SUM(O43:O55)</f>
        <v>0.02</v>
      </c>
      <c r="P42" s="156"/>
      <c r="Q42" s="156">
        <f>SUM(Q43:Q55)</f>
        <v>5.4</v>
      </c>
      <c r="R42" s="156"/>
      <c r="S42" s="156"/>
      <c r="T42" s="156"/>
      <c r="U42" s="156"/>
      <c r="V42" s="156">
        <f>SUM(V43:V55)</f>
        <v>17.07</v>
      </c>
      <c r="W42" s="156"/>
      <c r="X42" s="156"/>
      <c r="AG42" t="s">
        <v>112</v>
      </c>
    </row>
    <row r="43" spans="1:60" outlineLevel="1">
      <c r="A43" s="157">
        <v>15</v>
      </c>
      <c r="B43" s="158" t="s">
        <v>166</v>
      </c>
      <c r="C43" s="159" t="s">
        <v>167</v>
      </c>
      <c r="D43" s="160" t="s">
        <v>153</v>
      </c>
      <c r="E43" s="161">
        <v>2.56881</v>
      </c>
      <c r="F43" s="162">
        <v>0</v>
      </c>
      <c r="G43" s="163">
        <f>ROUND(E43*F43,2)</f>
        <v>0</v>
      </c>
      <c r="H43" s="164">
        <v>29.37</v>
      </c>
      <c r="I43" s="165">
        <f>ROUND(E43*H43,2)</f>
        <v>75.45</v>
      </c>
      <c r="J43" s="164">
        <v>772.63</v>
      </c>
      <c r="K43" s="165">
        <f>ROUND(E43*J43,2)</f>
        <v>1984.74</v>
      </c>
      <c r="L43" s="165">
        <v>21</v>
      </c>
      <c r="M43" s="165">
        <f>G43*(1+L43/100)</f>
        <v>0</v>
      </c>
      <c r="N43" s="165">
        <v>1.2800000000000001E-3</v>
      </c>
      <c r="O43" s="165">
        <f>ROUND(E43*N43,2)</f>
        <v>0</v>
      </c>
      <c r="P43" s="165">
        <v>1.8</v>
      </c>
      <c r="Q43" s="165">
        <f>ROUND(E43*P43,2)</f>
        <v>4.62</v>
      </c>
      <c r="R43" s="165"/>
      <c r="S43" s="165" t="s">
        <v>116</v>
      </c>
      <c r="T43" s="165" t="s">
        <v>116</v>
      </c>
      <c r="U43" s="165">
        <v>1.52</v>
      </c>
      <c r="V43" s="165">
        <f>ROUND(E43*U43,2)</f>
        <v>3.9</v>
      </c>
      <c r="W43" s="165"/>
      <c r="X43" s="165" t="s">
        <v>117</v>
      </c>
      <c r="Y43" s="166"/>
      <c r="Z43" s="166"/>
      <c r="AA43" s="166"/>
      <c r="AB43" s="166"/>
      <c r="AC43" s="166"/>
      <c r="AD43" s="166"/>
      <c r="AE43" s="166"/>
      <c r="AF43" s="166"/>
      <c r="AG43" s="166" t="s">
        <v>118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outlineLevel="1">
      <c r="A44" s="167"/>
      <c r="B44" s="168"/>
      <c r="C44" s="169" t="s">
        <v>168</v>
      </c>
      <c r="D44" s="170"/>
      <c r="E44" s="171">
        <v>1.1559999999999999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6"/>
      <c r="Z44" s="166"/>
      <c r="AA44" s="166"/>
      <c r="AB44" s="166"/>
      <c r="AC44" s="166"/>
      <c r="AD44" s="166"/>
      <c r="AE44" s="166"/>
      <c r="AF44" s="166"/>
      <c r="AG44" s="166" t="s">
        <v>120</v>
      </c>
      <c r="AH44" s="166">
        <v>0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outlineLevel="1">
      <c r="A45" s="167"/>
      <c r="B45" s="168"/>
      <c r="C45" s="169" t="s">
        <v>169</v>
      </c>
      <c r="D45" s="170"/>
      <c r="E45" s="171">
        <v>1.4128099999999999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6"/>
      <c r="Z45" s="166"/>
      <c r="AA45" s="166"/>
      <c r="AB45" s="166"/>
      <c r="AC45" s="166"/>
      <c r="AD45" s="166"/>
      <c r="AE45" s="166"/>
      <c r="AF45" s="166"/>
      <c r="AG45" s="166" t="s">
        <v>120</v>
      </c>
      <c r="AH45" s="166">
        <v>0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>
      <c r="A46" s="157">
        <v>16</v>
      </c>
      <c r="B46" s="158" t="s">
        <v>170</v>
      </c>
      <c r="C46" s="159" t="s">
        <v>171</v>
      </c>
      <c r="D46" s="160" t="s">
        <v>115</v>
      </c>
      <c r="E46" s="161">
        <v>0.625</v>
      </c>
      <c r="F46" s="162">
        <v>0</v>
      </c>
      <c r="G46" s="163">
        <f>ROUND(E46*F46,2)</f>
        <v>0</v>
      </c>
      <c r="H46" s="164">
        <v>15.3</v>
      </c>
      <c r="I46" s="165">
        <f>ROUND(E46*H46,2)</f>
        <v>9.56</v>
      </c>
      <c r="J46" s="164">
        <v>143.69999999999999</v>
      </c>
      <c r="K46" s="165">
        <f>ROUND(E46*J46,2)</f>
        <v>89.81</v>
      </c>
      <c r="L46" s="165">
        <v>21</v>
      </c>
      <c r="M46" s="165">
        <f>G46*(1+L46/100)</f>
        <v>0</v>
      </c>
      <c r="N46" s="165">
        <v>6.7000000000000002E-4</v>
      </c>
      <c r="O46" s="165">
        <f>ROUND(E46*N46,2)</f>
        <v>0</v>
      </c>
      <c r="P46" s="165">
        <v>5.5E-2</v>
      </c>
      <c r="Q46" s="165">
        <f>ROUND(E46*P46,2)</f>
        <v>0.03</v>
      </c>
      <c r="R46" s="165"/>
      <c r="S46" s="165" t="s">
        <v>116</v>
      </c>
      <c r="T46" s="165" t="s">
        <v>116</v>
      </c>
      <c r="U46" s="165">
        <v>0.38100000000000001</v>
      </c>
      <c r="V46" s="165">
        <f>ROUND(E46*U46,2)</f>
        <v>0.24</v>
      </c>
      <c r="W46" s="165"/>
      <c r="X46" s="165" t="s">
        <v>117</v>
      </c>
      <c r="Y46" s="166"/>
      <c r="Z46" s="166"/>
      <c r="AA46" s="166"/>
      <c r="AB46" s="166"/>
      <c r="AC46" s="166"/>
      <c r="AD46" s="166"/>
      <c r="AE46" s="166"/>
      <c r="AF46" s="166"/>
      <c r="AG46" s="166" t="s">
        <v>118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>
      <c r="A47" s="167"/>
      <c r="B47" s="168"/>
      <c r="C47" s="169" t="s">
        <v>172</v>
      </c>
      <c r="D47" s="170"/>
      <c r="E47" s="171">
        <v>0.625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6"/>
      <c r="Z47" s="166"/>
      <c r="AA47" s="166"/>
      <c r="AB47" s="166"/>
      <c r="AC47" s="166"/>
      <c r="AD47" s="166"/>
      <c r="AE47" s="166"/>
      <c r="AF47" s="166"/>
      <c r="AG47" s="166" t="s">
        <v>120</v>
      </c>
      <c r="AH47" s="166">
        <v>0</v>
      </c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>
      <c r="A48" s="172">
        <v>17</v>
      </c>
      <c r="B48" s="173" t="s">
        <v>173</v>
      </c>
      <c r="C48" s="174" t="s">
        <v>174</v>
      </c>
      <c r="D48" s="175" t="s">
        <v>128</v>
      </c>
      <c r="E48" s="176">
        <v>3</v>
      </c>
      <c r="F48" s="177">
        <v>0</v>
      </c>
      <c r="G48" s="178">
        <f>ROUND(E48*F48,2)</f>
        <v>0</v>
      </c>
      <c r="H48" s="164">
        <v>0</v>
      </c>
      <c r="I48" s="165">
        <f>ROUND(E48*H48,2)</f>
        <v>0</v>
      </c>
      <c r="J48" s="164">
        <v>33.4</v>
      </c>
      <c r="K48" s="165">
        <f>ROUND(E48*J48,2)</f>
        <v>100.2</v>
      </c>
      <c r="L48" s="165">
        <v>21</v>
      </c>
      <c r="M48" s="165">
        <f>G48*(1+L48/100)</f>
        <v>0</v>
      </c>
      <c r="N48" s="165">
        <v>0</v>
      </c>
      <c r="O48" s="165">
        <f>ROUND(E48*N48,2)</f>
        <v>0</v>
      </c>
      <c r="P48" s="165">
        <v>0</v>
      </c>
      <c r="Q48" s="165">
        <f>ROUND(E48*P48,2)</f>
        <v>0</v>
      </c>
      <c r="R48" s="165"/>
      <c r="S48" s="165" t="s">
        <v>116</v>
      </c>
      <c r="T48" s="165" t="s">
        <v>116</v>
      </c>
      <c r="U48" s="165">
        <v>0.09</v>
      </c>
      <c r="V48" s="165">
        <f>ROUND(E48*U48,2)</f>
        <v>0.27</v>
      </c>
      <c r="W48" s="165"/>
      <c r="X48" s="165" t="s">
        <v>117</v>
      </c>
      <c r="Y48" s="166"/>
      <c r="Z48" s="166"/>
      <c r="AA48" s="166"/>
      <c r="AB48" s="166"/>
      <c r="AC48" s="166"/>
      <c r="AD48" s="166"/>
      <c r="AE48" s="166"/>
      <c r="AF48" s="166"/>
      <c r="AG48" s="166" t="s">
        <v>118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>
      <c r="A49" s="172">
        <v>18</v>
      </c>
      <c r="B49" s="173" t="s">
        <v>175</v>
      </c>
      <c r="C49" s="174" t="s">
        <v>176</v>
      </c>
      <c r="D49" s="175" t="s">
        <v>128</v>
      </c>
      <c r="E49" s="176">
        <v>3</v>
      </c>
      <c r="F49" s="177">
        <v>0</v>
      </c>
      <c r="G49" s="178">
        <f>ROUND(E49*F49,2)</f>
        <v>0</v>
      </c>
      <c r="H49" s="164">
        <v>0</v>
      </c>
      <c r="I49" s="165">
        <f>ROUND(E49*H49,2)</f>
        <v>0</v>
      </c>
      <c r="J49" s="164">
        <v>51.9</v>
      </c>
      <c r="K49" s="165">
        <f>ROUND(E49*J49,2)</f>
        <v>155.69999999999999</v>
      </c>
      <c r="L49" s="165">
        <v>21</v>
      </c>
      <c r="M49" s="165">
        <f>G49*(1+L49/100)</f>
        <v>0</v>
      </c>
      <c r="N49" s="165">
        <v>0</v>
      </c>
      <c r="O49" s="165">
        <f>ROUND(E49*N49,2)</f>
        <v>0</v>
      </c>
      <c r="P49" s="165">
        <v>0</v>
      </c>
      <c r="Q49" s="165">
        <f>ROUND(E49*P49,2)</f>
        <v>0</v>
      </c>
      <c r="R49" s="165"/>
      <c r="S49" s="165" t="s">
        <v>116</v>
      </c>
      <c r="T49" s="165" t="s">
        <v>116</v>
      </c>
      <c r="U49" s="165">
        <v>0.14000000000000001</v>
      </c>
      <c r="V49" s="165">
        <f>ROUND(E49*U49,2)</f>
        <v>0.42</v>
      </c>
      <c r="W49" s="165"/>
      <c r="X49" s="165" t="s">
        <v>117</v>
      </c>
      <c r="Y49" s="166"/>
      <c r="Z49" s="166"/>
      <c r="AA49" s="166"/>
      <c r="AB49" s="166"/>
      <c r="AC49" s="166"/>
      <c r="AD49" s="166"/>
      <c r="AE49" s="166"/>
      <c r="AF49" s="166"/>
      <c r="AG49" s="166" t="s">
        <v>118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>
      <c r="A50" s="157">
        <v>19</v>
      </c>
      <c r="B50" s="158" t="s">
        <v>177</v>
      </c>
      <c r="C50" s="159" t="s">
        <v>178</v>
      </c>
      <c r="D50" s="160" t="s">
        <v>115</v>
      </c>
      <c r="E50" s="161">
        <v>6.48</v>
      </c>
      <c r="F50" s="162">
        <v>0</v>
      </c>
      <c r="G50" s="163">
        <f>ROUND(E50*F50,2)</f>
        <v>0</v>
      </c>
      <c r="H50" s="164">
        <v>31.53</v>
      </c>
      <c r="I50" s="165">
        <f>ROUND(E50*H50,2)</f>
        <v>204.31</v>
      </c>
      <c r="J50" s="164">
        <v>196.47</v>
      </c>
      <c r="K50" s="165">
        <f>ROUND(E50*J50,2)</f>
        <v>1273.1300000000001</v>
      </c>
      <c r="L50" s="165">
        <v>21</v>
      </c>
      <c r="M50" s="165">
        <f>G50*(1+L50/100)</f>
        <v>0</v>
      </c>
      <c r="N50" s="165">
        <v>1.3699999999999999E-3</v>
      </c>
      <c r="O50" s="165">
        <f>ROUND(E50*N50,2)</f>
        <v>0.01</v>
      </c>
      <c r="P50" s="165">
        <v>4.1000000000000002E-2</v>
      </c>
      <c r="Q50" s="165">
        <f>ROUND(E50*P50,2)</f>
        <v>0.27</v>
      </c>
      <c r="R50" s="165"/>
      <c r="S50" s="165" t="s">
        <v>116</v>
      </c>
      <c r="T50" s="165" t="s">
        <v>116</v>
      </c>
      <c r="U50" s="165">
        <v>0.51600000000000001</v>
      </c>
      <c r="V50" s="165">
        <f>ROUND(E50*U50,2)</f>
        <v>3.34</v>
      </c>
      <c r="W50" s="165"/>
      <c r="X50" s="165" t="s">
        <v>117</v>
      </c>
      <c r="Y50" s="166"/>
      <c r="Z50" s="166"/>
      <c r="AA50" s="166"/>
      <c r="AB50" s="166"/>
      <c r="AC50" s="166"/>
      <c r="AD50" s="166"/>
      <c r="AE50" s="166"/>
      <c r="AF50" s="166"/>
      <c r="AG50" s="166" t="s">
        <v>118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>
      <c r="A51" s="167"/>
      <c r="B51" s="168"/>
      <c r="C51" s="169" t="s">
        <v>179</v>
      </c>
      <c r="D51" s="170"/>
      <c r="E51" s="171">
        <v>6.48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6"/>
      <c r="Z51" s="166"/>
      <c r="AA51" s="166"/>
      <c r="AB51" s="166"/>
      <c r="AC51" s="166"/>
      <c r="AD51" s="166"/>
      <c r="AE51" s="166"/>
      <c r="AF51" s="166"/>
      <c r="AG51" s="166" t="s">
        <v>120</v>
      </c>
      <c r="AH51" s="166">
        <v>0</v>
      </c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outlineLevel="1">
      <c r="A52" s="157">
        <v>20</v>
      </c>
      <c r="B52" s="158" t="s">
        <v>180</v>
      </c>
      <c r="C52" s="159" t="s">
        <v>181</v>
      </c>
      <c r="D52" s="160" t="s">
        <v>115</v>
      </c>
      <c r="E52" s="161">
        <v>7.04</v>
      </c>
      <c r="F52" s="162">
        <v>0</v>
      </c>
      <c r="G52" s="163">
        <f>ROUND(E52*F52,2)</f>
        <v>0</v>
      </c>
      <c r="H52" s="164">
        <v>23</v>
      </c>
      <c r="I52" s="165">
        <f>ROUND(E52*H52,2)</f>
        <v>161.91999999999999</v>
      </c>
      <c r="J52" s="164">
        <v>270</v>
      </c>
      <c r="K52" s="165">
        <f>ROUND(E52*J52,2)</f>
        <v>1900.8</v>
      </c>
      <c r="L52" s="165">
        <v>21</v>
      </c>
      <c r="M52" s="165">
        <f>G52*(1+L52/100)</f>
        <v>0</v>
      </c>
      <c r="N52" s="165">
        <v>1E-3</v>
      </c>
      <c r="O52" s="165">
        <f>ROUND(E52*N52,2)</f>
        <v>0.01</v>
      </c>
      <c r="P52" s="165">
        <v>6.3E-2</v>
      </c>
      <c r="Q52" s="165">
        <f>ROUND(E52*P52,2)</f>
        <v>0.44</v>
      </c>
      <c r="R52" s="165"/>
      <c r="S52" s="165" t="s">
        <v>116</v>
      </c>
      <c r="T52" s="165" t="s">
        <v>116</v>
      </c>
      <c r="U52" s="165">
        <v>0.71799999999999997</v>
      </c>
      <c r="V52" s="165">
        <f>ROUND(E52*U52,2)</f>
        <v>5.05</v>
      </c>
      <c r="W52" s="165"/>
      <c r="X52" s="165" t="s">
        <v>117</v>
      </c>
      <c r="Y52" s="166"/>
      <c r="Z52" s="166"/>
      <c r="AA52" s="166"/>
      <c r="AB52" s="166"/>
      <c r="AC52" s="166"/>
      <c r="AD52" s="166"/>
      <c r="AE52" s="166"/>
      <c r="AF52" s="166"/>
      <c r="AG52" s="166" t="s">
        <v>118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>
      <c r="A53" s="167"/>
      <c r="B53" s="168"/>
      <c r="C53" s="169" t="s">
        <v>182</v>
      </c>
      <c r="D53" s="170"/>
      <c r="E53" s="171">
        <v>7.04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6"/>
      <c r="Z53" s="166"/>
      <c r="AA53" s="166"/>
      <c r="AB53" s="166"/>
      <c r="AC53" s="166"/>
      <c r="AD53" s="166"/>
      <c r="AE53" s="166"/>
      <c r="AF53" s="166"/>
      <c r="AG53" s="166" t="s">
        <v>120</v>
      </c>
      <c r="AH53" s="166">
        <v>0</v>
      </c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>
      <c r="A54" s="157">
        <v>21</v>
      </c>
      <c r="B54" s="158" t="s">
        <v>183</v>
      </c>
      <c r="C54" s="159" t="s">
        <v>184</v>
      </c>
      <c r="D54" s="160" t="s">
        <v>131</v>
      </c>
      <c r="E54" s="161">
        <v>17.5</v>
      </c>
      <c r="F54" s="162">
        <v>0</v>
      </c>
      <c r="G54" s="163">
        <f>ROUND(E54*F54,2)</f>
        <v>0</v>
      </c>
      <c r="H54" s="164">
        <v>13.02</v>
      </c>
      <c r="I54" s="165">
        <f>ROUND(E54*H54,2)</f>
        <v>227.85</v>
      </c>
      <c r="J54" s="164">
        <v>81.58</v>
      </c>
      <c r="K54" s="165">
        <f>ROUND(E54*J54,2)</f>
        <v>1427.65</v>
      </c>
      <c r="L54" s="165">
        <v>21</v>
      </c>
      <c r="M54" s="165">
        <f>G54*(1+L54/100)</f>
        <v>0</v>
      </c>
      <c r="N54" s="165">
        <v>0</v>
      </c>
      <c r="O54" s="165">
        <f>ROUND(E54*N54,2)</f>
        <v>0</v>
      </c>
      <c r="P54" s="165">
        <v>2.16E-3</v>
      </c>
      <c r="Q54" s="165">
        <f>ROUND(E54*P54,2)</f>
        <v>0.04</v>
      </c>
      <c r="R54" s="165"/>
      <c r="S54" s="165" t="s">
        <v>116</v>
      </c>
      <c r="T54" s="165" t="s">
        <v>116</v>
      </c>
      <c r="U54" s="165">
        <v>0.22</v>
      </c>
      <c r="V54" s="165">
        <f>ROUND(E54*U54,2)</f>
        <v>3.85</v>
      </c>
      <c r="W54" s="165"/>
      <c r="X54" s="165" t="s">
        <v>117</v>
      </c>
      <c r="Y54" s="166"/>
      <c r="Z54" s="166"/>
      <c r="AA54" s="166"/>
      <c r="AB54" s="166"/>
      <c r="AC54" s="166"/>
      <c r="AD54" s="166"/>
      <c r="AE54" s="166"/>
      <c r="AF54" s="166"/>
      <c r="AG54" s="166" t="s">
        <v>118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>
      <c r="A55" s="167"/>
      <c r="B55" s="168"/>
      <c r="C55" s="169" t="s">
        <v>150</v>
      </c>
      <c r="D55" s="170"/>
      <c r="E55" s="171">
        <v>17.5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6"/>
      <c r="Z55" s="166"/>
      <c r="AA55" s="166"/>
      <c r="AB55" s="166"/>
      <c r="AC55" s="166"/>
      <c r="AD55" s="166"/>
      <c r="AE55" s="166"/>
      <c r="AF55" s="166"/>
      <c r="AG55" s="166" t="s">
        <v>120</v>
      </c>
      <c r="AH55" s="166">
        <v>0</v>
      </c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>
      <c r="A56" s="149" t="s">
        <v>111</v>
      </c>
      <c r="B56" s="150" t="s">
        <v>68</v>
      </c>
      <c r="C56" s="151" t="s">
        <v>69</v>
      </c>
      <c r="D56" s="152"/>
      <c r="E56" s="153"/>
      <c r="F56" s="154"/>
      <c r="G56" s="155">
        <f>SUMIF(AG57:AG57,"&lt;&gt;NOR",G57:G57)</f>
        <v>0</v>
      </c>
      <c r="H56" s="156"/>
      <c r="I56" s="156">
        <f>SUM(I57:I57)</f>
        <v>0</v>
      </c>
      <c r="J56" s="156"/>
      <c r="K56" s="156">
        <f>SUM(K57:K57)</f>
        <v>3230.79</v>
      </c>
      <c r="L56" s="156"/>
      <c r="M56" s="156">
        <f>SUM(M57:M57)</f>
        <v>0</v>
      </c>
      <c r="N56" s="156"/>
      <c r="O56" s="156">
        <f>SUM(O57:O57)</f>
        <v>0</v>
      </c>
      <c r="P56" s="156"/>
      <c r="Q56" s="156">
        <f>SUM(Q57:Q57)</f>
        <v>0</v>
      </c>
      <c r="R56" s="156"/>
      <c r="S56" s="156"/>
      <c r="T56" s="156"/>
      <c r="U56" s="156"/>
      <c r="V56" s="156">
        <f>SUM(V57:V57)</f>
        <v>8.09</v>
      </c>
      <c r="W56" s="156"/>
      <c r="X56" s="156"/>
      <c r="AG56" t="s">
        <v>112</v>
      </c>
    </row>
    <row r="57" spans="1:60" outlineLevel="1">
      <c r="A57" s="172">
        <v>22</v>
      </c>
      <c r="B57" s="173" t="s">
        <v>185</v>
      </c>
      <c r="C57" s="174" t="s">
        <v>186</v>
      </c>
      <c r="D57" s="175" t="s">
        <v>187</v>
      </c>
      <c r="E57" s="176">
        <v>8.6154399999999995</v>
      </c>
      <c r="F57" s="177">
        <v>0</v>
      </c>
      <c r="G57" s="178">
        <f>ROUND(E57*F57,2)</f>
        <v>0</v>
      </c>
      <c r="H57" s="164">
        <v>0</v>
      </c>
      <c r="I57" s="165">
        <f>ROUND(E57*H57,2)</f>
        <v>0</v>
      </c>
      <c r="J57" s="164">
        <v>375</v>
      </c>
      <c r="K57" s="165">
        <f>ROUND(E57*J57,2)</f>
        <v>3230.79</v>
      </c>
      <c r="L57" s="165">
        <v>21</v>
      </c>
      <c r="M57" s="165">
        <f>G57*(1+L57/100)</f>
        <v>0</v>
      </c>
      <c r="N57" s="165">
        <v>0</v>
      </c>
      <c r="O57" s="165">
        <f>ROUND(E57*N57,2)</f>
        <v>0</v>
      </c>
      <c r="P57" s="165">
        <v>0</v>
      </c>
      <c r="Q57" s="165">
        <f>ROUND(E57*P57,2)</f>
        <v>0</v>
      </c>
      <c r="R57" s="165"/>
      <c r="S57" s="165" t="s">
        <v>116</v>
      </c>
      <c r="T57" s="165" t="s">
        <v>116</v>
      </c>
      <c r="U57" s="165">
        <v>0.9385</v>
      </c>
      <c r="V57" s="165">
        <f>ROUND(E57*U57,2)</f>
        <v>8.09</v>
      </c>
      <c r="W57" s="165"/>
      <c r="X57" s="165" t="s">
        <v>188</v>
      </c>
      <c r="Y57" s="166"/>
      <c r="Z57" s="166"/>
      <c r="AA57" s="166"/>
      <c r="AB57" s="166"/>
      <c r="AC57" s="166"/>
      <c r="AD57" s="166"/>
      <c r="AE57" s="166"/>
      <c r="AF57" s="166"/>
      <c r="AG57" s="166" t="s">
        <v>189</v>
      </c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>
      <c r="A58" s="149" t="s">
        <v>111</v>
      </c>
      <c r="B58" s="150" t="s">
        <v>70</v>
      </c>
      <c r="C58" s="151" t="s">
        <v>71</v>
      </c>
      <c r="D58" s="152"/>
      <c r="E58" s="153"/>
      <c r="F58" s="154"/>
      <c r="G58" s="155">
        <f>SUMIF(AG59:AG61,"&lt;&gt;NOR",G59:G61)</f>
        <v>0</v>
      </c>
      <c r="H58" s="156"/>
      <c r="I58" s="156">
        <f>SUM(I59:I61)</f>
        <v>8625</v>
      </c>
      <c r="J58" s="156"/>
      <c r="K58" s="156">
        <f>SUM(K59:K61)</f>
        <v>763.91</v>
      </c>
      <c r="L58" s="156"/>
      <c r="M58" s="156">
        <f>SUM(M59:M61)</f>
        <v>0</v>
      </c>
      <c r="N58" s="156"/>
      <c r="O58" s="156">
        <f>SUM(O59:O61)</f>
        <v>0.03</v>
      </c>
      <c r="P58" s="156"/>
      <c r="Q58" s="156">
        <f>SUM(Q59:Q61)</f>
        <v>0</v>
      </c>
      <c r="R58" s="156"/>
      <c r="S58" s="156"/>
      <c r="T58" s="156"/>
      <c r="U58" s="156"/>
      <c r="V58" s="156">
        <f>SUM(V59:V61)</f>
        <v>1.62</v>
      </c>
      <c r="W58" s="156"/>
      <c r="X58" s="156"/>
      <c r="AG58" t="s">
        <v>112</v>
      </c>
    </row>
    <row r="59" spans="1:60" outlineLevel="1">
      <c r="A59" s="172">
        <v>23</v>
      </c>
      <c r="B59" s="173" t="s">
        <v>190</v>
      </c>
      <c r="C59" s="174" t="s">
        <v>191</v>
      </c>
      <c r="D59" s="175" t="s">
        <v>128</v>
      </c>
      <c r="E59" s="176">
        <v>1</v>
      </c>
      <c r="F59" s="177">
        <v>0</v>
      </c>
      <c r="G59" s="178">
        <f>ROUND(E59*F59,2)</f>
        <v>0</v>
      </c>
      <c r="H59" s="164">
        <v>0</v>
      </c>
      <c r="I59" s="165">
        <f>ROUND(E59*H59,2)</f>
        <v>0</v>
      </c>
      <c r="J59" s="164">
        <v>741</v>
      </c>
      <c r="K59" s="165">
        <f>ROUND(E59*J59,2)</f>
        <v>741</v>
      </c>
      <c r="L59" s="165">
        <v>21</v>
      </c>
      <c r="M59" s="165">
        <f>G59*(1+L59/100)</f>
        <v>0</v>
      </c>
      <c r="N59" s="165">
        <v>0</v>
      </c>
      <c r="O59" s="165">
        <f>ROUND(E59*N59,2)</f>
        <v>0</v>
      </c>
      <c r="P59" s="165">
        <v>0</v>
      </c>
      <c r="Q59" s="165">
        <f>ROUND(E59*P59,2)</f>
        <v>0</v>
      </c>
      <c r="R59" s="165"/>
      <c r="S59" s="165" t="s">
        <v>116</v>
      </c>
      <c r="T59" s="165" t="s">
        <v>116</v>
      </c>
      <c r="U59" s="165">
        <v>1.56</v>
      </c>
      <c r="V59" s="165">
        <f>ROUND(E59*U59,2)</f>
        <v>1.56</v>
      </c>
      <c r="W59" s="165"/>
      <c r="X59" s="165" t="s">
        <v>117</v>
      </c>
      <c r="Y59" s="166"/>
      <c r="Z59" s="166"/>
      <c r="AA59" s="166"/>
      <c r="AB59" s="166"/>
      <c r="AC59" s="166"/>
      <c r="AD59" s="166"/>
      <c r="AE59" s="166"/>
      <c r="AF59" s="166"/>
      <c r="AG59" s="166" t="s">
        <v>118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>
      <c r="A60" s="172">
        <v>24</v>
      </c>
      <c r="B60" s="173" t="s">
        <v>192</v>
      </c>
      <c r="C60" s="174" t="s">
        <v>193</v>
      </c>
      <c r="D60" s="175" t="s">
        <v>128</v>
      </c>
      <c r="E60" s="176">
        <v>1</v>
      </c>
      <c r="F60" s="177">
        <v>0</v>
      </c>
      <c r="G60" s="178">
        <f>ROUND(E60*F60,2)</f>
        <v>0</v>
      </c>
      <c r="H60" s="164">
        <v>8625</v>
      </c>
      <c r="I60" s="165">
        <f>ROUND(E60*H60,2)</f>
        <v>8625</v>
      </c>
      <c r="J60" s="164">
        <v>0</v>
      </c>
      <c r="K60" s="165">
        <f>ROUND(E60*J60,2)</f>
        <v>0</v>
      </c>
      <c r="L60" s="165">
        <v>21</v>
      </c>
      <c r="M60" s="165">
        <f>G60*(1+L60/100)</f>
        <v>0</v>
      </c>
      <c r="N60" s="165">
        <v>2.5999999999999999E-2</v>
      </c>
      <c r="O60" s="165">
        <f>ROUND(E60*N60,2)</f>
        <v>0.03</v>
      </c>
      <c r="P60" s="165">
        <v>0</v>
      </c>
      <c r="Q60" s="165">
        <f>ROUND(E60*P60,2)</f>
        <v>0</v>
      </c>
      <c r="R60" s="165" t="s">
        <v>159</v>
      </c>
      <c r="S60" s="165" t="s">
        <v>116</v>
      </c>
      <c r="T60" s="165" t="s">
        <v>116</v>
      </c>
      <c r="U60" s="165">
        <v>0</v>
      </c>
      <c r="V60" s="165">
        <f>ROUND(E60*U60,2)</f>
        <v>0</v>
      </c>
      <c r="W60" s="165"/>
      <c r="X60" s="165" t="s">
        <v>160</v>
      </c>
      <c r="Y60" s="166"/>
      <c r="Z60" s="166"/>
      <c r="AA60" s="166"/>
      <c r="AB60" s="166"/>
      <c r="AC60" s="166"/>
      <c r="AD60" s="166"/>
      <c r="AE60" s="166"/>
      <c r="AF60" s="166"/>
      <c r="AG60" s="166" t="s">
        <v>161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>
      <c r="A61" s="172">
        <v>25</v>
      </c>
      <c r="B61" s="173" t="s">
        <v>194</v>
      </c>
      <c r="C61" s="174" t="s">
        <v>195</v>
      </c>
      <c r="D61" s="175" t="s">
        <v>187</v>
      </c>
      <c r="E61" s="176">
        <v>2.5999999999999999E-2</v>
      </c>
      <c r="F61" s="177">
        <v>0</v>
      </c>
      <c r="G61" s="178">
        <f>ROUND(E61*F61,2)</f>
        <v>0</v>
      </c>
      <c r="H61" s="164">
        <v>0</v>
      </c>
      <c r="I61" s="165">
        <f>ROUND(E61*H61,2)</f>
        <v>0</v>
      </c>
      <c r="J61" s="164">
        <v>881</v>
      </c>
      <c r="K61" s="165">
        <f>ROUND(E61*J61,2)</f>
        <v>22.91</v>
      </c>
      <c r="L61" s="165">
        <v>21</v>
      </c>
      <c r="M61" s="165">
        <f>G61*(1+L61/100)</f>
        <v>0</v>
      </c>
      <c r="N61" s="165">
        <v>0</v>
      </c>
      <c r="O61" s="165">
        <f>ROUND(E61*N61,2)</f>
        <v>0</v>
      </c>
      <c r="P61" s="165">
        <v>0</v>
      </c>
      <c r="Q61" s="165">
        <f>ROUND(E61*P61,2)</f>
        <v>0</v>
      </c>
      <c r="R61" s="165"/>
      <c r="S61" s="165" t="s">
        <v>116</v>
      </c>
      <c r="T61" s="165" t="s">
        <v>116</v>
      </c>
      <c r="U61" s="165">
        <v>2.2549999999999999</v>
      </c>
      <c r="V61" s="165">
        <f>ROUND(E61*U61,2)</f>
        <v>0.06</v>
      </c>
      <c r="W61" s="165"/>
      <c r="X61" s="165" t="s">
        <v>188</v>
      </c>
      <c r="Y61" s="166"/>
      <c r="Z61" s="166"/>
      <c r="AA61" s="166"/>
      <c r="AB61" s="166"/>
      <c r="AC61" s="166"/>
      <c r="AD61" s="166"/>
      <c r="AE61" s="166"/>
      <c r="AF61" s="166"/>
      <c r="AG61" s="166" t="s">
        <v>189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>
      <c r="A62" s="149" t="s">
        <v>111</v>
      </c>
      <c r="B62" s="150" t="s">
        <v>72</v>
      </c>
      <c r="C62" s="151" t="s">
        <v>73</v>
      </c>
      <c r="D62" s="152"/>
      <c r="E62" s="153"/>
      <c r="F62" s="154"/>
      <c r="G62" s="155">
        <f>SUMIF(AG63:AG72,"&lt;&gt;NOR",G63:G72)</f>
        <v>0</v>
      </c>
      <c r="H62" s="156"/>
      <c r="I62" s="156">
        <f>SUM(I63:I72)</f>
        <v>32431.74</v>
      </c>
      <c r="J62" s="156"/>
      <c r="K62" s="156">
        <f>SUM(K63:K72)</f>
        <v>4450.67</v>
      </c>
      <c r="L62" s="156"/>
      <c r="M62" s="156">
        <f>SUM(M63:M72)</f>
        <v>0</v>
      </c>
      <c r="N62" s="156"/>
      <c r="O62" s="156">
        <f>SUM(O63:O72)</f>
        <v>0.32</v>
      </c>
      <c r="P62" s="156"/>
      <c r="Q62" s="156">
        <f>SUM(Q63:Q72)</f>
        <v>0</v>
      </c>
      <c r="R62" s="156"/>
      <c r="S62" s="156"/>
      <c r="T62" s="156"/>
      <c r="U62" s="156"/>
      <c r="V62" s="156">
        <f>SUM(V63:V72)</f>
        <v>8.9</v>
      </c>
      <c r="W62" s="156"/>
      <c r="X62" s="156"/>
      <c r="AG62" t="s">
        <v>112</v>
      </c>
    </row>
    <row r="63" spans="1:60" outlineLevel="1">
      <c r="A63" s="157">
        <v>26</v>
      </c>
      <c r="B63" s="158" t="s">
        <v>196</v>
      </c>
      <c r="C63" s="159" t="s">
        <v>197</v>
      </c>
      <c r="D63" s="160" t="s">
        <v>198</v>
      </c>
      <c r="E63" s="161">
        <v>53.606400000000001</v>
      </c>
      <c r="F63" s="162">
        <v>0</v>
      </c>
      <c r="G63" s="163">
        <f>ROUND(E63*F63,2)</f>
        <v>0</v>
      </c>
      <c r="H63" s="164">
        <v>8.3000000000000007</v>
      </c>
      <c r="I63" s="165">
        <f>ROUND(E63*H63,2)</f>
        <v>444.93</v>
      </c>
      <c r="J63" s="164">
        <v>40.700000000000003</v>
      </c>
      <c r="K63" s="165">
        <f>ROUND(E63*J63,2)</f>
        <v>2181.7800000000002</v>
      </c>
      <c r="L63" s="165">
        <v>21</v>
      </c>
      <c r="M63" s="165">
        <f>G63*(1+L63/100)</f>
        <v>0</v>
      </c>
      <c r="N63" s="165">
        <v>5.0000000000000002E-5</v>
      </c>
      <c r="O63" s="165">
        <f>ROUND(E63*N63,2)</f>
        <v>0</v>
      </c>
      <c r="P63" s="165">
        <v>0</v>
      </c>
      <c r="Q63" s="165">
        <f>ROUND(E63*P63,2)</f>
        <v>0</v>
      </c>
      <c r="R63" s="165"/>
      <c r="S63" s="165" t="s">
        <v>116</v>
      </c>
      <c r="T63" s="165" t="s">
        <v>116</v>
      </c>
      <c r="U63" s="165">
        <v>8.4000000000000005E-2</v>
      </c>
      <c r="V63" s="165">
        <f>ROUND(E63*U63,2)</f>
        <v>4.5</v>
      </c>
      <c r="W63" s="165"/>
      <c r="X63" s="165" t="s">
        <v>117</v>
      </c>
      <c r="Y63" s="166"/>
      <c r="Z63" s="166"/>
      <c r="AA63" s="166"/>
      <c r="AB63" s="166"/>
      <c r="AC63" s="166"/>
      <c r="AD63" s="166"/>
      <c r="AE63" s="166"/>
      <c r="AF63" s="166"/>
      <c r="AG63" s="166" t="s">
        <v>118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>
      <c r="A64" s="167"/>
      <c r="B64" s="168"/>
      <c r="C64" s="169" t="s">
        <v>199</v>
      </c>
      <c r="D64" s="170"/>
      <c r="E64" s="171">
        <v>53.606400000000001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6"/>
      <c r="Z64" s="166"/>
      <c r="AA64" s="166"/>
      <c r="AB64" s="166"/>
      <c r="AC64" s="166"/>
      <c r="AD64" s="166"/>
      <c r="AE64" s="166"/>
      <c r="AF64" s="166"/>
      <c r="AG64" s="166" t="s">
        <v>120</v>
      </c>
      <c r="AH64" s="166">
        <v>0</v>
      </c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>
      <c r="A65" s="157">
        <v>27</v>
      </c>
      <c r="B65" s="158" t="s">
        <v>200</v>
      </c>
      <c r="C65" s="159" t="s">
        <v>201</v>
      </c>
      <c r="D65" s="160" t="s">
        <v>187</v>
      </c>
      <c r="E65" s="161">
        <v>5.3600000000000002E-2</v>
      </c>
      <c r="F65" s="162">
        <v>0</v>
      </c>
      <c r="G65" s="163">
        <f>ROUND(E65*F65,2)</f>
        <v>0</v>
      </c>
      <c r="H65" s="164">
        <v>23000</v>
      </c>
      <c r="I65" s="165">
        <f>ROUND(E65*H65,2)</f>
        <v>1232.8</v>
      </c>
      <c r="J65" s="164">
        <v>0</v>
      </c>
      <c r="K65" s="165">
        <f>ROUND(E65*J65,2)</f>
        <v>0</v>
      </c>
      <c r="L65" s="165">
        <v>21</v>
      </c>
      <c r="M65" s="165">
        <f>G65*(1+L65/100)</f>
        <v>0</v>
      </c>
      <c r="N65" s="165">
        <v>1</v>
      </c>
      <c r="O65" s="165">
        <f>ROUND(E65*N65,2)</f>
        <v>0.05</v>
      </c>
      <c r="P65" s="165">
        <v>0</v>
      </c>
      <c r="Q65" s="165">
        <f>ROUND(E65*P65,2)</f>
        <v>0</v>
      </c>
      <c r="R65" s="165" t="s">
        <v>159</v>
      </c>
      <c r="S65" s="165" t="s">
        <v>116</v>
      </c>
      <c r="T65" s="165" t="s">
        <v>116</v>
      </c>
      <c r="U65" s="165">
        <v>0</v>
      </c>
      <c r="V65" s="165">
        <f>ROUND(E65*U65,2)</f>
        <v>0</v>
      </c>
      <c r="W65" s="165"/>
      <c r="X65" s="165" t="s">
        <v>160</v>
      </c>
      <c r="Y65" s="166"/>
      <c r="Z65" s="166"/>
      <c r="AA65" s="166"/>
      <c r="AB65" s="166"/>
      <c r="AC65" s="166"/>
      <c r="AD65" s="166"/>
      <c r="AE65" s="166"/>
      <c r="AF65" s="166"/>
      <c r="AG65" s="166" t="s">
        <v>161</v>
      </c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>
      <c r="A66" s="167"/>
      <c r="B66" s="168"/>
      <c r="C66" s="169" t="s">
        <v>202</v>
      </c>
      <c r="D66" s="170"/>
      <c r="E66" s="171">
        <v>5.3600000000000002E-2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6"/>
      <c r="Z66" s="166"/>
      <c r="AA66" s="166"/>
      <c r="AB66" s="166"/>
      <c r="AC66" s="166"/>
      <c r="AD66" s="166"/>
      <c r="AE66" s="166"/>
      <c r="AF66" s="166"/>
      <c r="AG66" s="166" t="s">
        <v>120</v>
      </c>
      <c r="AH66" s="166">
        <v>0</v>
      </c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>
      <c r="A67" s="157">
        <v>28</v>
      </c>
      <c r="B67" s="158" t="s">
        <v>203</v>
      </c>
      <c r="C67" s="159" t="s">
        <v>204</v>
      </c>
      <c r="D67" s="160" t="s">
        <v>187</v>
      </c>
      <c r="E67" s="161">
        <v>6.4000000000000003E-3</v>
      </c>
      <c r="F67" s="162">
        <v>0</v>
      </c>
      <c r="G67" s="163">
        <f>ROUND(E67*F67,2)</f>
        <v>0</v>
      </c>
      <c r="H67" s="164">
        <v>25420</v>
      </c>
      <c r="I67" s="165">
        <f>ROUND(E67*H67,2)</f>
        <v>162.69</v>
      </c>
      <c r="J67" s="164">
        <v>0</v>
      </c>
      <c r="K67" s="165">
        <f>ROUND(E67*J67,2)</f>
        <v>0</v>
      </c>
      <c r="L67" s="165">
        <v>21</v>
      </c>
      <c r="M67" s="165">
        <f>G67*(1+L67/100)</f>
        <v>0</v>
      </c>
      <c r="N67" s="165">
        <v>1</v>
      </c>
      <c r="O67" s="165">
        <f>ROUND(E67*N67,2)</f>
        <v>0.01</v>
      </c>
      <c r="P67" s="165">
        <v>0</v>
      </c>
      <c r="Q67" s="165">
        <f>ROUND(E67*P67,2)</f>
        <v>0</v>
      </c>
      <c r="R67" s="165" t="s">
        <v>159</v>
      </c>
      <c r="S67" s="165" t="s">
        <v>116</v>
      </c>
      <c r="T67" s="165" t="s">
        <v>116</v>
      </c>
      <c r="U67" s="165">
        <v>0</v>
      </c>
      <c r="V67" s="165">
        <f>ROUND(E67*U67,2)</f>
        <v>0</v>
      </c>
      <c r="W67" s="165"/>
      <c r="X67" s="165" t="s">
        <v>160</v>
      </c>
      <c r="Y67" s="166"/>
      <c r="Z67" s="166"/>
      <c r="AA67" s="166"/>
      <c r="AB67" s="166"/>
      <c r="AC67" s="166"/>
      <c r="AD67" s="166"/>
      <c r="AE67" s="166"/>
      <c r="AF67" s="166"/>
      <c r="AG67" s="166" t="s">
        <v>161</v>
      </c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>
      <c r="A68" s="167"/>
      <c r="B68" s="168"/>
      <c r="C68" s="169" t="s">
        <v>205</v>
      </c>
      <c r="D68" s="170"/>
      <c r="E68" s="171">
        <v>6.4000000000000003E-3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6"/>
      <c r="Z68" s="166"/>
      <c r="AA68" s="166"/>
      <c r="AB68" s="166"/>
      <c r="AC68" s="166"/>
      <c r="AD68" s="166"/>
      <c r="AE68" s="166"/>
      <c r="AF68" s="166"/>
      <c r="AG68" s="166" t="s">
        <v>120</v>
      </c>
      <c r="AH68" s="166">
        <v>0</v>
      </c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outlineLevel="1">
      <c r="A69" s="172">
        <v>29</v>
      </c>
      <c r="B69" s="173" t="s">
        <v>206</v>
      </c>
      <c r="C69" s="174" t="s">
        <v>207</v>
      </c>
      <c r="D69" s="175" t="s">
        <v>128</v>
      </c>
      <c r="E69" s="176">
        <v>8</v>
      </c>
      <c r="F69" s="177">
        <v>0</v>
      </c>
      <c r="G69" s="178">
        <f>ROUND(E69*F69,2)</f>
        <v>0</v>
      </c>
      <c r="H69" s="164">
        <v>64.59</v>
      </c>
      <c r="I69" s="165">
        <f>ROUND(E69*H69,2)</f>
        <v>516.72</v>
      </c>
      <c r="J69" s="164">
        <v>61.41</v>
      </c>
      <c r="K69" s="165">
        <f>ROUND(E69*J69,2)</f>
        <v>491.28</v>
      </c>
      <c r="L69" s="165">
        <v>21</v>
      </c>
      <c r="M69" s="165">
        <f>G69*(1+L69/100)</f>
        <v>0</v>
      </c>
      <c r="N69" s="165">
        <v>2.0000000000000002E-5</v>
      </c>
      <c r="O69" s="165">
        <f>ROUND(E69*N69,2)</f>
        <v>0</v>
      </c>
      <c r="P69" s="165">
        <v>0</v>
      </c>
      <c r="Q69" s="165">
        <f>ROUND(E69*P69,2)</f>
        <v>0</v>
      </c>
      <c r="R69" s="165"/>
      <c r="S69" s="165" t="s">
        <v>116</v>
      </c>
      <c r="T69" s="165" t="s">
        <v>116</v>
      </c>
      <c r="U69" s="165">
        <v>0.125</v>
      </c>
      <c r="V69" s="165">
        <f>ROUND(E69*U69,2)</f>
        <v>1</v>
      </c>
      <c r="W69" s="165"/>
      <c r="X69" s="165" t="s">
        <v>117</v>
      </c>
      <c r="Y69" s="166"/>
      <c r="Z69" s="166"/>
      <c r="AA69" s="166"/>
      <c r="AB69" s="166"/>
      <c r="AC69" s="166"/>
      <c r="AD69" s="166"/>
      <c r="AE69" s="166"/>
      <c r="AF69" s="166"/>
      <c r="AG69" s="166" t="s">
        <v>118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>
      <c r="A70" s="172">
        <v>30</v>
      </c>
      <c r="B70" s="173" t="s">
        <v>208</v>
      </c>
      <c r="C70" s="174" t="s">
        <v>209</v>
      </c>
      <c r="D70" s="175" t="s">
        <v>128</v>
      </c>
      <c r="E70" s="176">
        <v>1</v>
      </c>
      <c r="F70" s="177">
        <v>0</v>
      </c>
      <c r="G70" s="178">
        <f>ROUND(E70*F70,2)</f>
        <v>0</v>
      </c>
      <c r="H70" s="164">
        <v>74.599999999999994</v>
      </c>
      <c r="I70" s="165">
        <f>ROUND(E70*H70,2)</f>
        <v>74.599999999999994</v>
      </c>
      <c r="J70" s="164">
        <v>1359.4</v>
      </c>
      <c r="K70" s="165">
        <f>ROUND(E70*J70,2)</f>
        <v>1359.4</v>
      </c>
      <c r="L70" s="165">
        <v>21</v>
      </c>
      <c r="M70" s="165">
        <f>G70*(1+L70/100)</f>
        <v>0</v>
      </c>
      <c r="N70" s="165">
        <v>4.2999999999999999E-4</v>
      </c>
      <c r="O70" s="165">
        <f>ROUND(E70*N70,2)</f>
        <v>0</v>
      </c>
      <c r="P70" s="165">
        <v>0</v>
      </c>
      <c r="Q70" s="165">
        <f>ROUND(E70*P70,2)</f>
        <v>0</v>
      </c>
      <c r="R70" s="165"/>
      <c r="S70" s="165" t="s">
        <v>116</v>
      </c>
      <c r="T70" s="165" t="s">
        <v>116</v>
      </c>
      <c r="U70" s="165">
        <v>2.34</v>
      </c>
      <c r="V70" s="165">
        <f>ROUND(E70*U70,2)</f>
        <v>2.34</v>
      </c>
      <c r="W70" s="165"/>
      <c r="X70" s="165" t="s">
        <v>117</v>
      </c>
      <c r="Y70" s="166"/>
      <c r="Z70" s="166"/>
      <c r="AA70" s="166"/>
      <c r="AB70" s="166"/>
      <c r="AC70" s="166"/>
      <c r="AD70" s="166"/>
      <c r="AE70" s="166"/>
      <c r="AF70" s="166"/>
      <c r="AG70" s="166" t="s">
        <v>118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ht="22.5" outlineLevel="1">
      <c r="A71" s="172">
        <v>31</v>
      </c>
      <c r="B71" s="173" t="s">
        <v>210</v>
      </c>
      <c r="C71" s="174" t="s">
        <v>211</v>
      </c>
      <c r="D71" s="175" t="s">
        <v>128</v>
      </c>
      <c r="E71" s="176">
        <v>1</v>
      </c>
      <c r="F71" s="177">
        <v>0</v>
      </c>
      <c r="G71" s="178">
        <f>ROUND(E71*F71,2)</f>
        <v>0</v>
      </c>
      <c r="H71" s="164">
        <v>30000</v>
      </c>
      <c r="I71" s="165">
        <f>ROUND(E71*H71,2)</f>
        <v>30000</v>
      </c>
      <c r="J71" s="164">
        <v>0</v>
      </c>
      <c r="K71" s="165">
        <f>ROUND(E71*J71,2)</f>
        <v>0</v>
      </c>
      <c r="L71" s="165">
        <v>21</v>
      </c>
      <c r="M71" s="165">
        <f>G71*(1+L71/100)</f>
        <v>0</v>
      </c>
      <c r="N71" s="165">
        <v>0.255</v>
      </c>
      <c r="O71" s="165">
        <f>ROUND(E71*N71,2)</f>
        <v>0.26</v>
      </c>
      <c r="P71" s="165">
        <v>0</v>
      </c>
      <c r="Q71" s="165">
        <f>ROUND(E71*P71,2)</f>
        <v>0</v>
      </c>
      <c r="R71" s="165" t="s">
        <v>159</v>
      </c>
      <c r="S71" s="165" t="s">
        <v>116</v>
      </c>
      <c r="T71" s="165" t="s">
        <v>212</v>
      </c>
      <c r="U71" s="165">
        <v>0</v>
      </c>
      <c r="V71" s="165">
        <f>ROUND(E71*U71,2)</f>
        <v>0</v>
      </c>
      <c r="W71" s="165"/>
      <c r="X71" s="165" t="s">
        <v>160</v>
      </c>
      <c r="Y71" s="166"/>
      <c r="Z71" s="166"/>
      <c r="AA71" s="166"/>
      <c r="AB71" s="166"/>
      <c r="AC71" s="166"/>
      <c r="AD71" s="166"/>
      <c r="AE71" s="166"/>
      <c r="AF71" s="166"/>
      <c r="AG71" s="166" t="s">
        <v>161</v>
      </c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>
      <c r="A72" s="172">
        <v>32</v>
      </c>
      <c r="B72" s="173" t="s">
        <v>213</v>
      </c>
      <c r="C72" s="174" t="s">
        <v>214</v>
      </c>
      <c r="D72" s="175" t="s">
        <v>187</v>
      </c>
      <c r="E72" s="176">
        <v>0.31827</v>
      </c>
      <c r="F72" s="177">
        <v>0</v>
      </c>
      <c r="G72" s="178">
        <f>ROUND(E72*F72,2)</f>
        <v>0</v>
      </c>
      <c r="H72" s="164">
        <v>0</v>
      </c>
      <c r="I72" s="165">
        <f>ROUND(E72*H72,2)</f>
        <v>0</v>
      </c>
      <c r="J72" s="164">
        <v>1314</v>
      </c>
      <c r="K72" s="165">
        <f>ROUND(E72*J72,2)</f>
        <v>418.21</v>
      </c>
      <c r="L72" s="165">
        <v>21</v>
      </c>
      <c r="M72" s="165">
        <f>G72*(1+L72/100)</f>
        <v>0</v>
      </c>
      <c r="N72" s="165">
        <v>0</v>
      </c>
      <c r="O72" s="165">
        <f>ROUND(E72*N72,2)</f>
        <v>0</v>
      </c>
      <c r="P72" s="165">
        <v>0</v>
      </c>
      <c r="Q72" s="165">
        <f>ROUND(E72*P72,2)</f>
        <v>0</v>
      </c>
      <c r="R72" s="165"/>
      <c r="S72" s="165" t="s">
        <v>116</v>
      </c>
      <c r="T72" s="165" t="s">
        <v>116</v>
      </c>
      <c r="U72" s="165">
        <v>3.327</v>
      </c>
      <c r="V72" s="165">
        <f>ROUND(E72*U72,2)</f>
        <v>1.06</v>
      </c>
      <c r="W72" s="165"/>
      <c r="X72" s="165" t="s">
        <v>188</v>
      </c>
      <c r="Y72" s="166"/>
      <c r="Z72" s="166"/>
      <c r="AA72" s="166"/>
      <c r="AB72" s="166"/>
      <c r="AC72" s="166"/>
      <c r="AD72" s="166"/>
      <c r="AE72" s="166"/>
      <c r="AF72" s="166"/>
      <c r="AG72" s="166" t="s">
        <v>189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>
      <c r="A73" s="149" t="s">
        <v>111</v>
      </c>
      <c r="B73" s="150" t="s">
        <v>74</v>
      </c>
      <c r="C73" s="151" t="s">
        <v>75</v>
      </c>
      <c r="D73" s="152"/>
      <c r="E73" s="153"/>
      <c r="F73" s="154"/>
      <c r="G73" s="155">
        <f>SUMIF(AG74:AG80,"&lt;&gt;NOR",G74:G80)</f>
        <v>0</v>
      </c>
      <c r="H73" s="156"/>
      <c r="I73" s="156">
        <f>SUM(I74:I80)</f>
        <v>2935.45</v>
      </c>
      <c r="J73" s="156"/>
      <c r="K73" s="156">
        <f>SUM(K74:K80)</f>
        <v>9326.93</v>
      </c>
      <c r="L73" s="156"/>
      <c r="M73" s="156">
        <f>SUM(M74:M80)</f>
        <v>0</v>
      </c>
      <c r="N73" s="156"/>
      <c r="O73" s="156">
        <f>SUM(O74:O80)</f>
        <v>0.09</v>
      </c>
      <c r="P73" s="156"/>
      <c r="Q73" s="156">
        <f>SUM(Q74:Q80)</f>
        <v>0</v>
      </c>
      <c r="R73" s="156"/>
      <c r="S73" s="156"/>
      <c r="T73" s="156"/>
      <c r="U73" s="156"/>
      <c r="V73" s="156">
        <f>SUM(V74:V80)</f>
        <v>19</v>
      </c>
      <c r="W73" s="156"/>
      <c r="X73" s="156"/>
      <c r="AG73" t="s">
        <v>112</v>
      </c>
    </row>
    <row r="74" spans="1:60" outlineLevel="1">
      <c r="A74" s="157">
        <v>33</v>
      </c>
      <c r="B74" s="158" t="s">
        <v>215</v>
      </c>
      <c r="C74" s="159" t="s">
        <v>216</v>
      </c>
      <c r="D74" s="160" t="s">
        <v>115</v>
      </c>
      <c r="E74" s="161">
        <v>62.869</v>
      </c>
      <c r="F74" s="162">
        <v>0</v>
      </c>
      <c r="G74" s="163">
        <f>ROUND(E74*F74,2)</f>
        <v>0</v>
      </c>
      <c r="H74" s="164">
        <v>5.75</v>
      </c>
      <c r="I74" s="165">
        <f>ROUND(E74*H74,2)</f>
        <v>361.5</v>
      </c>
      <c r="J74" s="164">
        <v>15.95</v>
      </c>
      <c r="K74" s="165">
        <f>ROUND(E74*J74,2)</f>
        <v>1002.76</v>
      </c>
      <c r="L74" s="165">
        <v>21</v>
      </c>
      <c r="M74" s="165">
        <f>G74*(1+L74/100)</f>
        <v>0</v>
      </c>
      <c r="N74" s="165">
        <v>1.7000000000000001E-4</v>
      </c>
      <c r="O74" s="165">
        <f>ROUND(E74*N74,2)</f>
        <v>0.01</v>
      </c>
      <c r="P74" s="165">
        <v>0</v>
      </c>
      <c r="Q74" s="165">
        <f>ROUND(E74*P74,2)</f>
        <v>0</v>
      </c>
      <c r="R74" s="165"/>
      <c r="S74" s="165" t="s">
        <v>116</v>
      </c>
      <c r="T74" s="165" t="s">
        <v>116</v>
      </c>
      <c r="U74" s="165">
        <v>3.2480000000000002E-2</v>
      </c>
      <c r="V74" s="165">
        <f>ROUND(E74*U74,2)</f>
        <v>2.04</v>
      </c>
      <c r="W74" s="165"/>
      <c r="X74" s="165" t="s">
        <v>117</v>
      </c>
      <c r="Y74" s="166"/>
      <c r="Z74" s="166"/>
      <c r="AA74" s="166"/>
      <c r="AB74" s="166"/>
      <c r="AC74" s="166"/>
      <c r="AD74" s="166"/>
      <c r="AE74" s="166"/>
      <c r="AF74" s="166"/>
      <c r="AG74" s="166" t="s">
        <v>118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>
      <c r="A75" s="167"/>
      <c r="B75" s="168"/>
      <c r="C75" s="169" t="s">
        <v>217</v>
      </c>
      <c r="D75" s="170"/>
      <c r="E75" s="171">
        <v>62.869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6"/>
      <c r="Z75" s="166"/>
      <c r="AA75" s="166"/>
      <c r="AB75" s="166"/>
      <c r="AC75" s="166"/>
      <c r="AD75" s="166"/>
      <c r="AE75" s="166"/>
      <c r="AF75" s="166"/>
      <c r="AG75" s="166" t="s">
        <v>120</v>
      </c>
      <c r="AH75" s="166">
        <v>0</v>
      </c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>
      <c r="A76" s="157">
        <v>34</v>
      </c>
      <c r="B76" s="158" t="s">
        <v>218</v>
      </c>
      <c r="C76" s="159" t="s">
        <v>219</v>
      </c>
      <c r="D76" s="160" t="s">
        <v>115</v>
      </c>
      <c r="E76" s="161">
        <v>166.3835</v>
      </c>
      <c r="F76" s="162">
        <v>0</v>
      </c>
      <c r="G76" s="163">
        <f>ROUND(E76*F76,2)</f>
        <v>0</v>
      </c>
      <c r="H76" s="164">
        <v>15.47</v>
      </c>
      <c r="I76" s="165">
        <f>ROUND(E76*H76,2)</f>
        <v>2573.9499999999998</v>
      </c>
      <c r="J76" s="164">
        <v>50.03</v>
      </c>
      <c r="K76" s="165">
        <f>ROUND(E76*J76,2)</f>
        <v>8324.17</v>
      </c>
      <c r="L76" s="165">
        <v>21</v>
      </c>
      <c r="M76" s="165">
        <f>G76*(1+L76/100)</f>
        <v>0</v>
      </c>
      <c r="N76" s="165">
        <v>4.6000000000000001E-4</v>
      </c>
      <c r="O76" s="165">
        <f>ROUND(E76*N76,2)</f>
        <v>0.08</v>
      </c>
      <c r="P76" s="165">
        <v>0</v>
      </c>
      <c r="Q76" s="165">
        <f>ROUND(E76*P76,2)</f>
        <v>0</v>
      </c>
      <c r="R76" s="165"/>
      <c r="S76" s="165" t="s">
        <v>116</v>
      </c>
      <c r="T76" s="165" t="s">
        <v>116</v>
      </c>
      <c r="U76" s="165">
        <v>0.10191</v>
      </c>
      <c r="V76" s="165">
        <f>ROUND(E76*U76,2)</f>
        <v>16.96</v>
      </c>
      <c r="W76" s="165"/>
      <c r="X76" s="165" t="s">
        <v>117</v>
      </c>
      <c r="Y76" s="166"/>
      <c r="Z76" s="166"/>
      <c r="AA76" s="166"/>
      <c r="AB76" s="166"/>
      <c r="AC76" s="166"/>
      <c r="AD76" s="166"/>
      <c r="AE76" s="166"/>
      <c r="AF76" s="166"/>
      <c r="AG76" s="166" t="s">
        <v>118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>
      <c r="A77" s="167"/>
      <c r="B77" s="168"/>
      <c r="C77" s="169" t="s">
        <v>217</v>
      </c>
      <c r="D77" s="170"/>
      <c r="E77" s="171">
        <v>62.869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6"/>
      <c r="Z77" s="166"/>
      <c r="AA77" s="166"/>
      <c r="AB77" s="166"/>
      <c r="AC77" s="166"/>
      <c r="AD77" s="166"/>
      <c r="AE77" s="166"/>
      <c r="AF77" s="166"/>
      <c r="AG77" s="166" t="s">
        <v>120</v>
      </c>
      <c r="AH77" s="166">
        <v>0</v>
      </c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>
      <c r="A78" s="167"/>
      <c r="B78" s="168"/>
      <c r="C78" s="169" t="s">
        <v>220</v>
      </c>
      <c r="D78" s="170"/>
      <c r="E78" s="171">
        <v>115.8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6"/>
      <c r="Z78" s="166"/>
      <c r="AA78" s="166"/>
      <c r="AB78" s="166"/>
      <c r="AC78" s="166"/>
      <c r="AD78" s="166"/>
      <c r="AE78" s="166"/>
      <c r="AF78" s="166"/>
      <c r="AG78" s="166" t="s">
        <v>120</v>
      </c>
      <c r="AH78" s="166">
        <v>0</v>
      </c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ht="25.5" customHeight="1" outlineLevel="1">
      <c r="A79" s="167"/>
      <c r="B79" s="168"/>
      <c r="C79" s="169" t="s">
        <v>221</v>
      </c>
      <c r="D79" s="170"/>
      <c r="E79" s="171">
        <v>7.83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6"/>
      <c r="Z79" s="166"/>
      <c r="AA79" s="166"/>
      <c r="AB79" s="166"/>
      <c r="AC79" s="166"/>
      <c r="AD79" s="166"/>
      <c r="AE79" s="166"/>
      <c r="AF79" s="166"/>
      <c r="AG79" s="166" t="s">
        <v>120</v>
      </c>
      <c r="AH79" s="166">
        <v>0</v>
      </c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</row>
    <row r="80" spans="1:60" ht="22.5" outlineLevel="1">
      <c r="A80" s="167"/>
      <c r="B80" s="168"/>
      <c r="C80" s="169" t="s">
        <v>222</v>
      </c>
      <c r="D80" s="170"/>
      <c r="E80" s="171">
        <v>-20.115500000000001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6"/>
      <c r="Z80" s="166"/>
      <c r="AA80" s="166"/>
      <c r="AB80" s="166"/>
      <c r="AC80" s="166"/>
      <c r="AD80" s="166"/>
      <c r="AE80" s="166"/>
      <c r="AF80" s="166"/>
      <c r="AG80" s="166" t="s">
        <v>120</v>
      </c>
      <c r="AH80" s="166">
        <v>0</v>
      </c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>
      <c r="A81" s="149" t="s">
        <v>111</v>
      </c>
      <c r="B81" s="150" t="s">
        <v>76</v>
      </c>
      <c r="C81" s="151" t="s">
        <v>77</v>
      </c>
      <c r="D81" s="152"/>
      <c r="E81" s="153"/>
      <c r="F81" s="154"/>
      <c r="G81" s="155">
        <f>SUMIF(AG82:AG86,"&lt;&gt;NOR",G82:G86)</f>
        <v>0</v>
      </c>
      <c r="H81" s="156"/>
      <c r="I81" s="156">
        <f>SUM(I82:I86)</f>
        <v>0</v>
      </c>
      <c r="J81" s="156"/>
      <c r="K81" s="156">
        <f>SUM(K82:K86)</f>
        <v>11683.4</v>
      </c>
      <c r="L81" s="156"/>
      <c r="M81" s="156">
        <f>SUM(M82:M86)</f>
        <v>0</v>
      </c>
      <c r="N81" s="156"/>
      <c r="O81" s="156">
        <f>SUM(O82:O86)</f>
        <v>0</v>
      </c>
      <c r="P81" s="156"/>
      <c r="Q81" s="156">
        <f>SUM(Q82:Q86)</f>
        <v>0</v>
      </c>
      <c r="R81" s="156"/>
      <c r="S81" s="156"/>
      <c r="T81" s="156"/>
      <c r="U81" s="156"/>
      <c r="V81" s="156">
        <f>SUM(V82:V86)</f>
        <v>9.24</v>
      </c>
      <c r="W81" s="156"/>
      <c r="X81" s="156"/>
      <c r="AG81" t="s">
        <v>112</v>
      </c>
    </row>
    <row r="82" spans="1:60" outlineLevel="1">
      <c r="A82" s="172">
        <v>35</v>
      </c>
      <c r="B82" s="173" t="s">
        <v>223</v>
      </c>
      <c r="C82" s="174" t="s">
        <v>224</v>
      </c>
      <c r="D82" s="175" t="s">
        <v>187</v>
      </c>
      <c r="E82" s="176">
        <v>5.4052300000000004</v>
      </c>
      <c r="F82" s="177">
        <v>0</v>
      </c>
      <c r="G82" s="178">
        <f>ROUND(E82*F82,2)</f>
        <v>0</v>
      </c>
      <c r="H82" s="164">
        <v>0</v>
      </c>
      <c r="I82" s="165">
        <f>ROUND(E82*H82,2)</f>
        <v>0</v>
      </c>
      <c r="J82" s="164">
        <v>318</v>
      </c>
      <c r="K82" s="165">
        <f>ROUND(E82*J82,2)</f>
        <v>1718.86</v>
      </c>
      <c r="L82" s="165">
        <v>21</v>
      </c>
      <c r="M82" s="165">
        <f>G82*(1+L82/100)</f>
        <v>0</v>
      </c>
      <c r="N82" s="165">
        <v>0</v>
      </c>
      <c r="O82" s="165">
        <f>ROUND(E82*N82,2)</f>
        <v>0</v>
      </c>
      <c r="P82" s="165">
        <v>0</v>
      </c>
      <c r="Q82" s="165">
        <f>ROUND(E82*P82,2)</f>
        <v>0</v>
      </c>
      <c r="R82" s="165"/>
      <c r="S82" s="165" t="s">
        <v>116</v>
      </c>
      <c r="T82" s="165" t="s">
        <v>116</v>
      </c>
      <c r="U82" s="165">
        <v>0.94199999999999995</v>
      </c>
      <c r="V82" s="165">
        <f>ROUND(E82*U82,2)</f>
        <v>5.09</v>
      </c>
      <c r="W82" s="165"/>
      <c r="X82" s="165" t="s">
        <v>225</v>
      </c>
      <c r="Y82" s="166"/>
      <c r="Z82" s="166"/>
      <c r="AA82" s="166"/>
      <c r="AB82" s="166"/>
      <c r="AC82" s="166"/>
      <c r="AD82" s="166"/>
      <c r="AE82" s="166"/>
      <c r="AF82" s="166"/>
      <c r="AG82" s="166" t="s">
        <v>226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outlineLevel="1">
      <c r="A83" s="172">
        <v>36</v>
      </c>
      <c r="B83" s="173" t="s">
        <v>227</v>
      </c>
      <c r="C83" s="174" t="s">
        <v>228</v>
      </c>
      <c r="D83" s="175" t="s">
        <v>187</v>
      </c>
      <c r="E83" s="176">
        <v>5.4052300000000004</v>
      </c>
      <c r="F83" s="177">
        <v>0</v>
      </c>
      <c r="G83" s="178">
        <f>ROUND(E83*F83,2)</f>
        <v>0</v>
      </c>
      <c r="H83" s="164">
        <v>0</v>
      </c>
      <c r="I83" s="165">
        <f>ROUND(E83*H83,2)</f>
        <v>0</v>
      </c>
      <c r="J83" s="164">
        <v>164.5</v>
      </c>
      <c r="K83" s="165">
        <f>ROUND(E83*J83,2)</f>
        <v>889.16</v>
      </c>
      <c r="L83" s="165">
        <v>21</v>
      </c>
      <c r="M83" s="165">
        <f>G83*(1+L83/100)</f>
        <v>0</v>
      </c>
      <c r="N83" s="165">
        <v>0</v>
      </c>
      <c r="O83" s="165">
        <f>ROUND(E83*N83,2)</f>
        <v>0</v>
      </c>
      <c r="P83" s="165">
        <v>0</v>
      </c>
      <c r="Q83" s="165">
        <f>ROUND(E83*P83,2)</f>
        <v>0</v>
      </c>
      <c r="R83" s="165"/>
      <c r="S83" s="165" t="s">
        <v>229</v>
      </c>
      <c r="T83" s="165" t="s">
        <v>116</v>
      </c>
      <c r="U83" s="165">
        <v>0.27700000000000002</v>
      </c>
      <c r="V83" s="165">
        <f>ROUND(E83*U83,2)</f>
        <v>1.5</v>
      </c>
      <c r="W83" s="165"/>
      <c r="X83" s="165" t="s">
        <v>225</v>
      </c>
      <c r="Y83" s="166"/>
      <c r="Z83" s="166"/>
      <c r="AA83" s="166"/>
      <c r="AB83" s="166"/>
      <c r="AC83" s="166"/>
      <c r="AD83" s="166"/>
      <c r="AE83" s="166"/>
      <c r="AF83" s="166"/>
      <c r="AG83" s="166" t="s">
        <v>226</v>
      </c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</row>
    <row r="84" spans="1:60" outlineLevel="1">
      <c r="A84" s="172">
        <v>37</v>
      </c>
      <c r="B84" s="173" t="s">
        <v>230</v>
      </c>
      <c r="C84" s="174" t="s">
        <v>231</v>
      </c>
      <c r="D84" s="175" t="s">
        <v>187</v>
      </c>
      <c r="E84" s="176">
        <v>5.4052300000000004</v>
      </c>
      <c r="F84" s="177">
        <v>0</v>
      </c>
      <c r="G84" s="178">
        <f>ROUND(E84*F84,2)</f>
        <v>0</v>
      </c>
      <c r="H84" s="164">
        <v>0</v>
      </c>
      <c r="I84" s="165">
        <f>ROUND(E84*H84,2)</f>
        <v>0</v>
      </c>
      <c r="J84" s="164">
        <v>226</v>
      </c>
      <c r="K84" s="165">
        <f>ROUND(E84*J84,2)</f>
        <v>1221.58</v>
      </c>
      <c r="L84" s="165">
        <v>21</v>
      </c>
      <c r="M84" s="165">
        <f>G84*(1+L84/100)</f>
        <v>0</v>
      </c>
      <c r="N84" s="165">
        <v>0</v>
      </c>
      <c r="O84" s="165">
        <f>ROUND(E84*N84,2)</f>
        <v>0</v>
      </c>
      <c r="P84" s="165">
        <v>0</v>
      </c>
      <c r="Q84" s="165">
        <f>ROUND(E84*P84,2)</f>
        <v>0</v>
      </c>
      <c r="R84" s="165"/>
      <c r="S84" s="165" t="s">
        <v>116</v>
      </c>
      <c r="T84" s="165" t="s">
        <v>116</v>
      </c>
      <c r="U84" s="165">
        <v>0.49</v>
      </c>
      <c r="V84" s="165">
        <f>ROUND(E84*U84,2)</f>
        <v>2.65</v>
      </c>
      <c r="W84" s="165"/>
      <c r="X84" s="165" t="s">
        <v>225</v>
      </c>
      <c r="Y84" s="166"/>
      <c r="Z84" s="166"/>
      <c r="AA84" s="166"/>
      <c r="AB84" s="166"/>
      <c r="AC84" s="166"/>
      <c r="AD84" s="166"/>
      <c r="AE84" s="166"/>
      <c r="AF84" s="166"/>
      <c r="AG84" s="166" t="s">
        <v>226</v>
      </c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</row>
    <row r="85" spans="1:60" outlineLevel="1">
      <c r="A85" s="172">
        <v>38</v>
      </c>
      <c r="B85" s="173" t="s">
        <v>232</v>
      </c>
      <c r="C85" s="174" t="s">
        <v>233</v>
      </c>
      <c r="D85" s="175" t="s">
        <v>187</v>
      </c>
      <c r="E85" s="176">
        <v>27.02617</v>
      </c>
      <c r="F85" s="177">
        <v>0</v>
      </c>
      <c r="G85" s="178">
        <f>ROUND(E85*F85,2)</f>
        <v>0</v>
      </c>
      <c r="H85" s="164">
        <v>0</v>
      </c>
      <c r="I85" s="165">
        <f>ROUND(E85*H85,2)</f>
        <v>0</v>
      </c>
      <c r="J85" s="164">
        <v>15.6</v>
      </c>
      <c r="K85" s="165">
        <f>ROUND(E85*J85,2)</f>
        <v>421.61</v>
      </c>
      <c r="L85" s="165">
        <v>21</v>
      </c>
      <c r="M85" s="165">
        <f>G85*(1+L85/100)</f>
        <v>0</v>
      </c>
      <c r="N85" s="165">
        <v>0</v>
      </c>
      <c r="O85" s="165">
        <f>ROUND(E85*N85,2)</f>
        <v>0</v>
      </c>
      <c r="P85" s="165">
        <v>0</v>
      </c>
      <c r="Q85" s="165">
        <f>ROUND(E85*P85,2)</f>
        <v>0</v>
      </c>
      <c r="R85" s="165"/>
      <c r="S85" s="165" t="s">
        <v>116</v>
      </c>
      <c r="T85" s="165" t="s">
        <v>116</v>
      </c>
      <c r="U85" s="165">
        <v>0</v>
      </c>
      <c r="V85" s="165">
        <f>ROUND(E85*U85,2)</f>
        <v>0</v>
      </c>
      <c r="W85" s="165"/>
      <c r="X85" s="165" t="s">
        <v>225</v>
      </c>
      <c r="Y85" s="166"/>
      <c r="Z85" s="166"/>
      <c r="AA85" s="166"/>
      <c r="AB85" s="166"/>
      <c r="AC85" s="166"/>
      <c r="AD85" s="166"/>
      <c r="AE85" s="166"/>
      <c r="AF85" s="166"/>
      <c r="AG85" s="166" t="s">
        <v>226</v>
      </c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</row>
    <row r="86" spans="1:60" outlineLevel="1">
      <c r="A86" s="172">
        <v>39</v>
      </c>
      <c r="B86" s="173" t="s">
        <v>234</v>
      </c>
      <c r="C86" s="174" t="s">
        <v>235</v>
      </c>
      <c r="D86" s="175" t="s">
        <v>187</v>
      </c>
      <c r="E86" s="176">
        <v>5.4052300000000004</v>
      </c>
      <c r="F86" s="177">
        <v>0</v>
      </c>
      <c r="G86" s="178">
        <f>ROUND(E86*F86,2)</f>
        <v>0</v>
      </c>
      <c r="H86" s="164">
        <v>0</v>
      </c>
      <c r="I86" s="165">
        <f>ROUND(E86*H86,2)</f>
        <v>0</v>
      </c>
      <c r="J86" s="164">
        <v>1375</v>
      </c>
      <c r="K86" s="165">
        <f>ROUND(E86*J86,2)</f>
        <v>7432.19</v>
      </c>
      <c r="L86" s="165">
        <v>21</v>
      </c>
      <c r="M86" s="165">
        <f>G86*(1+L86/100)</f>
        <v>0</v>
      </c>
      <c r="N86" s="165">
        <v>0</v>
      </c>
      <c r="O86" s="165">
        <f>ROUND(E86*N86,2)</f>
        <v>0</v>
      </c>
      <c r="P86" s="165">
        <v>0</v>
      </c>
      <c r="Q86" s="165">
        <f>ROUND(E86*P86,2)</f>
        <v>0</v>
      </c>
      <c r="R86" s="165"/>
      <c r="S86" s="165" t="s">
        <v>229</v>
      </c>
      <c r="T86" s="165" t="s">
        <v>116</v>
      </c>
      <c r="U86" s="165">
        <v>0</v>
      </c>
      <c r="V86" s="165">
        <f>ROUND(E86*U86,2)</f>
        <v>0</v>
      </c>
      <c r="W86" s="165"/>
      <c r="X86" s="165" t="s">
        <v>225</v>
      </c>
      <c r="Y86" s="166"/>
      <c r="Z86" s="166"/>
      <c r="AA86" s="166"/>
      <c r="AB86" s="166"/>
      <c r="AC86" s="166"/>
      <c r="AD86" s="166"/>
      <c r="AE86" s="166"/>
      <c r="AF86" s="166"/>
      <c r="AG86" s="166" t="s">
        <v>226</v>
      </c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</row>
    <row r="87" spans="1:60">
      <c r="A87" s="149" t="s">
        <v>111</v>
      </c>
      <c r="B87" s="150" t="s">
        <v>26</v>
      </c>
      <c r="C87" s="151" t="s">
        <v>27</v>
      </c>
      <c r="D87" s="152"/>
      <c r="E87" s="153"/>
      <c r="F87" s="154"/>
      <c r="G87" s="155">
        <f>SUMIF(AG88:AG88,"&lt;&gt;NOR",G88:G88)</f>
        <v>0</v>
      </c>
      <c r="H87" s="156"/>
      <c r="I87" s="156">
        <f>SUM(I88:I88)</f>
        <v>0</v>
      </c>
      <c r="J87" s="156"/>
      <c r="K87" s="156">
        <f>SUM(K88:K88)</f>
        <v>7000</v>
      </c>
      <c r="L87" s="156"/>
      <c r="M87" s="156">
        <f>SUM(M88:M88)</f>
        <v>0</v>
      </c>
      <c r="N87" s="156"/>
      <c r="O87" s="156">
        <f>SUM(O88:O88)</f>
        <v>0</v>
      </c>
      <c r="P87" s="156"/>
      <c r="Q87" s="156">
        <f>SUM(Q88:Q88)</f>
        <v>0</v>
      </c>
      <c r="R87" s="156"/>
      <c r="S87" s="156"/>
      <c r="T87" s="156"/>
      <c r="U87" s="156"/>
      <c r="V87" s="156">
        <f>SUM(V88:V88)</f>
        <v>0</v>
      </c>
      <c r="W87" s="156"/>
      <c r="X87" s="156"/>
      <c r="AG87" t="s">
        <v>112</v>
      </c>
    </row>
    <row r="88" spans="1:60" outlineLevel="1">
      <c r="A88" s="172">
        <v>40</v>
      </c>
      <c r="B88" s="173" t="s">
        <v>236</v>
      </c>
      <c r="C88" s="174" t="s">
        <v>237</v>
      </c>
      <c r="D88" s="175" t="s">
        <v>238</v>
      </c>
      <c r="E88" s="176">
        <v>20</v>
      </c>
      <c r="F88" s="177">
        <v>0</v>
      </c>
      <c r="G88" s="178">
        <f>ROUND(E88*F88,2)</f>
        <v>0</v>
      </c>
      <c r="H88" s="164">
        <v>0</v>
      </c>
      <c r="I88" s="165">
        <f>ROUND(E88*H88,2)</f>
        <v>0</v>
      </c>
      <c r="J88" s="164">
        <v>350</v>
      </c>
      <c r="K88" s="165">
        <f>ROUND(E88*J88,2)</f>
        <v>7000</v>
      </c>
      <c r="L88" s="165">
        <v>21</v>
      </c>
      <c r="M88" s="165">
        <f>G88*(1+L88/100)</f>
        <v>0</v>
      </c>
      <c r="N88" s="165">
        <v>0</v>
      </c>
      <c r="O88" s="165">
        <f>ROUND(E88*N88,2)</f>
        <v>0</v>
      </c>
      <c r="P88" s="165">
        <v>0</v>
      </c>
      <c r="Q88" s="165">
        <f>ROUND(E88*P88,2)</f>
        <v>0</v>
      </c>
      <c r="R88" s="165"/>
      <c r="S88" s="165" t="s">
        <v>229</v>
      </c>
      <c r="T88" s="165" t="s">
        <v>212</v>
      </c>
      <c r="U88" s="165">
        <v>0</v>
      </c>
      <c r="V88" s="165">
        <f>ROUND(E88*U88,2)</f>
        <v>0</v>
      </c>
      <c r="W88" s="165"/>
      <c r="X88" s="165" t="s">
        <v>239</v>
      </c>
      <c r="Y88" s="166"/>
      <c r="Z88" s="166"/>
      <c r="AA88" s="166"/>
      <c r="AB88" s="166"/>
      <c r="AC88" s="166"/>
      <c r="AD88" s="166"/>
      <c r="AE88" s="166"/>
      <c r="AF88" s="166"/>
      <c r="AG88" s="166" t="s">
        <v>240</v>
      </c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</row>
    <row r="89" spans="1:60">
      <c r="A89" s="149" t="s">
        <v>111</v>
      </c>
      <c r="B89" s="150" t="s">
        <v>24</v>
      </c>
      <c r="C89" s="151" t="s">
        <v>25</v>
      </c>
      <c r="D89" s="152"/>
      <c r="E89" s="153"/>
      <c r="F89" s="154"/>
      <c r="G89" s="155">
        <f>SUMIF(AG90:AG90,"&lt;&gt;NOR",G90:G90)</f>
        <v>0</v>
      </c>
      <c r="H89" s="156"/>
      <c r="I89" s="156">
        <f>SUM(I90:I90)</f>
        <v>0</v>
      </c>
      <c r="J89" s="156"/>
      <c r="K89" s="156">
        <f>SUM(K90:K90)</f>
        <v>7874.79</v>
      </c>
      <c r="L89" s="156"/>
      <c r="M89" s="156">
        <f>SUM(M90:M90)</f>
        <v>0</v>
      </c>
      <c r="N89" s="156"/>
      <c r="O89" s="156">
        <f>SUM(O90:O90)</f>
        <v>0</v>
      </c>
      <c r="P89" s="156"/>
      <c r="Q89" s="156">
        <f>SUM(Q90:Q90)</f>
        <v>0</v>
      </c>
      <c r="R89" s="156"/>
      <c r="S89" s="156"/>
      <c r="T89" s="156"/>
      <c r="U89" s="156"/>
      <c r="V89" s="156">
        <f>SUM(V90:V90)</f>
        <v>0</v>
      </c>
      <c r="W89" s="156"/>
      <c r="X89" s="156"/>
      <c r="AG89" t="s">
        <v>112</v>
      </c>
    </row>
    <row r="90" spans="1:60" ht="14.25" customHeight="1" outlineLevel="1">
      <c r="A90" s="157">
        <v>41</v>
      </c>
      <c r="B90" s="158" t="s">
        <v>239</v>
      </c>
      <c r="C90" s="159" t="s">
        <v>241</v>
      </c>
      <c r="D90" s="160" t="s">
        <v>242</v>
      </c>
      <c r="E90" s="161">
        <v>1</v>
      </c>
      <c r="F90" s="162">
        <v>0</v>
      </c>
      <c r="G90" s="163">
        <f>ROUND(E90*F90,2)</f>
        <v>0</v>
      </c>
      <c r="H90" s="164">
        <v>0</v>
      </c>
      <c r="I90" s="165">
        <f>ROUND(E90*H90,2)</f>
        <v>0</v>
      </c>
      <c r="J90" s="164">
        <v>7874.79</v>
      </c>
      <c r="K90" s="165">
        <f>ROUND(E90*J90,2)</f>
        <v>7874.79</v>
      </c>
      <c r="L90" s="165">
        <v>21</v>
      </c>
      <c r="M90" s="165">
        <f>G90*(1+L90/100)</f>
        <v>0</v>
      </c>
      <c r="N90" s="165">
        <v>0</v>
      </c>
      <c r="O90" s="165">
        <f>ROUND(E90*N90,2)</f>
        <v>0</v>
      </c>
      <c r="P90" s="165">
        <v>0</v>
      </c>
      <c r="Q90" s="165">
        <f>ROUND(E90*P90,2)</f>
        <v>0</v>
      </c>
      <c r="R90" s="165"/>
      <c r="S90" s="165" t="s">
        <v>229</v>
      </c>
      <c r="T90" s="165" t="s">
        <v>212</v>
      </c>
      <c r="U90" s="165">
        <v>0</v>
      </c>
      <c r="V90" s="165">
        <f>ROUND(E90*U90,2)</f>
        <v>0</v>
      </c>
      <c r="W90" s="165"/>
      <c r="X90" s="165" t="s">
        <v>239</v>
      </c>
      <c r="Y90" s="166"/>
      <c r="Z90" s="166"/>
      <c r="AA90" s="166"/>
      <c r="AB90" s="166"/>
      <c r="AC90" s="166"/>
      <c r="AD90" s="166"/>
      <c r="AE90" s="166"/>
      <c r="AF90" s="166"/>
      <c r="AG90" s="166" t="s">
        <v>243</v>
      </c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</row>
    <row r="91" spans="1:60">
      <c r="A91" s="132"/>
      <c r="B91" s="136"/>
      <c r="C91" s="179"/>
      <c r="D91" s="138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AE91">
        <v>15</v>
      </c>
      <c r="AF91">
        <v>21</v>
      </c>
      <c r="AG91" t="s">
        <v>98</v>
      </c>
    </row>
    <row r="92" spans="1:60">
      <c r="A92" s="180"/>
      <c r="B92" s="181" t="s">
        <v>18</v>
      </c>
      <c r="C92" s="182"/>
      <c r="D92" s="183"/>
      <c r="E92" s="184"/>
      <c r="F92" s="184"/>
      <c r="G92" s="185">
        <f>G8+G18+G21+G31+G36+G39+G42+G56+G58+G62+G73+G81+G87+G89</f>
        <v>0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AE92">
        <f>SUMIF(L7:L90,AE91,G7:G90)</f>
        <v>0</v>
      </c>
      <c r="AF92">
        <f>SUMIF(L7:L90,AF91,G7:G90)</f>
        <v>0</v>
      </c>
      <c r="AG92" t="s">
        <v>244</v>
      </c>
    </row>
    <row r="93" spans="1:60">
      <c r="A93" s="132"/>
      <c r="B93" s="136"/>
      <c r="C93" s="179"/>
      <c r="D93" s="138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</row>
    <row r="94" spans="1:60">
      <c r="A94" s="132"/>
      <c r="B94" s="136"/>
      <c r="C94" s="179"/>
      <c r="D94" s="138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</row>
    <row r="95" spans="1:60">
      <c r="A95" s="132"/>
      <c r="B95" s="136"/>
      <c r="C95" s="179"/>
      <c r="D95" s="138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</row>
    <row r="96" spans="1:60">
      <c r="C96" s="186"/>
      <c r="D96" s="84"/>
      <c r="AG96" t="s">
        <v>245</v>
      </c>
    </row>
    <row r="97" spans="4:4">
      <c r="D97" s="84"/>
    </row>
    <row r="98" spans="4:4">
      <c r="D98" s="84"/>
    </row>
    <row r="99" spans="4:4">
      <c r="D99" s="84"/>
    </row>
    <row r="100" spans="4:4">
      <c r="D100" s="84"/>
    </row>
    <row r="101" spans="4:4">
      <c r="D101" s="84"/>
    </row>
    <row r="102" spans="4:4">
      <c r="D102" s="84"/>
    </row>
    <row r="103" spans="4:4">
      <c r="D103" s="84"/>
    </row>
    <row r="104" spans="4:4">
      <c r="D104" s="84"/>
    </row>
    <row r="105" spans="4:4">
      <c r="D105" s="84"/>
    </row>
    <row r="106" spans="4:4">
      <c r="D106" s="84"/>
    </row>
    <row r="107" spans="4:4">
      <c r="D107" s="84"/>
    </row>
    <row r="108" spans="4:4">
      <c r="D108" s="84"/>
    </row>
    <row r="109" spans="4:4">
      <c r="D109" s="84"/>
    </row>
    <row r="110" spans="4:4">
      <c r="D110" s="84"/>
    </row>
    <row r="111" spans="4:4">
      <c r="D111" s="84"/>
    </row>
    <row r="112" spans="4:4">
      <c r="D112" s="84"/>
    </row>
    <row r="113" spans="4:4">
      <c r="D113" s="84"/>
    </row>
    <row r="114" spans="4:4">
      <c r="D114" s="84"/>
    </row>
    <row r="115" spans="4:4">
      <c r="D115" s="84"/>
    </row>
    <row r="116" spans="4:4">
      <c r="D116" s="84"/>
    </row>
    <row r="117" spans="4:4">
      <c r="D117" s="84"/>
    </row>
    <row r="118" spans="4:4">
      <c r="D118" s="84"/>
    </row>
    <row r="119" spans="4:4">
      <c r="D119" s="84"/>
    </row>
    <row r="120" spans="4:4">
      <c r="D120" s="84"/>
    </row>
    <row r="121" spans="4:4">
      <c r="D121" s="84"/>
    </row>
    <row r="122" spans="4:4">
      <c r="D122" s="84"/>
    </row>
    <row r="123" spans="4:4">
      <c r="D123" s="84"/>
    </row>
    <row r="124" spans="4:4">
      <c r="D124" s="84"/>
    </row>
    <row r="125" spans="4:4">
      <c r="D125" s="84"/>
    </row>
    <row r="126" spans="4:4">
      <c r="D126" s="84"/>
    </row>
    <row r="127" spans="4:4">
      <c r="D127" s="84"/>
    </row>
    <row r="128" spans="4:4">
      <c r="D128" s="84"/>
    </row>
    <row r="129" spans="4:4">
      <c r="D129" s="84"/>
    </row>
    <row r="130" spans="4:4">
      <c r="D130" s="84"/>
    </row>
    <row r="131" spans="4:4">
      <c r="D131" s="84"/>
    </row>
    <row r="132" spans="4:4">
      <c r="D132" s="84"/>
    </row>
    <row r="133" spans="4:4">
      <c r="D133" s="84"/>
    </row>
    <row r="134" spans="4:4">
      <c r="D134" s="84"/>
    </row>
    <row r="135" spans="4:4">
      <c r="D135" s="84"/>
    </row>
    <row r="136" spans="4:4">
      <c r="D136" s="84"/>
    </row>
    <row r="137" spans="4:4">
      <c r="D137" s="84"/>
    </row>
    <row r="138" spans="4:4">
      <c r="D138" s="84"/>
    </row>
    <row r="139" spans="4:4">
      <c r="D139" s="84"/>
    </row>
    <row r="140" spans="4:4">
      <c r="D140" s="84"/>
    </row>
    <row r="141" spans="4:4">
      <c r="D141" s="84"/>
    </row>
    <row r="142" spans="4:4">
      <c r="D142" s="84"/>
    </row>
    <row r="143" spans="4:4">
      <c r="D143" s="84"/>
    </row>
    <row r="144" spans="4:4">
      <c r="D144" s="84"/>
    </row>
    <row r="145" spans="4:4">
      <c r="D145" s="84"/>
    </row>
    <row r="146" spans="4:4">
      <c r="D146" s="84"/>
    </row>
    <row r="147" spans="4:4">
      <c r="D147" s="84"/>
    </row>
    <row r="148" spans="4:4">
      <c r="D148" s="84"/>
    </row>
    <row r="149" spans="4:4">
      <c r="D149" s="84"/>
    </row>
    <row r="150" spans="4:4">
      <c r="D150" s="84"/>
    </row>
    <row r="151" spans="4:4">
      <c r="D151" s="84"/>
    </row>
    <row r="152" spans="4:4">
      <c r="D152" s="84"/>
    </row>
    <row r="153" spans="4:4">
      <c r="D153" s="84"/>
    </row>
    <row r="154" spans="4:4">
      <c r="D154" s="84"/>
    </row>
    <row r="155" spans="4:4">
      <c r="D155" s="84"/>
    </row>
    <row r="156" spans="4:4">
      <c r="D156" s="84"/>
    </row>
    <row r="157" spans="4:4">
      <c r="D157" s="84"/>
    </row>
    <row r="158" spans="4:4">
      <c r="D158" s="84"/>
    </row>
    <row r="159" spans="4:4">
      <c r="D159" s="84"/>
    </row>
    <row r="160" spans="4:4">
      <c r="D160" s="84"/>
    </row>
    <row r="161" spans="4:4">
      <c r="D161" s="84"/>
    </row>
    <row r="162" spans="4:4">
      <c r="D162" s="84"/>
    </row>
    <row r="163" spans="4:4">
      <c r="D163" s="84"/>
    </row>
    <row r="164" spans="4:4">
      <c r="D164" s="84"/>
    </row>
    <row r="165" spans="4:4">
      <c r="D165" s="84"/>
    </row>
    <row r="166" spans="4:4">
      <c r="D166" s="84"/>
    </row>
    <row r="167" spans="4:4">
      <c r="D167" s="84"/>
    </row>
    <row r="168" spans="4:4">
      <c r="D168" s="84"/>
    </row>
    <row r="169" spans="4:4">
      <c r="D169" s="84"/>
    </row>
    <row r="170" spans="4:4">
      <c r="D170" s="84"/>
    </row>
    <row r="171" spans="4:4">
      <c r="D171" s="84"/>
    </row>
    <row r="172" spans="4:4">
      <c r="D172" s="84"/>
    </row>
    <row r="173" spans="4:4">
      <c r="D173" s="84"/>
    </row>
    <row r="174" spans="4:4">
      <c r="D174" s="84"/>
    </row>
    <row r="175" spans="4:4">
      <c r="D175" s="84"/>
    </row>
    <row r="176" spans="4:4">
      <c r="D176" s="84"/>
    </row>
    <row r="177" spans="4:4">
      <c r="D177" s="84"/>
    </row>
    <row r="178" spans="4:4">
      <c r="D178" s="84"/>
    </row>
    <row r="179" spans="4:4">
      <c r="D179" s="84"/>
    </row>
    <row r="180" spans="4:4">
      <c r="D180" s="84"/>
    </row>
    <row r="181" spans="4:4">
      <c r="D181" s="84"/>
    </row>
    <row r="182" spans="4:4">
      <c r="D182" s="84"/>
    </row>
    <row r="183" spans="4:4">
      <c r="D183" s="84"/>
    </row>
    <row r="184" spans="4:4">
      <c r="D184" s="84"/>
    </row>
    <row r="185" spans="4:4">
      <c r="D185" s="84"/>
    </row>
    <row r="186" spans="4:4">
      <c r="D186" s="84"/>
    </row>
    <row r="187" spans="4:4">
      <c r="D187" s="84"/>
    </row>
    <row r="188" spans="4:4">
      <c r="D188" s="84"/>
    </row>
    <row r="189" spans="4:4">
      <c r="D189" s="84"/>
    </row>
    <row r="190" spans="4:4">
      <c r="D190" s="84"/>
    </row>
    <row r="191" spans="4:4">
      <c r="D191" s="84"/>
    </row>
    <row r="192" spans="4:4">
      <c r="D192" s="84"/>
    </row>
    <row r="193" spans="4:4">
      <c r="D193" s="84"/>
    </row>
    <row r="194" spans="4:4">
      <c r="D194" s="84"/>
    </row>
    <row r="195" spans="4:4">
      <c r="D195" s="84"/>
    </row>
    <row r="196" spans="4:4">
      <c r="D196" s="84"/>
    </row>
    <row r="197" spans="4:4">
      <c r="D197" s="84"/>
    </row>
    <row r="198" spans="4:4">
      <c r="D198" s="84"/>
    </row>
    <row r="199" spans="4:4">
      <c r="D199" s="84"/>
    </row>
    <row r="200" spans="4:4">
      <c r="D200" s="84"/>
    </row>
    <row r="201" spans="4:4">
      <c r="D201" s="84"/>
    </row>
    <row r="202" spans="4:4">
      <c r="D202" s="84"/>
    </row>
    <row r="203" spans="4:4">
      <c r="D203" s="84"/>
    </row>
    <row r="204" spans="4:4">
      <c r="D204" s="84"/>
    </row>
    <row r="205" spans="4:4">
      <c r="D205" s="84"/>
    </row>
    <row r="206" spans="4:4">
      <c r="D206" s="84"/>
    </row>
    <row r="207" spans="4:4">
      <c r="D207" s="84"/>
    </row>
    <row r="208" spans="4:4">
      <c r="D208" s="84"/>
    </row>
    <row r="209" spans="4:4">
      <c r="D209" s="84"/>
    </row>
    <row r="210" spans="4:4">
      <c r="D210" s="84"/>
    </row>
    <row r="211" spans="4:4">
      <c r="D211" s="84"/>
    </row>
    <row r="212" spans="4:4">
      <c r="D212" s="84"/>
    </row>
    <row r="213" spans="4:4">
      <c r="D213" s="84"/>
    </row>
    <row r="214" spans="4:4">
      <c r="D214" s="84"/>
    </row>
    <row r="215" spans="4:4">
      <c r="D215" s="84"/>
    </row>
    <row r="216" spans="4:4">
      <c r="D216" s="84"/>
    </row>
    <row r="217" spans="4:4">
      <c r="D217" s="84"/>
    </row>
    <row r="218" spans="4:4">
      <c r="D218" s="84"/>
    </row>
    <row r="219" spans="4:4">
      <c r="D219" s="84"/>
    </row>
    <row r="220" spans="4:4">
      <c r="D220" s="84"/>
    </row>
    <row r="221" spans="4:4">
      <c r="D221" s="84"/>
    </row>
    <row r="222" spans="4:4">
      <c r="D222" s="84"/>
    </row>
    <row r="223" spans="4:4">
      <c r="D223" s="84"/>
    </row>
    <row r="224" spans="4:4">
      <c r="D224" s="84"/>
    </row>
    <row r="225" spans="4:4">
      <c r="D225" s="84"/>
    </row>
    <row r="226" spans="4:4">
      <c r="D226" s="84"/>
    </row>
    <row r="227" spans="4:4">
      <c r="D227" s="84"/>
    </row>
    <row r="228" spans="4:4">
      <c r="D228" s="84"/>
    </row>
    <row r="229" spans="4:4">
      <c r="D229" s="84"/>
    </row>
    <row r="230" spans="4:4">
      <c r="D230" s="84"/>
    </row>
    <row r="231" spans="4:4">
      <c r="D231" s="84"/>
    </row>
    <row r="232" spans="4:4">
      <c r="D232" s="84"/>
    </row>
    <row r="233" spans="4:4">
      <c r="D233" s="84"/>
    </row>
    <row r="234" spans="4:4">
      <c r="D234" s="84"/>
    </row>
    <row r="235" spans="4:4">
      <c r="D235" s="84"/>
    </row>
    <row r="236" spans="4:4">
      <c r="D236" s="84"/>
    </row>
    <row r="237" spans="4:4">
      <c r="D237" s="84"/>
    </row>
    <row r="238" spans="4:4">
      <c r="D238" s="84"/>
    </row>
    <row r="239" spans="4:4">
      <c r="D239" s="84"/>
    </row>
    <row r="240" spans="4:4">
      <c r="D240" s="84"/>
    </row>
    <row r="241" spans="4:4">
      <c r="D241" s="84"/>
    </row>
    <row r="242" spans="4:4">
      <c r="D242" s="84"/>
    </row>
    <row r="243" spans="4:4">
      <c r="D243" s="84"/>
    </row>
    <row r="244" spans="4:4">
      <c r="D244" s="84"/>
    </row>
    <row r="245" spans="4:4">
      <c r="D245" s="84"/>
    </row>
    <row r="246" spans="4:4">
      <c r="D246" s="84"/>
    </row>
    <row r="247" spans="4:4">
      <c r="D247" s="84"/>
    </row>
    <row r="248" spans="4:4">
      <c r="D248" s="84"/>
    </row>
    <row r="249" spans="4:4">
      <c r="D249" s="84"/>
    </row>
    <row r="250" spans="4:4">
      <c r="D250" s="84"/>
    </row>
    <row r="251" spans="4:4">
      <c r="D251" s="84"/>
    </row>
    <row r="252" spans="4:4">
      <c r="D252" s="84"/>
    </row>
    <row r="253" spans="4:4">
      <c r="D253" s="84"/>
    </row>
    <row r="254" spans="4:4">
      <c r="D254" s="84"/>
    </row>
    <row r="255" spans="4:4">
      <c r="D255" s="84"/>
    </row>
    <row r="256" spans="4:4">
      <c r="D256" s="84"/>
    </row>
    <row r="257" spans="4:4">
      <c r="D257" s="84"/>
    </row>
    <row r="258" spans="4:4">
      <c r="D258" s="84"/>
    </row>
    <row r="259" spans="4:4">
      <c r="D259" s="84"/>
    </row>
    <row r="260" spans="4:4">
      <c r="D260" s="84"/>
    </row>
    <row r="261" spans="4:4">
      <c r="D261" s="84"/>
    </row>
    <row r="262" spans="4:4">
      <c r="D262" s="84"/>
    </row>
    <row r="263" spans="4:4">
      <c r="D263" s="84"/>
    </row>
    <row r="264" spans="4:4">
      <c r="D264" s="84"/>
    </row>
    <row r="265" spans="4:4">
      <c r="D265" s="84"/>
    </row>
    <row r="266" spans="4:4">
      <c r="D266" s="84"/>
    </row>
    <row r="267" spans="4:4">
      <c r="D267" s="84"/>
    </row>
    <row r="268" spans="4:4">
      <c r="D268" s="84"/>
    </row>
    <row r="269" spans="4:4">
      <c r="D269" s="84"/>
    </row>
    <row r="270" spans="4:4">
      <c r="D270" s="84"/>
    </row>
    <row r="271" spans="4:4">
      <c r="D271" s="84"/>
    </row>
    <row r="272" spans="4:4">
      <c r="D272" s="84"/>
    </row>
    <row r="273" spans="4:4">
      <c r="D273" s="84"/>
    </row>
    <row r="274" spans="4:4">
      <c r="D274" s="84"/>
    </row>
    <row r="275" spans="4:4">
      <c r="D275" s="84"/>
    </row>
    <row r="276" spans="4:4">
      <c r="D276" s="84"/>
    </row>
    <row r="277" spans="4:4">
      <c r="D277" s="84"/>
    </row>
    <row r="278" spans="4:4">
      <c r="D278" s="84"/>
    </row>
    <row r="279" spans="4:4">
      <c r="D279" s="84"/>
    </row>
    <row r="280" spans="4:4">
      <c r="D280" s="84"/>
    </row>
    <row r="281" spans="4:4">
      <c r="D281" s="84"/>
    </row>
    <row r="282" spans="4:4">
      <c r="D282" s="84"/>
    </row>
    <row r="283" spans="4:4">
      <c r="D283" s="84"/>
    </row>
    <row r="284" spans="4:4">
      <c r="D284" s="84"/>
    </row>
    <row r="285" spans="4:4">
      <c r="D285" s="84"/>
    </row>
    <row r="286" spans="4:4">
      <c r="D286" s="84"/>
    </row>
    <row r="287" spans="4:4">
      <c r="D287" s="84"/>
    </row>
    <row r="288" spans="4:4">
      <c r="D288" s="84"/>
    </row>
    <row r="289" spans="4:4">
      <c r="D289" s="84"/>
    </row>
    <row r="290" spans="4:4">
      <c r="D290" s="84"/>
    </row>
    <row r="291" spans="4:4">
      <c r="D291" s="84"/>
    </row>
    <row r="292" spans="4:4">
      <c r="D292" s="84"/>
    </row>
    <row r="293" spans="4:4">
      <c r="D293" s="84"/>
    </row>
    <row r="294" spans="4:4">
      <c r="D294" s="84"/>
    </row>
    <row r="295" spans="4:4">
      <c r="D295" s="84"/>
    </row>
    <row r="296" spans="4:4">
      <c r="D296" s="84"/>
    </row>
    <row r="297" spans="4:4">
      <c r="D297" s="84"/>
    </row>
    <row r="298" spans="4:4">
      <c r="D298" s="84"/>
    </row>
    <row r="299" spans="4:4">
      <c r="D299" s="84"/>
    </row>
    <row r="300" spans="4:4">
      <c r="D300" s="84"/>
    </row>
    <row r="301" spans="4:4">
      <c r="D301" s="84"/>
    </row>
    <row r="302" spans="4:4">
      <c r="D302" s="84"/>
    </row>
    <row r="303" spans="4:4">
      <c r="D303" s="84"/>
    </row>
    <row r="304" spans="4:4">
      <c r="D304" s="84"/>
    </row>
    <row r="305" spans="4:4">
      <c r="D305" s="84"/>
    </row>
    <row r="306" spans="4:4">
      <c r="D306" s="84"/>
    </row>
    <row r="307" spans="4:4">
      <c r="D307" s="84"/>
    </row>
    <row r="308" spans="4:4">
      <c r="D308" s="84"/>
    </row>
    <row r="309" spans="4:4">
      <c r="D309" s="84"/>
    </row>
    <row r="310" spans="4:4">
      <c r="D310" s="84"/>
    </row>
    <row r="311" spans="4:4">
      <c r="D311" s="84"/>
    </row>
    <row r="312" spans="4:4">
      <c r="D312" s="84"/>
    </row>
    <row r="313" spans="4:4">
      <c r="D313" s="84"/>
    </row>
    <row r="314" spans="4:4">
      <c r="D314" s="84"/>
    </row>
    <row r="315" spans="4:4">
      <c r="D315" s="84"/>
    </row>
    <row r="316" spans="4:4">
      <c r="D316" s="84"/>
    </row>
    <row r="317" spans="4:4">
      <c r="D317" s="84"/>
    </row>
    <row r="318" spans="4:4">
      <c r="D318" s="84"/>
    </row>
    <row r="319" spans="4:4">
      <c r="D319" s="84"/>
    </row>
    <row r="320" spans="4:4">
      <c r="D320" s="84"/>
    </row>
    <row r="321" spans="4:4">
      <c r="D321" s="84"/>
    </row>
    <row r="322" spans="4:4">
      <c r="D322" s="84"/>
    </row>
    <row r="323" spans="4:4">
      <c r="D323" s="84"/>
    </row>
    <row r="324" spans="4:4">
      <c r="D324" s="84"/>
    </row>
    <row r="325" spans="4:4">
      <c r="D325" s="84"/>
    </row>
    <row r="326" spans="4:4">
      <c r="D326" s="84"/>
    </row>
    <row r="327" spans="4:4">
      <c r="D327" s="84"/>
    </row>
    <row r="328" spans="4:4">
      <c r="D328" s="84"/>
    </row>
    <row r="329" spans="4:4">
      <c r="D329" s="84"/>
    </row>
    <row r="330" spans="4:4">
      <c r="D330" s="84"/>
    </row>
    <row r="331" spans="4:4">
      <c r="D331" s="84"/>
    </row>
    <row r="332" spans="4:4">
      <c r="D332" s="84"/>
    </row>
    <row r="333" spans="4:4">
      <c r="D333" s="84"/>
    </row>
    <row r="334" spans="4:4">
      <c r="D334" s="84"/>
    </row>
    <row r="335" spans="4:4">
      <c r="D335" s="84"/>
    </row>
    <row r="336" spans="4:4">
      <c r="D336" s="84"/>
    </row>
    <row r="337" spans="4:4">
      <c r="D337" s="84"/>
    </row>
    <row r="338" spans="4:4">
      <c r="D338" s="84"/>
    </row>
    <row r="339" spans="4:4">
      <c r="D339" s="84"/>
    </row>
    <row r="340" spans="4:4">
      <c r="D340" s="84"/>
    </row>
    <row r="341" spans="4:4">
      <c r="D341" s="84"/>
    </row>
    <row r="342" spans="4:4">
      <c r="D342" s="84"/>
    </row>
    <row r="343" spans="4:4">
      <c r="D343" s="84"/>
    </row>
    <row r="344" spans="4:4">
      <c r="D344" s="84"/>
    </row>
    <row r="345" spans="4:4">
      <c r="D345" s="84"/>
    </row>
    <row r="346" spans="4:4">
      <c r="D346" s="84"/>
    </row>
    <row r="347" spans="4:4">
      <c r="D347" s="84"/>
    </row>
    <row r="348" spans="4:4">
      <c r="D348" s="84"/>
    </row>
    <row r="349" spans="4:4">
      <c r="D349" s="84"/>
    </row>
    <row r="350" spans="4:4">
      <c r="D350" s="84"/>
    </row>
    <row r="351" spans="4:4">
      <c r="D351" s="84"/>
    </row>
    <row r="352" spans="4:4">
      <c r="D352" s="84"/>
    </row>
    <row r="353" spans="4:4">
      <c r="D353" s="84"/>
    </row>
    <row r="354" spans="4:4">
      <c r="D354" s="84"/>
    </row>
    <row r="355" spans="4:4">
      <c r="D355" s="84"/>
    </row>
    <row r="356" spans="4:4">
      <c r="D356" s="84"/>
    </row>
    <row r="357" spans="4:4">
      <c r="D357" s="84"/>
    </row>
    <row r="358" spans="4:4">
      <c r="D358" s="84"/>
    </row>
    <row r="359" spans="4:4">
      <c r="D359" s="84"/>
    </row>
    <row r="360" spans="4:4">
      <c r="D360" s="84"/>
    </row>
    <row r="361" spans="4:4">
      <c r="D361" s="84"/>
    </row>
    <row r="362" spans="4:4">
      <c r="D362" s="84"/>
    </row>
    <row r="363" spans="4:4">
      <c r="D363" s="84"/>
    </row>
    <row r="364" spans="4:4">
      <c r="D364" s="84"/>
    </row>
    <row r="365" spans="4:4">
      <c r="D365" s="84"/>
    </row>
    <row r="366" spans="4:4">
      <c r="D366" s="84"/>
    </row>
    <row r="367" spans="4:4">
      <c r="D367" s="84"/>
    </row>
    <row r="368" spans="4:4">
      <c r="D368" s="84"/>
    </row>
    <row r="369" spans="4:4">
      <c r="D369" s="84"/>
    </row>
    <row r="370" spans="4:4">
      <c r="D370" s="84"/>
    </row>
    <row r="371" spans="4:4">
      <c r="D371" s="84"/>
    </row>
    <row r="372" spans="4:4">
      <c r="D372" s="84"/>
    </row>
    <row r="373" spans="4:4">
      <c r="D373" s="84"/>
    </row>
    <row r="374" spans="4:4">
      <c r="D374" s="84"/>
    </row>
    <row r="375" spans="4:4">
      <c r="D375" s="84"/>
    </row>
    <row r="376" spans="4:4">
      <c r="D376" s="84"/>
    </row>
    <row r="377" spans="4:4">
      <c r="D377" s="84"/>
    </row>
    <row r="378" spans="4:4">
      <c r="D378" s="84"/>
    </row>
    <row r="379" spans="4:4">
      <c r="D379" s="84"/>
    </row>
    <row r="380" spans="4:4">
      <c r="D380" s="84"/>
    </row>
    <row r="381" spans="4:4">
      <c r="D381" s="84"/>
    </row>
    <row r="382" spans="4:4">
      <c r="D382" s="84"/>
    </row>
    <row r="383" spans="4:4">
      <c r="D383" s="84"/>
    </row>
    <row r="384" spans="4:4">
      <c r="D384" s="84"/>
    </row>
    <row r="385" spans="4:4">
      <c r="D385" s="84"/>
    </row>
    <row r="386" spans="4:4">
      <c r="D386" s="84"/>
    </row>
    <row r="387" spans="4:4">
      <c r="D387" s="84"/>
    </row>
    <row r="388" spans="4:4">
      <c r="D388" s="84"/>
    </row>
    <row r="389" spans="4:4">
      <c r="D389" s="84"/>
    </row>
    <row r="390" spans="4:4">
      <c r="D390" s="84"/>
    </row>
    <row r="391" spans="4:4">
      <c r="D391" s="84"/>
    </row>
    <row r="392" spans="4:4">
      <c r="D392" s="84"/>
    </row>
    <row r="393" spans="4:4">
      <c r="D393" s="84"/>
    </row>
    <row r="394" spans="4:4">
      <c r="D394" s="84"/>
    </row>
    <row r="395" spans="4:4">
      <c r="D395" s="84"/>
    </row>
    <row r="396" spans="4:4">
      <c r="D396" s="84"/>
    </row>
    <row r="397" spans="4:4">
      <c r="D397" s="84"/>
    </row>
    <row r="398" spans="4:4">
      <c r="D398" s="84"/>
    </row>
    <row r="399" spans="4:4">
      <c r="D399" s="84"/>
    </row>
    <row r="400" spans="4:4">
      <c r="D400" s="84"/>
    </row>
    <row r="401" spans="4:4">
      <c r="D401" s="84"/>
    </row>
    <row r="402" spans="4:4">
      <c r="D402" s="84"/>
    </row>
    <row r="403" spans="4:4">
      <c r="D403" s="84"/>
    </row>
    <row r="404" spans="4:4">
      <c r="D404" s="84"/>
    </row>
    <row r="405" spans="4:4">
      <c r="D405" s="84"/>
    </row>
    <row r="406" spans="4:4">
      <c r="D406" s="84"/>
    </row>
    <row r="407" spans="4:4">
      <c r="D407" s="84"/>
    </row>
    <row r="408" spans="4:4">
      <c r="D408" s="84"/>
    </row>
    <row r="409" spans="4:4">
      <c r="D409" s="84"/>
    </row>
    <row r="410" spans="4:4">
      <c r="D410" s="84"/>
    </row>
    <row r="411" spans="4:4">
      <c r="D411" s="84"/>
    </row>
    <row r="412" spans="4:4">
      <c r="D412" s="84"/>
    </row>
    <row r="413" spans="4:4">
      <c r="D413" s="84"/>
    </row>
    <row r="414" spans="4:4">
      <c r="D414" s="84"/>
    </row>
    <row r="415" spans="4:4">
      <c r="D415" s="84"/>
    </row>
    <row r="416" spans="4:4">
      <c r="D416" s="84"/>
    </row>
    <row r="417" spans="4:4">
      <c r="D417" s="84"/>
    </row>
    <row r="418" spans="4:4">
      <c r="D418" s="84"/>
    </row>
    <row r="419" spans="4:4">
      <c r="D419" s="84"/>
    </row>
    <row r="420" spans="4:4">
      <c r="D420" s="84"/>
    </row>
    <row r="421" spans="4:4">
      <c r="D421" s="84"/>
    </row>
    <row r="422" spans="4:4">
      <c r="D422" s="84"/>
    </row>
    <row r="423" spans="4:4">
      <c r="D423" s="84"/>
    </row>
    <row r="424" spans="4:4">
      <c r="D424" s="84"/>
    </row>
    <row r="425" spans="4:4">
      <c r="D425" s="84"/>
    </row>
    <row r="426" spans="4:4">
      <c r="D426" s="84"/>
    </row>
    <row r="427" spans="4:4">
      <c r="D427" s="84"/>
    </row>
    <row r="428" spans="4:4">
      <c r="D428" s="84"/>
    </row>
    <row r="429" spans="4:4">
      <c r="D429" s="84"/>
    </row>
    <row r="430" spans="4:4">
      <c r="D430" s="84"/>
    </row>
    <row r="431" spans="4:4">
      <c r="D431" s="84"/>
    </row>
    <row r="432" spans="4:4">
      <c r="D432" s="84"/>
    </row>
    <row r="433" spans="4:4">
      <c r="D433" s="84"/>
    </row>
    <row r="434" spans="4:4">
      <c r="D434" s="84"/>
    </row>
    <row r="435" spans="4:4">
      <c r="D435" s="84"/>
    </row>
    <row r="436" spans="4:4">
      <c r="D436" s="84"/>
    </row>
    <row r="437" spans="4:4">
      <c r="D437" s="84"/>
    </row>
    <row r="438" spans="4:4">
      <c r="D438" s="84"/>
    </row>
    <row r="439" spans="4:4">
      <c r="D439" s="84"/>
    </row>
    <row r="440" spans="4:4">
      <c r="D440" s="84"/>
    </row>
    <row r="441" spans="4:4">
      <c r="D441" s="84"/>
    </row>
    <row r="442" spans="4:4">
      <c r="D442" s="84"/>
    </row>
    <row r="443" spans="4:4">
      <c r="D443" s="84"/>
    </row>
    <row r="444" spans="4:4">
      <c r="D444" s="84"/>
    </row>
    <row r="445" spans="4:4">
      <c r="D445" s="84"/>
    </row>
    <row r="446" spans="4:4">
      <c r="D446" s="84"/>
    </row>
    <row r="447" spans="4:4">
      <c r="D447" s="84"/>
    </row>
    <row r="448" spans="4:4">
      <c r="D448" s="84"/>
    </row>
    <row r="449" spans="4:4">
      <c r="D449" s="84"/>
    </row>
    <row r="450" spans="4:4">
      <c r="D450" s="84"/>
    </row>
    <row r="451" spans="4:4">
      <c r="D451" s="84"/>
    </row>
    <row r="452" spans="4:4">
      <c r="D452" s="84"/>
    </row>
    <row r="453" spans="4:4">
      <c r="D453" s="84"/>
    </row>
    <row r="454" spans="4:4">
      <c r="D454" s="84"/>
    </row>
    <row r="455" spans="4:4">
      <c r="D455" s="84"/>
    </row>
    <row r="456" spans="4:4">
      <c r="D456" s="84"/>
    </row>
    <row r="457" spans="4:4">
      <c r="D457" s="84"/>
    </row>
    <row r="458" spans="4:4">
      <c r="D458" s="84"/>
    </row>
    <row r="459" spans="4:4">
      <c r="D459" s="84"/>
    </row>
    <row r="460" spans="4:4">
      <c r="D460" s="84"/>
    </row>
    <row r="461" spans="4:4">
      <c r="D461" s="84"/>
    </row>
    <row r="462" spans="4:4">
      <c r="D462" s="84"/>
    </row>
    <row r="463" spans="4:4">
      <c r="D463" s="84"/>
    </row>
    <row r="464" spans="4:4">
      <c r="D464" s="84"/>
    </row>
    <row r="465" spans="4:4">
      <c r="D465" s="84"/>
    </row>
    <row r="466" spans="4:4">
      <c r="D466" s="84"/>
    </row>
    <row r="467" spans="4:4">
      <c r="D467" s="84"/>
    </row>
    <row r="468" spans="4:4">
      <c r="D468" s="84"/>
    </row>
    <row r="469" spans="4:4">
      <c r="D469" s="84"/>
    </row>
    <row r="470" spans="4:4">
      <c r="D470" s="84"/>
    </row>
    <row r="471" spans="4:4">
      <c r="D471" s="84"/>
    </row>
    <row r="472" spans="4:4">
      <c r="D472" s="84"/>
    </row>
    <row r="473" spans="4:4">
      <c r="D473" s="84"/>
    </row>
    <row r="474" spans="4:4">
      <c r="D474" s="84"/>
    </row>
    <row r="475" spans="4:4">
      <c r="D475" s="84"/>
    </row>
    <row r="476" spans="4:4">
      <c r="D476" s="84"/>
    </row>
    <row r="477" spans="4:4">
      <c r="D477" s="84"/>
    </row>
    <row r="478" spans="4:4">
      <c r="D478" s="84"/>
    </row>
    <row r="479" spans="4:4">
      <c r="D479" s="84"/>
    </row>
    <row r="480" spans="4:4">
      <c r="D480" s="84"/>
    </row>
    <row r="481" spans="4:4">
      <c r="D481" s="84"/>
    </row>
    <row r="482" spans="4:4">
      <c r="D482" s="84"/>
    </row>
    <row r="483" spans="4:4">
      <c r="D483" s="84"/>
    </row>
    <row r="484" spans="4:4">
      <c r="D484" s="84"/>
    </row>
    <row r="485" spans="4:4">
      <c r="D485" s="84"/>
    </row>
    <row r="486" spans="4:4">
      <c r="D486" s="84"/>
    </row>
    <row r="487" spans="4:4">
      <c r="D487" s="84"/>
    </row>
    <row r="488" spans="4:4">
      <c r="D488" s="84"/>
    </row>
    <row r="489" spans="4:4">
      <c r="D489" s="84"/>
    </row>
    <row r="490" spans="4:4">
      <c r="D490" s="84"/>
    </row>
    <row r="491" spans="4:4">
      <c r="D491" s="84"/>
    </row>
    <row r="492" spans="4:4">
      <c r="D492" s="84"/>
    </row>
    <row r="493" spans="4:4">
      <c r="D493" s="84"/>
    </row>
    <row r="494" spans="4:4">
      <c r="D494" s="84"/>
    </row>
    <row r="495" spans="4:4">
      <c r="D495" s="84"/>
    </row>
    <row r="496" spans="4:4">
      <c r="D496" s="84"/>
    </row>
    <row r="497" spans="4:4">
      <c r="D497" s="84"/>
    </row>
    <row r="498" spans="4:4">
      <c r="D498" s="84"/>
    </row>
    <row r="499" spans="4:4">
      <c r="D499" s="84"/>
    </row>
    <row r="500" spans="4:4">
      <c r="D500" s="84"/>
    </row>
    <row r="501" spans="4:4">
      <c r="D501" s="84"/>
    </row>
    <row r="502" spans="4:4">
      <c r="D502" s="84"/>
    </row>
    <row r="503" spans="4:4">
      <c r="D503" s="84"/>
    </row>
    <row r="504" spans="4:4">
      <c r="D504" s="84"/>
    </row>
    <row r="505" spans="4:4">
      <c r="D505" s="84"/>
    </row>
    <row r="506" spans="4:4">
      <c r="D506" s="84"/>
    </row>
    <row r="507" spans="4:4">
      <c r="D507" s="84"/>
    </row>
    <row r="508" spans="4:4">
      <c r="D508" s="84"/>
    </row>
    <row r="509" spans="4:4">
      <c r="D509" s="84"/>
    </row>
    <row r="510" spans="4:4">
      <c r="D510" s="84"/>
    </row>
    <row r="511" spans="4:4">
      <c r="D511" s="84"/>
    </row>
    <row r="512" spans="4:4">
      <c r="D512" s="84"/>
    </row>
    <row r="513" spans="4:4">
      <c r="D513" s="84"/>
    </row>
    <row r="514" spans="4:4">
      <c r="D514" s="84"/>
    </row>
    <row r="515" spans="4:4">
      <c r="D515" s="84"/>
    </row>
    <row r="516" spans="4:4">
      <c r="D516" s="84"/>
    </row>
    <row r="517" spans="4:4">
      <c r="D517" s="84"/>
    </row>
    <row r="518" spans="4:4">
      <c r="D518" s="84"/>
    </row>
    <row r="519" spans="4:4">
      <c r="D519" s="84"/>
    </row>
    <row r="520" spans="4:4">
      <c r="D520" s="84"/>
    </row>
    <row r="521" spans="4:4">
      <c r="D521" s="84"/>
    </row>
    <row r="522" spans="4:4">
      <c r="D522" s="84"/>
    </row>
    <row r="523" spans="4:4">
      <c r="D523" s="84"/>
    </row>
    <row r="524" spans="4:4">
      <c r="D524" s="84"/>
    </row>
    <row r="525" spans="4:4">
      <c r="D525" s="84"/>
    </row>
    <row r="526" spans="4:4">
      <c r="D526" s="84"/>
    </row>
    <row r="527" spans="4:4">
      <c r="D527" s="84"/>
    </row>
    <row r="528" spans="4:4">
      <c r="D528" s="84"/>
    </row>
    <row r="529" spans="4:4">
      <c r="D529" s="84"/>
    </row>
    <row r="530" spans="4:4">
      <c r="D530" s="84"/>
    </row>
    <row r="531" spans="4:4">
      <c r="D531" s="84"/>
    </row>
    <row r="532" spans="4:4">
      <c r="D532" s="84"/>
    </row>
    <row r="533" spans="4:4">
      <c r="D533" s="84"/>
    </row>
    <row r="534" spans="4:4">
      <c r="D534" s="84"/>
    </row>
    <row r="535" spans="4:4">
      <c r="D535" s="84"/>
    </row>
    <row r="536" spans="4:4">
      <c r="D536" s="84"/>
    </row>
    <row r="537" spans="4:4">
      <c r="D537" s="84"/>
    </row>
    <row r="538" spans="4:4">
      <c r="D538" s="84"/>
    </row>
    <row r="539" spans="4:4">
      <c r="D539" s="84"/>
    </row>
    <row r="540" spans="4:4">
      <c r="D540" s="84"/>
    </row>
    <row r="541" spans="4:4">
      <c r="D541" s="84"/>
    </row>
    <row r="542" spans="4:4">
      <c r="D542" s="84"/>
    </row>
    <row r="543" spans="4:4">
      <c r="D543" s="84"/>
    </row>
    <row r="544" spans="4:4">
      <c r="D544" s="84"/>
    </row>
    <row r="545" spans="4:4">
      <c r="D545" s="84"/>
    </row>
    <row r="546" spans="4:4">
      <c r="D546" s="84"/>
    </row>
    <row r="547" spans="4:4">
      <c r="D547" s="84"/>
    </row>
    <row r="548" spans="4:4">
      <c r="D548" s="84"/>
    </row>
    <row r="549" spans="4:4">
      <c r="D549" s="84"/>
    </row>
    <row r="550" spans="4:4">
      <c r="D550" s="84"/>
    </row>
    <row r="551" spans="4:4">
      <c r="D551" s="84"/>
    </row>
    <row r="552" spans="4:4">
      <c r="D552" s="84"/>
    </row>
    <row r="553" spans="4:4">
      <c r="D553" s="84"/>
    </row>
    <row r="554" spans="4:4">
      <c r="D554" s="84"/>
    </row>
    <row r="555" spans="4:4">
      <c r="D555" s="84"/>
    </row>
    <row r="556" spans="4:4">
      <c r="D556" s="84"/>
    </row>
    <row r="557" spans="4:4">
      <c r="D557" s="84"/>
    </row>
    <row r="558" spans="4:4">
      <c r="D558" s="84"/>
    </row>
    <row r="559" spans="4:4">
      <c r="D559" s="84"/>
    </row>
    <row r="560" spans="4:4">
      <c r="D560" s="84"/>
    </row>
    <row r="561" spans="4:4">
      <c r="D561" s="84"/>
    </row>
    <row r="562" spans="4:4">
      <c r="D562" s="84"/>
    </row>
    <row r="563" spans="4:4">
      <c r="D563" s="84"/>
    </row>
    <row r="564" spans="4:4">
      <c r="D564" s="84"/>
    </row>
    <row r="565" spans="4:4">
      <c r="D565" s="84"/>
    </row>
    <row r="566" spans="4:4">
      <c r="D566" s="84"/>
    </row>
    <row r="567" spans="4:4">
      <c r="D567" s="84"/>
    </row>
    <row r="568" spans="4:4">
      <c r="D568" s="84"/>
    </row>
    <row r="569" spans="4:4">
      <c r="D569" s="84"/>
    </row>
    <row r="570" spans="4:4">
      <c r="D570" s="84"/>
    </row>
    <row r="571" spans="4:4">
      <c r="D571" s="84"/>
    </row>
    <row r="572" spans="4:4">
      <c r="D572" s="84"/>
    </row>
    <row r="573" spans="4:4">
      <c r="D573" s="84"/>
    </row>
    <row r="574" spans="4:4">
      <c r="D574" s="84"/>
    </row>
    <row r="575" spans="4:4">
      <c r="D575" s="84"/>
    </row>
    <row r="576" spans="4:4">
      <c r="D576" s="84"/>
    </row>
    <row r="577" spans="4:4">
      <c r="D577" s="84"/>
    </row>
    <row r="578" spans="4:4">
      <c r="D578" s="84"/>
    </row>
    <row r="579" spans="4:4">
      <c r="D579" s="84"/>
    </row>
    <row r="580" spans="4:4">
      <c r="D580" s="84"/>
    </row>
    <row r="581" spans="4:4">
      <c r="D581" s="84"/>
    </row>
    <row r="582" spans="4:4">
      <c r="D582" s="84"/>
    </row>
    <row r="583" spans="4:4">
      <c r="D583" s="84"/>
    </row>
    <row r="584" spans="4:4">
      <c r="D584" s="84"/>
    </row>
    <row r="585" spans="4:4">
      <c r="D585" s="84"/>
    </row>
    <row r="586" spans="4:4">
      <c r="D586" s="84"/>
    </row>
    <row r="587" spans="4:4">
      <c r="D587" s="84"/>
    </row>
    <row r="588" spans="4:4">
      <c r="D588" s="84"/>
    </row>
    <row r="589" spans="4:4">
      <c r="D589" s="84"/>
    </row>
    <row r="590" spans="4:4">
      <c r="D590" s="84"/>
    </row>
    <row r="591" spans="4:4">
      <c r="D591" s="84"/>
    </row>
    <row r="592" spans="4:4">
      <c r="D592" s="84"/>
    </row>
    <row r="593" spans="4:4">
      <c r="D593" s="84"/>
    </row>
    <row r="594" spans="4:4">
      <c r="D594" s="84"/>
    </row>
    <row r="595" spans="4:4">
      <c r="D595" s="84"/>
    </row>
    <row r="596" spans="4:4">
      <c r="D596" s="84"/>
    </row>
    <row r="597" spans="4:4">
      <c r="D597" s="84"/>
    </row>
    <row r="598" spans="4:4">
      <c r="D598" s="84"/>
    </row>
    <row r="599" spans="4:4">
      <c r="D599" s="84"/>
    </row>
    <row r="600" spans="4:4">
      <c r="D600" s="84"/>
    </row>
    <row r="601" spans="4:4">
      <c r="D601" s="84"/>
    </row>
    <row r="602" spans="4:4">
      <c r="D602" s="84"/>
    </row>
    <row r="603" spans="4:4">
      <c r="D603" s="84"/>
    </row>
    <row r="604" spans="4:4">
      <c r="D604" s="84"/>
    </row>
    <row r="605" spans="4:4">
      <c r="D605" s="84"/>
    </row>
    <row r="606" spans="4:4">
      <c r="D606" s="84"/>
    </row>
    <row r="607" spans="4:4">
      <c r="D607" s="84"/>
    </row>
    <row r="608" spans="4:4">
      <c r="D608" s="84"/>
    </row>
    <row r="609" spans="4:4">
      <c r="D609" s="84"/>
    </row>
    <row r="610" spans="4:4">
      <c r="D610" s="84"/>
    </row>
    <row r="611" spans="4:4">
      <c r="D611" s="84"/>
    </row>
    <row r="612" spans="4:4">
      <c r="D612" s="84"/>
    </row>
    <row r="613" spans="4:4">
      <c r="D613" s="84"/>
    </row>
    <row r="614" spans="4:4">
      <c r="D614" s="84"/>
    </row>
    <row r="615" spans="4:4">
      <c r="D615" s="84"/>
    </row>
    <row r="616" spans="4:4">
      <c r="D616" s="84"/>
    </row>
    <row r="617" spans="4:4">
      <c r="D617" s="84"/>
    </row>
    <row r="618" spans="4:4">
      <c r="D618" s="84"/>
    </row>
    <row r="619" spans="4:4">
      <c r="D619" s="84"/>
    </row>
    <row r="620" spans="4:4">
      <c r="D620" s="84"/>
    </row>
    <row r="621" spans="4:4">
      <c r="D621" s="84"/>
    </row>
    <row r="622" spans="4:4">
      <c r="D622" s="84"/>
    </row>
    <row r="623" spans="4:4">
      <c r="D623" s="84"/>
    </row>
    <row r="624" spans="4:4">
      <c r="D624" s="84"/>
    </row>
    <row r="625" spans="4:4">
      <c r="D625" s="84"/>
    </row>
    <row r="626" spans="4:4">
      <c r="D626" s="84"/>
    </row>
    <row r="627" spans="4:4">
      <c r="D627" s="84"/>
    </row>
    <row r="628" spans="4:4">
      <c r="D628" s="84"/>
    </row>
    <row r="629" spans="4:4">
      <c r="D629" s="84"/>
    </row>
    <row r="630" spans="4:4">
      <c r="D630" s="84"/>
    </row>
    <row r="631" spans="4:4">
      <c r="D631" s="84"/>
    </row>
    <row r="632" spans="4:4">
      <c r="D632" s="84"/>
    </row>
    <row r="633" spans="4:4">
      <c r="D633" s="84"/>
    </row>
    <row r="634" spans="4:4">
      <c r="D634" s="84"/>
    </row>
    <row r="635" spans="4:4">
      <c r="D635" s="84"/>
    </row>
    <row r="636" spans="4:4">
      <c r="D636" s="84"/>
    </row>
    <row r="637" spans="4:4">
      <c r="D637" s="84"/>
    </row>
    <row r="638" spans="4:4">
      <c r="D638" s="84"/>
    </row>
    <row r="639" spans="4:4">
      <c r="D639" s="84"/>
    </row>
    <row r="640" spans="4:4">
      <c r="D640" s="84"/>
    </row>
    <row r="641" spans="4:4">
      <c r="D641" s="84"/>
    </row>
    <row r="642" spans="4:4">
      <c r="D642" s="84"/>
    </row>
    <row r="643" spans="4:4">
      <c r="D643" s="84"/>
    </row>
    <row r="644" spans="4:4">
      <c r="D644" s="84"/>
    </row>
    <row r="645" spans="4:4">
      <c r="D645" s="84"/>
    </row>
    <row r="646" spans="4:4">
      <c r="D646" s="84"/>
    </row>
    <row r="647" spans="4:4">
      <c r="D647" s="84"/>
    </row>
    <row r="648" spans="4:4">
      <c r="D648" s="84"/>
    </row>
    <row r="649" spans="4:4">
      <c r="D649" s="84"/>
    </row>
    <row r="650" spans="4:4">
      <c r="D650" s="84"/>
    </row>
    <row r="651" spans="4:4">
      <c r="D651" s="84"/>
    </row>
    <row r="652" spans="4:4">
      <c r="D652" s="84"/>
    </row>
    <row r="653" spans="4:4">
      <c r="D653" s="84"/>
    </row>
    <row r="654" spans="4:4">
      <c r="D654" s="84"/>
    </row>
    <row r="655" spans="4:4">
      <c r="D655" s="84"/>
    </row>
    <row r="656" spans="4:4">
      <c r="D656" s="84"/>
    </row>
    <row r="657" spans="4:4">
      <c r="D657" s="84"/>
    </row>
    <row r="658" spans="4:4">
      <c r="D658" s="84"/>
    </row>
    <row r="659" spans="4:4">
      <c r="D659" s="84"/>
    </row>
    <row r="660" spans="4:4">
      <c r="D660" s="84"/>
    </row>
    <row r="661" spans="4:4">
      <c r="D661" s="84"/>
    </row>
    <row r="662" spans="4:4">
      <c r="D662" s="84"/>
    </row>
    <row r="663" spans="4:4">
      <c r="D663" s="84"/>
    </row>
    <row r="664" spans="4:4">
      <c r="D664" s="84"/>
    </row>
    <row r="665" spans="4:4">
      <c r="D665" s="84"/>
    </row>
    <row r="666" spans="4:4">
      <c r="D666" s="84"/>
    </row>
    <row r="667" spans="4:4">
      <c r="D667" s="84"/>
    </row>
    <row r="668" spans="4:4">
      <c r="D668" s="84"/>
    </row>
    <row r="669" spans="4:4">
      <c r="D669" s="84"/>
    </row>
    <row r="670" spans="4:4">
      <c r="D670" s="84"/>
    </row>
    <row r="671" spans="4:4">
      <c r="D671" s="84"/>
    </row>
    <row r="672" spans="4:4">
      <c r="D672" s="84"/>
    </row>
    <row r="673" spans="4:4">
      <c r="D673" s="84"/>
    </row>
    <row r="674" spans="4:4">
      <c r="D674" s="84"/>
    </row>
    <row r="675" spans="4:4">
      <c r="D675" s="84"/>
    </row>
    <row r="676" spans="4:4">
      <c r="D676" s="84"/>
    </row>
    <row r="677" spans="4:4">
      <c r="D677" s="84"/>
    </row>
    <row r="678" spans="4:4">
      <c r="D678" s="84"/>
    </row>
    <row r="679" spans="4:4">
      <c r="D679" s="84"/>
    </row>
    <row r="680" spans="4:4">
      <c r="D680" s="84"/>
    </row>
    <row r="681" spans="4:4">
      <c r="D681" s="84"/>
    </row>
    <row r="682" spans="4:4">
      <c r="D682" s="84"/>
    </row>
    <row r="683" spans="4:4">
      <c r="D683" s="84"/>
    </row>
    <row r="684" spans="4:4">
      <c r="D684" s="84"/>
    </row>
    <row r="685" spans="4:4">
      <c r="D685" s="84"/>
    </row>
    <row r="686" spans="4:4">
      <c r="D686" s="84"/>
    </row>
    <row r="687" spans="4:4">
      <c r="D687" s="84"/>
    </row>
    <row r="688" spans="4:4">
      <c r="D688" s="84"/>
    </row>
    <row r="689" spans="4:4">
      <c r="D689" s="84"/>
    </row>
    <row r="690" spans="4:4">
      <c r="D690" s="84"/>
    </row>
    <row r="691" spans="4:4">
      <c r="D691" s="84"/>
    </row>
    <row r="692" spans="4:4">
      <c r="D692" s="84"/>
    </row>
    <row r="693" spans="4:4">
      <c r="D693" s="84"/>
    </row>
    <row r="694" spans="4:4">
      <c r="D694" s="84"/>
    </row>
    <row r="695" spans="4:4">
      <c r="D695" s="84"/>
    </row>
    <row r="696" spans="4:4">
      <c r="D696" s="84"/>
    </row>
    <row r="697" spans="4:4">
      <c r="D697" s="84"/>
    </row>
    <row r="698" spans="4:4">
      <c r="D698" s="84"/>
    </row>
    <row r="699" spans="4:4">
      <c r="D699" s="84"/>
    </row>
    <row r="700" spans="4:4">
      <c r="D700" s="84"/>
    </row>
    <row r="701" spans="4:4">
      <c r="D701" s="84"/>
    </row>
    <row r="702" spans="4:4">
      <c r="D702" s="84"/>
    </row>
    <row r="703" spans="4:4">
      <c r="D703" s="84"/>
    </row>
    <row r="704" spans="4:4">
      <c r="D704" s="84"/>
    </row>
    <row r="705" spans="4:4">
      <c r="D705" s="84"/>
    </row>
    <row r="706" spans="4:4">
      <c r="D706" s="84"/>
    </row>
    <row r="707" spans="4:4">
      <c r="D707" s="84"/>
    </row>
    <row r="708" spans="4:4">
      <c r="D708" s="84"/>
    </row>
    <row r="709" spans="4:4">
      <c r="D709" s="84"/>
    </row>
    <row r="710" spans="4:4">
      <c r="D710" s="84"/>
    </row>
    <row r="711" spans="4:4">
      <c r="D711" s="84"/>
    </row>
    <row r="712" spans="4:4">
      <c r="D712" s="84"/>
    </row>
    <row r="713" spans="4:4">
      <c r="D713" s="84"/>
    </row>
    <row r="714" spans="4:4">
      <c r="D714" s="84"/>
    </row>
    <row r="715" spans="4:4">
      <c r="D715" s="84"/>
    </row>
    <row r="716" spans="4:4">
      <c r="D716" s="84"/>
    </row>
    <row r="717" spans="4:4">
      <c r="D717" s="84"/>
    </row>
    <row r="718" spans="4:4">
      <c r="D718" s="84"/>
    </row>
    <row r="719" spans="4:4">
      <c r="D719" s="84"/>
    </row>
    <row r="720" spans="4:4">
      <c r="D720" s="84"/>
    </row>
    <row r="721" spans="4:4">
      <c r="D721" s="84"/>
    </row>
    <row r="722" spans="4:4">
      <c r="D722" s="84"/>
    </row>
    <row r="723" spans="4:4">
      <c r="D723" s="84"/>
    </row>
    <row r="724" spans="4:4">
      <c r="D724" s="84"/>
    </row>
    <row r="725" spans="4:4">
      <c r="D725" s="84"/>
    </row>
    <row r="726" spans="4:4">
      <c r="D726" s="84"/>
    </row>
    <row r="727" spans="4:4">
      <c r="D727" s="84"/>
    </row>
    <row r="728" spans="4:4">
      <c r="D728" s="84"/>
    </row>
    <row r="729" spans="4:4">
      <c r="D729" s="84"/>
    </row>
    <row r="730" spans="4:4">
      <c r="D730" s="84"/>
    </row>
    <row r="731" spans="4:4">
      <c r="D731" s="84"/>
    </row>
    <row r="732" spans="4:4">
      <c r="D732" s="84"/>
    </row>
    <row r="733" spans="4:4">
      <c r="D733" s="84"/>
    </row>
    <row r="734" spans="4:4">
      <c r="D734" s="84"/>
    </row>
    <row r="735" spans="4:4">
      <c r="D735" s="84"/>
    </row>
    <row r="736" spans="4:4">
      <c r="D736" s="84"/>
    </row>
    <row r="737" spans="4:4">
      <c r="D737" s="84"/>
    </row>
    <row r="738" spans="4:4">
      <c r="D738" s="84"/>
    </row>
    <row r="739" spans="4:4">
      <c r="D739" s="84"/>
    </row>
    <row r="740" spans="4:4">
      <c r="D740" s="84"/>
    </row>
    <row r="741" spans="4:4">
      <c r="D741" s="84"/>
    </row>
    <row r="742" spans="4:4">
      <c r="D742" s="84"/>
    </row>
    <row r="743" spans="4:4">
      <c r="D743" s="84"/>
    </row>
    <row r="744" spans="4:4">
      <c r="D744" s="84"/>
    </row>
    <row r="745" spans="4:4">
      <c r="D745" s="84"/>
    </row>
    <row r="746" spans="4:4">
      <c r="D746" s="84"/>
    </row>
    <row r="747" spans="4:4">
      <c r="D747" s="84"/>
    </row>
    <row r="748" spans="4:4">
      <c r="D748" s="84"/>
    </row>
    <row r="749" spans="4:4">
      <c r="D749" s="84"/>
    </row>
    <row r="750" spans="4:4">
      <c r="D750" s="84"/>
    </row>
    <row r="751" spans="4:4">
      <c r="D751" s="84"/>
    </row>
    <row r="752" spans="4:4">
      <c r="D752" s="84"/>
    </row>
    <row r="753" spans="4:4">
      <c r="D753" s="84"/>
    </row>
    <row r="754" spans="4:4">
      <c r="D754" s="84"/>
    </row>
    <row r="755" spans="4:4">
      <c r="D755" s="84"/>
    </row>
    <row r="756" spans="4:4">
      <c r="D756" s="84"/>
    </row>
    <row r="757" spans="4:4">
      <c r="D757" s="84"/>
    </row>
    <row r="758" spans="4:4">
      <c r="D758" s="84"/>
    </row>
    <row r="759" spans="4:4">
      <c r="D759" s="84"/>
    </row>
    <row r="760" spans="4:4">
      <c r="D760" s="84"/>
    </row>
    <row r="761" spans="4:4">
      <c r="D761" s="84"/>
    </row>
    <row r="762" spans="4:4">
      <c r="D762" s="84"/>
    </row>
    <row r="763" spans="4:4">
      <c r="D763" s="84"/>
    </row>
    <row r="764" spans="4:4">
      <c r="D764" s="84"/>
    </row>
    <row r="765" spans="4:4">
      <c r="D765" s="84"/>
    </row>
    <row r="766" spans="4:4">
      <c r="D766" s="84"/>
    </row>
    <row r="767" spans="4:4">
      <c r="D767" s="84"/>
    </row>
    <row r="768" spans="4:4">
      <c r="D768" s="84"/>
    </row>
    <row r="769" spans="4:4">
      <c r="D769" s="84"/>
    </row>
    <row r="770" spans="4:4">
      <c r="D770" s="84"/>
    </row>
    <row r="771" spans="4:4">
      <c r="D771" s="84"/>
    </row>
    <row r="772" spans="4:4">
      <c r="D772" s="84"/>
    </row>
    <row r="773" spans="4:4">
      <c r="D773" s="84"/>
    </row>
    <row r="774" spans="4:4">
      <c r="D774" s="84"/>
    </row>
    <row r="775" spans="4:4">
      <c r="D775" s="84"/>
    </row>
    <row r="776" spans="4:4">
      <c r="D776" s="84"/>
    </row>
    <row r="777" spans="4:4">
      <c r="D777" s="84"/>
    </row>
    <row r="778" spans="4:4">
      <c r="D778" s="84"/>
    </row>
    <row r="779" spans="4:4">
      <c r="D779" s="84"/>
    </row>
    <row r="780" spans="4:4">
      <c r="D780" s="84"/>
    </row>
    <row r="781" spans="4:4">
      <c r="D781" s="84"/>
    </row>
    <row r="782" spans="4:4">
      <c r="D782" s="84"/>
    </row>
    <row r="783" spans="4:4">
      <c r="D783" s="84"/>
    </row>
    <row r="784" spans="4:4">
      <c r="D784" s="84"/>
    </row>
    <row r="785" spans="4:4">
      <c r="D785" s="84"/>
    </row>
    <row r="786" spans="4:4">
      <c r="D786" s="84"/>
    </row>
    <row r="787" spans="4:4">
      <c r="D787" s="84"/>
    </row>
    <row r="788" spans="4:4">
      <c r="D788" s="84"/>
    </row>
    <row r="789" spans="4:4">
      <c r="D789" s="84"/>
    </row>
    <row r="790" spans="4:4">
      <c r="D790" s="84"/>
    </row>
    <row r="791" spans="4:4">
      <c r="D791" s="84"/>
    </row>
    <row r="792" spans="4:4">
      <c r="D792" s="84"/>
    </row>
    <row r="793" spans="4:4">
      <c r="D793" s="84"/>
    </row>
    <row r="794" spans="4:4">
      <c r="D794" s="84"/>
    </row>
    <row r="795" spans="4:4">
      <c r="D795" s="84"/>
    </row>
    <row r="796" spans="4:4">
      <c r="D796" s="84"/>
    </row>
    <row r="797" spans="4:4">
      <c r="D797" s="84"/>
    </row>
    <row r="798" spans="4:4">
      <c r="D798" s="84"/>
    </row>
    <row r="799" spans="4:4">
      <c r="D799" s="84"/>
    </row>
    <row r="800" spans="4:4">
      <c r="D800" s="84"/>
    </row>
    <row r="801" spans="4:4">
      <c r="D801" s="84"/>
    </row>
    <row r="802" spans="4:4">
      <c r="D802" s="84"/>
    </row>
    <row r="803" spans="4:4">
      <c r="D803" s="84"/>
    </row>
    <row r="804" spans="4:4">
      <c r="D804" s="84"/>
    </row>
    <row r="805" spans="4:4">
      <c r="D805" s="84"/>
    </row>
    <row r="806" spans="4:4">
      <c r="D806" s="84"/>
    </row>
    <row r="807" spans="4:4">
      <c r="D807" s="84"/>
    </row>
    <row r="808" spans="4:4">
      <c r="D808" s="84"/>
    </row>
    <row r="809" spans="4:4">
      <c r="D809" s="84"/>
    </row>
    <row r="810" spans="4:4">
      <c r="D810" s="84"/>
    </row>
    <row r="811" spans="4:4">
      <c r="D811" s="84"/>
    </row>
    <row r="812" spans="4:4">
      <c r="D812" s="84"/>
    </row>
    <row r="813" spans="4:4">
      <c r="D813" s="84"/>
    </row>
    <row r="814" spans="4:4">
      <c r="D814" s="84"/>
    </row>
    <row r="815" spans="4:4">
      <c r="D815" s="84"/>
    </row>
    <row r="816" spans="4:4">
      <c r="D816" s="84"/>
    </row>
    <row r="817" spans="4:4">
      <c r="D817" s="84"/>
    </row>
    <row r="818" spans="4:4">
      <c r="D818" s="84"/>
    </row>
    <row r="819" spans="4:4">
      <c r="D819" s="84"/>
    </row>
    <row r="820" spans="4:4">
      <c r="D820" s="84"/>
    </row>
    <row r="821" spans="4:4">
      <c r="D821" s="84"/>
    </row>
    <row r="822" spans="4:4">
      <c r="D822" s="84"/>
    </row>
    <row r="823" spans="4:4">
      <c r="D823" s="84"/>
    </row>
    <row r="824" spans="4:4">
      <c r="D824" s="84"/>
    </row>
    <row r="825" spans="4:4">
      <c r="D825" s="84"/>
    </row>
    <row r="826" spans="4:4">
      <c r="D826" s="84"/>
    </row>
    <row r="827" spans="4:4">
      <c r="D827" s="84"/>
    </row>
    <row r="828" spans="4:4">
      <c r="D828" s="84"/>
    </row>
    <row r="829" spans="4:4">
      <c r="D829" s="84"/>
    </row>
    <row r="830" spans="4:4">
      <c r="D830" s="84"/>
    </row>
    <row r="831" spans="4:4">
      <c r="D831" s="84"/>
    </row>
    <row r="832" spans="4:4">
      <c r="D832" s="84"/>
    </row>
    <row r="833" spans="4:4">
      <c r="D833" s="84"/>
    </row>
    <row r="834" spans="4:4">
      <c r="D834" s="84"/>
    </row>
    <row r="835" spans="4:4">
      <c r="D835" s="84"/>
    </row>
    <row r="836" spans="4:4">
      <c r="D836" s="84"/>
    </row>
    <row r="837" spans="4:4">
      <c r="D837" s="84"/>
    </row>
    <row r="838" spans="4:4">
      <c r="D838" s="84"/>
    </row>
    <row r="839" spans="4:4">
      <c r="D839" s="84"/>
    </row>
    <row r="840" spans="4:4">
      <c r="D840" s="84"/>
    </row>
    <row r="841" spans="4:4">
      <c r="D841" s="84"/>
    </row>
    <row r="842" spans="4:4">
      <c r="D842" s="84"/>
    </row>
    <row r="843" spans="4:4">
      <c r="D843" s="84"/>
    </row>
    <row r="844" spans="4:4">
      <c r="D844" s="84"/>
    </row>
    <row r="845" spans="4:4">
      <c r="D845" s="84"/>
    </row>
    <row r="846" spans="4:4">
      <c r="D846" s="84"/>
    </row>
    <row r="847" spans="4:4">
      <c r="D847" s="84"/>
    </row>
    <row r="848" spans="4:4">
      <c r="D848" s="84"/>
    </row>
    <row r="849" spans="4:4">
      <c r="D849" s="84"/>
    </row>
    <row r="850" spans="4:4">
      <c r="D850" s="84"/>
    </row>
    <row r="851" spans="4:4">
      <c r="D851" s="84"/>
    </row>
    <row r="852" spans="4:4">
      <c r="D852" s="84"/>
    </row>
    <row r="853" spans="4:4">
      <c r="D853" s="84"/>
    </row>
    <row r="854" spans="4:4">
      <c r="D854" s="84"/>
    </row>
    <row r="855" spans="4:4">
      <c r="D855" s="84"/>
    </row>
    <row r="856" spans="4:4">
      <c r="D856" s="84"/>
    </row>
    <row r="857" spans="4:4">
      <c r="D857" s="84"/>
    </row>
    <row r="858" spans="4:4">
      <c r="D858" s="84"/>
    </row>
    <row r="859" spans="4:4">
      <c r="D859" s="84"/>
    </row>
    <row r="860" spans="4:4">
      <c r="D860" s="84"/>
    </row>
    <row r="861" spans="4:4">
      <c r="D861" s="84"/>
    </row>
    <row r="862" spans="4:4">
      <c r="D862" s="84"/>
    </row>
    <row r="863" spans="4:4">
      <c r="D863" s="84"/>
    </row>
    <row r="864" spans="4:4">
      <c r="D864" s="84"/>
    </row>
    <row r="865" spans="4:4">
      <c r="D865" s="84"/>
    </row>
    <row r="866" spans="4:4">
      <c r="D866" s="84"/>
    </row>
    <row r="867" spans="4:4">
      <c r="D867" s="84"/>
    </row>
    <row r="868" spans="4:4">
      <c r="D868" s="84"/>
    </row>
    <row r="869" spans="4:4">
      <c r="D869" s="84"/>
    </row>
    <row r="870" spans="4:4">
      <c r="D870" s="84"/>
    </row>
    <row r="871" spans="4:4">
      <c r="D871" s="84"/>
    </row>
    <row r="872" spans="4:4">
      <c r="D872" s="84"/>
    </row>
    <row r="873" spans="4:4">
      <c r="D873" s="84"/>
    </row>
    <row r="874" spans="4:4">
      <c r="D874" s="84"/>
    </row>
    <row r="875" spans="4:4">
      <c r="D875" s="84"/>
    </row>
    <row r="876" spans="4:4">
      <c r="D876" s="84"/>
    </row>
    <row r="877" spans="4:4">
      <c r="D877" s="84"/>
    </row>
    <row r="878" spans="4:4">
      <c r="D878" s="84"/>
    </row>
    <row r="879" spans="4:4">
      <c r="D879" s="84"/>
    </row>
    <row r="880" spans="4:4">
      <c r="D880" s="84"/>
    </row>
    <row r="881" spans="4:4">
      <c r="D881" s="84"/>
    </row>
    <row r="882" spans="4:4">
      <c r="D882" s="84"/>
    </row>
    <row r="883" spans="4:4">
      <c r="D883" s="84"/>
    </row>
    <row r="884" spans="4:4">
      <c r="D884" s="84"/>
    </row>
    <row r="885" spans="4:4">
      <c r="D885" s="84"/>
    </row>
    <row r="886" spans="4:4">
      <c r="D886" s="84"/>
    </row>
    <row r="887" spans="4:4">
      <c r="D887" s="84"/>
    </row>
    <row r="888" spans="4:4">
      <c r="D888" s="84"/>
    </row>
    <row r="889" spans="4:4">
      <c r="D889" s="84"/>
    </row>
    <row r="890" spans="4:4">
      <c r="D890" s="84"/>
    </row>
    <row r="891" spans="4:4">
      <c r="D891" s="84"/>
    </row>
    <row r="892" spans="4:4">
      <c r="D892" s="84"/>
    </row>
    <row r="893" spans="4:4">
      <c r="D893" s="84"/>
    </row>
    <row r="894" spans="4:4">
      <c r="D894" s="84"/>
    </row>
    <row r="895" spans="4:4">
      <c r="D895" s="84"/>
    </row>
    <row r="896" spans="4:4">
      <c r="D896" s="84"/>
    </row>
    <row r="897" spans="4:4">
      <c r="D897" s="84"/>
    </row>
    <row r="898" spans="4:4">
      <c r="D898" s="84"/>
    </row>
    <row r="899" spans="4:4">
      <c r="D899" s="84"/>
    </row>
    <row r="900" spans="4:4">
      <c r="D900" s="84"/>
    </row>
    <row r="901" spans="4:4">
      <c r="D901" s="84"/>
    </row>
    <row r="902" spans="4:4">
      <c r="D902" s="84"/>
    </row>
    <row r="903" spans="4:4">
      <c r="D903" s="84"/>
    </row>
    <row r="904" spans="4:4">
      <c r="D904" s="84"/>
    </row>
    <row r="905" spans="4:4">
      <c r="D905" s="84"/>
    </row>
    <row r="906" spans="4:4">
      <c r="D906" s="84"/>
    </row>
    <row r="907" spans="4:4">
      <c r="D907" s="84"/>
    </row>
    <row r="908" spans="4:4">
      <c r="D908" s="84"/>
    </row>
    <row r="909" spans="4:4">
      <c r="D909" s="84"/>
    </row>
    <row r="910" spans="4:4">
      <c r="D910" s="84"/>
    </row>
    <row r="911" spans="4:4">
      <c r="D911" s="84"/>
    </row>
    <row r="912" spans="4:4">
      <c r="D912" s="84"/>
    </row>
    <row r="913" spans="4:4">
      <c r="D913" s="84"/>
    </row>
    <row r="914" spans="4:4">
      <c r="D914" s="84"/>
    </row>
    <row r="915" spans="4:4">
      <c r="D915" s="84"/>
    </row>
    <row r="916" spans="4:4">
      <c r="D916" s="84"/>
    </row>
    <row r="917" spans="4:4">
      <c r="D917" s="84"/>
    </row>
    <row r="918" spans="4:4">
      <c r="D918" s="84"/>
    </row>
    <row r="919" spans="4:4">
      <c r="D919" s="84"/>
    </row>
    <row r="920" spans="4:4">
      <c r="D920" s="84"/>
    </row>
    <row r="921" spans="4:4">
      <c r="D921" s="84"/>
    </row>
    <row r="922" spans="4:4">
      <c r="D922" s="84"/>
    </row>
    <row r="923" spans="4:4">
      <c r="D923" s="84"/>
    </row>
    <row r="924" spans="4:4">
      <c r="D924" s="84"/>
    </row>
    <row r="925" spans="4:4">
      <c r="D925" s="84"/>
    </row>
    <row r="926" spans="4:4">
      <c r="D926" s="84"/>
    </row>
    <row r="927" spans="4:4">
      <c r="D927" s="84"/>
    </row>
    <row r="928" spans="4:4">
      <c r="D928" s="84"/>
    </row>
    <row r="929" spans="4:4">
      <c r="D929" s="84"/>
    </row>
    <row r="930" spans="4:4">
      <c r="D930" s="84"/>
    </row>
    <row r="931" spans="4:4">
      <c r="D931" s="84"/>
    </row>
    <row r="932" spans="4:4">
      <c r="D932" s="84"/>
    </row>
    <row r="933" spans="4:4">
      <c r="D933" s="84"/>
    </row>
    <row r="934" spans="4:4">
      <c r="D934" s="84"/>
    </row>
    <row r="935" spans="4:4">
      <c r="D935" s="84"/>
    </row>
    <row r="936" spans="4:4">
      <c r="D936" s="84"/>
    </row>
    <row r="937" spans="4:4">
      <c r="D937" s="84"/>
    </row>
    <row r="938" spans="4:4">
      <c r="D938" s="84"/>
    </row>
    <row r="939" spans="4:4">
      <c r="D939" s="84"/>
    </row>
    <row r="940" spans="4:4">
      <c r="D940" s="84"/>
    </row>
    <row r="941" spans="4:4">
      <c r="D941" s="84"/>
    </row>
    <row r="942" spans="4:4">
      <c r="D942" s="84"/>
    </row>
    <row r="943" spans="4:4">
      <c r="D943" s="84"/>
    </row>
    <row r="944" spans="4:4">
      <c r="D944" s="84"/>
    </row>
    <row r="945" spans="4:4">
      <c r="D945" s="84"/>
    </row>
    <row r="946" spans="4:4">
      <c r="D946" s="84"/>
    </row>
    <row r="947" spans="4:4">
      <c r="D947" s="84"/>
    </row>
    <row r="948" spans="4:4">
      <c r="D948" s="84"/>
    </row>
    <row r="949" spans="4:4">
      <c r="D949" s="84"/>
    </row>
    <row r="950" spans="4:4">
      <c r="D950" s="84"/>
    </row>
    <row r="951" spans="4:4">
      <c r="D951" s="84"/>
    </row>
    <row r="952" spans="4:4">
      <c r="D952" s="84"/>
    </row>
    <row r="953" spans="4:4">
      <c r="D953" s="84"/>
    </row>
    <row r="954" spans="4:4">
      <c r="D954" s="84"/>
    </row>
    <row r="955" spans="4:4">
      <c r="D955" s="84"/>
    </row>
    <row r="956" spans="4:4">
      <c r="D956" s="84"/>
    </row>
    <row r="957" spans="4:4">
      <c r="D957" s="84"/>
    </row>
    <row r="958" spans="4:4">
      <c r="D958" s="84"/>
    </row>
    <row r="959" spans="4:4">
      <c r="D959" s="84"/>
    </row>
    <row r="960" spans="4:4">
      <c r="D960" s="84"/>
    </row>
    <row r="961" spans="4:4">
      <c r="D961" s="84"/>
    </row>
    <row r="962" spans="4:4">
      <c r="D962" s="84"/>
    </row>
    <row r="963" spans="4:4">
      <c r="D963" s="84"/>
    </row>
    <row r="964" spans="4:4">
      <c r="D964" s="84"/>
    </row>
    <row r="965" spans="4:4">
      <c r="D965" s="84"/>
    </row>
    <row r="966" spans="4:4">
      <c r="D966" s="84"/>
    </row>
    <row r="967" spans="4:4">
      <c r="D967" s="84"/>
    </row>
    <row r="968" spans="4:4">
      <c r="D968" s="84"/>
    </row>
    <row r="969" spans="4:4">
      <c r="D969" s="84"/>
    </row>
    <row r="970" spans="4:4">
      <c r="D970" s="84"/>
    </row>
    <row r="971" spans="4:4">
      <c r="D971" s="84"/>
    </row>
    <row r="972" spans="4:4">
      <c r="D972" s="84"/>
    </row>
    <row r="973" spans="4:4">
      <c r="D973" s="84"/>
    </row>
    <row r="974" spans="4:4">
      <c r="D974" s="84"/>
    </row>
    <row r="975" spans="4:4">
      <c r="D975" s="84"/>
    </row>
    <row r="976" spans="4:4">
      <c r="D976" s="84"/>
    </row>
    <row r="977" spans="4:4">
      <c r="D977" s="84"/>
    </row>
    <row r="978" spans="4:4">
      <c r="D978" s="84"/>
    </row>
    <row r="979" spans="4:4">
      <c r="D979" s="84"/>
    </row>
    <row r="980" spans="4:4">
      <c r="D980" s="84"/>
    </row>
    <row r="981" spans="4:4">
      <c r="D981" s="84"/>
    </row>
    <row r="982" spans="4:4">
      <c r="D982" s="84"/>
    </row>
    <row r="983" spans="4:4">
      <c r="D983" s="84"/>
    </row>
    <row r="984" spans="4:4">
      <c r="D984" s="84"/>
    </row>
    <row r="985" spans="4:4">
      <c r="D985" s="84"/>
    </row>
    <row r="986" spans="4:4">
      <c r="D986" s="84"/>
    </row>
    <row r="987" spans="4:4">
      <c r="D987" s="84"/>
    </row>
    <row r="988" spans="4:4">
      <c r="D988" s="84"/>
    </row>
    <row r="989" spans="4:4">
      <c r="D989" s="84"/>
    </row>
    <row r="990" spans="4:4">
      <c r="D990" s="84"/>
    </row>
    <row r="991" spans="4:4">
      <c r="D991" s="84"/>
    </row>
    <row r="992" spans="4:4">
      <c r="D992" s="84"/>
    </row>
    <row r="993" spans="4:4">
      <c r="D993" s="84"/>
    </row>
    <row r="994" spans="4:4">
      <c r="D994" s="84"/>
    </row>
    <row r="995" spans="4:4">
      <c r="D995" s="84"/>
    </row>
    <row r="996" spans="4:4">
      <c r="D996" s="84"/>
    </row>
    <row r="997" spans="4:4">
      <c r="D997" s="84"/>
    </row>
    <row r="998" spans="4:4">
      <c r="D998" s="84"/>
    </row>
    <row r="999" spans="4:4">
      <c r="D999" s="84"/>
    </row>
    <row r="1000" spans="4:4">
      <c r="D1000" s="84"/>
    </row>
    <row r="1001" spans="4:4">
      <c r="D1001" s="84"/>
    </row>
    <row r="1002" spans="4:4">
      <c r="D1002" s="84"/>
    </row>
    <row r="1003" spans="4:4">
      <c r="D1003" s="84"/>
    </row>
    <row r="1004" spans="4:4">
      <c r="D1004" s="84"/>
    </row>
    <row r="1005" spans="4:4">
      <c r="D1005" s="84"/>
    </row>
    <row r="1006" spans="4:4">
      <c r="D1006" s="84"/>
    </row>
    <row r="1007" spans="4:4">
      <c r="D1007" s="84"/>
    </row>
    <row r="1008" spans="4:4">
      <c r="D1008" s="84"/>
    </row>
    <row r="1009" spans="4:4">
      <c r="D1009" s="84"/>
    </row>
    <row r="1010" spans="4:4">
      <c r="D1010" s="84"/>
    </row>
    <row r="1011" spans="4:4">
      <c r="D1011" s="84"/>
    </row>
    <row r="1012" spans="4:4">
      <c r="D1012" s="84"/>
    </row>
    <row r="1013" spans="4:4">
      <c r="D1013" s="84"/>
    </row>
    <row r="1014" spans="4:4">
      <c r="D1014" s="84"/>
    </row>
    <row r="1015" spans="4:4">
      <c r="D1015" s="84"/>
    </row>
    <row r="1016" spans="4:4">
      <c r="D1016" s="84"/>
    </row>
    <row r="1017" spans="4:4">
      <c r="D1017" s="84"/>
    </row>
    <row r="1018" spans="4:4">
      <c r="D1018" s="84"/>
    </row>
    <row r="1019" spans="4:4">
      <c r="D1019" s="84"/>
    </row>
    <row r="1020" spans="4:4">
      <c r="D1020" s="84"/>
    </row>
    <row r="1021" spans="4:4">
      <c r="D1021" s="84"/>
    </row>
    <row r="1022" spans="4:4">
      <c r="D1022" s="84"/>
    </row>
    <row r="1023" spans="4:4">
      <c r="D1023" s="84"/>
    </row>
    <row r="1024" spans="4:4">
      <c r="D1024" s="84"/>
    </row>
    <row r="1025" spans="4:4">
      <c r="D1025" s="84"/>
    </row>
    <row r="1026" spans="4:4">
      <c r="D1026" s="84"/>
    </row>
    <row r="1027" spans="4:4">
      <c r="D1027" s="84"/>
    </row>
    <row r="1028" spans="4:4">
      <c r="D1028" s="84"/>
    </row>
    <row r="1029" spans="4:4">
      <c r="D1029" s="84"/>
    </row>
    <row r="1030" spans="4:4">
      <c r="D1030" s="84"/>
    </row>
    <row r="1031" spans="4:4">
      <c r="D1031" s="84"/>
    </row>
    <row r="1032" spans="4:4">
      <c r="D1032" s="84"/>
    </row>
    <row r="1033" spans="4:4">
      <c r="D1033" s="84"/>
    </row>
    <row r="1034" spans="4:4">
      <c r="D1034" s="84"/>
    </row>
    <row r="1035" spans="4:4">
      <c r="D1035" s="84"/>
    </row>
    <row r="1036" spans="4:4">
      <c r="D1036" s="84"/>
    </row>
    <row r="1037" spans="4:4">
      <c r="D1037" s="84"/>
    </row>
    <row r="1038" spans="4:4">
      <c r="D1038" s="84"/>
    </row>
    <row r="1039" spans="4:4">
      <c r="D1039" s="84"/>
    </row>
    <row r="1040" spans="4:4">
      <c r="D1040" s="84"/>
    </row>
    <row r="1041" spans="4:4">
      <c r="D1041" s="84"/>
    </row>
    <row r="1042" spans="4:4">
      <c r="D1042" s="84"/>
    </row>
    <row r="1043" spans="4:4">
      <c r="D1043" s="84"/>
    </row>
    <row r="1044" spans="4:4">
      <c r="D1044" s="84"/>
    </row>
    <row r="1045" spans="4:4">
      <c r="D1045" s="84"/>
    </row>
    <row r="1046" spans="4:4">
      <c r="D1046" s="84"/>
    </row>
    <row r="1047" spans="4:4">
      <c r="D1047" s="84"/>
    </row>
    <row r="1048" spans="4:4">
      <c r="D1048" s="84"/>
    </row>
    <row r="1049" spans="4:4">
      <c r="D1049" s="84"/>
    </row>
    <row r="1050" spans="4:4">
      <c r="D1050" s="84"/>
    </row>
    <row r="1051" spans="4:4">
      <c r="D1051" s="84"/>
    </row>
    <row r="1052" spans="4:4">
      <c r="D1052" s="84"/>
    </row>
    <row r="1053" spans="4:4">
      <c r="D1053" s="84"/>
    </row>
    <row r="1054" spans="4:4">
      <c r="D1054" s="84"/>
    </row>
    <row r="1055" spans="4:4">
      <c r="D1055" s="84"/>
    </row>
    <row r="1056" spans="4:4">
      <c r="D1056" s="84"/>
    </row>
    <row r="1057" spans="4:4">
      <c r="D1057" s="84"/>
    </row>
    <row r="1058" spans="4:4">
      <c r="D1058" s="84"/>
    </row>
    <row r="1059" spans="4:4">
      <c r="D1059" s="84"/>
    </row>
    <row r="1060" spans="4:4">
      <c r="D1060" s="84"/>
    </row>
    <row r="1061" spans="4:4">
      <c r="D1061" s="84"/>
    </row>
    <row r="1062" spans="4:4">
      <c r="D1062" s="84"/>
    </row>
    <row r="1063" spans="4:4">
      <c r="D1063" s="84"/>
    </row>
    <row r="1064" spans="4:4">
      <c r="D1064" s="84"/>
    </row>
    <row r="1065" spans="4:4">
      <c r="D1065" s="84"/>
    </row>
    <row r="1066" spans="4:4">
      <c r="D1066" s="84"/>
    </row>
    <row r="1067" spans="4:4">
      <c r="D1067" s="84"/>
    </row>
    <row r="1068" spans="4:4">
      <c r="D1068" s="84"/>
    </row>
    <row r="1069" spans="4:4">
      <c r="D1069" s="84"/>
    </row>
    <row r="1070" spans="4:4">
      <c r="D1070" s="84"/>
    </row>
    <row r="1071" spans="4:4">
      <c r="D1071" s="84"/>
    </row>
    <row r="1072" spans="4:4">
      <c r="D1072" s="84"/>
    </row>
    <row r="1073" spans="4:4">
      <c r="D1073" s="84"/>
    </row>
    <row r="1074" spans="4:4">
      <c r="D1074" s="84"/>
    </row>
    <row r="1075" spans="4:4">
      <c r="D1075" s="84"/>
    </row>
    <row r="1076" spans="4:4">
      <c r="D1076" s="84"/>
    </row>
    <row r="1077" spans="4:4">
      <c r="D1077" s="84"/>
    </row>
    <row r="1078" spans="4:4">
      <c r="D1078" s="84"/>
    </row>
    <row r="1079" spans="4:4">
      <c r="D1079" s="84"/>
    </row>
    <row r="1080" spans="4:4">
      <c r="D1080" s="84"/>
    </row>
    <row r="1081" spans="4:4">
      <c r="D1081" s="84"/>
    </row>
    <row r="1082" spans="4:4">
      <c r="D1082" s="84"/>
    </row>
    <row r="1083" spans="4:4">
      <c r="D1083" s="84"/>
    </row>
    <row r="1084" spans="4:4">
      <c r="D1084" s="84"/>
    </row>
    <row r="1085" spans="4:4">
      <c r="D1085" s="84"/>
    </row>
    <row r="1086" spans="4:4">
      <c r="D1086" s="84"/>
    </row>
    <row r="1087" spans="4:4">
      <c r="D1087" s="84"/>
    </row>
    <row r="1088" spans="4:4">
      <c r="D1088" s="84"/>
    </row>
    <row r="1089" spans="4:4">
      <c r="D1089" s="84"/>
    </row>
    <row r="1090" spans="4:4">
      <c r="D1090" s="84"/>
    </row>
    <row r="1091" spans="4:4">
      <c r="D1091" s="84"/>
    </row>
    <row r="1092" spans="4:4">
      <c r="D1092" s="84"/>
    </row>
    <row r="1093" spans="4:4">
      <c r="D1093" s="84"/>
    </row>
    <row r="1094" spans="4:4">
      <c r="D1094" s="84"/>
    </row>
    <row r="1095" spans="4:4">
      <c r="D1095" s="84"/>
    </row>
    <row r="1096" spans="4:4">
      <c r="D1096" s="84"/>
    </row>
  </sheetData>
  <mergeCells count="4">
    <mergeCell ref="A1:G1"/>
    <mergeCell ref="C2:G2"/>
    <mergeCell ref="C3:G3"/>
    <mergeCell ref="C4:G4"/>
  </mergeCells>
  <pageMargins left="0.59027777777777801" right="0.196527777777778" top="0.78749999999999998" bottom="0.78749999999999998" header="0.51180555555555496" footer="0.3"/>
  <pageSetup paperSize="9" firstPageNumber="0" orientation="portrait" horizontalDpi="300" verticalDpi="300"/>
  <headerFooter>
    <oddFooter>&amp;LZpracováno programem BUILDpower S,  © RTS, a.s.&amp;RStránka &amp;P z &amp;N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zoomScaleNormal="100" workbookViewId="0">
      <selection activeCell="E40" sqref="E40"/>
    </sheetView>
  </sheetViews>
  <sheetFormatPr defaultRowHeight="12.75"/>
  <cols>
    <col min="1" max="1" width="5.85546875" customWidth="1"/>
    <col min="2" max="2" width="40.7109375" customWidth="1"/>
    <col min="3" max="3" width="7.28515625" customWidth="1"/>
    <col min="4" max="4" width="9.7109375" customWidth="1"/>
    <col min="5" max="1025" width="11.5703125"/>
  </cols>
  <sheetData>
    <row r="1" spans="1:10" ht="38.25">
      <c r="A1" s="187" t="s">
        <v>246</v>
      </c>
      <c r="B1" s="188" t="s">
        <v>247</v>
      </c>
      <c r="C1" s="189" t="s">
        <v>248</v>
      </c>
      <c r="D1" s="188" t="s">
        <v>249</v>
      </c>
      <c r="E1" s="190" t="s">
        <v>250</v>
      </c>
      <c r="F1" s="190" t="s">
        <v>251</v>
      </c>
      <c r="G1" s="190" t="s">
        <v>252</v>
      </c>
      <c r="H1" s="190" t="s">
        <v>253</v>
      </c>
      <c r="I1" s="190" t="s">
        <v>254</v>
      </c>
      <c r="J1" s="191" t="s">
        <v>255</v>
      </c>
    </row>
    <row r="2" spans="1:10" ht="14.1" customHeight="1">
      <c r="A2" s="192">
        <v>1</v>
      </c>
      <c r="B2" s="193" t="s">
        <v>256</v>
      </c>
      <c r="C2" s="194"/>
      <c r="D2" s="195"/>
      <c r="E2" s="196"/>
      <c r="F2" s="196"/>
      <c r="G2" s="196"/>
      <c r="H2" s="196"/>
      <c r="I2" s="196"/>
      <c r="J2" s="197"/>
    </row>
    <row r="3" spans="1:10" ht="14.1" customHeight="1">
      <c r="A3" s="192">
        <v>2</v>
      </c>
      <c r="B3" s="193" t="s">
        <v>257</v>
      </c>
      <c r="C3" s="194" t="s">
        <v>258</v>
      </c>
      <c r="D3" s="195">
        <v>1</v>
      </c>
      <c r="E3" s="198">
        <v>0</v>
      </c>
      <c r="F3" s="198">
        <v>0</v>
      </c>
      <c r="G3" s="196">
        <f>D3*E3</f>
        <v>0</v>
      </c>
      <c r="H3" s="196">
        <f>D3*F3</f>
        <v>0</v>
      </c>
      <c r="I3" s="196">
        <f>G3+H3</f>
        <v>0</v>
      </c>
      <c r="J3" s="197"/>
    </row>
    <row r="4" spans="1:10" ht="14.1" customHeight="1">
      <c r="A4" s="192">
        <v>3</v>
      </c>
      <c r="B4" s="199" t="s">
        <v>259</v>
      </c>
      <c r="C4" s="194" t="s">
        <v>258</v>
      </c>
      <c r="D4" s="195">
        <v>1</v>
      </c>
      <c r="E4" s="198">
        <v>0</v>
      </c>
      <c r="F4" s="198">
        <v>0</v>
      </c>
      <c r="G4" s="196">
        <f>D4*E4</f>
        <v>0</v>
      </c>
      <c r="H4" s="196">
        <f>D4*F4</f>
        <v>0</v>
      </c>
      <c r="I4" s="196">
        <f>G4+H4</f>
        <v>0</v>
      </c>
      <c r="J4" s="197"/>
    </row>
    <row r="5" spans="1:10" ht="14.1" customHeight="1">
      <c r="A5" s="192">
        <v>4</v>
      </c>
      <c r="B5" s="200"/>
      <c r="C5" s="200"/>
      <c r="D5" s="200"/>
      <c r="E5" s="200"/>
      <c r="F5" s="200"/>
      <c r="G5" s="200"/>
      <c r="H5" s="200"/>
      <c r="I5" s="200"/>
      <c r="J5" s="197"/>
    </row>
    <row r="6" spans="1:10" ht="14.1" customHeight="1">
      <c r="A6" s="192">
        <v>5</v>
      </c>
      <c r="B6" s="193" t="s">
        <v>260</v>
      </c>
      <c r="C6" s="194"/>
      <c r="D6" s="195"/>
      <c r="E6" s="196"/>
      <c r="F6" s="196"/>
      <c r="G6" s="196"/>
      <c r="H6" s="196"/>
      <c r="I6" s="196"/>
      <c r="J6" s="197"/>
    </row>
    <row r="7" spans="1:10" ht="14.1" customHeight="1">
      <c r="A7" s="192">
        <v>6</v>
      </c>
      <c r="B7" s="201" t="s">
        <v>261</v>
      </c>
      <c r="C7" s="194" t="s">
        <v>131</v>
      </c>
      <c r="D7" s="195">
        <v>137</v>
      </c>
      <c r="E7" s="198">
        <v>0</v>
      </c>
      <c r="F7" s="198">
        <v>0</v>
      </c>
      <c r="G7" s="196">
        <f t="shared" ref="G7:G37" si="0">D7*E7</f>
        <v>0</v>
      </c>
      <c r="H7" s="196">
        <f t="shared" ref="H7:H37" si="1">D7*F7</f>
        <v>0</v>
      </c>
      <c r="I7" s="196">
        <f t="shared" ref="I7:I37" si="2">G7+H7</f>
        <v>0</v>
      </c>
      <c r="J7" s="197"/>
    </row>
    <row r="8" spans="1:10" ht="14.1" customHeight="1">
      <c r="A8" s="192">
        <v>7</v>
      </c>
      <c r="B8" s="199" t="s">
        <v>262</v>
      </c>
      <c r="C8" s="194" t="s">
        <v>131</v>
      </c>
      <c r="D8" s="195">
        <v>84</v>
      </c>
      <c r="E8" s="198">
        <v>0</v>
      </c>
      <c r="F8" s="198">
        <v>0</v>
      </c>
      <c r="G8" s="196">
        <f t="shared" si="0"/>
        <v>0</v>
      </c>
      <c r="H8" s="196">
        <f t="shared" si="1"/>
        <v>0</v>
      </c>
      <c r="I8" s="196">
        <f t="shared" si="2"/>
        <v>0</v>
      </c>
      <c r="J8" s="197"/>
    </row>
    <row r="9" spans="1:10" ht="14.1" customHeight="1">
      <c r="A9" s="192">
        <v>8</v>
      </c>
      <c r="B9" s="199" t="s">
        <v>263</v>
      </c>
      <c r="C9" s="194" t="s">
        <v>131</v>
      </c>
      <c r="D9" s="195">
        <v>84</v>
      </c>
      <c r="E9" s="198">
        <v>0</v>
      </c>
      <c r="F9" s="198">
        <v>0</v>
      </c>
      <c r="G9" s="196">
        <f t="shared" si="0"/>
        <v>0</v>
      </c>
      <c r="H9" s="196">
        <f t="shared" si="1"/>
        <v>0</v>
      </c>
      <c r="I9" s="196">
        <f t="shared" si="2"/>
        <v>0</v>
      </c>
      <c r="J9" s="197"/>
    </row>
    <row r="10" spans="1:10" ht="14.1" customHeight="1">
      <c r="A10" s="192">
        <v>9</v>
      </c>
      <c r="B10" s="199" t="s">
        <v>264</v>
      </c>
      <c r="C10" s="194" t="s">
        <v>131</v>
      </c>
      <c r="D10" s="195">
        <v>10</v>
      </c>
      <c r="E10" s="198">
        <v>0</v>
      </c>
      <c r="F10" s="198">
        <v>0</v>
      </c>
      <c r="G10" s="196">
        <f t="shared" si="0"/>
        <v>0</v>
      </c>
      <c r="H10" s="196">
        <f t="shared" si="1"/>
        <v>0</v>
      </c>
      <c r="I10" s="196">
        <f t="shared" si="2"/>
        <v>0</v>
      </c>
      <c r="J10" s="197"/>
    </row>
    <row r="11" spans="1:10" ht="14.1" customHeight="1">
      <c r="A11" s="192">
        <v>10</v>
      </c>
      <c r="B11" s="199" t="s">
        <v>265</v>
      </c>
      <c r="C11" s="202" t="s">
        <v>258</v>
      </c>
      <c r="D11" s="203">
        <v>8</v>
      </c>
      <c r="E11" s="204">
        <v>0</v>
      </c>
      <c r="F11" s="204">
        <v>0</v>
      </c>
      <c r="G11" s="205">
        <f t="shared" si="0"/>
        <v>0</v>
      </c>
      <c r="H11" s="205">
        <f t="shared" si="1"/>
        <v>0</v>
      </c>
      <c r="I11" s="205">
        <f t="shared" si="2"/>
        <v>0</v>
      </c>
      <c r="J11" s="206"/>
    </row>
    <row r="12" spans="1:10" ht="14.1" customHeight="1">
      <c r="A12" s="192">
        <v>11</v>
      </c>
      <c r="B12" s="199" t="s">
        <v>266</v>
      </c>
      <c r="C12" s="202" t="s">
        <v>258</v>
      </c>
      <c r="D12" s="203">
        <v>8</v>
      </c>
      <c r="E12" s="204">
        <v>0</v>
      </c>
      <c r="F12" s="204">
        <v>0</v>
      </c>
      <c r="G12" s="205">
        <f t="shared" si="0"/>
        <v>0</v>
      </c>
      <c r="H12" s="205">
        <f t="shared" si="1"/>
        <v>0</v>
      </c>
      <c r="I12" s="205">
        <f t="shared" si="2"/>
        <v>0</v>
      </c>
      <c r="J12" s="206"/>
    </row>
    <row r="13" spans="1:10" ht="14.1" customHeight="1">
      <c r="A13" s="192">
        <v>12</v>
      </c>
      <c r="B13" s="199" t="s">
        <v>267</v>
      </c>
      <c r="C13" s="194" t="s">
        <v>198</v>
      </c>
      <c r="D13" s="195">
        <v>20</v>
      </c>
      <c r="E13" s="198">
        <v>0</v>
      </c>
      <c r="F13" s="198">
        <v>0</v>
      </c>
      <c r="G13" s="196">
        <f t="shared" si="0"/>
        <v>0</v>
      </c>
      <c r="H13" s="196">
        <f t="shared" si="1"/>
        <v>0</v>
      </c>
      <c r="I13" s="196">
        <f t="shared" si="2"/>
        <v>0</v>
      </c>
      <c r="J13" s="197"/>
    </row>
    <row r="14" spans="1:10" ht="14.1" customHeight="1">
      <c r="A14" s="192">
        <v>13</v>
      </c>
      <c r="B14" s="193" t="s">
        <v>268</v>
      </c>
      <c r="C14" s="194" t="s">
        <v>131</v>
      </c>
      <c r="D14" s="195">
        <v>168</v>
      </c>
      <c r="E14" s="198">
        <v>0</v>
      </c>
      <c r="F14" s="198">
        <v>0</v>
      </c>
      <c r="G14" s="196">
        <f t="shared" si="0"/>
        <v>0</v>
      </c>
      <c r="H14" s="196">
        <f t="shared" si="1"/>
        <v>0</v>
      </c>
      <c r="I14" s="196">
        <f t="shared" si="2"/>
        <v>0</v>
      </c>
      <c r="J14" s="197"/>
    </row>
    <row r="15" spans="1:10" ht="14.1" customHeight="1">
      <c r="A15" s="192">
        <v>14</v>
      </c>
      <c r="B15" s="193" t="s">
        <v>269</v>
      </c>
      <c r="C15" s="194" t="s">
        <v>131</v>
      </c>
      <c r="D15" s="195">
        <v>168</v>
      </c>
      <c r="E15" s="198">
        <v>0</v>
      </c>
      <c r="F15" s="198">
        <v>0</v>
      </c>
      <c r="G15" s="196">
        <f t="shared" si="0"/>
        <v>0</v>
      </c>
      <c r="H15" s="196">
        <f t="shared" si="1"/>
        <v>0</v>
      </c>
      <c r="I15" s="196">
        <f t="shared" si="2"/>
        <v>0</v>
      </c>
      <c r="J15" s="197"/>
    </row>
    <row r="16" spans="1:10" ht="14.1" customHeight="1">
      <c r="A16" s="192">
        <v>15</v>
      </c>
      <c r="B16" s="193" t="s">
        <v>270</v>
      </c>
      <c r="C16" s="194" t="s">
        <v>258</v>
      </c>
      <c r="D16" s="195">
        <v>4</v>
      </c>
      <c r="E16" s="198">
        <v>0</v>
      </c>
      <c r="F16" s="198">
        <v>0</v>
      </c>
      <c r="G16" s="196">
        <f t="shared" si="0"/>
        <v>0</v>
      </c>
      <c r="H16" s="196">
        <f t="shared" si="1"/>
        <v>0</v>
      </c>
      <c r="I16" s="196">
        <f t="shared" si="2"/>
        <v>0</v>
      </c>
      <c r="J16" s="197"/>
    </row>
    <row r="17" spans="1:10" ht="14.1" customHeight="1">
      <c r="A17" s="192">
        <v>16</v>
      </c>
      <c r="B17" s="193" t="s">
        <v>271</v>
      </c>
      <c r="C17" s="194" t="s">
        <v>258</v>
      </c>
      <c r="D17" s="195">
        <v>24</v>
      </c>
      <c r="E17" s="198">
        <v>0</v>
      </c>
      <c r="F17" s="198">
        <v>0</v>
      </c>
      <c r="G17" s="196">
        <f t="shared" si="0"/>
        <v>0</v>
      </c>
      <c r="H17" s="196">
        <f t="shared" si="1"/>
        <v>0</v>
      </c>
      <c r="I17" s="196">
        <f t="shared" si="2"/>
        <v>0</v>
      </c>
      <c r="J17" s="197"/>
    </row>
    <row r="18" spans="1:10" ht="14.1" customHeight="1">
      <c r="A18" s="192">
        <v>17</v>
      </c>
      <c r="B18" s="193" t="s">
        <v>272</v>
      </c>
      <c r="C18" s="194" t="s">
        <v>258</v>
      </c>
      <c r="D18" s="195">
        <v>4</v>
      </c>
      <c r="E18" s="198">
        <v>0</v>
      </c>
      <c r="F18" s="198">
        <v>0</v>
      </c>
      <c r="G18" s="196">
        <f t="shared" si="0"/>
        <v>0</v>
      </c>
      <c r="H18" s="196">
        <f t="shared" si="1"/>
        <v>0</v>
      </c>
      <c r="I18" s="196">
        <f t="shared" si="2"/>
        <v>0</v>
      </c>
      <c r="J18" s="197"/>
    </row>
    <row r="19" spans="1:10" ht="14.1" customHeight="1">
      <c r="A19" s="192">
        <v>18</v>
      </c>
      <c r="B19" s="193" t="s">
        <v>273</v>
      </c>
      <c r="C19" s="194" t="s">
        <v>258</v>
      </c>
      <c r="D19" s="195">
        <v>4</v>
      </c>
      <c r="E19" s="198">
        <v>0</v>
      </c>
      <c r="F19" s="198">
        <v>0</v>
      </c>
      <c r="G19" s="196">
        <f t="shared" si="0"/>
        <v>0</v>
      </c>
      <c r="H19" s="196">
        <f t="shared" si="1"/>
        <v>0</v>
      </c>
      <c r="I19" s="196">
        <f t="shared" si="2"/>
        <v>0</v>
      </c>
      <c r="J19" s="197"/>
    </row>
    <row r="20" spans="1:10" ht="14.1" customHeight="1">
      <c r="A20" s="192">
        <v>19</v>
      </c>
      <c r="B20" s="193" t="s">
        <v>274</v>
      </c>
      <c r="C20" s="194" t="s">
        <v>258</v>
      </c>
      <c r="D20" s="195">
        <v>26</v>
      </c>
      <c r="E20" s="198">
        <v>0</v>
      </c>
      <c r="F20" s="198">
        <v>0</v>
      </c>
      <c r="G20" s="196">
        <f t="shared" si="0"/>
        <v>0</v>
      </c>
      <c r="H20" s="196">
        <f t="shared" si="1"/>
        <v>0</v>
      </c>
      <c r="I20" s="196">
        <f t="shared" si="2"/>
        <v>0</v>
      </c>
      <c r="J20" s="197"/>
    </row>
    <row r="21" spans="1:10" ht="14.1" customHeight="1">
      <c r="A21" s="192">
        <v>20</v>
      </c>
      <c r="B21" s="207" t="s">
        <v>275</v>
      </c>
      <c r="C21" s="194" t="s">
        <v>258</v>
      </c>
      <c r="D21" s="195">
        <v>26</v>
      </c>
      <c r="E21" s="198">
        <v>0</v>
      </c>
      <c r="F21" s="198">
        <v>0</v>
      </c>
      <c r="G21" s="196">
        <f t="shared" si="0"/>
        <v>0</v>
      </c>
      <c r="H21" s="196">
        <f t="shared" si="1"/>
        <v>0</v>
      </c>
      <c r="I21" s="196">
        <f t="shared" si="2"/>
        <v>0</v>
      </c>
      <c r="J21" s="197"/>
    </row>
    <row r="22" spans="1:10" ht="14.1" customHeight="1">
      <c r="A22" s="192">
        <v>21</v>
      </c>
      <c r="B22" s="208" t="s">
        <v>276</v>
      </c>
      <c r="C22" s="194" t="s">
        <v>258</v>
      </c>
      <c r="D22" s="195">
        <v>104</v>
      </c>
      <c r="E22" s="198">
        <v>0</v>
      </c>
      <c r="F22" s="198">
        <v>0</v>
      </c>
      <c r="G22" s="196">
        <f t="shared" si="0"/>
        <v>0</v>
      </c>
      <c r="H22" s="196">
        <f t="shared" si="1"/>
        <v>0</v>
      </c>
      <c r="I22" s="196">
        <f t="shared" si="2"/>
        <v>0</v>
      </c>
      <c r="J22" s="197"/>
    </row>
    <row r="23" spans="1:10" ht="14.1" customHeight="1">
      <c r="A23" s="192">
        <v>22</v>
      </c>
      <c r="B23" s="207" t="s">
        <v>277</v>
      </c>
      <c r="C23" s="194" t="s">
        <v>258</v>
      </c>
      <c r="D23" s="195">
        <v>15</v>
      </c>
      <c r="E23" s="198">
        <v>0</v>
      </c>
      <c r="F23" s="198">
        <v>0</v>
      </c>
      <c r="G23" s="196">
        <f t="shared" si="0"/>
        <v>0</v>
      </c>
      <c r="H23" s="196">
        <f t="shared" si="1"/>
        <v>0</v>
      </c>
      <c r="I23" s="196">
        <f t="shared" si="2"/>
        <v>0</v>
      </c>
      <c r="J23" s="197"/>
    </row>
    <row r="24" spans="1:10" ht="14.1" customHeight="1">
      <c r="A24" s="192">
        <v>23</v>
      </c>
      <c r="B24" s="193" t="s">
        <v>278</v>
      </c>
      <c r="C24" s="194" t="s">
        <v>258</v>
      </c>
      <c r="D24" s="195">
        <v>78</v>
      </c>
      <c r="E24" s="198">
        <v>0</v>
      </c>
      <c r="F24" s="198">
        <v>0</v>
      </c>
      <c r="G24" s="196">
        <f t="shared" si="0"/>
        <v>0</v>
      </c>
      <c r="H24" s="196">
        <f t="shared" si="1"/>
        <v>0</v>
      </c>
      <c r="I24" s="196">
        <f t="shared" si="2"/>
        <v>0</v>
      </c>
      <c r="J24" s="197"/>
    </row>
    <row r="25" spans="1:10" ht="14.1" customHeight="1">
      <c r="A25" s="192">
        <v>24</v>
      </c>
      <c r="B25" s="199" t="s">
        <v>279</v>
      </c>
      <c r="C25" s="194" t="s">
        <v>258</v>
      </c>
      <c r="D25" s="195">
        <v>12</v>
      </c>
      <c r="E25" s="198">
        <v>0</v>
      </c>
      <c r="F25" s="198">
        <v>0</v>
      </c>
      <c r="G25" s="196">
        <f t="shared" si="0"/>
        <v>0</v>
      </c>
      <c r="H25" s="196">
        <f t="shared" si="1"/>
        <v>0</v>
      </c>
      <c r="I25" s="196">
        <f t="shared" si="2"/>
        <v>0</v>
      </c>
      <c r="J25" s="197"/>
    </row>
    <row r="26" spans="1:10" ht="14.1" customHeight="1">
      <c r="A26" s="192">
        <v>25</v>
      </c>
      <c r="B26" s="199" t="s">
        <v>280</v>
      </c>
      <c r="C26" s="194" t="s">
        <v>258</v>
      </c>
      <c r="D26" s="195">
        <v>14</v>
      </c>
      <c r="E26" s="198">
        <v>0</v>
      </c>
      <c r="F26" s="198">
        <v>0</v>
      </c>
      <c r="G26" s="196">
        <f t="shared" si="0"/>
        <v>0</v>
      </c>
      <c r="H26" s="196">
        <f t="shared" si="1"/>
        <v>0</v>
      </c>
      <c r="I26" s="196">
        <f t="shared" si="2"/>
        <v>0</v>
      </c>
      <c r="J26" s="197"/>
    </row>
    <row r="27" spans="1:10" ht="14.1" customHeight="1">
      <c r="A27" s="192">
        <v>26</v>
      </c>
      <c r="B27" s="199" t="s">
        <v>281</v>
      </c>
      <c r="C27" s="194" t="s">
        <v>258</v>
      </c>
      <c r="D27" s="195">
        <v>28</v>
      </c>
      <c r="E27" s="198">
        <v>0</v>
      </c>
      <c r="F27" s="198">
        <v>0</v>
      </c>
      <c r="G27" s="196">
        <f t="shared" si="0"/>
        <v>0</v>
      </c>
      <c r="H27" s="196">
        <f t="shared" si="1"/>
        <v>0</v>
      </c>
      <c r="I27" s="196">
        <f t="shared" si="2"/>
        <v>0</v>
      </c>
      <c r="J27" s="197"/>
    </row>
    <row r="28" spans="1:10" ht="14.1" customHeight="1">
      <c r="A28" s="192">
        <v>27</v>
      </c>
      <c r="B28" s="208" t="s">
        <v>282</v>
      </c>
      <c r="C28" s="194" t="s">
        <v>258</v>
      </c>
      <c r="D28" s="195">
        <v>24</v>
      </c>
      <c r="E28" s="209">
        <v>0</v>
      </c>
      <c r="F28" s="198">
        <v>0</v>
      </c>
      <c r="G28" s="196">
        <f t="shared" si="0"/>
        <v>0</v>
      </c>
      <c r="H28" s="196">
        <f t="shared" si="1"/>
        <v>0</v>
      </c>
      <c r="I28" s="196">
        <f t="shared" si="2"/>
        <v>0</v>
      </c>
      <c r="J28" s="197"/>
    </row>
    <row r="29" spans="1:10" ht="14.1" customHeight="1">
      <c r="A29" s="192">
        <v>28</v>
      </c>
      <c r="B29" s="208" t="s">
        <v>283</v>
      </c>
      <c r="C29" s="194" t="s">
        <v>258</v>
      </c>
      <c r="D29" s="195">
        <v>112</v>
      </c>
      <c r="E29" s="209">
        <v>0</v>
      </c>
      <c r="F29" s="198">
        <v>0</v>
      </c>
      <c r="G29" s="196">
        <f t="shared" si="0"/>
        <v>0</v>
      </c>
      <c r="H29" s="196">
        <f t="shared" si="1"/>
        <v>0</v>
      </c>
      <c r="I29" s="196">
        <f t="shared" si="2"/>
        <v>0</v>
      </c>
      <c r="J29" s="197"/>
    </row>
    <row r="30" spans="1:10" ht="14.1" customHeight="1">
      <c r="A30" s="192">
        <v>29</v>
      </c>
      <c r="B30" s="208" t="s">
        <v>284</v>
      </c>
      <c r="C30" s="194" t="s">
        <v>131</v>
      </c>
      <c r="D30" s="195">
        <v>60</v>
      </c>
      <c r="E30" s="209">
        <v>0</v>
      </c>
      <c r="F30" s="198">
        <v>0</v>
      </c>
      <c r="G30" s="196">
        <f t="shared" si="0"/>
        <v>0</v>
      </c>
      <c r="H30" s="196">
        <f t="shared" si="1"/>
        <v>0</v>
      </c>
      <c r="I30" s="196">
        <f t="shared" si="2"/>
        <v>0</v>
      </c>
      <c r="J30" s="197"/>
    </row>
    <row r="31" spans="1:10" ht="14.1" customHeight="1">
      <c r="A31" s="192">
        <v>30</v>
      </c>
      <c r="B31" s="199" t="s">
        <v>285</v>
      </c>
      <c r="C31" s="194" t="s">
        <v>258</v>
      </c>
      <c r="D31" s="195">
        <v>12</v>
      </c>
      <c r="E31" s="198">
        <v>0</v>
      </c>
      <c r="F31" s="198">
        <v>0</v>
      </c>
      <c r="G31" s="196">
        <f t="shared" si="0"/>
        <v>0</v>
      </c>
      <c r="H31" s="196">
        <f t="shared" si="1"/>
        <v>0</v>
      </c>
      <c r="I31" s="196">
        <f t="shared" si="2"/>
        <v>0</v>
      </c>
      <c r="J31" s="197"/>
    </row>
    <row r="32" spans="1:10" ht="14.1" customHeight="1">
      <c r="A32" s="192">
        <v>31</v>
      </c>
      <c r="B32" s="193" t="s">
        <v>286</v>
      </c>
      <c r="C32" s="194" t="s">
        <v>258</v>
      </c>
      <c r="D32" s="195">
        <v>1</v>
      </c>
      <c r="E32" s="198">
        <v>0</v>
      </c>
      <c r="F32" s="198">
        <v>0</v>
      </c>
      <c r="G32" s="196">
        <f t="shared" si="0"/>
        <v>0</v>
      </c>
      <c r="H32" s="196">
        <f t="shared" si="1"/>
        <v>0</v>
      </c>
      <c r="I32" s="196">
        <f t="shared" si="2"/>
        <v>0</v>
      </c>
      <c r="J32" s="197"/>
    </row>
    <row r="33" spans="1:10" ht="14.1" customHeight="1">
      <c r="A33" s="192">
        <v>32</v>
      </c>
      <c r="B33" s="199" t="s">
        <v>287</v>
      </c>
      <c r="C33" s="194" t="s">
        <v>258</v>
      </c>
      <c r="D33" s="195">
        <v>50</v>
      </c>
      <c r="E33" s="198">
        <v>0</v>
      </c>
      <c r="F33" s="198">
        <v>0</v>
      </c>
      <c r="G33" s="196">
        <f t="shared" si="0"/>
        <v>0</v>
      </c>
      <c r="H33" s="196">
        <f t="shared" si="1"/>
        <v>0</v>
      </c>
      <c r="I33" s="196">
        <f t="shared" si="2"/>
        <v>0</v>
      </c>
      <c r="J33" s="197"/>
    </row>
    <row r="34" spans="1:10" ht="14.1" customHeight="1">
      <c r="A34" s="192">
        <v>33</v>
      </c>
      <c r="B34" s="199" t="s">
        <v>288</v>
      </c>
      <c r="C34" s="194" t="s">
        <v>289</v>
      </c>
      <c r="D34" s="195">
        <v>1</v>
      </c>
      <c r="E34" s="198">
        <v>0</v>
      </c>
      <c r="F34" s="198">
        <v>0</v>
      </c>
      <c r="G34" s="196">
        <f t="shared" si="0"/>
        <v>0</v>
      </c>
      <c r="H34" s="196">
        <f t="shared" si="1"/>
        <v>0</v>
      </c>
      <c r="I34" s="196">
        <f t="shared" si="2"/>
        <v>0</v>
      </c>
      <c r="J34" s="197"/>
    </row>
    <row r="35" spans="1:10" ht="14.1" customHeight="1">
      <c r="A35" s="192">
        <v>34</v>
      </c>
      <c r="B35" s="199" t="s">
        <v>290</v>
      </c>
      <c r="C35" s="194" t="s">
        <v>258</v>
      </c>
      <c r="D35" s="195">
        <v>2</v>
      </c>
      <c r="E35" s="198">
        <v>0</v>
      </c>
      <c r="F35" s="198">
        <v>0</v>
      </c>
      <c r="G35" s="196">
        <f t="shared" si="0"/>
        <v>0</v>
      </c>
      <c r="H35" s="196">
        <f t="shared" si="1"/>
        <v>0</v>
      </c>
      <c r="I35" s="196">
        <f t="shared" si="2"/>
        <v>0</v>
      </c>
      <c r="J35" s="197"/>
    </row>
    <row r="36" spans="1:10" ht="14.1" customHeight="1">
      <c r="A36" s="192">
        <v>35</v>
      </c>
      <c r="B36" s="199" t="s">
        <v>291</v>
      </c>
      <c r="C36" s="194" t="s">
        <v>131</v>
      </c>
      <c r="D36" s="195">
        <v>22</v>
      </c>
      <c r="E36" s="198">
        <v>0</v>
      </c>
      <c r="F36" s="198">
        <v>0</v>
      </c>
      <c r="G36" s="196">
        <f t="shared" si="0"/>
        <v>0</v>
      </c>
      <c r="H36" s="196">
        <f t="shared" si="1"/>
        <v>0</v>
      </c>
      <c r="I36" s="196">
        <f t="shared" si="2"/>
        <v>0</v>
      </c>
      <c r="J36" s="197"/>
    </row>
    <row r="37" spans="1:10" ht="14.1" customHeight="1">
      <c r="A37" s="192">
        <v>36</v>
      </c>
      <c r="B37" s="193" t="s">
        <v>292</v>
      </c>
      <c r="C37" s="194" t="s">
        <v>198</v>
      </c>
      <c r="D37" s="195">
        <v>50</v>
      </c>
      <c r="E37" s="198">
        <v>0</v>
      </c>
      <c r="F37" s="198">
        <v>0</v>
      </c>
      <c r="G37" s="196">
        <f t="shared" si="0"/>
        <v>0</v>
      </c>
      <c r="H37" s="196">
        <f t="shared" si="1"/>
        <v>0</v>
      </c>
      <c r="I37" s="196">
        <f t="shared" si="2"/>
        <v>0</v>
      </c>
      <c r="J37" s="197"/>
    </row>
    <row r="38" spans="1:10" ht="14.1" customHeight="1">
      <c r="A38" s="192">
        <v>37</v>
      </c>
      <c r="B38" s="193"/>
      <c r="C38" s="194"/>
      <c r="D38" s="195"/>
      <c r="E38" s="196"/>
      <c r="F38" s="196"/>
      <c r="G38" s="196"/>
      <c r="H38" s="196"/>
      <c r="I38" s="196"/>
      <c r="J38" s="197"/>
    </row>
    <row r="39" spans="1:10" ht="14.1" customHeight="1">
      <c r="A39" s="192">
        <v>38</v>
      </c>
      <c r="B39" s="193" t="s">
        <v>293</v>
      </c>
      <c r="C39" s="194"/>
      <c r="D39" s="195"/>
      <c r="E39" s="196"/>
      <c r="F39" s="196"/>
      <c r="G39" s="196"/>
      <c r="H39" s="196"/>
      <c r="I39" s="196"/>
      <c r="J39" s="197"/>
    </row>
    <row r="40" spans="1:10" ht="14.1" customHeight="1">
      <c r="A40" s="192">
        <v>39</v>
      </c>
      <c r="B40" s="199" t="s">
        <v>294</v>
      </c>
      <c r="C40" s="194" t="s">
        <v>258</v>
      </c>
      <c r="D40" s="195">
        <v>1</v>
      </c>
      <c r="E40" s="198">
        <v>0</v>
      </c>
      <c r="F40" s="198">
        <v>0</v>
      </c>
      <c r="G40" s="196">
        <f t="shared" ref="G40:G45" si="3">D40*E40</f>
        <v>0</v>
      </c>
      <c r="H40" s="196">
        <f t="shared" ref="H40:H45" si="4">D40*F40</f>
        <v>0</v>
      </c>
      <c r="I40" s="196">
        <f t="shared" ref="I40:I45" si="5">G40+H40</f>
        <v>0</v>
      </c>
      <c r="J40" s="197"/>
    </row>
    <row r="41" spans="1:10" ht="14.1" customHeight="1">
      <c r="A41" s="192">
        <v>40</v>
      </c>
      <c r="B41" s="193" t="s">
        <v>295</v>
      </c>
      <c r="C41" s="194" t="s">
        <v>289</v>
      </c>
      <c r="D41" s="195">
        <v>1</v>
      </c>
      <c r="E41" s="198">
        <v>0</v>
      </c>
      <c r="F41" s="198">
        <v>0</v>
      </c>
      <c r="G41" s="196">
        <f t="shared" si="3"/>
        <v>0</v>
      </c>
      <c r="H41" s="196">
        <f t="shared" si="4"/>
        <v>0</v>
      </c>
      <c r="I41" s="196">
        <f t="shared" si="5"/>
        <v>0</v>
      </c>
      <c r="J41" s="197"/>
    </row>
    <row r="42" spans="1:10" ht="14.1" customHeight="1">
      <c r="A42" s="192">
        <v>41</v>
      </c>
      <c r="B42" s="193" t="s">
        <v>296</v>
      </c>
      <c r="C42" s="194" t="s">
        <v>131</v>
      </c>
      <c r="D42" s="195">
        <v>22</v>
      </c>
      <c r="E42" s="198">
        <v>0</v>
      </c>
      <c r="F42" s="198">
        <v>0</v>
      </c>
      <c r="G42" s="196">
        <f t="shared" si="3"/>
        <v>0</v>
      </c>
      <c r="H42" s="196">
        <f t="shared" si="4"/>
        <v>0</v>
      </c>
      <c r="I42" s="196">
        <f t="shared" si="5"/>
        <v>0</v>
      </c>
      <c r="J42" s="197"/>
    </row>
    <row r="43" spans="1:10" ht="14.1" customHeight="1">
      <c r="A43" s="192">
        <v>42</v>
      </c>
      <c r="B43" s="193" t="s">
        <v>297</v>
      </c>
      <c r="C43" s="194" t="s">
        <v>289</v>
      </c>
      <c r="D43" s="195">
        <v>1</v>
      </c>
      <c r="E43" s="198">
        <v>0</v>
      </c>
      <c r="F43" s="198">
        <v>0</v>
      </c>
      <c r="G43" s="196">
        <f t="shared" si="3"/>
        <v>0</v>
      </c>
      <c r="H43" s="196">
        <f t="shared" si="4"/>
        <v>0</v>
      </c>
      <c r="I43" s="196">
        <f t="shared" si="5"/>
        <v>0</v>
      </c>
      <c r="J43" s="197"/>
    </row>
    <row r="44" spans="1:10" ht="14.1" customHeight="1">
      <c r="A44" s="192">
        <v>43</v>
      </c>
      <c r="B44" s="193" t="s">
        <v>298</v>
      </c>
      <c r="C44" s="194" t="s">
        <v>299</v>
      </c>
      <c r="D44" s="195">
        <v>16</v>
      </c>
      <c r="E44" s="198">
        <v>0</v>
      </c>
      <c r="F44" s="198">
        <v>0</v>
      </c>
      <c r="G44" s="196">
        <f t="shared" si="3"/>
        <v>0</v>
      </c>
      <c r="H44" s="196">
        <f t="shared" si="4"/>
        <v>0</v>
      </c>
      <c r="I44" s="196">
        <f t="shared" si="5"/>
        <v>0</v>
      </c>
      <c r="J44" s="197"/>
    </row>
    <row r="45" spans="1:10" ht="14.1" customHeight="1">
      <c r="A45" s="192">
        <v>44</v>
      </c>
      <c r="B45" s="193" t="s">
        <v>300</v>
      </c>
      <c r="C45" s="194" t="s">
        <v>289</v>
      </c>
      <c r="D45" s="195">
        <v>1</v>
      </c>
      <c r="E45" s="198">
        <v>0</v>
      </c>
      <c r="F45" s="198">
        <v>0</v>
      </c>
      <c r="G45" s="196">
        <f t="shared" si="3"/>
        <v>0</v>
      </c>
      <c r="H45" s="196">
        <f t="shared" si="4"/>
        <v>0</v>
      </c>
      <c r="I45" s="196">
        <f t="shared" si="5"/>
        <v>0</v>
      </c>
      <c r="J45" s="197"/>
    </row>
    <row r="46" spans="1:10" ht="14.1" customHeight="1">
      <c r="A46" s="192">
        <v>45</v>
      </c>
      <c r="B46" s="193" t="s">
        <v>301</v>
      </c>
      <c r="C46" s="194"/>
      <c r="D46" s="195"/>
      <c r="E46" s="196"/>
      <c r="F46" s="196"/>
      <c r="G46" s="196">
        <f>0.05*SUM(G3:G45)</f>
        <v>0</v>
      </c>
      <c r="H46" s="196">
        <f>0.05*SUM(H3:H45)</f>
        <v>0</v>
      </c>
      <c r="I46" s="196">
        <f>0.05*SUM(I3:I45)</f>
        <v>0</v>
      </c>
      <c r="J46" s="197"/>
    </row>
    <row r="47" spans="1:10" ht="14.1" customHeight="1">
      <c r="A47" s="210"/>
      <c r="B47" s="211" t="s">
        <v>302</v>
      </c>
      <c r="C47" s="212"/>
      <c r="D47" s="213"/>
      <c r="E47" s="214"/>
      <c r="F47" s="214"/>
      <c r="G47" s="214">
        <f>SUM(G3:G46)</f>
        <v>0</v>
      </c>
      <c r="H47" s="214">
        <f>SUM(H3:H46)</f>
        <v>0</v>
      </c>
      <c r="I47" s="214">
        <f>SUM(I3:I46)</f>
        <v>0</v>
      </c>
      <c r="J47" s="215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8" zoomScaleNormal="100" workbookViewId="0">
      <selection activeCell="D24" sqref="D24"/>
    </sheetView>
  </sheetViews>
  <sheetFormatPr defaultRowHeight="12.75"/>
  <cols>
    <col min="1" max="2" width="11.5703125"/>
    <col min="3" max="3" width="37" customWidth="1"/>
    <col min="4" max="6" width="11.5703125"/>
    <col min="7" max="7" width="14" customWidth="1"/>
    <col min="8" max="8" width="17.28515625" customWidth="1"/>
    <col min="9" max="1025" width="11.5703125"/>
  </cols>
  <sheetData>
    <row r="1" spans="1:8" ht="15">
      <c r="A1" s="216"/>
    </row>
    <row r="2" spans="1:8" ht="38.25">
      <c r="A2" s="217" t="s">
        <v>303</v>
      </c>
      <c r="B2" s="218" t="s">
        <v>304</v>
      </c>
      <c r="C2" s="218" t="s">
        <v>305</v>
      </c>
      <c r="D2" s="218" t="s">
        <v>92</v>
      </c>
      <c r="E2" s="218" t="s">
        <v>306</v>
      </c>
      <c r="F2" s="218" t="s">
        <v>307</v>
      </c>
      <c r="G2" s="218" t="s">
        <v>308</v>
      </c>
      <c r="H2" s="218" t="s">
        <v>309</v>
      </c>
    </row>
    <row r="3" spans="1:8" ht="23.85" customHeight="1">
      <c r="A3" s="265" t="s">
        <v>310</v>
      </c>
      <c r="B3" s="265"/>
      <c r="C3" s="265"/>
      <c r="D3" s="265"/>
      <c r="E3" s="265"/>
      <c r="F3" s="265"/>
      <c r="G3" s="265"/>
      <c r="H3" s="265"/>
    </row>
    <row r="4" spans="1:8" ht="51">
      <c r="A4" s="219" t="s">
        <v>311</v>
      </c>
      <c r="B4" s="219">
        <v>1</v>
      </c>
      <c r="C4" s="218" t="s">
        <v>312</v>
      </c>
      <c r="D4" s="218">
        <v>1</v>
      </c>
      <c r="E4" s="218" t="s">
        <v>313</v>
      </c>
      <c r="F4" s="218" t="s">
        <v>314</v>
      </c>
      <c r="G4" s="218" t="s">
        <v>314</v>
      </c>
      <c r="H4" s="218" t="s">
        <v>315</v>
      </c>
    </row>
    <row r="5" spans="1:8" ht="63.75">
      <c r="A5" s="219" t="s">
        <v>316</v>
      </c>
      <c r="B5" s="220"/>
      <c r="C5" s="218" t="s">
        <v>317</v>
      </c>
      <c r="D5" s="221">
        <v>1</v>
      </c>
      <c r="E5" s="221" t="s">
        <v>313</v>
      </c>
      <c r="F5" s="221" t="s">
        <v>314</v>
      </c>
      <c r="G5" s="218" t="s">
        <v>314</v>
      </c>
      <c r="H5" s="218" t="s">
        <v>318</v>
      </c>
    </row>
    <row r="6" spans="1:8" ht="25.5">
      <c r="A6" s="219" t="s">
        <v>319</v>
      </c>
      <c r="B6" s="220"/>
      <c r="C6" s="218" t="s">
        <v>320</v>
      </c>
      <c r="D6" s="221"/>
      <c r="E6" s="221"/>
      <c r="F6" s="221" t="s">
        <v>314</v>
      </c>
      <c r="G6" s="221" t="s">
        <v>314</v>
      </c>
      <c r="H6" s="218" t="s">
        <v>321</v>
      </c>
    </row>
    <row r="7" spans="1:8" ht="63.75">
      <c r="A7" s="219" t="s">
        <v>322</v>
      </c>
      <c r="B7" s="220"/>
      <c r="C7" s="218" t="s">
        <v>323</v>
      </c>
      <c r="D7" s="221"/>
      <c r="E7" s="221"/>
      <c r="F7" s="221" t="s">
        <v>314</v>
      </c>
      <c r="G7" s="221" t="s">
        <v>314</v>
      </c>
      <c r="H7" s="218" t="s">
        <v>321</v>
      </c>
    </row>
    <row r="8" spans="1:8" ht="25.5">
      <c r="A8" s="219" t="s">
        <v>324</v>
      </c>
      <c r="B8" s="220"/>
      <c r="C8" s="218" t="s">
        <v>325</v>
      </c>
      <c r="D8" s="221"/>
      <c r="E8" s="221"/>
      <c r="F8" s="221" t="s">
        <v>314</v>
      </c>
      <c r="G8" s="221" t="s">
        <v>314</v>
      </c>
      <c r="H8" s="218" t="s">
        <v>321</v>
      </c>
    </row>
    <row r="9" spans="1:8">
      <c r="A9" s="219" t="s">
        <v>326</v>
      </c>
      <c r="B9" s="220"/>
      <c r="C9" s="218" t="s">
        <v>327</v>
      </c>
      <c r="D9" s="221"/>
      <c r="E9" s="221"/>
      <c r="F9" s="221" t="s">
        <v>314</v>
      </c>
      <c r="G9" s="221" t="s">
        <v>314</v>
      </c>
      <c r="H9" s="218" t="s">
        <v>321</v>
      </c>
    </row>
    <row r="10" spans="1:8" ht="25.5">
      <c r="A10" s="219" t="s">
        <v>328</v>
      </c>
      <c r="B10" s="220"/>
      <c r="C10" s="218" t="s">
        <v>329</v>
      </c>
      <c r="D10" s="221"/>
      <c r="E10" s="221"/>
      <c r="F10" s="221" t="s">
        <v>314</v>
      </c>
      <c r="G10" s="221" t="s">
        <v>314</v>
      </c>
      <c r="H10" s="218" t="s">
        <v>321</v>
      </c>
    </row>
    <row r="11" spans="1:8" ht="25.5">
      <c r="A11" s="219" t="s">
        <v>330</v>
      </c>
      <c r="B11" s="220"/>
      <c r="C11" s="218" t="s">
        <v>331</v>
      </c>
      <c r="D11" s="221"/>
      <c r="E11" s="221"/>
      <c r="F11" s="221" t="s">
        <v>314</v>
      </c>
      <c r="G11" s="221" t="s">
        <v>314</v>
      </c>
      <c r="H11" s="218" t="s">
        <v>321</v>
      </c>
    </row>
    <row r="12" spans="1:8">
      <c r="A12" s="219" t="s">
        <v>332</v>
      </c>
      <c r="B12" s="220">
        <v>2</v>
      </c>
      <c r="C12" s="218" t="s">
        <v>333</v>
      </c>
      <c r="D12" s="221">
        <v>1</v>
      </c>
      <c r="E12" s="221" t="s">
        <v>313</v>
      </c>
      <c r="F12" s="222">
        <v>0</v>
      </c>
      <c r="G12" s="218">
        <f>SUM(D12*F12)</f>
        <v>0</v>
      </c>
      <c r="H12" s="221"/>
    </row>
    <row r="13" spans="1:8" ht="63.75">
      <c r="A13" s="219" t="s">
        <v>334</v>
      </c>
      <c r="B13" s="219" t="s">
        <v>335</v>
      </c>
      <c r="C13" s="218" t="s">
        <v>336</v>
      </c>
      <c r="D13" s="221">
        <v>1</v>
      </c>
      <c r="E13" s="221" t="s">
        <v>313</v>
      </c>
      <c r="F13" s="221" t="s">
        <v>314</v>
      </c>
      <c r="G13" s="218" t="s">
        <v>314</v>
      </c>
      <c r="H13" s="218" t="s">
        <v>337</v>
      </c>
    </row>
    <row r="14" spans="1:8">
      <c r="A14" s="219" t="s">
        <v>338</v>
      </c>
      <c r="B14" s="220"/>
      <c r="C14" s="218" t="s">
        <v>339</v>
      </c>
      <c r="D14" s="221"/>
      <c r="E14" s="221"/>
      <c r="F14" s="221" t="s">
        <v>314</v>
      </c>
      <c r="G14" s="218" t="s">
        <v>314</v>
      </c>
      <c r="H14" s="218" t="s">
        <v>321</v>
      </c>
    </row>
    <row r="15" spans="1:8">
      <c r="A15" s="219" t="s">
        <v>340</v>
      </c>
      <c r="B15" s="220"/>
      <c r="C15" s="218" t="s">
        <v>341</v>
      </c>
      <c r="D15" s="221">
        <v>1</v>
      </c>
      <c r="E15" s="221" t="s">
        <v>313</v>
      </c>
      <c r="F15" s="221" t="s">
        <v>314</v>
      </c>
      <c r="G15" s="218" t="s">
        <v>314</v>
      </c>
      <c r="H15" s="218" t="s">
        <v>321</v>
      </c>
    </row>
    <row r="17" spans="1:8" ht="21.6" customHeight="1">
      <c r="A17" s="266" t="s">
        <v>342</v>
      </c>
      <c r="B17" s="266"/>
      <c r="C17" s="266"/>
      <c r="D17" s="266"/>
      <c r="E17" s="266"/>
      <c r="F17" s="266"/>
      <c r="G17" s="266"/>
      <c r="H17" s="266"/>
    </row>
    <row r="18" spans="1:8" ht="25.5">
      <c r="A18" s="219" t="s">
        <v>343</v>
      </c>
      <c r="B18" s="218" t="s">
        <v>344</v>
      </c>
      <c r="C18" s="218" t="s">
        <v>345</v>
      </c>
      <c r="D18" s="218">
        <v>1</v>
      </c>
      <c r="E18" s="218" t="s">
        <v>313</v>
      </c>
      <c r="F18" s="223">
        <v>0</v>
      </c>
      <c r="G18" s="218">
        <f t="shared" ref="G18:G28" si="0">SUM(D18*F18)</f>
        <v>0</v>
      </c>
      <c r="H18" s="221"/>
    </row>
    <row r="19" spans="1:8" ht="25.5">
      <c r="A19" s="219" t="s">
        <v>346</v>
      </c>
      <c r="B19" s="224">
        <v>37377</v>
      </c>
      <c r="C19" s="218" t="s">
        <v>347</v>
      </c>
      <c r="D19" s="218">
        <v>1</v>
      </c>
      <c r="E19" s="218" t="s">
        <v>348</v>
      </c>
      <c r="F19" s="223">
        <v>0</v>
      </c>
      <c r="G19" s="218">
        <f t="shared" si="0"/>
        <v>0</v>
      </c>
      <c r="H19" s="221"/>
    </row>
    <row r="20" spans="1:8" ht="25.5">
      <c r="A20" s="219" t="s">
        <v>349</v>
      </c>
      <c r="B20" s="224">
        <v>37742</v>
      </c>
      <c r="C20" s="218" t="s">
        <v>350</v>
      </c>
      <c r="D20" s="218">
        <v>1</v>
      </c>
      <c r="E20" s="218" t="s">
        <v>348</v>
      </c>
      <c r="F20" s="223">
        <v>0</v>
      </c>
      <c r="G20" s="218">
        <f t="shared" si="0"/>
        <v>0</v>
      </c>
      <c r="H20" s="221"/>
    </row>
    <row r="21" spans="1:8">
      <c r="A21" s="219" t="s">
        <v>351</v>
      </c>
      <c r="B21" s="224">
        <v>38108</v>
      </c>
      <c r="C21" s="218" t="s">
        <v>352</v>
      </c>
      <c r="D21" s="218">
        <v>1</v>
      </c>
      <c r="E21" s="218" t="s">
        <v>348</v>
      </c>
      <c r="F21" s="223">
        <v>0</v>
      </c>
      <c r="G21" s="218">
        <f t="shared" si="0"/>
        <v>0</v>
      </c>
      <c r="H21" s="221"/>
    </row>
    <row r="22" spans="1:8" ht="38.25">
      <c r="A22" s="219" t="s">
        <v>353</v>
      </c>
      <c r="B22" s="224">
        <v>38473</v>
      </c>
      <c r="C22" s="218" t="s">
        <v>354</v>
      </c>
      <c r="D22" s="218">
        <v>1</v>
      </c>
      <c r="E22" s="218" t="s">
        <v>306</v>
      </c>
      <c r="F22" s="223">
        <v>0</v>
      </c>
      <c r="G22" s="218">
        <f t="shared" si="0"/>
        <v>0</v>
      </c>
      <c r="H22" s="221"/>
    </row>
    <row r="23" spans="1:8" ht="25.5">
      <c r="A23" s="219" t="s">
        <v>355</v>
      </c>
      <c r="B23" s="224">
        <v>38838</v>
      </c>
      <c r="C23" s="218" t="s">
        <v>356</v>
      </c>
      <c r="D23" s="218">
        <v>1</v>
      </c>
      <c r="E23" s="218" t="s">
        <v>348</v>
      </c>
      <c r="F23" s="223">
        <v>0</v>
      </c>
      <c r="G23" s="218">
        <f t="shared" si="0"/>
        <v>0</v>
      </c>
      <c r="H23" s="221"/>
    </row>
    <row r="24" spans="1:8" ht="25.5">
      <c r="A24" s="219" t="s">
        <v>357</v>
      </c>
      <c r="B24" s="224">
        <v>39203</v>
      </c>
      <c r="C24" s="218" t="s">
        <v>358</v>
      </c>
      <c r="D24" s="218">
        <v>1</v>
      </c>
      <c r="E24" s="218" t="s">
        <v>348</v>
      </c>
      <c r="F24" s="223">
        <v>0</v>
      </c>
      <c r="G24" s="218">
        <f t="shared" si="0"/>
        <v>0</v>
      </c>
      <c r="H24" s="221"/>
    </row>
    <row r="25" spans="1:8">
      <c r="A25" s="219" t="s">
        <v>359</v>
      </c>
      <c r="B25" s="224">
        <v>39569</v>
      </c>
      <c r="C25" s="218" t="s">
        <v>360</v>
      </c>
      <c r="D25" s="218">
        <v>1</v>
      </c>
      <c r="E25" s="218" t="s">
        <v>313</v>
      </c>
      <c r="F25" s="223">
        <v>0</v>
      </c>
      <c r="G25" s="218">
        <f t="shared" si="0"/>
        <v>0</v>
      </c>
      <c r="H25" s="221"/>
    </row>
    <row r="26" spans="1:8" ht="25.5">
      <c r="A26" s="219" t="s">
        <v>361</v>
      </c>
      <c r="B26" s="224">
        <v>39934</v>
      </c>
      <c r="C26" s="218" t="s">
        <v>362</v>
      </c>
      <c r="D26" s="218">
        <v>1</v>
      </c>
      <c r="E26" s="218" t="s">
        <v>313</v>
      </c>
      <c r="F26" s="223">
        <v>0</v>
      </c>
      <c r="G26" s="218">
        <f t="shared" si="0"/>
        <v>0</v>
      </c>
      <c r="H26" s="221"/>
    </row>
    <row r="27" spans="1:8">
      <c r="A27" s="219" t="s">
        <v>363</v>
      </c>
      <c r="B27" s="218" t="s">
        <v>364</v>
      </c>
      <c r="C27" s="218" t="s">
        <v>365</v>
      </c>
      <c r="D27" s="218">
        <v>1</v>
      </c>
      <c r="E27" s="218" t="s">
        <v>313</v>
      </c>
      <c r="F27" s="223">
        <v>0</v>
      </c>
      <c r="G27" s="218">
        <f t="shared" si="0"/>
        <v>0</v>
      </c>
      <c r="H27" s="221"/>
    </row>
    <row r="28" spans="1:8" ht="63.75">
      <c r="A28" s="219" t="s">
        <v>366</v>
      </c>
      <c r="B28" s="218"/>
      <c r="C28" s="218" t="s">
        <v>367</v>
      </c>
      <c r="D28" s="218">
        <v>185</v>
      </c>
      <c r="E28" s="218" t="s">
        <v>198</v>
      </c>
      <c r="F28" s="223">
        <v>0</v>
      </c>
      <c r="G28" s="218">
        <f t="shared" si="0"/>
        <v>0</v>
      </c>
      <c r="H28" s="221"/>
    </row>
    <row r="29" spans="1:8" ht="23.85" customHeight="1">
      <c r="A29" s="266" t="s">
        <v>368</v>
      </c>
      <c r="B29" s="266"/>
      <c r="C29" s="266"/>
      <c r="D29" s="266"/>
      <c r="E29" s="266"/>
      <c r="F29" s="266"/>
      <c r="G29" s="266"/>
      <c r="H29" s="266"/>
    </row>
    <row r="30" spans="1:8" ht="38.25">
      <c r="A30" s="219" t="s">
        <v>369</v>
      </c>
      <c r="B30" s="218">
        <v>3</v>
      </c>
      <c r="C30" s="218" t="s">
        <v>370</v>
      </c>
      <c r="D30" s="218">
        <v>1</v>
      </c>
      <c r="E30" s="218" t="s">
        <v>313</v>
      </c>
      <c r="F30" s="218" t="s">
        <v>314</v>
      </c>
      <c r="G30" s="218" t="s">
        <v>314</v>
      </c>
      <c r="H30" s="218" t="s">
        <v>371</v>
      </c>
    </row>
    <row r="31" spans="1:8" ht="38.25">
      <c r="A31" s="219" t="s">
        <v>372</v>
      </c>
      <c r="B31" s="218"/>
      <c r="C31" s="218" t="s">
        <v>373</v>
      </c>
      <c r="D31" s="218">
        <v>6</v>
      </c>
      <c r="E31" s="218" t="s">
        <v>131</v>
      </c>
      <c r="F31" s="223">
        <v>0</v>
      </c>
      <c r="G31" s="218">
        <f t="shared" ref="G31:G37" si="1">SUM(D31*F31)</f>
        <v>0</v>
      </c>
      <c r="H31" s="221"/>
    </row>
    <row r="32" spans="1:8" ht="38.25">
      <c r="A32" s="219" t="s">
        <v>372</v>
      </c>
      <c r="B32" s="218"/>
      <c r="C32" s="218" t="s">
        <v>374</v>
      </c>
      <c r="D32" s="218">
        <v>28</v>
      </c>
      <c r="E32" s="218" t="s">
        <v>131</v>
      </c>
      <c r="F32" s="223">
        <v>0</v>
      </c>
      <c r="G32" s="218">
        <f t="shared" si="1"/>
        <v>0</v>
      </c>
      <c r="H32" s="221"/>
    </row>
    <row r="33" spans="1:12">
      <c r="A33" s="219" t="s">
        <v>375</v>
      </c>
      <c r="B33" s="218"/>
      <c r="C33" s="218" t="s">
        <v>376</v>
      </c>
      <c r="D33" s="218">
        <v>1</v>
      </c>
      <c r="E33" s="218" t="s">
        <v>313</v>
      </c>
      <c r="F33" s="223">
        <v>0</v>
      </c>
      <c r="G33" s="218">
        <f t="shared" si="1"/>
        <v>0</v>
      </c>
      <c r="H33" s="221"/>
    </row>
    <row r="34" spans="1:12">
      <c r="A34" s="219" t="s">
        <v>377</v>
      </c>
      <c r="B34" s="219"/>
      <c r="C34" s="219" t="s">
        <v>378</v>
      </c>
      <c r="D34" s="219">
        <v>4</v>
      </c>
      <c r="E34" s="219" t="s">
        <v>115</v>
      </c>
      <c r="F34" s="225">
        <v>0</v>
      </c>
      <c r="G34" s="218">
        <f t="shared" si="1"/>
        <v>0</v>
      </c>
      <c r="H34" s="220"/>
    </row>
    <row r="35" spans="1:12">
      <c r="A35" s="219" t="s">
        <v>379</v>
      </c>
      <c r="B35" s="219"/>
      <c r="C35" s="219" t="s">
        <v>380</v>
      </c>
      <c r="D35" s="219">
        <v>1</v>
      </c>
      <c r="E35" s="219" t="s">
        <v>313</v>
      </c>
      <c r="F35" s="225">
        <v>0</v>
      </c>
      <c r="G35" s="218">
        <f t="shared" si="1"/>
        <v>0</v>
      </c>
      <c r="H35" s="220"/>
    </row>
    <row r="36" spans="1:12">
      <c r="A36" s="219" t="s">
        <v>381</v>
      </c>
      <c r="B36" s="219"/>
      <c r="C36" s="219" t="s">
        <v>382</v>
      </c>
      <c r="D36" s="219">
        <v>1</v>
      </c>
      <c r="E36" s="219" t="s">
        <v>313</v>
      </c>
      <c r="F36" s="225">
        <v>0</v>
      </c>
      <c r="G36" s="218">
        <f t="shared" si="1"/>
        <v>0</v>
      </c>
      <c r="H36" s="220"/>
    </row>
    <row r="37" spans="1:12" ht="63.75">
      <c r="A37" s="219" t="s">
        <v>383</v>
      </c>
      <c r="B37" s="219"/>
      <c r="C37" s="218" t="s">
        <v>384</v>
      </c>
      <c r="D37" s="219">
        <v>365</v>
      </c>
      <c r="E37" s="219" t="s">
        <v>198</v>
      </c>
      <c r="F37" s="225">
        <v>0</v>
      </c>
      <c r="G37" s="218">
        <f t="shared" si="1"/>
        <v>0</v>
      </c>
      <c r="H37" s="220"/>
    </row>
    <row r="38" spans="1:12" ht="21.6" customHeight="1">
      <c r="A38" s="266" t="s">
        <v>385</v>
      </c>
      <c r="B38" s="266"/>
      <c r="C38" s="266"/>
      <c r="D38" s="266"/>
      <c r="E38" s="266"/>
      <c r="F38" s="266"/>
      <c r="G38" s="266"/>
      <c r="H38" s="266"/>
    </row>
    <row r="39" spans="1:12" ht="51">
      <c r="A39" s="219" t="s">
        <v>386</v>
      </c>
      <c r="B39" s="219"/>
      <c r="C39" s="218" t="s">
        <v>387</v>
      </c>
      <c r="D39" s="219">
        <v>1</v>
      </c>
      <c r="E39" s="219" t="s">
        <v>289</v>
      </c>
      <c r="F39" s="225">
        <v>0</v>
      </c>
      <c r="G39" s="218">
        <f>SUM(D39*F39)</f>
        <v>0</v>
      </c>
      <c r="H39" s="220"/>
    </row>
    <row r="40" spans="1:12">
      <c r="A40" s="219" t="s">
        <v>388</v>
      </c>
      <c r="B40" s="220"/>
      <c r="C40" s="219" t="s">
        <v>389</v>
      </c>
      <c r="D40" s="220">
        <v>1</v>
      </c>
      <c r="E40" s="220" t="s">
        <v>289</v>
      </c>
      <c r="F40" s="226">
        <v>0</v>
      </c>
      <c r="G40" s="218">
        <f>SUM(D40*F40)</f>
        <v>0</v>
      </c>
      <c r="H40" s="219" t="s">
        <v>390</v>
      </c>
      <c r="I40" s="227"/>
      <c r="J40" s="227"/>
      <c r="K40" s="227"/>
      <c r="L40" s="227"/>
    </row>
    <row r="41" spans="1:12" ht="22.35" customHeight="1">
      <c r="A41" s="266" t="s">
        <v>391</v>
      </c>
      <c r="B41" s="266"/>
      <c r="C41" s="266"/>
      <c r="D41" s="266"/>
      <c r="E41" s="266"/>
      <c r="F41" s="266"/>
      <c r="G41" s="266"/>
      <c r="H41" s="266"/>
    </row>
    <row r="42" spans="1:12">
      <c r="A42" s="219" t="s">
        <v>392</v>
      </c>
      <c r="B42" s="219"/>
      <c r="C42" s="219" t="s">
        <v>393</v>
      </c>
      <c r="D42" s="219">
        <v>1</v>
      </c>
      <c r="E42" s="219" t="s">
        <v>394</v>
      </c>
      <c r="F42" s="225">
        <v>0</v>
      </c>
      <c r="G42" s="218">
        <f t="shared" ref="G42:G51" si="2">SUM(D42*F42)</f>
        <v>0</v>
      </c>
      <c r="H42" s="220"/>
    </row>
    <row r="43" spans="1:12">
      <c r="A43" s="219" t="s">
        <v>395</v>
      </c>
      <c r="B43" s="219"/>
      <c r="C43" s="219" t="s">
        <v>396</v>
      </c>
      <c r="D43" s="219">
        <v>1</v>
      </c>
      <c r="E43" s="219" t="s">
        <v>394</v>
      </c>
      <c r="F43" s="225">
        <v>0</v>
      </c>
      <c r="G43" s="218">
        <f t="shared" si="2"/>
        <v>0</v>
      </c>
      <c r="H43" s="220"/>
    </row>
    <row r="44" spans="1:12" ht="25.5">
      <c r="A44" s="219" t="s">
        <v>397</v>
      </c>
      <c r="B44" s="219"/>
      <c r="C44" s="218" t="s">
        <v>398</v>
      </c>
      <c r="D44" s="219">
        <v>1</v>
      </c>
      <c r="E44" s="219" t="s">
        <v>394</v>
      </c>
      <c r="F44" s="225">
        <v>0</v>
      </c>
      <c r="G44" s="218">
        <f t="shared" si="2"/>
        <v>0</v>
      </c>
      <c r="H44" s="220"/>
    </row>
    <row r="45" spans="1:12">
      <c r="A45" s="219" t="s">
        <v>399</v>
      </c>
      <c r="B45" s="219"/>
      <c r="C45" s="219" t="s">
        <v>400</v>
      </c>
      <c r="D45" s="219">
        <v>1</v>
      </c>
      <c r="E45" s="219" t="s">
        <v>394</v>
      </c>
      <c r="F45" s="225">
        <v>0</v>
      </c>
      <c r="G45" s="218">
        <f t="shared" si="2"/>
        <v>0</v>
      </c>
      <c r="H45" s="220"/>
    </row>
    <row r="46" spans="1:12">
      <c r="A46" s="219" t="s">
        <v>401</v>
      </c>
      <c r="B46" s="219"/>
      <c r="C46" s="219" t="s">
        <v>402</v>
      </c>
      <c r="D46" s="219">
        <v>1</v>
      </c>
      <c r="E46" s="219" t="s">
        <v>394</v>
      </c>
      <c r="F46" s="225">
        <v>0</v>
      </c>
      <c r="G46" s="218">
        <f t="shared" si="2"/>
        <v>0</v>
      </c>
      <c r="H46" s="220"/>
    </row>
    <row r="47" spans="1:12">
      <c r="A47" s="219" t="s">
        <v>403</v>
      </c>
      <c r="B47" s="219"/>
      <c r="C47" s="219" t="s">
        <v>404</v>
      </c>
      <c r="D47" s="219">
        <v>1</v>
      </c>
      <c r="E47" s="219" t="s">
        <v>394</v>
      </c>
      <c r="F47" s="225">
        <v>0</v>
      </c>
      <c r="G47" s="218">
        <f t="shared" si="2"/>
        <v>0</v>
      </c>
      <c r="H47" s="220"/>
    </row>
    <row r="48" spans="1:12">
      <c r="A48" s="219" t="s">
        <v>405</v>
      </c>
      <c r="B48" s="219"/>
      <c r="C48" s="219" t="s">
        <v>406</v>
      </c>
      <c r="D48" s="219">
        <v>1</v>
      </c>
      <c r="E48" s="219" t="s">
        <v>394</v>
      </c>
      <c r="F48" s="225">
        <v>0</v>
      </c>
      <c r="G48" s="218">
        <f t="shared" si="2"/>
        <v>0</v>
      </c>
      <c r="H48" s="220"/>
    </row>
    <row r="49" spans="1:8">
      <c r="A49" s="219" t="s">
        <v>407</v>
      </c>
      <c r="B49" s="219"/>
      <c r="C49" s="219" t="s">
        <v>408</v>
      </c>
      <c r="D49" s="219">
        <v>1</v>
      </c>
      <c r="E49" s="219" t="s">
        <v>394</v>
      </c>
      <c r="F49" s="225">
        <v>0</v>
      </c>
      <c r="G49" s="218">
        <f t="shared" si="2"/>
        <v>0</v>
      </c>
      <c r="H49" s="220"/>
    </row>
    <row r="50" spans="1:8">
      <c r="A50" s="219" t="s">
        <v>409</v>
      </c>
      <c r="B50" s="219"/>
      <c r="C50" s="219" t="s">
        <v>410</v>
      </c>
      <c r="D50" s="219">
        <v>1</v>
      </c>
      <c r="E50" s="219" t="s">
        <v>394</v>
      </c>
      <c r="F50" s="225">
        <v>0</v>
      </c>
      <c r="G50" s="218">
        <f t="shared" si="2"/>
        <v>0</v>
      </c>
      <c r="H50" s="220"/>
    </row>
    <row r="51" spans="1:8" ht="25.5">
      <c r="A51" s="219" t="s">
        <v>411</v>
      </c>
      <c r="B51" s="219"/>
      <c r="C51" s="218" t="s">
        <v>412</v>
      </c>
      <c r="D51" s="219">
        <v>1</v>
      </c>
      <c r="E51" s="219" t="s">
        <v>394</v>
      </c>
      <c r="F51" s="225">
        <v>0</v>
      </c>
      <c r="G51" s="218">
        <f t="shared" si="2"/>
        <v>0</v>
      </c>
      <c r="H51" s="220"/>
    </row>
    <row r="52" spans="1:8" ht="34.35" customHeight="1">
      <c r="A52" s="265" t="s">
        <v>413</v>
      </c>
      <c r="B52" s="265"/>
      <c r="C52" s="265"/>
      <c r="D52" s="265"/>
      <c r="E52" s="265"/>
      <c r="F52" s="265"/>
      <c r="G52" s="228">
        <f>SUM(G4:G51)</f>
        <v>0</v>
      </c>
    </row>
  </sheetData>
  <mergeCells count="6">
    <mergeCell ref="A52:F52"/>
    <mergeCell ref="A3:H3"/>
    <mergeCell ref="A17:H17"/>
    <mergeCell ref="A29:H29"/>
    <mergeCell ref="A38:H38"/>
    <mergeCell ref="A41:H4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21476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51</vt:i4>
      </vt:variant>
    </vt:vector>
  </HeadingPairs>
  <TitlesOfParts>
    <vt:vector size="56" baseType="lpstr">
      <vt:lpstr>Krycí list</vt:lpstr>
      <vt:lpstr>VzorPolozky</vt:lpstr>
      <vt:lpstr>Stavba</vt:lpstr>
      <vt:lpstr>Elektro</vt:lpstr>
      <vt:lpstr>Strojní</vt:lpstr>
      <vt:lpstr>'Krycí list'!CelkemDPHVypocet</vt:lpstr>
      <vt:lpstr>CenaCelkem</vt:lpstr>
      <vt:lpstr>CenaCelkemBezDPH</vt:lpstr>
      <vt:lpstr>'Krycí list'!CenaCelkemVypocet</vt:lpstr>
      <vt:lpstr>cisloobjektu</vt:lpstr>
      <vt:lpstr>'Krycí list'!CisloStavby</vt:lpstr>
      <vt:lpstr>CisloStavebnihoRozpoctu</vt:lpstr>
      <vt:lpstr>dadresa</vt:lpstr>
      <vt:lpstr>'Krycí list'!DIČ</vt:lpstr>
      <vt:lpstr>dmisto</vt:lpstr>
      <vt:lpstr>DPHSni</vt:lpstr>
      <vt:lpstr>DPHZakl</vt:lpstr>
      <vt:lpstr>'Krycí list'!dpsc</vt:lpstr>
      <vt:lpstr>'Krycí list'!IČO</vt:lpstr>
      <vt:lpstr>Mena</vt:lpstr>
      <vt:lpstr>MistoStavby</vt:lpstr>
      <vt:lpstr>nazevobjektu</vt:lpstr>
      <vt:lpstr>'Krycí list'!NazevStavby</vt:lpstr>
      <vt:lpstr>NazevStavebnihoRozpoctu</vt:lpstr>
      <vt:lpstr>Stavba!Názvy_tisku</vt:lpstr>
      <vt:lpstr>oadresa</vt:lpstr>
      <vt:lpstr>'Krycí list'!Objednatel</vt:lpstr>
      <vt:lpstr>'Krycí list'!Objekt</vt:lpstr>
      <vt:lpstr>'Krycí list'!Oblast_tisku</vt:lpstr>
      <vt:lpstr>Stavba!Oblast_tisku</vt:lpstr>
      <vt:lpstr>'Krycí list'!odic</vt:lpstr>
      <vt:lpstr>'Krycí list'!oico</vt:lpstr>
      <vt:lpstr>'Krycí list'!omisto</vt:lpstr>
      <vt:lpstr>'Krycí list'!onazev</vt:lpstr>
      <vt:lpstr>'Krycí list'!opsc</vt:lpstr>
      <vt:lpstr>padresa</vt:lpstr>
      <vt:lpstr>pdic</vt:lpstr>
      <vt:lpstr>pico</vt:lpstr>
      <vt:lpstr>pmisto</vt:lpstr>
      <vt:lpstr>PoptavkaID</vt:lpstr>
      <vt:lpstr>pPSC</vt:lpstr>
      <vt:lpstr>Stavba!Print_Titles_0</vt:lpstr>
      <vt:lpstr>Projektant</vt:lpstr>
      <vt:lpstr>'Krycí list'!SazbaDPH1</vt:lpstr>
      <vt:lpstr>'Krycí list'!SazbaDPH2</vt:lpstr>
      <vt:lpstr>Vypracoval</vt:lpstr>
      <vt:lpstr>'Krycí list'!Z_B7E7C763_C459_487D_8ABA_5CFDDFBD5A84_.wvu.Cols</vt:lpstr>
      <vt:lpstr>'Krycí list'!Z_B7E7C763_C459_487D_8ABA_5CFDDFBD5A84_.wvu.PrintArea</vt:lpstr>
      <vt:lpstr>ZakladDPHSni</vt:lpstr>
      <vt:lpstr>'Krycí list'!ZakladDPHSniVypocet</vt:lpstr>
      <vt:lpstr>ZakladDPHZakl</vt:lpstr>
      <vt:lpstr>'Krycí list'!ZakladDPHZaklVypocet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Člověk</dc:creator>
  <dc:description/>
  <cp:lastModifiedBy>a</cp:lastModifiedBy>
  <cp:revision>7</cp:revision>
  <cp:lastPrinted>2019-03-19T12:27:02Z</cp:lastPrinted>
  <dcterms:created xsi:type="dcterms:W3CDTF">2009-04-08T07:15:50Z</dcterms:created>
  <dcterms:modified xsi:type="dcterms:W3CDTF">2022-05-24T10:23:10Z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