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Sedlacek\Desktop\Documents\VÝBĚROVÉ ŘÍZENÍ + AKCE na SOD\2022\MŠ Sluníčko - výměna osvětlení\"/>
    </mc:Choice>
  </mc:AlternateContent>
  <bookViews>
    <workbookView xWindow="0" yWindow="0" windowWidth="28800" windowHeight="12435" firstSheet="1" activeTab="1"/>
  </bookViews>
  <sheets>
    <sheet name="Rekapitulace stavby" sheetId="1" state="veryHidden" r:id="rId1"/>
    <sheet name="SO01 - Elektroinstalace" sheetId="2" r:id="rId2"/>
  </sheets>
  <definedNames>
    <definedName name="_xlnm._FilterDatabase" localSheetId="1" hidden="1">'SO01 - Elektroinstalace'!$C$123:$K$286</definedName>
    <definedName name="_xlnm.Print_Titles" localSheetId="0">'Rekapitulace stavby'!$92:$92</definedName>
    <definedName name="_xlnm.Print_Titles" localSheetId="1">'SO01 - Elektroinstalace'!$123:$123</definedName>
    <definedName name="_xlnm.Print_Area" localSheetId="0">'Rekapitulace stavby'!$D$4:$AO$76,'Rekapitulace stavby'!$C$82:$AQ$96</definedName>
    <definedName name="_xlnm.Print_Area" localSheetId="1">'SO01 - Elektroinstalace'!$C$4:$J$76,'SO01 - Elektroinstalace'!$C$111:$J$286</definedName>
  </definedNames>
  <calcPr calcId="152511"/>
</workbook>
</file>

<file path=xl/calcChain.xml><?xml version="1.0" encoding="utf-8"?>
<calcChain xmlns="http://schemas.openxmlformats.org/spreadsheetml/2006/main">
  <c r="J37" i="2" l="1"/>
  <c r="J36" i="2"/>
  <c r="AY95" i="1"/>
  <c r="J35" i="2"/>
  <c r="AX95" i="1"/>
  <c r="BI285" i="2"/>
  <c r="BH285" i="2"/>
  <c r="BG285" i="2"/>
  <c r="BF285" i="2"/>
  <c r="T285" i="2"/>
  <c r="T284" i="2"/>
  <c r="T283" i="2" s="1"/>
  <c r="R285" i="2"/>
  <c r="R284" i="2"/>
  <c r="R283" i="2"/>
  <c r="P285" i="2"/>
  <c r="P284" i="2" s="1"/>
  <c r="P283" i="2" s="1"/>
  <c r="BI280" i="2"/>
  <c r="BH280" i="2"/>
  <c r="BG280" i="2"/>
  <c r="BF280" i="2"/>
  <c r="T280" i="2"/>
  <c r="R280" i="2"/>
  <c r="P280" i="2"/>
  <c r="BI277" i="2"/>
  <c r="BH277" i="2"/>
  <c r="BG277" i="2"/>
  <c r="BF277" i="2"/>
  <c r="T277" i="2"/>
  <c r="R277" i="2"/>
  <c r="P277" i="2"/>
  <c r="BI274" i="2"/>
  <c r="BH274" i="2"/>
  <c r="BG274" i="2"/>
  <c r="BF274" i="2"/>
  <c r="T274" i="2"/>
  <c r="R274" i="2"/>
  <c r="P274" i="2"/>
  <c r="BI272" i="2"/>
  <c r="BH272" i="2"/>
  <c r="BG272" i="2"/>
  <c r="BF272" i="2"/>
  <c r="T272" i="2"/>
  <c r="R272" i="2"/>
  <c r="P272" i="2"/>
  <c r="BI270" i="2"/>
  <c r="BH270" i="2"/>
  <c r="BG270" i="2"/>
  <c r="BF270" i="2"/>
  <c r="T270" i="2"/>
  <c r="R270" i="2"/>
  <c r="P270" i="2"/>
  <c r="BI268" i="2"/>
  <c r="BH268" i="2"/>
  <c r="BG268" i="2"/>
  <c r="BF268" i="2"/>
  <c r="T268" i="2"/>
  <c r="R268" i="2"/>
  <c r="P268" i="2"/>
  <c r="BI266" i="2"/>
  <c r="BH266" i="2"/>
  <c r="BG266" i="2"/>
  <c r="BF266" i="2"/>
  <c r="T266" i="2"/>
  <c r="R266" i="2"/>
  <c r="P266" i="2"/>
  <c r="BI260" i="2"/>
  <c r="BH260" i="2"/>
  <c r="BG260" i="2"/>
  <c r="BF260" i="2"/>
  <c r="T260" i="2"/>
  <c r="R260" i="2"/>
  <c r="P260" i="2"/>
  <c r="BI257" i="2"/>
  <c r="BH257" i="2"/>
  <c r="BG257" i="2"/>
  <c r="BF257" i="2"/>
  <c r="T257" i="2"/>
  <c r="R257" i="2"/>
  <c r="P257" i="2"/>
  <c r="BI254" i="2"/>
  <c r="BH254" i="2"/>
  <c r="BG254" i="2"/>
  <c r="BF254" i="2"/>
  <c r="T254" i="2"/>
  <c r="R254" i="2"/>
  <c r="P254" i="2"/>
  <c r="BI251" i="2"/>
  <c r="BH251" i="2"/>
  <c r="BG251" i="2"/>
  <c r="BF251" i="2"/>
  <c r="T251" i="2"/>
  <c r="R251" i="2"/>
  <c r="P251" i="2"/>
  <c r="BI248" i="2"/>
  <c r="BH248" i="2"/>
  <c r="BG248" i="2"/>
  <c r="BF248" i="2"/>
  <c r="T248" i="2"/>
  <c r="R248" i="2"/>
  <c r="P248" i="2"/>
  <c r="BI245" i="2"/>
  <c r="BH245" i="2"/>
  <c r="BG245" i="2"/>
  <c r="BF245" i="2"/>
  <c r="T245" i="2"/>
  <c r="R245" i="2"/>
  <c r="P245" i="2"/>
  <c r="BI242" i="2"/>
  <c r="BH242" i="2"/>
  <c r="BG242" i="2"/>
  <c r="BF242" i="2"/>
  <c r="T242" i="2"/>
  <c r="R242" i="2"/>
  <c r="P242" i="2"/>
  <c r="BI239" i="2"/>
  <c r="BH239" i="2"/>
  <c r="BG239" i="2"/>
  <c r="BF239" i="2"/>
  <c r="T239" i="2"/>
  <c r="R239" i="2"/>
  <c r="P239" i="2"/>
  <c r="BI236" i="2"/>
  <c r="BH236" i="2"/>
  <c r="BG236" i="2"/>
  <c r="BF236" i="2"/>
  <c r="T236" i="2"/>
  <c r="R236" i="2"/>
  <c r="P236" i="2"/>
  <c r="BI233" i="2"/>
  <c r="BH233" i="2"/>
  <c r="BG233" i="2"/>
  <c r="BF233" i="2"/>
  <c r="T233" i="2"/>
  <c r="R233" i="2"/>
  <c r="P233" i="2"/>
  <c r="BI230" i="2"/>
  <c r="BH230" i="2"/>
  <c r="BG230" i="2"/>
  <c r="BF230" i="2"/>
  <c r="T230" i="2"/>
  <c r="R230" i="2"/>
  <c r="P230" i="2"/>
  <c r="BI227" i="2"/>
  <c r="BH227" i="2"/>
  <c r="BG227" i="2"/>
  <c r="BF227" i="2"/>
  <c r="T227" i="2"/>
  <c r="R227" i="2"/>
  <c r="P227" i="2"/>
  <c r="BI225" i="2"/>
  <c r="BH225" i="2"/>
  <c r="BG225" i="2"/>
  <c r="BF225" i="2"/>
  <c r="T225" i="2"/>
  <c r="R225" i="2"/>
  <c r="P225" i="2"/>
  <c r="BI223" i="2"/>
  <c r="BH223" i="2"/>
  <c r="BG223" i="2"/>
  <c r="BF223" i="2"/>
  <c r="T223" i="2"/>
  <c r="R223" i="2"/>
  <c r="P223" i="2"/>
  <c r="BI220" i="2"/>
  <c r="BH220" i="2"/>
  <c r="BG220" i="2"/>
  <c r="BF220" i="2"/>
  <c r="T220" i="2"/>
  <c r="R220" i="2"/>
  <c r="P220" i="2"/>
  <c r="BI218" i="2"/>
  <c r="BH218" i="2"/>
  <c r="BG218" i="2"/>
  <c r="BF218" i="2"/>
  <c r="T218" i="2"/>
  <c r="R218" i="2"/>
  <c r="P218" i="2"/>
  <c r="BI216" i="2"/>
  <c r="BH216" i="2"/>
  <c r="BG216" i="2"/>
  <c r="BF216" i="2"/>
  <c r="T216" i="2"/>
  <c r="R216" i="2"/>
  <c r="P216" i="2"/>
  <c r="BI213" i="2"/>
  <c r="BH213" i="2"/>
  <c r="BG213" i="2"/>
  <c r="BF213" i="2"/>
  <c r="T213" i="2"/>
  <c r="R213" i="2"/>
  <c r="P213" i="2"/>
  <c r="BI210" i="2"/>
  <c r="BH210" i="2"/>
  <c r="BG210" i="2"/>
  <c r="BF210" i="2"/>
  <c r="T210" i="2"/>
  <c r="R210" i="2"/>
  <c r="P210" i="2"/>
  <c r="BI208" i="2"/>
  <c r="BH208" i="2"/>
  <c r="BG208" i="2"/>
  <c r="BF208" i="2"/>
  <c r="T208" i="2"/>
  <c r="R208" i="2"/>
  <c r="P208" i="2"/>
  <c r="BI206" i="2"/>
  <c r="BH206" i="2"/>
  <c r="BG206" i="2"/>
  <c r="BF206" i="2"/>
  <c r="T206" i="2"/>
  <c r="R206" i="2"/>
  <c r="P206" i="2"/>
  <c r="BI204" i="2"/>
  <c r="BH204" i="2"/>
  <c r="BG204" i="2"/>
  <c r="BF204" i="2"/>
  <c r="T204" i="2"/>
  <c r="R204" i="2"/>
  <c r="P204" i="2"/>
  <c r="BI202" i="2"/>
  <c r="BH202" i="2"/>
  <c r="BG202" i="2"/>
  <c r="BF202" i="2"/>
  <c r="T202" i="2"/>
  <c r="R202" i="2"/>
  <c r="P202" i="2"/>
  <c r="BI200" i="2"/>
  <c r="BH200" i="2"/>
  <c r="BG200" i="2"/>
  <c r="BF200" i="2"/>
  <c r="T200" i="2"/>
  <c r="R200" i="2"/>
  <c r="P200" i="2"/>
  <c r="BI198" i="2"/>
  <c r="BH198" i="2"/>
  <c r="BG198" i="2"/>
  <c r="BF198" i="2"/>
  <c r="T198" i="2"/>
  <c r="R198" i="2"/>
  <c r="P198" i="2"/>
  <c r="BI196" i="2"/>
  <c r="BH196" i="2"/>
  <c r="BG196" i="2"/>
  <c r="BF196" i="2"/>
  <c r="T196" i="2"/>
  <c r="R196" i="2"/>
  <c r="P196" i="2"/>
  <c r="BI194" i="2"/>
  <c r="BH194" i="2"/>
  <c r="BG194" i="2"/>
  <c r="BF194" i="2"/>
  <c r="T194" i="2"/>
  <c r="R194" i="2"/>
  <c r="P194" i="2"/>
  <c r="BI192" i="2"/>
  <c r="BH192" i="2"/>
  <c r="BG192" i="2"/>
  <c r="BF192" i="2"/>
  <c r="T192" i="2"/>
  <c r="R192" i="2"/>
  <c r="P192" i="2"/>
  <c r="BI190" i="2"/>
  <c r="BH190" i="2"/>
  <c r="BG190" i="2"/>
  <c r="BF190" i="2"/>
  <c r="T190" i="2"/>
  <c r="R190" i="2"/>
  <c r="P190" i="2"/>
  <c r="BI188" i="2"/>
  <c r="BH188" i="2"/>
  <c r="BG188" i="2"/>
  <c r="BF188" i="2"/>
  <c r="T188" i="2"/>
  <c r="R188" i="2"/>
  <c r="P188" i="2"/>
  <c r="BI186" i="2"/>
  <c r="BH186" i="2"/>
  <c r="BG186" i="2"/>
  <c r="BF186" i="2"/>
  <c r="T186" i="2"/>
  <c r="R186" i="2"/>
  <c r="P186" i="2"/>
  <c r="BI184" i="2"/>
  <c r="BH184" i="2"/>
  <c r="BG184" i="2"/>
  <c r="BF184" i="2"/>
  <c r="T184" i="2"/>
  <c r="R184" i="2"/>
  <c r="P184" i="2"/>
  <c r="BI182" i="2"/>
  <c r="BH182" i="2"/>
  <c r="BG182" i="2"/>
  <c r="BF182" i="2"/>
  <c r="T182" i="2"/>
  <c r="R182" i="2"/>
  <c r="P182" i="2"/>
  <c r="BI180" i="2"/>
  <c r="BH180" i="2"/>
  <c r="BG180" i="2"/>
  <c r="BF180" i="2"/>
  <c r="T180" i="2"/>
  <c r="R180" i="2"/>
  <c r="P180" i="2"/>
  <c r="BI178" i="2"/>
  <c r="BH178" i="2"/>
  <c r="BG178" i="2"/>
  <c r="BF178" i="2"/>
  <c r="T178" i="2"/>
  <c r="R178" i="2"/>
  <c r="P178" i="2"/>
  <c r="BI176" i="2"/>
  <c r="BH176" i="2"/>
  <c r="BG176" i="2"/>
  <c r="BF176" i="2"/>
  <c r="T176" i="2"/>
  <c r="R176" i="2"/>
  <c r="P176" i="2"/>
  <c r="BI174" i="2"/>
  <c r="BH174" i="2"/>
  <c r="BG174" i="2"/>
  <c r="BF174" i="2"/>
  <c r="T174" i="2"/>
  <c r="R174" i="2"/>
  <c r="P174" i="2"/>
  <c r="BI171" i="2"/>
  <c r="BH171" i="2"/>
  <c r="BG171" i="2"/>
  <c r="BF171" i="2"/>
  <c r="T171" i="2"/>
  <c r="R171" i="2"/>
  <c r="P171" i="2"/>
  <c r="BI169" i="2"/>
  <c r="BH169" i="2"/>
  <c r="BG169" i="2"/>
  <c r="BF169" i="2"/>
  <c r="T169" i="2"/>
  <c r="R169" i="2"/>
  <c r="P169" i="2"/>
  <c r="BI167" i="2"/>
  <c r="BH167" i="2"/>
  <c r="BG167" i="2"/>
  <c r="BF167" i="2"/>
  <c r="T167" i="2"/>
  <c r="R167" i="2"/>
  <c r="P167" i="2"/>
  <c r="BI164" i="2"/>
  <c r="BH164" i="2"/>
  <c r="BG164" i="2"/>
  <c r="BF164" i="2"/>
  <c r="T164" i="2"/>
  <c r="R164" i="2"/>
  <c r="P164" i="2"/>
  <c r="BI161" i="2"/>
  <c r="BH161" i="2"/>
  <c r="BG161" i="2"/>
  <c r="BF161" i="2"/>
  <c r="T161" i="2"/>
  <c r="R161" i="2"/>
  <c r="P161" i="2"/>
  <c r="BI159" i="2"/>
  <c r="BH159" i="2"/>
  <c r="BG159" i="2"/>
  <c r="BF159" i="2"/>
  <c r="T159" i="2"/>
  <c r="R159" i="2"/>
  <c r="P159" i="2"/>
  <c r="BI156" i="2"/>
  <c r="BH156" i="2"/>
  <c r="BG156" i="2"/>
  <c r="BF156" i="2"/>
  <c r="T156" i="2"/>
  <c r="R156" i="2"/>
  <c r="P156" i="2"/>
  <c r="BI154" i="2"/>
  <c r="BH154" i="2"/>
  <c r="BG154" i="2"/>
  <c r="BF154" i="2"/>
  <c r="T154" i="2"/>
  <c r="R154" i="2"/>
  <c r="P154" i="2"/>
  <c r="BI151" i="2"/>
  <c r="BH151" i="2"/>
  <c r="BG151" i="2"/>
  <c r="BF151" i="2"/>
  <c r="T151" i="2"/>
  <c r="R151" i="2"/>
  <c r="P151" i="2"/>
  <c r="BI149" i="2"/>
  <c r="BH149" i="2"/>
  <c r="BG149" i="2"/>
  <c r="BF149" i="2"/>
  <c r="T149" i="2"/>
  <c r="R149" i="2"/>
  <c r="P149" i="2"/>
  <c r="BI147" i="2"/>
  <c r="BH147" i="2"/>
  <c r="BG147" i="2"/>
  <c r="BF147" i="2"/>
  <c r="T147" i="2"/>
  <c r="R147" i="2"/>
  <c r="P147" i="2"/>
  <c r="BI145" i="2"/>
  <c r="BH145" i="2"/>
  <c r="BG145" i="2"/>
  <c r="BF145" i="2"/>
  <c r="T145" i="2"/>
  <c r="R145" i="2"/>
  <c r="P145" i="2"/>
  <c r="BI141" i="2"/>
  <c r="BH141" i="2"/>
  <c r="BG141" i="2"/>
  <c r="BF141" i="2"/>
  <c r="T141" i="2"/>
  <c r="R141" i="2"/>
  <c r="P141" i="2"/>
  <c r="BI139" i="2"/>
  <c r="BH139" i="2"/>
  <c r="BG139" i="2"/>
  <c r="BF139" i="2"/>
  <c r="T139" i="2"/>
  <c r="R139" i="2"/>
  <c r="P139" i="2"/>
  <c r="BI137" i="2"/>
  <c r="BH137" i="2"/>
  <c r="BG137" i="2"/>
  <c r="BF137" i="2"/>
  <c r="T137" i="2"/>
  <c r="R137" i="2"/>
  <c r="P137" i="2"/>
  <c r="BI133" i="2"/>
  <c r="BH133" i="2"/>
  <c r="BG133" i="2"/>
  <c r="BF133" i="2"/>
  <c r="T133" i="2"/>
  <c r="R133" i="2"/>
  <c r="P133" i="2"/>
  <c r="BI131" i="2"/>
  <c r="BH131" i="2"/>
  <c r="BG131" i="2"/>
  <c r="BF131" i="2"/>
  <c r="T131" i="2"/>
  <c r="R131" i="2"/>
  <c r="P131" i="2"/>
  <c r="BI129" i="2"/>
  <c r="BH129" i="2"/>
  <c r="BG129" i="2"/>
  <c r="BF129" i="2"/>
  <c r="T129" i="2"/>
  <c r="R129" i="2"/>
  <c r="P129" i="2"/>
  <c r="BI127" i="2"/>
  <c r="BH127" i="2"/>
  <c r="BG127" i="2"/>
  <c r="BF127" i="2"/>
  <c r="T127" i="2"/>
  <c r="R127" i="2"/>
  <c r="P127" i="2"/>
  <c r="J121" i="2"/>
  <c r="J120" i="2"/>
  <c r="F120" i="2"/>
  <c r="F118" i="2"/>
  <c r="E116" i="2"/>
  <c r="J92" i="2"/>
  <c r="J91" i="2"/>
  <c r="F91" i="2"/>
  <c r="F89" i="2"/>
  <c r="E87" i="2"/>
  <c r="J18" i="2"/>
  <c r="E18" i="2"/>
  <c r="F92" i="2" s="1"/>
  <c r="J17" i="2"/>
  <c r="J12" i="2"/>
  <c r="J118" i="2"/>
  <c r="E7" i="2"/>
  <c r="E85" i="2"/>
  <c r="L90" i="1"/>
  <c r="AM90" i="1"/>
  <c r="AM89" i="1"/>
  <c r="L89" i="1"/>
  <c r="AM87" i="1"/>
  <c r="L87" i="1"/>
  <c r="L85" i="1"/>
  <c r="L84" i="1"/>
  <c r="BK254" i="2"/>
  <c r="J245" i="2"/>
  <c r="BK230" i="2"/>
  <c r="J227" i="2"/>
  <c r="J220" i="2"/>
  <c r="J213" i="2"/>
  <c r="J204" i="2"/>
  <c r="J202" i="2"/>
  <c r="J184" i="2"/>
  <c r="J171" i="2"/>
  <c r="J164" i="2"/>
  <c r="BK161" i="2"/>
  <c r="J154" i="2"/>
  <c r="J141" i="2"/>
  <c r="BK133" i="2"/>
  <c r="J285" i="2"/>
  <c r="BK277" i="2"/>
  <c r="J274" i="2"/>
  <c r="J268" i="2"/>
  <c r="J260" i="2"/>
  <c r="J242" i="2"/>
  <c r="BK236" i="2"/>
  <c r="J233" i="2"/>
  <c r="J225" i="2"/>
  <c r="BK223" i="2"/>
  <c r="J216" i="2"/>
  <c r="BK202" i="2"/>
  <c r="BK200" i="2"/>
  <c r="BK190" i="2"/>
  <c r="J188" i="2"/>
  <c r="BK184" i="2"/>
  <c r="J182" i="2"/>
  <c r="J178" i="2"/>
  <c r="BK174" i="2"/>
  <c r="BK169" i="2"/>
  <c r="BK145" i="2"/>
  <c r="BK139" i="2"/>
  <c r="J129" i="2"/>
  <c r="BK274" i="2"/>
  <c r="J248" i="2"/>
  <c r="J239" i="2"/>
  <c r="BK233" i="2"/>
  <c r="J230" i="2"/>
  <c r="BK225" i="2"/>
  <c r="BK213" i="2"/>
  <c r="J210" i="2"/>
  <c r="J208" i="2"/>
  <c r="J198" i="2"/>
  <c r="J192" i="2"/>
  <c r="J190" i="2"/>
  <c r="BK188" i="2"/>
  <c r="BK180" i="2"/>
  <c r="BK167" i="2"/>
  <c r="BK159" i="2"/>
  <c r="J156" i="2"/>
  <c r="BK147" i="2"/>
  <c r="BK141" i="2"/>
  <c r="BK131" i="2"/>
  <c r="BK268" i="2"/>
  <c r="BK260" i="2"/>
  <c r="BK257" i="2"/>
  <c r="BK248" i="2"/>
  <c r="BK245" i="2"/>
  <c r="BK206" i="2"/>
  <c r="J200" i="2"/>
  <c r="BK186" i="2"/>
  <c r="BK176" i="2"/>
  <c r="BK171" i="2"/>
  <c r="BK151" i="2"/>
  <c r="J149" i="2"/>
  <c r="J147" i="2"/>
  <c r="J133" i="2"/>
  <c r="BK129" i="2"/>
  <c r="AS94" i="1"/>
  <c r="BK285" i="2"/>
  <c r="J280" i="2"/>
  <c r="J277" i="2"/>
  <c r="BK272" i="2"/>
  <c r="J266" i="2"/>
  <c r="J254" i="2"/>
  <c r="J236" i="2"/>
  <c r="BK220" i="2"/>
  <c r="J218" i="2"/>
  <c r="BK204" i="2"/>
  <c r="BK196" i="2"/>
  <c r="BK194" i="2"/>
  <c r="J176" i="2"/>
  <c r="J174" i="2"/>
  <c r="J169" i="2"/>
  <c r="J167" i="2"/>
  <c r="J159" i="2"/>
  <c r="J151" i="2"/>
  <c r="J139" i="2"/>
  <c r="BK127" i="2"/>
  <c r="BK280" i="2"/>
  <c r="J270" i="2"/>
  <c r="BK266" i="2"/>
  <c r="J257" i="2"/>
  <c r="BK251" i="2"/>
  <c r="BK242" i="2"/>
  <c r="J223" i="2"/>
  <c r="BK216" i="2"/>
  <c r="BK198" i="2"/>
  <c r="BK192" i="2"/>
  <c r="J180" i="2"/>
  <c r="BK156" i="2"/>
  <c r="BK149" i="2"/>
  <c r="J137" i="2"/>
  <c r="J127" i="2"/>
  <c r="J272" i="2"/>
  <c r="BK270" i="2"/>
  <c r="J251" i="2"/>
  <c r="BK239" i="2"/>
  <c r="BK227" i="2"/>
  <c r="BK218" i="2"/>
  <c r="BK210" i="2"/>
  <c r="BK208" i="2"/>
  <c r="J206" i="2"/>
  <c r="J196" i="2"/>
  <c r="J194" i="2"/>
  <c r="J186" i="2"/>
  <c r="BK182" i="2"/>
  <c r="BK178" i="2"/>
  <c r="BK164" i="2"/>
  <c r="J161" i="2"/>
  <c r="BK154" i="2"/>
  <c r="J145" i="2"/>
  <c r="BK137" i="2"/>
  <c r="J131" i="2"/>
  <c r="BK126" i="2" l="1"/>
  <c r="P126" i="2"/>
  <c r="R126" i="2"/>
  <c r="T126" i="2"/>
  <c r="BK136" i="2"/>
  <c r="J136" i="2"/>
  <c r="J99" i="2"/>
  <c r="P136" i="2"/>
  <c r="R136" i="2"/>
  <c r="T136" i="2"/>
  <c r="BK144" i="2"/>
  <c r="J144" i="2" s="1"/>
  <c r="J101" i="2" s="1"/>
  <c r="T276" i="2"/>
  <c r="P144" i="2"/>
  <c r="P143" i="2" s="1"/>
  <c r="BK276" i="2"/>
  <c r="J276" i="2"/>
  <c r="J102" i="2"/>
  <c r="T144" i="2"/>
  <c r="T143" i="2" s="1"/>
  <c r="R276" i="2"/>
  <c r="R144" i="2"/>
  <c r="R143" i="2" s="1"/>
  <c r="P276" i="2"/>
  <c r="E114" i="2"/>
  <c r="BE171" i="2"/>
  <c r="BE192" i="2"/>
  <c r="BE216" i="2"/>
  <c r="BE223" i="2"/>
  <c r="BE225" i="2"/>
  <c r="BE230" i="2"/>
  <c r="BE233" i="2"/>
  <c r="BE236" i="2"/>
  <c r="BE254" i="2"/>
  <c r="BE280" i="2"/>
  <c r="BE285" i="2"/>
  <c r="J89" i="2"/>
  <c r="BE131" i="2"/>
  <c r="BE133" i="2"/>
  <c r="BE145" i="2"/>
  <c r="BE147" i="2"/>
  <c r="BE154" i="2"/>
  <c r="BE174" i="2"/>
  <c r="BE182" i="2"/>
  <c r="BE184" i="2"/>
  <c r="BE186" i="2"/>
  <c r="BE188" i="2"/>
  <c r="BE190" i="2"/>
  <c r="BE204" i="2"/>
  <c r="BE206" i="2"/>
  <c r="BE213" i="2"/>
  <c r="BE245" i="2"/>
  <c r="BE260" i="2"/>
  <c r="BE156" i="2"/>
  <c r="BE202" i="2"/>
  <c r="BE274" i="2"/>
  <c r="F121" i="2"/>
  <c r="BE141" i="2"/>
  <c r="BE164" i="2"/>
  <c r="BE167" i="2"/>
  <c r="BE169" i="2"/>
  <c r="BE194" i="2"/>
  <c r="BE196" i="2"/>
  <c r="BE218" i="2"/>
  <c r="BE220" i="2"/>
  <c r="BE239" i="2"/>
  <c r="BE242" i="2"/>
  <c r="BE127" i="2"/>
  <c r="BE129" i="2"/>
  <c r="BE139" i="2"/>
  <c r="BE176" i="2"/>
  <c r="BE178" i="2"/>
  <c r="BE266" i="2"/>
  <c r="BE268" i="2"/>
  <c r="BE277" i="2"/>
  <c r="BE137" i="2"/>
  <c r="BE161" i="2"/>
  <c r="BE180" i="2"/>
  <c r="BE198" i="2"/>
  <c r="BE208" i="2"/>
  <c r="BE210" i="2"/>
  <c r="BE227" i="2"/>
  <c r="BE272" i="2"/>
  <c r="BE149" i="2"/>
  <c r="BE151" i="2"/>
  <c r="BE159" i="2"/>
  <c r="BE200" i="2"/>
  <c r="BE248" i="2"/>
  <c r="BE251" i="2"/>
  <c r="BE257" i="2"/>
  <c r="BE270" i="2"/>
  <c r="BK284" i="2"/>
  <c r="J284" i="2"/>
  <c r="J104" i="2"/>
  <c r="F37" i="2"/>
  <c r="BD95" i="1" s="1"/>
  <c r="BD94" i="1" s="1"/>
  <c r="W33" i="1" s="1"/>
  <c r="F34" i="2"/>
  <c r="BA95" i="1" s="1"/>
  <c r="BA94" i="1" s="1"/>
  <c r="W30" i="1" s="1"/>
  <c r="F36" i="2"/>
  <c r="BC95" i="1" s="1"/>
  <c r="BC94" i="1" s="1"/>
  <c r="W32" i="1" s="1"/>
  <c r="J34" i="2"/>
  <c r="AW95" i="1" s="1"/>
  <c r="F35" i="2"/>
  <c r="BB95" i="1" s="1"/>
  <c r="BB94" i="1" s="1"/>
  <c r="W31" i="1" s="1"/>
  <c r="R125" i="2" l="1"/>
  <c r="R124" i="2"/>
  <c r="T125" i="2"/>
  <c r="T124" i="2" s="1"/>
  <c r="P125" i="2"/>
  <c r="P124" i="2"/>
  <c r="AU95" i="1"/>
  <c r="BK125" i="2"/>
  <c r="J125" i="2" s="1"/>
  <c r="J97" i="2" s="1"/>
  <c r="J126" i="2"/>
  <c r="J98" i="2" s="1"/>
  <c r="BK143" i="2"/>
  <c r="J143" i="2"/>
  <c r="J100" i="2"/>
  <c r="BK283" i="2"/>
  <c r="J283" i="2" s="1"/>
  <c r="J103" i="2" s="1"/>
  <c r="AU94" i="1"/>
  <c r="AY94" i="1"/>
  <c r="AX94" i="1"/>
  <c r="J33" i="2"/>
  <c r="AV95" i="1" s="1"/>
  <c r="AT95" i="1" s="1"/>
  <c r="AW94" i="1"/>
  <c r="AK30" i="1" s="1"/>
  <c r="F33" i="2"/>
  <c r="AZ95" i="1"/>
  <c r="AZ94" i="1" s="1"/>
  <c r="AV94" i="1" s="1"/>
  <c r="AK29" i="1" s="1"/>
  <c r="BK124" i="2" l="1"/>
  <c r="J124" i="2" s="1"/>
  <c r="J30" i="2" s="1"/>
  <c r="AG95" i="1" s="1"/>
  <c r="AG94" i="1" s="1"/>
  <c r="AK26" i="1" s="1"/>
  <c r="AK35" i="1" s="1"/>
  <c r="AT94" i="1"/>
  <c r="W29" i="1"/>
  <c r="AN95" i="1" l="1"/>
  <c r="J39" i="2"/>
  <c r="J96" i="2"/>
  <c r="AN94" i="1"/>
</calcChain>
</file>

<file path=xl/sharedStrings.xml><?xml version="1.0" encoding="utf-8"?>
<sst xmlns="http://schemas.openxmlformats.org/spreadsheetml/2006/main" count="1589" uniqueCount="463">
  <si>
    <t>Export Komplet</t>
  </si>
  <si>
    <t/>
  </si>
  <si>
    <t>2.0</t>
  </si>
  <si>
    <t>ZAMOK</t>
  </si>
  <si>
    <t>False</t>
  </si>
  <si>
    <t>{e61cedcf-7f3d-4a90-802a-2f0fc3cc02d7}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</si>
  <si>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</si>
  <si>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</si>
  <si>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</si>
  <si>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</si>
  <si>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</si>
  <si>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</si>
  <si>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</si>
  <si>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</si>
  <si>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20200031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</si>
  <si>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</si>
  <si>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</si>
  <si>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MŠ Sluníčko - Rekonstrukce osvětlovací soustavy</t>
  </si>
  <si>
    <t>KSO:</t>
  </si>
  <si>
    <t>CC-CZ:</t>
  </si>
  <si>
    <t>Místo:</t>
  </si>
  <si>
    <t>Ústí nad Labem</t>
  </si>
  <si>
    <t>Datum:</t>
  </si>
  <si>
    <t>3. 12. 2019</t>
  </si>
  <si>
    <t>Zadavatel:</t>
  </si>
  <si>
    <t>IČ:</t>
  </si>
  <si>
    <t>Magistrát města Ústí nad Labem</t>
  </si>
  <si>
    <t>DIČ:</t>
  </si>
  <si>
    <t>Uchazeč:</t>
  </si>
  <si>
    <t>Vyplň údaj</t>
  </si>
  <si>
    <t>Projektant:</t>
  </si>
  <si>
    <t>K Faktor s.r.o.</t>
  </si>
  <si>
    <t>True</t>
  </si>
  <si>
    <t>Zpracovatel:</t>
  </si>
  <si>
    <t>David Lipčák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</si>
  <si>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</si>
  <si>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</si>
  <si>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</si>
  <si>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</si>
  <si>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</si>
  <si>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</si>
  <si>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</si>
  <si>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</si>
  <si>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</si>
  <si>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</si>
  <si>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</si>
  <si>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</si>
  <si>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</si>
  <si>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</si>
  <si>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</si>
  <si>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</si>
  <si>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</si>
  <si>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</si>
  <si>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</si>
  <si>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</si>
  <si>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</si>
  <si>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</si>
  <si>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</si>
  <si>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</si>
  <si>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</si>
  <si>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</si>
  <si>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</si>
  <si>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</si>
  <si>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</si>
  <si>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</si>
  <si>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</si>
  <si>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</si>
  <si>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</si>
  <si>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</si>
  <si>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</si>
  <si>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</si>
  <si>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</si>
  <si>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</si>
  <si>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</si>
  <si>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</si>
  <si>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</si>
  <si>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</si>
  <si>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</si>
  <si>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</si>
  <si>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</si>
  <si>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</si>
  <si>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</si>
  <si>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Elektroinstalace</t>
  </si>
  <si>
    <t>STA</t>
  </si>
  <si>
    <t>1</t>
  </si>
  <si>
    <t>{bd6cc874-784c-4839-b01e-1c7ca55a4f55}</t>
  </si>
  <si>
    <t>2</t>
  </si>
  <si>
    <t>KRYCÍ LIST SOUPISU PRACÍ</t>
  </si>
  <si>
    <t>Objekt:</t>
  </si>
  <si>
    <t>SO01 - Elektroinstalace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</si>
  <si>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</si>
  <si>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</si>
  <si>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</si>
  <si>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</si>
  <si>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</si>
  <si>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</si>
  <si>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</si>
  <si>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997 - Přesun sutě</t>
  </si>
  <si>
    <t>PSV - Práce a dodávky PSV</t>
  </si>
  <si>
    <t xml:space="preserve">    741 - Elektroinstalace - silnoproud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</si>
  <si>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</si>
  <si>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</si>
  <si>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</si>
  <si>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</si>
  <si>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</si>
  <si>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</si>
  <si>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</si>
  <si>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</si>
  <si>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</si>
  <si>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</si>
  <si>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</si>
  <si>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</si>
  <si>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</si>
  <si>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</si>
  <si>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</si>
  <si>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</si>
  <si>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</si>
  <si>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</si>
  <si>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</si>
  <si>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</si>
  <si>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</si>
  <si>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</si>
  <si>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611341121</t>
  </si>
  <si>
    <t>Sádrová nebo vápenosádrová omítka hladká jednovrstvá vnitřních stropů rovných nanášená ručně</t>
  </si>
  <si>
    <t>m2</t>
  </si>
  <si>
    <t>4</t>
  </si>
  <si>
    <t>420136662</t>
  </si>
  <si>
    <t>PP</t>
  </si>
  <si>
    <t>Omítka sádrová nebo vápenosádrová vnitřních ploch  nanášená ručně jednovrstvá, tloušťky do 10 mm hladká vodorovných konstrukcí stropů rovných</t>
  </si>
  <si>
    <t>612341121</t>
  </si>
  <si>
    <t>Sádrová nebo vápenosádrová omítka hladká jednovrstvá vnitřních stěn nanášená ručně</t>
  </si>
  <si>
    <t>-1971532617</t>
  </si>
  <si>
    <t>Omítka sádrová nebo vápenosádrová vnitřních ploch  nanášená ručně jednovrstvá, tloušťky do 10 mm hladká svislých konstrukcí stěn</t>
  </si>
  <si>
    <t>3</t>
  </si>
  <si>
    <t>M</t>
  </si>
  <si>
    <t>58541250</t>
  </si>
  <si>
    <t>sádra bílá</t>
  </si>
  <si>
    <t>t</t>
  </si>
  <si>
    <t>8</t>
  </si>
  <si>
    <t>1208387874</t>
  </si>
  <si>
    <t>58591522</t>
  </si>
  <si>
    <t>směs suchá omítková sádrová stěrka</t>
  </si>
  <si>
    <t>1171651513</t>
  </si>
  <si>
    <t>P</t>
  </si>
  <si>
    <t>Poznámka k položce:_x000D_
Spotřeba: 3,9 kg/m2, tl. 3 mm</t>
  </si>
  <si>
    <t>997</t>
  </si>
  <si>
    <t>Přesun sutě</t>
  </si>
  <si>
    <t>5</t>
  </si>
  <si>
    <t>997013501</t>
  </si>
  <si>
    <t>Odvoz suti a vybouraných hmot na skládku nebo meziskládku do 1 km se složením</t>
  </si>
  <si>
    <t>-796738604</t>
  </si>
  <si>
    <t>Odvoz suti a vybouraných hmot na skládku nebo meziskládku  se složením, na vzdálenost do 1 km</t>
  </si>
  <si>
    <t>997013509</t>
  </si>
  <si>
    <t>Příplatek k odvozu suti a vybouraných hmot na skládku ZKD 1 km přes 1 km</t>
  </si>
  <si>
    <t>km</t>
  </si>
  <si>
    <t>1085049646</t>
  </si>
  <si>
    <t>Odvoz suti a vybouraných hmot na skládku nebo meziskládku  se složením, na vzdálenost Příplatek k ceně za každý další i započatý 1 km přes 1 km</t>
  </si>
  <si>
    <t>7</t>
  </si>
  <si>
    <t>997013813</t>
  </si>
  <si>
    <t>Poplatek za uložení na skládce (skládkovné) stavebního odpadu z plastických hmot kód odpadu 170 203</t>
  </si>
  <si>
    <t>-2106147788</t>
  </si>
  <si>
    <t>Poplatek za uložení stavebního odpadu na skládce (skládkovné) z plastických hmot zatříděného do Katalogu odpadů pod kódem 170 203</t>
  </si>
  <si>
    <t>PSV</t>
  </si>
  <si>
    <t>Práce a dodávky PSV</t>
  </si>
  <si>
    <t>741</t>
  </si>
  <si>
    <t>Elektroinstalace - silnoproud</t>
  </si>
  <si>
    <t>741112001</t>
  </si>
  <si>
    <t>Montáž krabice zapuštěná plastová kruhová</t>
  </si>
  <si>
    <t>kus</t>
  </si>
  <si>
    <t>16</t>
  </si>
  <si>
    <t>811980862</t>
  </si>
  <si>
    <t>Montáž krabic elektroinstalačních bez napojení na trubky a lišty, demontáže a montáže víčka a přístroje protahovacích nebo odbočných zapuštěných plastových kruhových</t>
  </si>
  <si>
    <t>9</t>
  </si>
  <si>
    <t>34571519</t>
  </si>
  <si>
    <t>krabice univerzální odbočná z PH s víčkem, D 73,5 mm x 43 mm</t>
  </si>
  <si>
    <t>32</t>
  </si>
  <si>
    <t>1536489779</t>
  </si>
  <si>
    <t>10</t>
  </si>
  <si>
    <t>741122015</t>
  </si>
  <si>
    <t>Montáž kabel Cu bez ukončení uložený pod omítku plný kulatý 3x1,5 mm2 (CYKY)</t>
  </si>
  <si>
    <t>m</t>
  </si>
  <si>
    <t>1303467350</t>
  </si>
  <si>
    <t>Montáž kabelů měděných bez ukončení uložených pod omítku plných kulatých (CYKY), počtu a průřezu žil 3x1,5 mm2</t>
  </si>
  <si>
    <t>11</t>
  </si>
  <si>
    <t>34111030</t>
  </si>
  <si>
    <t>kabel silový s Cu jádrem 1 kV 3x1,5mm2</t>
  </si>
  <si>
    <t>2043411697</t>
  </si>
  <si>
    <t>VV</t>
  </si>
  <si>
    <t>1041,66666666667*1,2 'Přepočtené koeficientem množství</t>
  </si>
  <si>
    <t>12</t>
  </si>
  <si>
    <t>741122031</t>
  </si>
  <si>
    <t>Montáž kabel Cu bez ukončení uložený pod omítku plný kulatý 5x1,5 až 2,5 mm2 (CYKY)</t>
  </si>
  <si>
    <t>-1129513849</t>
  </si>
  <si>
    <t>Montáž kabelů měděných bez ukončení uložených pod omítku plných kulatých (CYKY), počtu a průřezu žil 5x1,5 až 2,5 mm2</t>
  </si>
  <si>
    <t>13</t>
  </si>
  <si>
    <t>34111090</t>
  </si>
  <si>
    <t>kabel silový s Cu jádrem 1 kV 5x1,5mm2</t>
  </si>
  <si>
    <t>309646800</t>
  </si>
  <si>
    <t>166,666666666667*1,2 'Přepočtené koeficientem množství</t>
  </si>
  <si>
    <t>14</t>
  </si>
  <si>
    <t>741130001</t>
  </si>
  <si>
    <t>Ukončení vodič izolovaný do 2,5mm2 v rozváděči nebo na přístroji</t>
  </si>
  <si>
    <t>1214548386</t>
  </si>
  <si>
    <t>Ukončení vodičů izolovaných s označením a zapojením v rozváděči nebo na přístroji, průřezu žíly do 2,5 mm2</t>
  </si>
  <si>
    <t>741210001</t>
  </si>
  <si>
    <t>Montáž rozvodnice oceloplechová nebo plastová běžná do 20 kg</t>
  </si>
  <si>
    <t>249312912</t>
  </si>
  <si>
    <t>Montáž rozvodnic oceloplechových nebo plastových bez zapojení vodičů běžných, hmotnosti do 20 kg</t>
  </si>
  <si>
    <t>Poznámka k položce:_x000D_
RS1, RS2</t>
  </si>
  <si>
    <t>357R1</t>
  </si>
  <si>
    <t>rozvodnice zapuštěná, IP40, neprůhledné dveře, 3 řady, šířka 18 modulárních jednotek, vč. drobného materiálu</t>
  </si>
  <si>
    <t>305589276</t>
  </si>
  <si>
    <t>rozvodnice zapuštěná, neprůhledné dveře, 3 řady, šířka 18 modulárních jednotek, vč. drobného materiálu (můstky, svorky, DIN lišty a další potřebný materiál pro kompletaci rozvodnice)</t>
  </si>
  <si>
    <t>17</t>
  </si>
  <si>
    <t>741211813</t>
  </si>
  <si>
    <t>Demontáž rozvodnic kovových pod omítkou s krytím do IPx4 plochou do 0,8 m2</t>
  </si>
  <si>
    <t>-391772290</t>
  </si>
  <si>
    <t>Demontáž rozvodnic kovových, uložených pod omítkou, krytí do IPx 4, plochy přes 0,2 do 0,8 m2</t>
  </si>
  <si>
    <t>18</t>
  </si>
  <si>
    <t>741213811</t>
  </si>
  <si>
    <t>Demontáž kabelu silového z rozvodnice průřezu žil do 4 mm2 bez zachování funkčnosti</t>
  </si>
  <si>
    <t>-1594219522</t>
  </si>
  <si>
    <t>Demontáž kabelu z rozvodnice bez zachování funkčnosti (do suti) silových, průřezu do 4 mm2</t>
  </si>
  <si>
    <t>19</t>
  </si>
  <si>
    <t>741213841</t>
  </si>
  <si>
    <t>Demontáž kabelu silového z rozvodnice průřezu žil do 4 mm2 se zachováním funkčnosti</t>
  </si>
  <si>
    <t>-1840172178</t>
  </si>
  <si>
    <t>Demontáž kabelu z rozvodnice se zachováním funkčnosti silových, průřezu do 4 mm2</t>
  </si>
  <si>
    <t>Poznámka k položce:_x000D_
zásuvkové a technologické okruhy</t>
  </si>
  <si>
    <t>20</t>
  </si>
  <si>
    <t>741310001</t>
  </si>
  <si>
    <t>Montáž vypínač nástěnný 1-jednopólový prostředí normální</t>
  </si>
  <si>
    <t>-1888844975</t>
  </si>
  <si>
    <t>Montáž spínačů jedno nebo dvoupólových nástěnných se zapojením vodičů, pro prostředí normální vypínačů, řazení 1-jednopólových</t>
  </si>
  <si>
    <t>34535400</t>
  </si>
  <si>
    <t>přístroj spínače jednopólového 10A 3558-A01340</t>
  </si>
  <si>
    <t>193795233</t>
  </si>
  <si>
    <t>22</t>
  </si>
  <si>
    <t>34536700</t>
  </si>
  <si>
    <t>rámeček pro spínače a zásuvky 3901A-B10 jednonásobný</t>
  </si>
  <si>
    <t>-81427385</t>
  </si>
  <si>
    <t>65</t>
  </si>
  <si>
    <t>34535026</t>
  </si>
  <si>
    <t>přístroj přepínače zápustného střídavého, s krytem, řazení 6, s drápky, IP44, šroubové svorky</t>
  </si>
  <si>
    <t>-371795289</t>
  </si>
  <si>
    <t>23</t>
  </si>
  <si>
    <t>34536490</t>
  </si>
  <si>
    <t>kryt spínače jednopáčkový jednoduchý pro spínače řazení 1,2,6,7,1/0 3558A-A651</t>
  </si>
  <si>
    <t>699273300</t>
  </si>
  <si>
    <t>24</t>
  </si>
  <si>
    <t>741310021</t>
  </si>
  <si>
    <t>Montáž přepínač nástěnný 5-sériový prostředí normální</t>
  </si>
  <si>
    <t>475962618</t>
  </si>
  <si>
    <t>Montáž spínačů jedno nebo dvoupólových nástěnných se zapojením vodičů, pro prostředí normální přepínačů, řazení 5-sériových</t>
  </si>
  <si>
    <t>25</t>
  </si>
  <si>
    <t>34535405</t>
  </si>
  <si>
    <t>přístroj přepínače sériového 10A 3558-A05340</t>
  </si>
  <si>
    <t>-1674379790</t>
  </si>
  <si>
    <t>26</t>
  </si>
  <si>
    <t>741310022</t>
  </si>
  <si>
    <t>Montáž přepínač nástěnný 6-střídavý prostředí normální</t>
  </si>
  <si>
    <t>-635653262</t>
  </si>
  <si>
    <t>Montáž spínačů jedno nebo dvoupólových nástěnných se zapojením vodičů, pro prostředí normální přepínačů, řazení 6-střídavých</t>
  </si>
  <si>
    <t>27</t>
  </si>
  <si>
    <t>34535552</t>
  </si>
  <si>
    <t>přepínač střídavý řazení 6 10A bílý</t>
  </si>
  <si>
    <t>1124322100</t>
  </si>
  <si>
    <t>28</t>
  </si>
  <si>
    <t>34535710</t>
  </si>
  <si>
    <t>přepínač křížový řazení 7 10A bílý</t>
  </si>
  <si>
    <t>-1153935308</t>
  </si>
  <si>
    <t>29</t>
  </si>
  <si>
    <t>741310025</t>
  </si>
  <si>
    <t>Montáž přepínač nástěnný 7-křížový prostředí normální</t>
  </si>
  <si>
    <t>464408940</t>
  </si>
  <si>
    <t>Montáž spínačů jedno nebo dvoupólových nástěnných se zapojením vodičů, pro prostředí normální přepínačů, řazení 7-křížových</t>
  </si>
  <si>
    <t>63</t>
  </si>
  <si>
    <t>741310031</t>
  </si>
  <si>
    <t>Montáž vypínač nástěnný 1-jednopólový prostředí venkovní/mokré</t>
  </si>
  <si>
    <t>-1309602722</t>
  </si>
  <si>
    <t>Montáž spínačů jedno nebo dvoupólových nástěnných se zapojením vodičů, pro prostředí venkovní nebo mokré vypínačů, řazení 1-jednopólových</t>
  </si>
  <si>
    <t>64</t>
  </si>
  <si>
    <t>34535015</t>
  </si>
  <si>
    <t>spínač nástěnný jednopólový, řazení 1, IP44, šroubové svorky</t>
  </si>
  <si>
    <t>1675528221</t>
  </si>
  <si>
    <t>66</t>
  </si>
  <si>
    <t>741310042</t>
  </si>
  <si>
    <t>Montáž přepínač nástěnný 6-střídavý prostředí venkovní/mokré</t>
  </si>
  <si>
    <t>32977810</t>
  </si>
  <si>
    <t>Montáž spínačů jedno nebo dvoupólových nástěnných se zapojením vodičů, pro prostředí venkovní nebo mokré přepínačů, řazení 6-střídavých</t>
  </si>
  <si>
    <t>30</t>
  </si>
  <si>
    <t>741311815</t>
  </si>
  <si>
    <t>Demontáž spínačů nástěnných normálních do 10 A šroubových bez zachování funkčnosti do 4 svorek</t>
  </si>
  <si>
    <t>-458124864</t>
  </si>
  <si>
    <t>Demontáž spínačů bez zachování funkčnosti (do suti) nástěnných, pro prostředí normální do 10 A, připojení šroubové přes 2 svorky do 4 svorek</t>
  </si>
  <si>
    <t>31</t>
  </si>
  <si>
    <t>741320101</t>
  </si>
  <si>
    <t>Montáž jistič jednopólový nn do 25 A bez krytu</t>
  </si>
  <si>
    <t>-2031227992</t>
  </si>
  <si>
    <t>Montáž jističů se zapojením vodičů jednopólových nn do 25 A bez krytu</t>
  </si>
  <si>
    <t>35822111</t>
  </si>
  <si>
    <t>jistič 1pólový-charakteristika B 16A</t>
  </si>
  <si>
    <t>-1176899059</t>
  </si>
  <si>
    <t>62</t>
  </si>
  <si>
    <t>35822109</t>
  </si>
  <si>
    <t>jistič 1pólový-charakteristika B 10A</t>
  </si>
  <si>
    <t>-1820341134</t>
  </si>
  <si>
    <t>33</t>
  </si>
  <si>
    <t>741320175</t>
  </si>
  <si>
    <t>Montáž jistič třípólový nn do 63 A ve skříni</t>
  </si>
  <si>
    <t>1074132451</t>
  </si>
  <si>
    <t>Montáž jističů se zapojením vodičů třípólových nn do 63 A ve skříni</t>
  </si>
  <si>
    <t>Poznámka k položce:_x000D_
Hlavní vypínač (S1)</t>
  </si>
  <si>
    <t>34</t>
  </si>
  <si>
    <t>35822404R</t>
  </si>
  <si>
    <t>vypínač 3pólový 32A</t>
  </si>
  <si>
    <t>-1310557875</t>
  </si>
  <si>
    <t>Poznámka k položce:_x000D_
S1</t>
  </si>
  <si>
    <t>35</t>
  </si>
  <si>
    <t>741321001</t>
  </si>
  <si>
    <t>Montáž proudových chráničů dvoupólových nn do 25 A bez krytu</t>
  </si>
  <si>
    <t>-686546561</t>
  </si>
  <si>
    <t>Montáž proudových chráničů se zapojením vodičů dvoupólových nn do 25 A bez krytu</t>
  </si>
  <si>
    <t>36</t>
  </si>
  <si>
    <t>R10</t>
  </si>
  <si>
    <t>Proudový chránič s nadproudovou ochranou 10B/1N/030/A</t>
  </si>
  <si>
    <t>770330114</t>
  </si>
  <si>
    <t>PROUDOVY CHRANIC 10B-1N-030AC</t>
  </si>
  <si>
    <t>37</t>
  </si>
  <si>
    <t>741322011</t>
  </si>
  <si>
    <t>Montáž svodiče bleskových proudů nn typ 1 třípólových impulzní proud do 35 kA</t>
  </si>
  <si>
    <t>296850273</t>
  </si>
  <si>
    <t>Montáž přepěťových ochran nn se zapojením vodičů svodiče bleskových proudů – typ 1 třípólových, pro impulsní proud do 35 kA</t>
  </si>
  <si>
    <t>Poznámka k položce:_x000D_
Typ 1+2</t>
  </si>
  <si>
    <t>38</t>
  </si>
  <si>
    <t>10.877.442</t>
  </si>
  <si>
    <t>Svodič FLP-B+C MAXI V/4</t>
  </si>
  <si>
    <t>1286375944</t>
  </si>
  <si>
    <t>39</t>
  </si>
  <si>
    <t>741372061</t>
  </si>
  <si>
    <t>Montáž svítidlo LED bytové přisazené stropní panelové do 0,09 m2</t>
  </si>
  <si>
    <t>2105424425</t>
  </si>
  <si>
    <t>Montáž svítidel LED se zapojením vodičů bytových nebo společenských místností přisazených stropních panelových, obsahu do 0,09 m2</t>
  </si>
  <si>
    <t>40</t>
  </si>
  <si>
    <t>R4</t>
  </si>
  <si>
    <t>LED interierové svítidlo, přisazené, difuzor translucentní PC</t>
  </si>
  <si>
    <t>1423449020</t>
  </si>
  <si>
    <t>2.4ft, 5200/840, 35W, 3770 lm</t>
  </si>
  <si>
    <t>Poznámka k položce:_x000D_
typ "A"</t>
  </si>
  <si>
    <t>41</t>
  </si>
  <si>
    <t>R11</t>
  </si>
  <si>
    <t>LED interierové svítidlo, přisazené, difuzor translucentní PC, nouzové osv.</t>
  </si>
  <si>
    <t>-2002799141</t>
  </si>
  <si>
    <t>2.4ft, 5200/840, 35W, 3770 lm + bateriový modul</t>
  </si>
  <si>
    <t>Poznámka k položce:_x000D_
typ "A1"</t>
  </si>
  <si>
    <t>42</t>
  </si>
  <si>
    <t>R12</t>
  </si>
  <si>
    <t>LED nouzové svítidlo s piktogramem ve směru úniku, na stěnu nebo strop</t>
  </si>
  <si>
    <t>1864414378</t>
  </si>
  <si>
    <t>230V/3W/1h, zelený pikt.</t>
  </si>
  <si>
    <t>Poznámka k položce:_x000D_
typ "NO"</t>
  </si>
  <si>
    <t>43</t>
  </si>
  <si>
    <t>R13</t>
  </si>
  <si>
    <t>LED nouzové svítidlo s piktogramem hasičák, na stěnu nebo strop</t>
  </si>
  <si>
    <t>-1470621420</t>
  </si>
  <si>
    <t>230V/3W/1h, červený pikt.</t>
  </si>
  <si>
    <t>44</t>
  </si>
  <si>
    <t>R5</t>
  </si>
  <si>
    <t>LED prachotěsné svítidlo, polyesterové tělo, opálový PC kryt, IK08</t>
  </si>
  <si>
    <t>-769489127</t>
  </si>
  <si>
    <t>40W, 5500 lm</t>
  </si>
  <si>
    <t>Poznámka k položce:_x000D_
typ "B"</t>
  </si>
  <si>
    <t>45</t>
  </si>
  <si>
    <t>R7</t>
  </si>
  <si>
    <t>LED liniové svítidlo, s optikou - širokozářič 60°, 1500mm</t>
  </si>
  <si>
    <t>-755375161</t>
  </si>
  <si>
    <t>12W, 1900 lm</t>
  </si>
  <si>
    <t>Poznámka k položce:_x000D_
typ "C"</t>
  </si>
  <si>
    <t>46</t>
  </si>
  <si>
    <t>R3</t>
  </si>
  <si>
    <t>LED liniové svítidlo, s optikou - širokozářič 60°, 600mm</t>
  </si>
  <si>
    <t>199715274</t>
  </si>
  <si>
    <t>15W, 2300 lm</t>
  </si>
  <si>
    <t>Poznámka k položce:_x000D_
typ "D"</t>
  </si>
  <si>
    <t>47</t>
  </si>
  <si>
    <t>R2</t>
  </si>
  <si>
    <t>-1355443492</t>
  </si>
  <si>
    <t>8W, 1150 lm</t>
  </si>
  <si>
    <t>Poznámka k položce:_x000D_
typ"E"</t>
  </si>
  <si>
    <t>48</t>
  </si>
  <si>
    <t>R8</t>
  </si>
  <si>
    <t>LED liniové svítidlo, s optikou - extra širokozářič, 1500mm</t>
  </si>
  <si>
    <t>-915283629</t>
  </si>
  <si>
    <t>23W, 3700 lm</t>
  </si>
  <si>
    <t>Poznámka k položce:_x000D_
typ "F"</t>
  </si>
  <si>
    <t>49</t>
  </si>
  <si>
    <t>R9</t>
  </si>
  <si>
    <t>142581901</t>
  </si>
  <si>
    <t>20W, 2700 lm</t>
  </si>
  <si>
    <t>Poznámka k položce:_x000D_
typ "G"</t>
  </si>
  <si>
    <t>50</t>
  </si>
  <si>
    <t>R6</t>
  </si>
  <si>
    <t>LED interierové svítidlo,přisazené,difuzor translucentní PC</t>
  </si>
  <si>
    <t>975543758</t>
  </si>
  <si>
    <t>2.5ft, 8000/840, 53W, 5800 lm</t>
  </si>
  <si>
    <t>Poznámka k položce:_x000D_
typ "H"</t>
  </si>
  <si>
    <t>51</t>
  </si>
  <si>
    <t>R14</t>
  </si>
  <si>
    <t>LED venkovní svítidlo, reflektor, nástěnné, PIR snímač</t>
  </si>
  <si>
    <t>-2070423849</t>
  </si>
  <si>
    <t>10 W, PIR snímač, IP min 44</t>
  </si>
  <si>
    <t>Poznámka k položce:_x000D_
typ "IP"</t>
  </si>
  <si>
    <t>3"IP44, PIR"</t>
  </si>
  <si>
    <t>1"IP44"</t>
  </si>
  <si>
    <t>Součet</t>
  </si>
  <si>
    <t>59</t>
  </si>
  <si>
    <t>R15</t>
  </si>
  <si>
    <t>LED svítidlo, nástěnné</t>
  </si>
  <si>
    <t>-392402543</t>
  </si>
  <si>
    <t>do 10 W, IP min 44</t>
  </si>
  <si>
    <t>52</t>
  </si>
  <si>
    <t>741371823</t>
  </si>
  <si>
    <t>Demontáž osvětlovacího modulového systému zářivkového délky přes 1100 mm bez zachováním funkčnosti</t>
  </si>
  <si>
    <t>274752447</t>
  </si>
  <si>
    <t>Demontáž svítidel bez zachování funkčnosti (do suti) v bytových nebo společenských místnostech modulového systému zářivkových, délky přes 1100 mm</t>
  </si>
  <si>
    <t>53</t>
  </si>
  <si>
    <t>741810003</t>
  </si>
  <si>
    <t>Celková prohlídka elektrického rozvodu a zařízení do 1 milionu Kč</t>
  </si>
  <si>
    <t>-158299618</t>
  </si>
  <si>
    <t>Zkoušky a prohlídky elektrických rozvodů a zařízení celková prohlídka a vyhotovení revizní zprávy pro objem montážních prací přes 500 do 1000 tis. Kč</t>
  </si>
  <si>
    <t>54</t>
  </si>
  <si>
    <t>998741101</t>
  </si>
  <si>
    <t>Přesun hmot tonážní pro silnoproud v objektech v do 6 m</t>
  </si>
  <si>
    <t>1317402280</t>
  </si>
  <si>
    <t>Přesun hmot pro silnoproud stanovený z hmotnosti přesunovaného materiálu vodorovná dopravní vzdálenost do 50 m v objektech výšky do 6 m</t>
  </si>
  <si>
    <t>55</t>
  </si>
  <si>
    <t>998741102</t>
  </si>
  <si>
    <t>Přesun hmot tonážní pro silnoproud v objektech v do 12 m</t>
  </si>
  <si>
    <t>-769472139</t>
  </si>
  <si>
    <t>Přesun hmot pro silnoproud stanovený z hmotnosti přesunovaného materiálu vodorovná dopravní vzdálenost do 50 m v objektech výšky přes 6 do 12 m</t>
  </si>
  <si>
    <t>784</t>
  </si>
  <si>
    <t>Dokončovací práce - malby a tapety</t>
  </si>
  <si>
    <t>56</t>
  </si>
  <si>
    <t>784181121</t>
  </si>
  <si>
    <t>Hloubková jednonásobná penetrace podkladu v místnostech výšky do 3,80 m</t>
  </si>
  <si>
    <t>-2036567189</t>
  </si>
  <si>
    <t>Penetrace podkladu jednonásobná hloubková v místnostech výšky do 3,80 m</t>
  </si>
  <si>
    <t>Poznámka k položce:_x000D_
vč. materiálu</t>
  </si>
  <si>
    <t>57</t>
  </si>
  <si>
    <t>784211021</t>
  </si>
  <si>
    <t>Jednonásobné bílé malby ze směsí za mokra středně otěruvzdorných v místnostech výšky do 3,80 m (2 vrstvy)</t>
  </si>
  <si>
    <t>1189396873</t>
  </si>
  <si>
    <t>Malby z malířských směsí otěruvzdorných za mokra jednonásobné, bílé za mokra otěruvzdorné středně v místnostech výšky do 3,80 m
Přikrytí podlah a nábytku fólií, lepenky, hrubý úklid po malování (uvedení do původního stavu) prostory středně zařízené</t>
  </si>
  <si>
    <t>VRN</t>
  </si>
  <si>
    <t>Vedlejší rozpočtové náklady</t>
  </si>
  <si>
    <t>VRN1</t>
  </si>
  <si>
    <t>Průzkumné, geodetické a projektové práce</t>
  </si>
  <si>
    <t>58</t>
  </si>
  <si>
    <t>013254000</t>
  </si>
  <si>
    <t>Dokumentace skutečného provedení stavby</t>
  </si>
  <si>
    <t>kpl</t>
  </si>
  <si>
    <t>1024</t>
  </si>
  <si>
    <t>1371474569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</si>
</sst>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9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22" xfId="0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37" fillId="0" borderId="0" xfId="0" applyFont="1" applyAlignment="1" applyProtection="1">
      <alignment vertical="center" wrapText="1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6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7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s="1" customFormat="1" ht="36.950000000000003" customHeight="1"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1:74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42" t="s">
        <v>14</v>
      </c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1"/>
      <c r="AQ5" s="21"/>
      <c r="AR5" s="19"/>
      <c r="BE5" s="239" t="s">
        <v>15</v>
      </c>
      <c r="BS5" s="16" t="s">
        <v>6</v>
      </c>
    </row>
    <row r="6" spans="1:74" s="1" customFormat="1" ht="36.950000000000003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44" t="s">
        <v>17</v>
      </c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1"/>
      <c r="AQ6" s="21"/>
      <c r="AR6" s="19"/>
      <c r="BE6" s="240"/>
      <c r="BS6" s="16" t="s">
        <v>6</v>
      </c>
    </row>
    <row r="7" spans="1:74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40"/>
      <c r="BS7" s="16" t="s">
        <v>6</v>
      </c>
    </row>
    <row r="8" spans="1:74" s="1" customFormat="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40"/>
      <c r="BS8" s="16" t="s">
        <v>6</v>
      </c>
    </row>
    <row r="9" spans="1:74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40"/>
      <c r="BS9" s="16" t="s">
        <v>6</v>
      </c>
    </row>
    <row r="10" spans="1:74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240"/>
      <c r="BS10" s="16" t="s">
        <v>6</v>
      </c>
    </row>
    <row r="11" spans="1:74" s="1" customFormat="1" ht="18.399999999999999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240"/>
      <c r="BS11" s="16" t="s">
        <v>6</v>
      </c>
    </row>
    <row r="12" spans="1:74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40"/>
      <c r="BS12" s="16" t="s">
        <v>6</v>
      </c>
    </row>
    <row r="13" spans="1:74" s="1" customFormat="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240"/>
      <c r="BS13" s="16" t="s">
        <v>6</v>
      </c>
    </row>
    <row r="14" spans="1:74" ht="12.75">
      <c r="B14" s="20"/>
      <c r="C14" s="21"/>
      <c r="D14" s="21"/>
      <c r="E14" s="245" t="s">
        <v>29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240"/>
      <c r="BS14" s="16" t="s">
        <v>6</v>
      </c>
    </row>
    <row r="15" spans="1:74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40"/>
      <c r="BS15" s="16" t="s">
        <v>4</v>
      </c>
    </row>
    <row r="16" spans="1:74" s="1" customFormat="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40"/>
      <c r="BS16" s="16" t="s">
        <v>4</v>
      </c>
    </row>
    <row r="17" spans="1:71" s="1" customFormat="1" ht="18.399999999999999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240"/>
      <c r="BS17" s="16" t="s">
        <v>32</v>
      </c>
    </row>
    <row r="18" spans="1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40"/>
      <c r="BS18" s="16" t="s">
        <v>6</v>
      </c>
    </row>
    <row r="19" spans="1:71" s="1" customFormat="1" ht="12" customHeight="1">
      <c r="B19" s="20"/>
      <c r="C19" s="21"/>
      <c r="D19" s="28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240"/>
      <c r="BS19" s="16" t="s">
        <v>6</v>
      </c>
    </row>
    <row r="20" spans="1:71" s="1" customFormat="1" ht="18.399999999999999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240"/>
      <c r="BS20" s="16" t="s">
        <v>32</v>
      </c>
    </row>
    <row r="21" spans="1:71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40"/>
    </row>
    <row r="22" spans="1:71" s="1" customFormat="1" ht="12" customHeight="1">
      <c r="B22" s="20"/>
      <c r="C22" s="21"/>
      <c r="D22" s="28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40"/>
    </row>
    <row r="23" spans="1:71" s="1" customFormat="1" ht="16.5" customHeight="1">
      <c r="B23" s="20"/>
      <c r="C23" s="21"/>
      <c r="D23" s="21"/>
      <c r="E23" s="247" t="s">
        <v>1</v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1"/>
      <c r="AP23" s="21"/>
      <c r="AQ23" s="21"/>
      <c r="AR23" s="19"/>
      <c r="BE23" s="240"/>
    </row>
    <row r="24" spans="1:71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40"/>
    </row>
    <row r="25" spans="1:71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40"/>
    </row>
    <row r="26" spans="1:71" s="2" customFormat="1" ht="25.9" customHeight="1">
      <c r="A26" s="33"/>
      <c r="B26" s="34"/>
      <c r="C26" s="35"/>
      <c r="D26" s="36" t="s">
        <v>36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48">
        <f>ROUND(AG94,2)</f>
        <v>0</v>
      </c>
      <c r="AL26" s="249"/>
      <c r="AM26" s="249"/>
      <c r="AN26" s="249"/>
      <c r="AO26" s="249"/>
      <c r="AP26" s="35"/>
      <c r="AQ26" s="35"/>
      <c r="AR26" s="38"/>
      <c r="BE26" s="240"/>
    </row>
    <row r="27" spans="1:71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40"/>
    </row>
    <row r="28" spans="1:71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50" t="s">
        <v>37</v>
      </c>
      <c r="M28" s="250"/>
      <c r="N28" s="250"/>
      <c r="O28" s="250"/>
      <c r="P28" s="250"/>
      <c r="Q28" s="35"/>
      <c r="R28" s="35"/>
      <c r="S28" s="35"/>
      <c r="T28" s="35"/>
      <c r="U28" s="35"/>
      <c r="V28" s="35"/>
      <c r="W28" s="250" t="s">
        <v>38</v>
      </c>
      <c r="X28" s="250"/>
      <c r="Y28" s="250"/>
      <c r="Z28" s="250"/>
      <c r="AA28" s="250"/>
      <c r="AB28" s="250"/>
      <c r="AC28" s="250"/>
      <c r="AD28" s="250"/>
      <c r="AE28" s="250"/>
      <c r="AF28" s="35"/>
      <c r="AG28" s="35"/>
      <c r="AH28" s="35"/>
      <c r="AI28" s="35"/>
      <c r="AJ28" s="35"/>
      <c r="AK28" s="250" t="s">
        <v>39</v>
      </c>
      <c r="AL28" s="250"/>
      <c r="AM28" s="250"/>
      <c r="AN28" s="250"/>
      <c r="AO28" s="250"/>
      <c r="AP28" s="35"/>
      <c r="AQ28" s="35"/>
      <c r="AR28" s="38"/>
      <c r="BE28" s="240"/>
    </row>
    <row r="29" spans="1:71" s="3" customFormat="1" ht="14.45" customHeight="1">
      <c r="B29" s="39"/>
      <c r="C29" s="40"/>
      <c r="D29" s="28" t="s">
        <v>40</v>
      </c>
      <c r="E29" s="40"/>
      <c r="F29" s="28" t="s">
        <v>41</v>
      </c>
      <c r="G29" s="40"/>
      <c r="H29" s="40"/>
      <c r="I29" s="40"/>
      <c r="J29" s="40"/>
      <c r="K29" s="40"/>
      <c r="L29" s="253">
        <v>0.21</v>
      </c>
      <c r="M29" s="252"/>
      <c r="N29" s="252"/>
      <c r="O29" s="252"/>
      <c r="P29" s="252"/>
      <c r="Q29" s="40"/>
      <c r="R29" s="40"/>
      <c r="S29" s="40"/>
      <c r="T29" s="40"/>
      <c r="U29" s="40"/>
      <c r="V29" s="40"/>
      <c r="W29" s="251">
        <f>ROUND(AZ94, 2)</f>
        <v>0</v>
      </c>
      <c r="X29" s="252"/>
      <c r="Y29" s="252"/>
      <c r="Z29" s="252"/>
      <c r="AA29" s="252"/>
      <c r="AB29" s="252"/>
      <c r="AC29" s="252"/>
      <c r="AD29" s="252"/>
      <c r="AE29" s="252"/>
      <c r="AF29" s="40"/>
      <c r="AG29" s="40"/>
      <c r="AH29" s="40"/>
      <c r="AI29" s="40"/>
      <c r="AJ29" s="40"/>
      <c r="AK29" s="251">
        <f>ROUND(AV94, 2)</f>
        <v>0</v>
      </c>
      <c r="AL29" s="252"/>
      <c r="AM29" s="252"/>
      <c r="AN29" s="252"/>
      <c r="AO29" s="252"/>
      <c r="AP29" s="40"/>
      <c r="AQ29" s="40"/>
      <c r="AR29" s="41"/>
      <c r="BE29" s="241"/>
    </row>
    <row r="30" spans="1:71" s="3" customFormat="1" ht="14.45" customHeight="1">
      <c r="B30" s="39"/>
      <c r="C30" s="40"/>
      <c r="D30" s="40"/>
      <c r="E30" s="40"/>
      <c r="F30" s="28" t="s">
        <v>42</v>
      </c>
      <c r="G30" s="40"/>
      <c r="H30" s="40"/>
      <c r="I30" s="40"/>
      <c r="J30" s="40"/>
      <c r="K30" s="40"/>
      <c r="L30" s="253">
        <v>0.15</v>
      </c>
      <c r="M30" s="252"/>
      <c r="N30" s="252"/>
      <c r="O30" s="252"/>
      <c r="P30" s="252"/>
      <c r="Q30" s="40"/>
      <c r="R30" s="40"/>
      <c r="S30" s="40"/>
      <c r="T30" s="40"/>
      <c r="U30" s="40"/>
      <c r="V30" s="40"/>
      <c r="W30" s="251">
        <f>ROUND(BA94, 2)</f>
        <v>0</v>
      </c>
      <c r="X30" s="252"/>
      <c r="Y30" s="252"/>
      <c r="Z30" s="252"/>
      <c r="AA30" s="252"/>
      <c r="AB30" s="252"/>
      <c r="AC30" s="252"/>
      <c r="AD30" s="252"/>
      <c r="AE30" s="252"/>
      <c r="AF30" s="40"/>
      <c r="AG30" s="40"/>
      <c r="AH30" s="40"/>
      <c r="AI30" s="40"/>
      <c r="AJ30" s="40"/>
      <c r="AK30" s="251">
        <f>ROUND(AW94, 2)</f>
        <v>0</v>
      </c>
      <c r="AL30" s="252"/>
      <c r="AM30" s="252"/>
      <c r="AN30" s="252"/>
      <c r="AO30" s="252"/>
      <c r="AP30" s="40"/>
      <c r="AQ30" s="40"/>
      <c r="AR30" s="41"/>
      <c r="BE30" s="241"/>
    </row>
    <row r="31" spans="1:71" s="3" customFormat="1" ht="14.45" hidden="1" customHeight="1">
      <c r="B31" s="39"/>
      <c r="C31" s="40"/>
      <c r="D31" s="40"/>
      <c r="E31" s="40"/>
      <c r="F31" s="28" t="s">
        <v>43</v>
      </c>
      <c r="G31" s="40"/>
      <c r="H31" s="40"/>
      <c r="I31" s="40"/>
      <c r="J31" s="40"/>
      <c r="K31" s="40"/>
      <c r="L31" s="253">
        <v>0.21</v>
      </c>
      <c r="M31" s="252"/>
      <c r="N31" s="252"/>
      <c r="O31" s="252"/>
      <c r="P31" s="252"/>
      <c r="Q31" s="40"/>
      <c r="R31" s="40"/>
      <c r="S31" s="40"/>
      <c r="T31" s="40"/>
      <c r="U31" s="40"/>
      <c r="V31" s="40"/>
      <c r="W31" s="251">
        <f>ROUND(BB94, 2)</f>
        <v>0</v>
      </c>
      <c r="X31" s="252"/>
      <c r="Y31" s="252"/>
      <c r="Z31" s="252"/>
      <c r="AA31" s="252"/>
      <c r="AB31" s="252"/>
      <c r="AC31" s="252"/>
      <c r="AD31" s="252"/>
      <c r="AE31" s="252"/>
      <c r="AF31" s="40"/>
      <c r="AG31" s="40"/>
      <c r="AH31" s="40"/>
      <c r="AI31" s="40"/>
      <c r="AJ31" s="40"/>
      <c r="AK31" s="251">
        <v>0</v>
      </c>
      <c r="AL31" s="252"/>
      <c r="AM31" s="252"/>
      <c r="AN31" s="252"/>
      <c r="AO31" s="252"/>
      <c r="AP31" s="40"/>
      <c r="AQ31" s="40"/>
      <c r="AR31" s="41"/>
      <c r="BE31" s="241"/>
    </row>
    <row r="32" spans="1:71" s="3" customFormat="1" ht="14.45" hidden="1" customHeight="1">
      <c r="B32" s="39"/>
      <c r="C32" s="40"/>
      <c r="D32" s="40"/>
      <c r="E32" s="40"/>
      <c r="F32" s="28" t="s">
        <v>44</v>
      </c>
      <c r="G32" s="40"/>
      <c r="H32" s="40"/>
      <c r="I32" s="40"/>
      <c r="J32" s="40"/>
      <c r="K32" s="40"/>
      <c r="L32" s="253">
        <v>0.15</v>
      </c>
      <c r="M32" s="252"/>
      <c r="N32" s="252"/>
      <c r="O32" s="252"/>
      <c r="P32" s="252"/>
      <c r="Q32" s="40"/>
      <c r="R32" s="40"/>
      <c r="S32" s="40"/>
      <c r="T32" s="40"/>
      <c r="U32" s="40"/>
      <c r="V32" s="40"/>
      <c r="W32" s="251">
        <f>ROUND(BC94, 2)</f>
        <v>0</v>
      </c>
      <c r="X32" s="252"/>
      <c r="Y32" s="252"/>
      <c r="Z32" s="252"/>
      <c r="AA32" s="252"/>
      <c r="AB32" s="252"/>
      <c r="AC32" s="252"/>
      <c r="AD32" s="252"/>
      <c r="AE32" s="252"/>
      <c r="AF32" s="40"/>
      <c r="AG32" s="40"/>
      <c r="AH32" s="40"/>
      <c r="AI32" s="40"/>
      <c r="AJ32" s="40"/>
      <c r="AK32" s="251">
        <v>0</v>
      </c>
      <c r="AL32" s="252"/>
      <c r="AM32" s="252"/>
      <c r="AN32" s="252"/>
      <c r="AO32" s="252"/>
      <c r="AP32" s="40"/>
      <c r="AQ32" s="40"/>
      <c r="AR32" s="41"/>
      <c r="BE32" s="241"/>
    </row>
    <row r="33" spans="1:57" s="3" customFormat="1" ht="14.45" hidden="1" customHeight="1">
      <c r="B33" s="39"/>
      <c r="C33" s="40"/>
      <c r="D33" s="40"/>
      <c r="E33" s="40"/>
      <c r="F33" s="28" t="s">
        <v>45</v>
      </c>
      <c r="G33" s="40"/>
      <c r="H33" s="40"/>
      <c r="I33" s="40"/>
      <c r="J33" s="40"/>
      <c r="K33" s="40"/>
      <c r="L33" s="253">
        <v>0</v>
      </c>
      <c r="M33" s="252"/>
      <c r="N33" s="252"/>
      <c r="O33" s="252"/>
      <c r="P33" s="252"/>
      <c r="Q33" s="40"/>
      <c r="R33" s="40"/>
      <c r="S33" s="40"/>
      <c r="T33" s="40"/>
      <c r="U33" s="40"/>
      <c r="V33" s="40"/>
      <c r="W33" s="251">
        <f>ROUND(BD94, 2)</f>
        <v>0</v>
      </c>
      <c r="X33" s="252"/>
      <c r="Y33" s="252"/>
      <c r="Z33" s="252"/>
      <c r="AA33" s="252"/>
      <c r="AB33" s="252"/>
      <c r="AC33" s="252"/>
      <c r="AD33" s="252"/>
      <c r="AE33" s="252"/>
      <c r="AF33" s="40"/>
      <c r="AG33" s="40"/>
      <c r="AH33" s="40"/>
      <c r="AI33" s="40"/>
      <c r="AJ33" s="40"/>
      <c r="AK33" s="251">
        <v>0</v>
      </c>
      <c r="AL33" s="252"/>
      <c r="AM33" s="252"/>
      <c r="AN33" s="252"/>
      <c r="AO33" s="252"/>
      <c r="AP33" s="40"/>
      <c r="AQ33" s="40"/>
      <c r="AR33" s="41"/>
      <c r="BE33" s="241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40"/>
    </row>
    <row r="35" spans="1:57" s="2" customFormat="1" ht="25.9" customHeight="1">
      <c r="A35" s="33"/>
      <c r="B35" s="34"/>
      <c r="C35" s="42"/>
      <c r="D35" s="43" t="s">
        <v>46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47</v>
      </c>
      <c r="U35" s="44"/>
      <c r="V35" s="44"/>
      <c r="W35" s="44"/>
      <c r="X35" s="254" t="s">
        <v>48</v>
      </c>
      <c r="Y35" s="255"/>
      <c r="Z35" s="255"/>
      <c r="AA35" s="255"/>
      <c r="AB35" s="255"/>
      <c r="AC35" s="44"/>
      <c r="AD35" s="44"/>
      <c r="AE35" s="44"/>
      <c r="AF35" s="44"/>
      <c r="AG35" s="44"/>
      <c r="AH35" s="44"/>
      <c r="AI35" s="44"/>
      <c r="AJ35" s="44"/>
      <c r="AK35" s="256">
        <f>SUM(AK26:AK33)</f>
        <v>0</v>
      </c>
      <c r="AL35" s="255"/>
      <c r="AM35" s="255"/>
      <c r="AN35" s="255"/>
      <c r="AO35" s="257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1:57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1:57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1:57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1:57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1:57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1:57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1:57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1:57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1:57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1:57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1:57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1:57" s="2" customFormat="1" ht="14.45" customHeight="1">
      <c r="B49" s="46"/>
      <c r="C49" s="47"/>
      <c r="D49" s="48" t="s">
        <v>49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50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1:57" ht="11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1:57" ht="11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1:57" ht="11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1:57" ht="11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1:57" ht="11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1:57" ht="11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1:57" ht="11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1:57" ht="11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1:57" ht="11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1:57" ht="11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3"/>
      <c r="B60" s="34"/>
      <c r="C60" s="35"/>
      <c r="D60" s="51" t="s">
        <v>51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52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51</v>
      </c>
      <c r="AI60" s="37"/>
      <c r="AJ60" s="37"/>
      <c r="AK60" s="37"/>
      <c r="AL60" s="37"/>
      <c r="AM60" s="51" t="s">
        <v>52</v>
      </c>
      <c r="AN60" s="37"/>
      <c r="AO60" s="37"/>
      <c r="AP60" s="35"/>
      <c r="AQ60" s="35"/>
      <c r="AR60" s="38"/>
      <c r="BE60" s="33"/>
    </row>
    <row r="61" spans="1:57" ht="11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1:57" ht="11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1:57" ht="11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3"/>
      <c r="B64" s="34"/>
      <c r="C64" s="35"/>
      <c r="D64" s="48" t="s">
        <v>53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54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1:57" ht="11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1:57" ht="11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1:57" ht="11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1:57" ht="11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1:57" ht="11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1:57" ht="11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1:57" ht="11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1:57" ht="11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1:57" ht="11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1:57" ht="11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3"/>
      <c r="B75" s="34"/>
      <c r="C75" s="35"/>
      <c r="D75" s="51" t="s">
        <v>51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52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51</v>
      </c>
      <c r="AI75" s="37"/>
      <c r="AJ75" s="37"/>
      <c r="AK75" s="37"/>
      <c r="AL75" s="37"/>
      <c r="AM75" s="51" t="s">
        <v>52</v>
      </c>
      <c r="AN75" s="37"/>
      <c r="AO75" s="37"/>
      <c r="AP75" s="35"/>
      <c r="AQ75" s="35"/>
      <c r="AR75" s="38"/>
      <c r="BE75" s="33"/>
    </row>
    <row r="76" spans="1:57" s="2" customFormat="1" ht="11.25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5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91" s="2" customFormat="1" ht="6.95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91" s="2" customFormat="1" ht="24.95" customHeight="1">
      <c r="A82" s="33"/>
      <c r="B82" s="34"/>
      <c r="C82" s="22" t="s">
        <v>55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9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1:91" s="4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20200031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1:91" s="5" customFormat="1" ht="36.950000000000003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258" t="str">
        <f>K6</f>
        <v>MŠ Sluníčko - Rekonstrukce osvětlovací soustavy</v>
      </c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P85" s="62"/>
      <c r="AQ85" s="62"/>
      <c r="AR85" s="63"/>
    </row>
    <row r="86" spans="1:91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91" s="2" customFormat="1" ht="12" customHeight="1">
      <c r="A87" s="33"/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>Ústí nad Labem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260" t="str">
        <f>IF(AN8= "","",AN8)</f>
        <v>3. 12. 2019</v>
      </c>
      <c r="AN87" s="260"/>
      <c r="AO87" s="35"/>
      <c r="AP87" s="35"/>
      <c r="AQ87" s="35"/>
      <c r="AR87" s="38"/>
      <c r="BE87" s="33"/>
    </row>
    <row r="88" spans="1:9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91" s="2" customFormat="1" ht="15.2" customHeight="1">
      <c r="A89" s="33"/>
      <c r="B89" s="34"/>
      <c r="C89" s="28" t="s">
        <v>24</v>
      </c>
      <c r="D89" s="35"/>
      <c r="E89" s="35"/>
      <c r="F89" s="35"/>
      <c r="G89" s="35"/>
      <c r="H89" s="35"/>
      <c r="I89" s="35"/>
      <c r="J89" s="35"/>
      <c r="K89" s="35"/>
      <c r="L89" s="58" t="str">
        <f>IF(E11= "","",E11)</f>
        <v>Magistrát města Ústí nad Labem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30</v>
      </c>
      <c r="AJ89" s="35"/>
      <c r="AK89" s="35"/>
      <c r="AL89" s="35"/>
      <c r="AM89" s="261" t="str">
        <f>IF(E17="","",E17)</f>
        <v>K Faktor s.r.o.</v>
      </c>
      <c r="AN89" s="262"/>
      <c r="AO89" s="262"/>
      <c r="AP89" s="262"/>
      <c r="AQ89" s="35"/>
      <c r="AR89" s="38"/>
      <c r="AS89" s="263" t="s">
        <v>56</v>
      </c>
      <c r="AT89" s="264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91" s="2" customFormat="1" ht="15.2" customHeight="1">
      <c r="A90" s="33"/>
      <c r="B90" s="34"/>
      <c r="C90" s="28" t="s">
        <v>28</v>
      </c>
      <c r="D90" s="35"/>
      <c r="E90" s="35"/>
      <c r="F90" s="35"/>
      <c r="G90" s="35"/>
      <c r="H90" s="35"/>
      <c r="I90" s="35"/>
      <c r="J90" s="35"/>
      <c r="K90" s="35"/>
      <c r="L90" s="58" t="str">
        <f>IF(E14= 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33</v>
      </c>
      <c r="AJ90" s="35"/>
      <c r="AK90" s="35"/>
      <c r="AL90" s="35"/>
      <c r="AM90" s="261" t="str">
        <f>IF(E20="","",E20)</f>
        <v>David Lipčák</v>
      </c>
      <c r="AN90" s="262"/>
      <c r="AO90" s="262"/>
      <c r="AP90" s="262"/>
      <c r="AQ90" s="35"/>
      <c r="AR90" s="38"/>
      <c r="AS90" s="265"/>
      <c r="AT90" s="266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91" s="2" customFormat="1" ht="10.9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67"/>
      <c r="AT91" s="268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91" s="2" customFormat="1" ht="29.25" customHeight="1">
      <c r="A92" s="33"/>
      <c r="B92" s="34"/>
      <c r="C92" s="269" t="s">
        <v>57</v>
      </c>
      <c r="D92" s="270"/>
      <c r="E92" s="270"/>
      <c r="F92" s="270"/>
      <c r="G92" s="270"/>
      <c r="H92" s="72"/>
      <c r="I92" s="271" t="s">
        <v>58</v>
      </c>
      <c r="J92" s="270"/>
      <c r="K92" s="270"/>
      <c r="L92" s="270"/>
      <c r="M92" s="270"/>
      <c r="N92" s="270"/>
      <c r="O92" s="270"/>
      <c r="P92" s="270"/>
      <c r="Q92" s="270"/>
      <c r="R92" s="270"/>
      <c r="S92" s="270"/>
      <c r="T92" s="270"/>
      <c r="U92" s="270"/>
      <c r="V92" s="270"/>
      <c r="W92" s="270"/>
      <c r="X92" s="270"/>
      <c r="Y92" s="270"/>
      <c r="Z92" s="270"/>
      <c r="AA92" s="270"/>
      <c r="AB92" s="270"/>
      <c r="AC92" s="270"/>
      <c r="AD92" s="270"/>
      <c r="AE92" s="270"/>
      <c r="AF92" s="270"/>
      <c r="AG92" s="272" t="s">
        <v>59</v>
      </c>
      <c r="AH92" s="270"/>
      <c r="AI92" s="270"/>
      <c r="AJ92" s="270"/>
      <c r="AK92" s="270"/>
      <c r="AL92" s="270"/>
      <c r="AM92" s="270"/>
      <c r="AN92" s="271" t="s">
        <v>60</v>
      </c>
      <c r="AO92" s="270"/>
      <c r="AP92" s="273"/>
      <c r="AQ92" s="73" t="s">
        <v>61</v>
      </c>
      <c r="AR92" s="38"/>
      <c r="AS92" s="74" t="s">
        <v>62</v>
      </c>
      <c r="AT92" s="75" t="s">
        <v>63</v>
      </c>
      <c r="AU92" s="75" t="s">
        <v>64</v>
      </c>
      <c r="AV92" s="75" t="s">
        <v>65</v>
      </c>
      <c r="AW92" s="75" t="s">
        <v>66</v>
      </c>
      <c r="AX92" s="75" t="s">
        <v>67</v>
      </c>
      <c r="AY92" s="75" t="s">
        <v>68</v>
      </c>
      <c r="AZ92" s="75" t="s">
        <v>69</v>
      </c>
      <c r="BA92" s="75" t="s">
        <v>70</v>
      </c>
      <c r="BB92" s="75" t="s">
        <v>71</v>
      </c>
      <c r="BC92" s="75" t="s">
        <v>72</v>
      </c>
      <c r="BD92" s="76" t="s">
        <v>73</v>
      </c>
      <c r="BE92" s="33"/>
    </row>
    <row r="93" spans="1:91" s="2" customFormat="1" ht="10.9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1:91" s="6" customFormat="1" ht="32.450000000000003" customHeight="1">
      <c r="B94" s="80"/>
      <c r="C94" s="81" t="s">
        <v>74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77">
        <f>ROUND(AG95,2)</f>
        <v>0</v>
      </c>
      <c r="AH94" s="277"/>
      <c r="AI94" s="277"/>
      <c r="AJ94" s="277"/>
      <c r="AK94" s="277"/>
      <c r="AL94" s="277"/>
      <c r="AM94" s="277"/>
      <c r="AN94" s="278">
        <f>SUM(AG94,AT94)</f>
        <v>0</v>
      </c>
      <c r="AO94" s="278"/>
      <c r="AP94" s="278"/>
      <c r="AQ94" s="84" t="s">
        <v>1</v>
      </c>
      <c r="AR94" s="85"/>
      <c r="AS94" s="86">
        <f>ROUND(AS95,2)</f>
        <v>0</v>
      </c>
      <c r="AT94" s="87">
        <f>ROUND(SUM(AV94:AW94),2)</f>
        <v>0</v>
      </c>
      <c r="AU94" s="88">
        <f>ROUND(AU95,5)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ROUND(AZ95,2)</f>
        <v>0</v>
      </c>
      <c r="BA94" s="87">
        <f>ROUND(BA95,2)</f>
        <v>0</v>
      </c>
      <c r="BB94" s="87">
        <f>ROUND(BB95,2)</f>
        <v>0</v>
      </c>
      <c r="BC94" s="87">
        <f>ROUND(BC95,2)</f>
        <v>0</v>
      </c>
      <c r="BD94" s="89">
        <f>ROUND(BD95,2)</f>
        <v>0</v>
      </c>
      <c r="BS94" s="90" t="s">
        <v>75</v>
      </c>
      <c r="BT94" s="90" t="s">
        <v>76</v>
      </c>
      <c r="BU94" s="91" t="s">
        <v>77</v>
      </c>
      <c r="BV94" s="90" t="s">
        <v>78</v>
      </c>
      <c r="BW94" s="90" t="s">
        <v>5</v>
      </c>
      <c r="BX94" s="90" t="s">
        <v>79</v>
      </c>
      <c r="CL94" s="90" t="s">
        <v>1</v>
      </c>
    </row>
    <row r="95" spans="1:91" s="7" customFormat="1" ht="16.5" customHeight="1">
      <c r="A95" s="92" t="s">
        <v>80</v>
      </c>
      <c r="B95" s="93"/>
      <c r="C95" s="94"/>
      <c r="D95" s="276" t="s">
        <v>81</v>
      </c>
      <c r="E95" s="276"/>
      <c r="F95" s="276"/>
      <c r="G95" s="276"/>
      <c r="H95" s="276"/>
      <c r="I95" s="95"/>
      <c r="J95" s="276" t="s">
        <v>82</v>
      </c>
      <c r="K95" s="276"/>
      <c r="L95" s="276"/>
      <c r="M95" s="276"/>
      <c r="N95" s="276"/>
      <c r="O95" s="276"/>
      <c r="P95" s="276"/>
      <c r="Q95" s="276"/>
      <c r="R95" s="276"/>
      <c r="S95" s="276"/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4">
        <f>'SO01 - Elektroinstalace'!J30</f>
        <v>0</v>
      </c>
      <c r="AH95" s="275"/>
      <c r="AI95" s="275"/>
      <c r="AJ95" s="275"/>
      <c r="AK95" s="275"/>
      <c r="AL95" s="275"/>
      <c r="AM95" s="275"/>
      <c r="AN95" s="274">
        <f>SUM(AG95,AT95)</f>
        <v>0</v>
      </c>
      <c r="AO95" s="275"/>
      <c r="AP95" s="275"/>
      <c r="AQ95" s="96" t="s">
        <v>83</v>
      </c>
      <c r="AR95" s="97"/>
      <c r="AS95" s="98">
        <v>0</v>
      </c>
      <c r="AT95" s="99">
        <f>ROUND(SUM(AV95:AW95),2)</f>
        <v>0</v>
      </c>
      <c r="AU95" s="100">
        <f>'SO01 - Elektroinstalace'!P124</f>
        <v>0</v>
      </c>
      <c r="AV95" s="99">
        <f>'SO01 - Elektroinstalace'!J33</f>
        <v>0</v>
      </c>
      <c r="AW95" s="99">
        <f>'SO01 - Elektroinstalace'!J34</f>
        <v>0</v>
      </c>
      <c r="AX95" s="99">
        <f>'SO01 - Elektroinstalace'!J35</f>
        <v>0</v>
      </c>
      <c r="AY95" s="99">
        <f>'SO01 - Elektroinstalace'!J36</f>
        <v>0</v>
      </c>
      <c r="AZ95" s="99">
        <f>'SO01 - Elektroinstalace'!F33</f>
        <v>0</v>
      </c>
      <c r="BA95" s="99">
        <f>'SO01 - Elektroinstalace'!F34</f>
        <v>0</v>
      </c>
      <c r="BB95" s="99">
        <f>'SO01 - Elektroinstalace'!F35</f>
        <v>0</v>
      </c>
      <c r="BC95" s="99">
        <f>'SO01 - Elektroinstalace'!F36</f>
        <v>0</v>
      </c>
      <c r="BD95" s="101">
        <f>'SO01 - Elektroinstalace'!F37</f>
        <v>0</v>
      </c>
      <c r="BT95" s="102" t="s">
        <v>84</v>
      </c>
      <c r="BV95" s="102" t="s">
        <v>78</v>
      </c>
      <c r="BW95" s="102" t="s">
        <v>85</v>
      </c>
      <c r="BX95" s="102" t="s">
        <v>5</v>
      </c>
      <c r="CL95" s="102" t="s">
        <v>1</v>
      </c>
      <c r="CM95" s="102" t="s">
        <v>86</v>
      </c>
    </row>
    <row r="96" spans="1:91" s="2" customFormat="1" ht="30" customHeight="1">
      <c r="A96" s="33"/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8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s="2" customFormat="1" ht="6.95" customHeight="1">
      <c r="A97" s="33"/>
      <c r="B97" s="53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38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</sheetData>
  <sheetProtection algorithmName="SHA-512" hashValue="G7HhfsbS/fVY9dQr6IFeVnusgj15XyC5b/RbcDCcp9HH6UmzeZrLJqaOsdRxJm0oPNQVhiNd7z1NAyJ1e0k5yw==" saltValue="u294ZqwdcggKCr72UJbUIOGrYFtFv7M+v5QsXztAL4RfSlyCcysapEIqpjPi05KImIpajL0FdSBLZR30h6AcqA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SO01 - Elektroinstalace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7"/>
  <sheetViews>
    <sheetView showGridLines="0" tabSelected="1" workbookViewId="0">
      <selection activeCell="I127" sqref="I127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6" t="s">
        <v>85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9"/>
      <c r="AT3" s="16" t="s">
        <v>86</v>
      </c>
    </row>
    <row r="4" spans="1:46" s="1" customFormat="1" ht="24.95" customHeight="1">
      <c r="B4" s="19"/>
      <c r="D4" s="105" t="s">
        <v>87</v>
      </c>
      <c r="L4" s="19"/>
      <c r="M4" s="106" t="s">
        <v>10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07" t="s">
        <v>16</v>
      </c>
      <c r="L6" s="19"/>
    </row>
    <row r="7" spans="1:46" s="1" customFormat="1" ht="16.5" customHeight="1">
      <c r="B7" s="19"/>
      <c r="E7" s="280" t="str">
        <f>'Rekapitulace stavby'!K6</f>
        <v>MŠ Sluníčko - Rekonstrukce osvětlovací soustavy</v>
      </c>
      <c r="F7" s="281"/>
      <c r="G7" s="281"/>
      <c r="H7" s="281"/>
      <c r="L7" s="19"/>
    </row>
    <row r="8" spans="1:46" s="2" customFormat="1" ht="12" customHeight="1">
      <c r="A8" s="33"/>
      <c r="B8" s="38"/>
      <c r="C8" s="33"/>
      <c r="D8" s="107" t="s">
        <v>88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8"/>
      <c r="C9" s="33"/>
      <c r="D9" s="33"/>
      <c r="E9" s="282" t="s">
        <v>89</v>
      </c>
      <c r="F9" s="283"/>
      <c r="G9" s="283"/>
      <c r="H9" s="283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8"/>
      <c r="C11" s="33"/>
      <c r="D11" s="107" t="s">
        <v>18</v>
      </c>
      <c r="E11" s="33"/>
      <c r="F11" s="108" t="s">
        <v>1</v>
      </c>
      <c r="G11" s="33"/>
      <c r="H11" s="33"/>
      <c r="I11" s="107" t="s">
        <v>19</v>
      </c>
      <c r="J11" s="108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8"/>
      <c r="C12" s="33"/>
      <c r="D12" s="107" t="s">
        <v>20</v>
      </c>
      <c r="E12" s="33"/>
      <c r="F12" s="108" t="s">
        <v>21</v>
      </c>
      <c r="G12" s="33"/>
      <c r="H12" s="33"/>
      <c r="I12" s="107" t="s">
        <v>22</v>
      </c>
      <c r="J12" s="109" t="str">
        <f>'Rekapitulace stavby'!AN8</f>
        <v>3. 12. 2019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07" t="s">
        <v>24</v>
      </c>
      <c r="E14" s="33"/>
      <c r="F14" s="33"/>
      <c r="G14" s="33"/>
      <c r="H14" s="33"/>
      <c r="I14" s="107" t="s">
        <v>25</v>
      </c>
      <c r="J14" s="108" t="s">
        <v>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8"/>
      <c r="C15" s="33"/>
      <c r="D15" s="33"/>
      <c r="E15" s="108" t="s">
        <v>26</v>
      </c>
      <c r="F15" s="33"/>
      <c r="G15" s="33"/>
      <c r="H15" s="33"/>
      <c r="I15" s="107" t="s">
        <v>27</v>
      </c>
      <c r="J15" s="108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7" t="s">
        <v>28</v>
      </c>
      <c r="E17" s="33"/>
      <c r="F17" s="33"/>
      <c r="G17" s="33"/>
      <c r="H17" s="33"/>
      <c r="I17" s="107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84" t="str">
        <f>'Rekapitulace stavby'!E14</f>
        <v>Vyplň údaj</v>
      </c>
      <c r="F18" s="285"/>
      <c r="G18" s="285"/>
      <c r="H18" s="285"/>
      <c r="I18" s="107" t="s">
        <v>27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7" t="s">
        <v>30</v>
      </c>
      <c r="E20" s="33"/>
      <c r="F20" s="33"/>
      <c r="G20" s="33"/>
      <c r="H20" s="33"/>
      <c r="I20" s="107" t="s">
        <v>25</v>
      </c>
      <c r="J20" s="108" t="s">
        <v>1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8" t="s">
        <v>31</v>
      </c>
      <c r="F21" s="33"/>
      <c r="G21" s="33"/>
      <c r="H21" s="33"/>
      <c r="I21" s="107" t="s">
        <v>27</v>
      </c>
      <c r="J21" s="108" t="s">
        <v>1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7" t="s">
        <v>33</v>
      </c>
      <c r="E23" s="33"/>
      <c r="F23" s="33"/>
      <c r="G23" s="33"/>
      <c r="H23" s="33"/>
      <c r="I23" s="107" t="s">
        <v>25</v>
      </c>
      <c r="J23" s="108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8" t="s">
        <v>34</v>
      </c>
      <c r="F24" s="33"/>
      <c r="G24" s="33"/>
      <c r="H24" s="33"/>
      <c r="I24" s="107" t="s">
        <v>27</v>
      </c>
      <c r="J24" s="108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7" t="s">
        <v>35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0"/>
      <c r="B27" s="111"/>
      <c r="C27" s="110"/>
      <c r="D27" s="110"/>
      <c r="E27" s="286" t="s">
        <v>1</v>
      </c>
      <c r="F27" s="286"/>
      <c r="G27" s="286"/>
      <c r="H27" s="286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3"/>
      <c r="E29" s="113"/>
      <c r="F29" s="113"/>
      <c r="G29" s="113"/>
      <c r="H29" s="113"/>
      <c r="I29" s="113"/>
      <c r="J29" s="113"/>
      <c r="K29" s="113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4" t="s">
        <v>36</v>
      </c>
      <c r="E30" s="33"/>
      <c r="F30" s="33"/>
      <c r="G30" s="33"/>
      <c r="H30" s="33"/>
      <c r="I30" s="33"/>
      <c r="J30" s="115">
        <f>ROUND(J124, 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3"/>
      <c r="E31" s="113"/>
      <c r="F31" s="113"/>
      <c r="G31" s="113"/>
      <c r="H31" s="113"/>
      <c r="I31" s="113"/>
      <c r="J31" s="113"/>
      <c r="K31" s="11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6" t="s">
        <v>38</v>
      </c>
      <c r="G32" s="33"/>
      <c r="H32" s="33"/>
      <c r="I32" s="116" t="s">
        <v>37</v>
      </c>
      <c r="J32" s="116" t="s">
        <v>39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7" t="s">
        <v>40</v>
      </c>
      <c r="E33" s="107" t="s">
        <v>41</v>
      </c>
      <c r="F33" s="118">
        <f>ROUND((SUM(BE124:BE286)),  2)</f>
        <v>0</v>
      </c>
      <c r="G33" s="33"/>
      <c r="H33" s="33"/>
      <c r="I33" s="119">
        <v>0.21</v>
      </c>
      <c r="J33" s="118">
        <f>ROUND(((SUM(BE124:BE286))*I33),  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7" t="s">
        <v>42</v>
      </c>
      <c r="F34" s="118">
        <f>ROUND((SUM(BF124:BF286)),  2)</f>
        <v>0</v>
      </c>
      <c r="G34" s="33"/>
      <c r="H34" s="33"/>
      <c r="I34" s="119">
        <v>0.15</v>
      </c>
      <c r="J34" s="118">
        <f>ROUND(((SUM(BF124:BF286))*I34),  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8"/>
      <c r="C35" s="33"/>
      <c r="D35" s="33"/>
      <c r="E35" s="107" t="s">
        <v>43</v>
      </c>
      <c r="F35" s="118">
        <f>ROUND((SUM(BG124:BG286)),  2)</f>
        <v>0</v>
      </c>
      <c r="G35" s="33"/>
      <c r="H35" s="33"/>
      <c r="I35" s="119">
        <v>0.21</v>
      </c>
      <c r="J35" s="118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8"/>
      <c r="C36" s="33"/>
      <c r="D36" s="33"/>
      <c r="E36" s="107" t="s">
        <v>44</v>
      </c>
      <c r="F36" s="118">
        <f>ROUND((SUM(BH124:BH286)),  2)</f>
        <v>0</v>
      </c>
      <c r="G36" s="33"/>
      <c r="H36" s="33"/>
      <c r="I36" s="119">
        <v>0.15</v>
      </c>
      <c r="J36" s="118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8"/>
      <c r="C37" s="33"/>
      <c r="D37" s="33"/>
      <c r="E37" s="107" t="s">
        <v>45</v>
      </c>
      <c r="F37" s="118">
        <f>ROUND((SUM(BI124:BI286)),  2)</f>
        <v>0</v>
      </c>
      <c r="G37" s="33"/>
      <c r="H37" s="33"/>
      <c r="I37" s="119">
        <v>0</v>
      </c>
      <c r="J37" s="118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0"/>
      <c r="D39" s="121" t="s">
        <v>46</v>
      </c>
      <c r="E39" s="122"/>
      <c r="F39" s="122"/>
      <c r="G39" s="123" t="s">
        <v>47</v>
      </c>
      <c r="H39" s="124" t="s">
        <v>48</v>
      </c>
      <c r="I39" s="122"/>
      <c r="J39" s="125">
        <f>SUM(J30:J37)</f>
        <v>0</v>
      </c>
      <c r="K39" s="126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50"/>
      <c r="D50" s="127" t="s">
        <v>49</v>
      </c>
      <c r="E50" s="128"/>
      <c r="F50" s="128"/>
      <c r="G50" s="127" t="s">
        <v>50</v>
      </c>
      <c r="H50" s="128"/>
      <c r="I50" s="128"/>
      <c r="J50" s="128"/>
      <c r="K50" s="128"/>
      <c r="L50" s="50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3"/>
      <c r="B61" s="38"/>
      <c r="C61" s="33"/>
      <c r="D61" s="129" t="s">
        <v>51</v>
      </c>
      <c r="E61" s="130"/>
      <c r="F61" s="131" t="s">
        <v>52</v>
      </c>
      <c r="G61" s="129" t="s">
        <v>51</v>
      </c>
      <c r="H61" s="130"/>
      <c r="I61" s="130"/>
      <c r="J61" s="132" t="s">
        <v>52</v>
      </c>
      <c r="K61" s="130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3"/>
      <c r="B65" s="38"/>
      <c r="C65" s="33"/>
      <c r="D65" s="127" t="s">
        <v>53</v>
      </c>
      <c r="E65" s="133"/>
      <c r="F65" s="133"/>
      <c r="G65" s="127" t="s">
        <v>54</v>
      </c>
      <c r="H65" s="133"/>
      <c r="I65" s="133"/>
      <c r="J65" s="133"/>
      <c r="K65" s="133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3"/>
      <c r="B76" s="38"/>
      <c r="C76" s="33"/>
      <c r="D76" s="129" t="s">
        <v>51</v>
      </c>
      <c r="E76" s="130"/>
      <c r="F76" s="131" t="s">
        <v>52</v>
      </c>
      <c r="G76" s="129" t="s">
        <v>51</v>
      </c>
      <c r="H76" s="130"/>
      <c r="I76" s="130"/>
      <c r="J76" s="132" t="s">
        <v>52</v>
      </c>
      <c r="K76" s="130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hidden="1" customHeight="1">
      <c r="A81" s="33"/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hidden="1" customHeight="1">
      <c r="A82" s="33"/>
      <c r="B82" s="34"/>
      <c r="C82" s="22" t="s">
        <v>90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hidden="1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hidden="1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hidden="1" customHeight="1">
      <c r="A85" s="33"/>
      <c r="B85" s="34"/>
      <c r="C85" s="35"/>
      <c r="D85" s="35"/>
      <c r="E85" s="287" t="str">
        <f>E7</f>
        <v>MŠ Sluníčko - Rekonstrukce osvětlovací soustavy</v>
      </c>
      <c r="F85" s="288"/>
      <c r="G85" s="288"/>
      <c r="H85" s="288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hidden="1" customHeight="1">
      <c r="A86" s="33"/>
      <c r="B86" s="34"/>
      <c r="C86" s="28" t="s">
        <v>88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hidden="1" customHeight="1">
      <c r="A87" s="33"/>
      <c r="B87" s="34"/>
      <c r="C87" s="35"/>
      <c r="D87" s="35"/>
      <c r="E87" s="258" t="str">
        <f>E9</f>
        <v>SO01 - Elektroinstalace</v>
      </c>
      <c r="F87" s="289"/>
      <c r="G87" s="289"/>
      <c r="H87" s="289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hidden="1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hidden="1" customHeight="1">
      <c r="A89" s="33"/>
      <c r="B89" s="34"/>
      <c r="C89" s="28" t="s">
        <v>20</v>
      </c>
      <c r="D89" s="35"/>
      <c r="E89" s="35"/>
      <c r="F89" s="26" t="str">
        <f>F12</f>
        <v>Ústí nad Labem</v>
      </c>
      <c r="G89" s="35"/>
      <c r="H89" s="35"/>
      <c r="I89" s="28" t="s">
        <v>22</v>
      </c>
      <c r="J89" s="65" t="str">
        <f>IF(J12="","",J12)</f>
        <v>3. 12. 2019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hidden="1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hidden="1" customHeight="1">
      <c r="A91" s="33"/>
      <c r="B91" s="34"/>
      <c r="C91" s="28" t="s">
        <v>24</v>
      </c>
      <c r="D91" s="35"/>
      <c r="E91" s="35"/>
      <c r="F91" s="26" t="str">
        <f>E15</f>
        <v>Magistrát města Ústí nad Labem</v>
      </c>
      <c r="G91" s="35"/>
      <c r="H91" s="35"/>
      <c r="I91" s="28" t="s">
        <v>30</v>
      </c>
      <c r="J91" s="31" t="str">
        <f>E21</f>
        <v>K Faktor s.r.o.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hidden="1" customHeight="1">
      <c r="A92" s="33"/>
      <c r="B92" s="34"/>
      <c r="C92" s="28" t="s">
        <v>28</v>
      </c>
      <c r="D92" s="35"/>
      <c r="E92" s="35"/>
      <c r="F92" s="26" t="str">
        <f>IF(E18="","",E18)</f>
        <v>Vyplň údaj</v>
      </c>
      <c r="G92" s="35"/>
      <c r="H92" s="35"/>
      <c r="I92" s="28" t="s">
        <v>33</v>
      </c>
      <c r="J92" s="31" t="str">
        <f>E24</f>
        <v>David Lipčák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hidden="1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hidden="1" customHeight="1">
      <c r="A94" s="33"/>
      <c r="B94" s="34"/>
      <c r="C94" s="138" t="s">
        <v>91</v>
      </c>
      <c r="D94" s="139"/>
      <c r="E94" s="139"/>
      <c r="F94" s="139"/>
      <c r="G94" s="139"/>
      <c r="H94" s="139"/>
      <c r="I94" s="139"/>
      <c r="J94" s="140" t="s">
        <v>92</v>
      </c>
      <c r="K94" s="139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hidden="1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hidden="1" customHeight="1">
      <c r="A96" s="33"/>
      <c r="B96" s="34"/>
      <c r="C96" s="141" t="s">
        <v>93</v>
      </c>
      <c r="D96" s="35"/>
      <c r="E96" s="35"/>
      <c r="F96" s="35"/>
      <c r="G96" s="35"/>
      <c r="H96" s="35"/>
      <c r="I96" s="35"/>
      <c r="J96" s="83">
        <f>J124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94</v>
      </c>
    </row>
    <row r="97" spans="1:31" s="9" customFormat="1" ht="24.95" hidden="1" customHeight="1">
      <c r="B97" s="142"/>
      <c r="C97" s="143"/>
      <c r="D97" s="144" t="s">
        <v>95</v>
      </c>
      <c r="E97" s="145"/>
      <c r="F97" s="145"/>
      <c r="G97" s="145"/>
      <c r="H97" s="145"/>
      <c r="I97" s="145"/>
      <c r="J97" s="146">
        <f>J125</f>
        <v>0</v>
      </c>
      <c r="K97" s="143"/>
      <c r="L97" s="147"/>
    </row>
    <row r="98" spans="1:31" s="10" customFormat="1" ht="19.899999999999999" hidden="1" customHeight="1">
      <c r="B98" s="148"/>
      <c r="C98" s="149"/>
      <c r="D98" s="150" t="s">
        <v>96</v>
      </c>
      <c r="E98" s="151"/>
      <c r="F98" s="151"/>
      <c r="G98" s="151"/>
      <c r="H98" s="151"/>
      <c r="I98" s="151"/>
      <c r="J98" s="152">
        <f>J126</f>
        <v>0</v>
      </c>
      <c r="K98" s="149"/>
      <c r="L98" s="153"/>
    </row>
    <row r="99" spans="1:31" s="10" customFormat="1" ht="19.899999999999999" hidden="1" customHeight="1">
      <c r="B99" s="148"/>
      <c r="C99" s="149"/>
      <c r="D99" s="150" t="s">
        <v>97</v>
      </c>
      <c r="E99" s="151"/>
      <c r="F99" s="151"/>
      <c r="G99" s="151"/>
      <c r="H99" s="151"/>
      <c r="I99" s="151"/>
      <c r="J99" s="152">
        <f>J136</f>
        <v>0</v>
      </c>
      <c r="K99" s="149"/>
      <c r="L99" s="153"/>
    </row>
    <row r="100" spans="1:31" s="9" customFormat="1" ht="24.95" hidden="1" customHeight="1">
      <c r="B100" s="142"/>
      <c r="C100" s="143"/>
      <c r="D100" s="144" t="s">
        <v>98</v>
      </c>
      <c r="E100" s="145"/>
      <c r="F100" s="145"/>
      <c r="G100" s="145"/>
      <c r="H100" s="145"/>
      <c r="I100" s="145"/>
      <c r="J100" s="146">
        <f>J143</f>
        <v>0</v>
      </c>
      <c r="K100" s="143"/>
      <c r="L100" s="147"/>
    </row>
    <row r="101" spans="1:31" s="10" customFormat="1" ht="19.899999999999999" hidden="1" customHeight="1">
      <c r="B101" s="148"/>
      <c r="C101" s="149"/>
      <c r="D101" s="150" t="s">
        <v>99</v>
      </c>
      <c r="E101" s="151"/>
      <c r="F101" s="151"/>
      <c r="G101" s="151"/>
      <c r="H101" s="151"/>
      <c r="I101" s="151"/>
      <c r="J101" s="152">
        <f>J144</f>
        <v>0</v>
      </c>
      <c r="K101" s="149"/>
      <c r="L101" s="153"/>
    </row>
    <row r="102" spans="1:31" s="10" customFormat="1" ht="19.899999999999999" hidden="1" customHeight="1">
      <c r="B102" s="148"/>
      <c r="C102" s="149"/>
      <c r="D102" s="150" t="s">
        <v>100</v>
      </c>
      <c r="E102" s="151"/>
      <c r="F102" s="151"/>
      <c r="G102" s="151"/>
      <c r="H102" s="151"/>
      <c r="I102" s="151"/>
      <c r="J102" s="152">
        <f>J276</f>
        <v>0</v>
      </c>
      <c r="K102" s="149"/>
      <c r="L102" s="153"/>
    </row>
    <row r="103" spans="1:31" s="9" customFormat="1" ht="24.95" hidden="1" customHeight="1">
      <c r="B103" s="142"/>
      <c r="C103" s="143"/>
      <c r="D103" s="144" t="s">
        <v>101</v>
      </c>
      <c r="E103" s="145"/>
      <c r="F103" s="145"/>
      <c r="G103" s="145"/>
      <c r="H103" s="145"/>
      <c r="I103" s="145"/>
      <c r="J103" s="146">
        <f>J283</f>
        <v>0</v>
      </c>
      <c r="K103" s="143"/>
      <c r="L103" s="147"/>
    </row>
    <row r="104" spans="1:31" s="10" customFormat="1" ht="19.899999999999999" hidden="1" customHeight="1">
      <c r="B104" s="148"/>
      <c r="C104" s="149"/>
      <c r="D104" s="150" t="s">
        <v>102</v>
      </c>
      <c r="E104" s="151"/>
      <c r="F104" s="151"/>
      <c r="G104" s="151"/>
      <c r="H104" s="151"/>
      <c r="I104" s="151"/>
      <c r="J104" s="152">
        <f>J284</f>
        <v>0</v>
      </c>
      <c r="K104" s="149"/>
      <c r="L104" s="153"/>
    </row>
    <row r="105" spans="1:31" s="2" customFormat="1" ht="21.75" hidden="1" customHeight="1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hidden="1" customHeight="1">
      <c r="A106" s="33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ht="11.25" hidden="1"/>
    <row r="108" spans="1:31" ht="11.25" hidden="1"/>
    <row r="109" spans="1:31" ht="11.25" hidden="1"/>
    <row r="110" spans="1:31" s="2" customFormat="1" ht="6.95" customHeight="1">
      <c r="A110" s="33"/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24.95" customHeight="1">
      <c r="A111" s="33"/>
      <c r="B111" s="34"/>
      <c r="C111" s="22" t="s">
        <v>103</v>
      </c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2" customHeight="1">
      <c r="A113" s="33"/>
      <c r="B113" s="34"/>
      <c r="C113" s="28" t="s">
        <v>16</v>
      </c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6.5" customHeight="1">
      <c r="A114" s="33"/>
      <c r="B114" s="34"/>
      <c r="C114" s="35"/>
      <c r="D114" s="35"/>
      <c r="E114" s="287" t="str">
        <f>E7</f>
        <v>MŠ Sluníčko - Rekonstrukce osvětlovací soustavy</v>
      </c>
      <c r="F114" s="288"/>
      <c r="G114" s="288"/>
      <c r="H114" s="288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2" customHeight="1">
      <c r="A115" s="33"/>
      <c r="B115" s="34"/>
      <c r="C115" s="28" t="s">
        <v>88</v>
      </c>
      <c r="D115" s="35"/>
      <c r="E115" s="35"/>
      <c r="F115" s="35"/>
      <c r="G115" s="35"/>
      <c r="H115" s="3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6.5" customHeight="1">
      <c r="A116" s="33"/>
      <c r="B116" s="34"/>
      <c r="C116" s="35"/>
      <c r="D116" s="35"/>
      <c r="E116" s="258" t="str">
        <f>E9</f>
        <v>SO01 - Elektroinstalace</v>
      </c>
      <c r="F116" s="289"/>
      <c r="G116" s="289"/>
      <c r="H116" s="289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6.95" customHeight="1">
      <c r="A117" s="33"/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12" customHeight="1">
      <c r="A118" s="33"/>
      <c r="B118" s="34"/>
      <c r="C118" s="28" t="s">
        <v>20</v>
      </c>
      <c r="D118" s="35"/>
      <c r="E118" s="35"/>
      <c r="F118" s="26" t="str">
        <f>F12</f>
        <v>Ústí nad Labem</v>
      </c>
      <c r="G118" s="35"/>
      <c r="H118" s="35"/>
      <c r="I118" s="28" t="s">
        <v>22</v>
      </c>
      <c r="J118" s="65" t="str">
        <f>IF(J12="","",J12)</f>
        <v>3. 12. 2019</v>
      </c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6.95" customHeight="1">
      <c r="A119" s="33"/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5.2" customHeight="1">
      <c r="A120" s="33"/>
      <c r="B120" s="34"/>
      <c r="C120" s="28" t="s">
        <v>24</v>
      </c>
      <c r="D120" s="35"/>
      <c r="E120" s="35"/>
      <c r="F120" s="26" t="str">
        <f>E15</f>
        <v>Magistrát města Ústí nad Labem</v>
      </c>
      <c r="G120" s="35"/>
      <c r="H120" s="35"/>
      <c r="I120" s="28" t="s">
        <v>30</v>
      </c>
      <c r="J120" s="31" t="str">
        <f>E21</f>
        <v>K Faktor s.r.o.</v>
      </c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5.2" customHeight="1">
      <c r="A121" s="33"/>
      <c r="B121" s="34"/>
      <c r="C121" s="28" t="s">
        <v>28</v>
      </c>
      <c r="D121" s="35"/>
      <c r="E121" s="35"/>
      <c r="F121" s="26" t="str">
        <f>IF(E18="","",E18)</f>
        <v>Vyplň údaj</v>
      </c>
      <c r="G121" s="35"/>
      <c r="H121" s="35"/>
      <c r="I121" s="28" t="s">
        <v>33</v>
      </c>
      <c r="J121" s="31" t="str">
        <f>E24</f>
        <v>David Lipčák</v>
      </c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10.35" customHeight="1">
      <c r="A122" s="33"/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11" customFormat="1" ht="29.25" customHeight="1">
      <c r="A123" s="154"/>
      <c r="B123" s="155"/>
      <c r="C123" s="156" t="s">
        <v>104</v>
      </c>
      <c r="D123" s="157" t="s">
        <v>61</v>
      </c>
      <c r="E123" s="157" t="s">
        <v>57</v>
      </c>
      <c r="F123" s="157" t="s">
        <v>58</v>
      </c>
      <c r="G123" s="157" t="s">
        <v>105</v>
      </c>
      <c r="H123" s="157" t="s">
        <v>106</v>
      </c>
      <c r="I123" s="157" t="s">
        <v>107</v>
      </c>
      <c r="J123" s="158" t="s">
        <v>92</v>
      </c>
      <c r="K123" s="159" t="s">
        <v>108</v>
      </c>
      <c r="L123" s="160"/>
      <c r="M123" s="74" t="s">
        <v>1</v>
      </c>
      <c r="N123" s="75" t="s">
        <v>40</v>
      </c>
      <c r="O123" s="75" t="s">
        <v>109</v>
      </c>
      <c r="P123" s="75" t="s">
        <v>110</v>
      </c>
      <c r="Q123" s="75" t="s">
        <v>111</v>
      </c>
      <c r="R123" s="75" t="s">
        <v>112</v>
      </c>
      <c r="S123" s="75" t="s">
        <v>113</v>
      </c>
      <c r="T123" s="76" t="s">
        <v>114</v>
      </c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</row>
    <row r="124" spans="1:65" s="2" customFormat="1" ht="22.9" customHeight="1">
      <c r="A124" s="33"/>
      <c r="B124" s="34"/>
      <c r="C124" s="81" t="s">
        <v>115</v>
      </c>
      <c r="D124" s="35"/>
      <c r="E124" s="35"/>
      <c r="F124" s="35"/>
      <c r="G124" s="35"/>
      <c r="H124" s="35"/>
      <c r="I124" s="35"/>
      <c r="J124" s="161">
        <f>BK124</f>
        <v>0</v>
      </c>
      <c r="K124" s="35"/>
      <c r="L124" s="38"/>
      <c r="M124" s="77"/>
      <c r="N124" s="162"/>
      <c r="O124" s="78"/>
      <c r="P124" s="163">
        <f>P125+P143+P283</f>
        <v>0</v>
      </c>
      <c r="Q124" s="78"/>
      <c r="R124" s="163">
        <f>R125+R143+R283</f>
        <v>762.16482000000019</v>
      </c>
      <c r="S124" s="78"/>
      <c r="T124" s="164">
        <f>T125+T143+T283</f>
        <v>0.28090999999999999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6" t="s">
        <v>75</v>
      </c>
      <c r="AU124" s="16" t="s">
        <v>94</v>
      </c>
      <c r="BK124" s="165">
        <f>BK125+BK143+BK283</f>
        <v>0</v>
      </c>
    </row>
    <row r="125" spans="1:65" s="12" customFormat="1" ht="25.9" customHeight="1">
      <c r="B125" s="166"/>
      <c r="C125" s="167"/>
      <c r="D125" s="168" t="s">
        <v>75</v>
      </c>
      <c r="E125" s="169" t="s">
        <v>116</v>
      </c>
      <c r="F125" s="169" t="s">
        <v>117</v>
      </c>
      <c r="G125" s="167"/>
      <c r="H125" s="167"/>
      <c r="I125" s="170"/>
      <c r="J125" s="171">
        <f>BK125</f>
        <v>0</v>
      </c>
      <c r="K125" s="167"/>
      <c r="L125" s="172"/>
      <c r="M125" s="173"/>
      <c r="N125" s="174"/>
      <c r="O125" s="174"/>
      <c r="P125" s="175">
        <f>P126+P136</f>
        <v>0</v>
      </c>
      <c r="Q125" s="174"/>
      <c r="R125" s="175">
        <f>R126+R136</f>
        <v>2.7927</v>
      </c>
      <c r="S125" s="174"/>
      <c r="T125" s="176">
        <f>T126+T136</f>
        <v>0</v>
      </c>
      <c r="AR125" s="177" t="s">
        <v>84</v>
      </c>
      <c r="AT125" s="178" t="s">
        <v>75</v>
      </c>
      <c r="AU125" s="178" t="s">
        <v>76</v>
      </c>
      <c r="AY125" s="177" t="s">
        <v>118</v>
      </c>
      <c r="BK125" s="179">
        <f>BK126+BK136</f>
        <v>0</v>
      </c>
    </row>
    <row r="126" spans="1:65" s="12" customFormat="1" ht="22.9" customHeight="1">
      <c r="B126" s="166"/>
      <c r="C126" s="167"/>
      <c r="D126" s="168" t="s">
        <v>75</v>
      </c>
      <c r="E126" s="180" t="s">
        <v>119</v>
      </c>
      <c r="F126" s="180" t="s">
        <v>120</v>
      </c>
      <c r="G126" s="167"/>
      <c r="H126" s="167"/>
      <c r="I126" s="170"/>
      <c r="J126" s="181">
        <f>BK126</f>
        <v>0</v>
      </c>
      <c r="K126" s="167"/>
      <c r="L126" s="172"/>
      <c r="M126" s="173"/>
      <c r="N126" s="174"/>
      <c r="O126" s="174"/>
      <c r="P126" s="175">
        <f>SUM(P127:P135)</f>
        <v>0</v>
      </c>
      <c r="Q126" s="174"/>
      <c r="R126" s="175">
        <f>SUM(R127:R135)</f>
        <v>2.7927</v>
      </c>
      <c r="S126" s="174"/>
      <c r="T126" s="176">
        <f>SUM(T127:T135)</f>
        <v>0</v>
      </c>
      <c r="AR126" s="177" t="s">
        <v>84</v>
      </c>
      <c r="AT126" s="178" t="s">
        <v>75</v>
      </c>
      <c r="AU126" s="178" t="s">
        <v>84</v>
      </c>
      <c r="AY126" s="177" t="s">
        <v>118</v>
      </c>
      <c r="BK126" s="179">
        <f>SUM(BK127:BK135)</f>
        <v>0</v>
      </c>
    </row>
    <row r="127" spans="1:65" s="2" customFormat="1" ht="33" customHeight="1">
      <c r="A127" s="33"/>
      <c r="B127" s="34"/>
      <c r="C127" s="182" t="s">
        <v>84</v>
      </c>
      <c r="D127" s="182" t="s">
        <v>121</v>
      </c>
      <c r="E127" s="183" t="s">
        <v>122</v>
      </c>
      <c r="F127" s="184" t="s">
        <v>123</v>
      </c>
      <c r="G127" s="185" t="s">
        <v>124</v>
      </c>
      <c r="H127" s="186">
        <v>160</v>
      </c>
      <c r="I127" s="187"/>
      <c r="J127" s="188">
        <f>ROUND(I127*H127,2)</f>
        <v>0</v>
      </c>
      <c r="K127" s="189"/>
      <c r="L127" s="38"/>
      <c r="M127" s="190" t="s">
        <v>1</v>
      </c>
      <c r="N127" s="191" t="s">
        <v>41</v>
      </c>
      <c r="O127" s="70"/>
      <c r="P127" s="192">
        <f>O127*H127</f>
        <v>0</v>
      </c>
      <c r="Q127" s="192">
        <v>1.103E-2</v>
      </c>
      <c r="R127" s="192">
        <f>Q127*H127</f>
        <v>1.7647999999999999</v>
      </c>
      <c r="S127" s="192">
        <v>0</v>
      </c>
      <c r="T127" s="193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94" t="s">
        <v>125</v>
      </c>
      <c r="AT127" s="194" t="s">
        <v>121</v>
      </c>
      <c r="AU127" s="194" t="s">
        <v>86</v>
      </c>
      <c r="AY127" s="16" t="s">
        <v>118</v>
      </c>
      <c r="BE127" s="195">
        <f>IF(N127="základní",J127,0)</f>
        <v>0</v>
      </c>
      <c r="BF127" s="195">
        <f>IF(N127="snížená",J127,0)</f>
        <v>0</v>
      </c>
      <c r="BG127" s="195">
        <f>IF(N127="zákl. přenesená",J127,0)</f>
        <v>0</v>
      </c>
      <c r="BH127" s="195">
        <f>IF(N127="sníž. přenesená",J127,0)</f>
        <v>0</v>
      </c>
      <c r="BI127" s="195">
        <f>IF(N127="nulová",J127,0)</f>
        <v>0</v>
      </c>
      <c r="BJ127" s="16" t="s">
        <v>84</v>
      </c>
      <c r="BK127" s="195">
        <f>ROUND(I127*H127,2)</f>
        <v>0</v>
      </c>
      <c r="BL127" s="16" t="s">
        <v>125</v>
      </c>
      <c r="BM127" s="194" t="s">
        <v>126</v>
      </c>
    </row>
    <row r="128" spans="1:65" s="2" customFormat="1" ht="29.25">
      <c r="A128" s="33"/>
      <c r="B128" s="34"/>
      <c r="C128" s="35"/>
      <c r="D128" s="196" t="s">
        <v>127</v>
      </c>
      <c r="E128" s="35"/>
      <c r="F128" s="197" t="s">
        <v>128</v>
      </c>
      <c r="G128" s="35"/>
      <c r="H128" s="35"/>
      <c r="I128" s="198"/>
      <c r="J128" s="35"/>
      <c r="K128" s="35"/>
      <c r="L128" s="38"/>
      <c r="M128" s="199"/>
      <c r="N128" s="200"/>
      <c r="O128" s="70"/>
      <c r="P128" s="70"/>
      <c r="Q128" s="70"/>
      <c r="R128" s="70"/>
      <c r="S128" s="70"/>
      <c r="T128" s="71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6" t="s">
        <v>127</v>
      </c>
      <c r="AU128" s="16" t="s">
        <v>86</v>
      </c>
    </row>
    <row r="129" spans="1:65" s="2" customFormat="1" ht="21.75" customHeight="1">
      <c r="A129" s="33"/>
      <c r="B129" s="34"/>
      <c r="C129" s="182" t="s">
        <v>86</v>
      </c>
      <c r="D129" s="182" t="s">
        <v>121</v>
      </c>
      <c r="E129" s="183" t="s">
        <v>129</v>
      </c>
      <c r="F129" s="184" t="s">
        <v>130</v>
      </c>
      <c r="G129" s="185" t="s">
        <v>124</v>
      </c>
      <c r="H129" s="186">
        <v>30</v>
      </c>
      <c r="I129" s="187"/>
      <c r="J129" s="188">
        <f>ROUND(I129*H129,2)</f>
        <v>0</v>
      </c>
      <c r="K129" s="189"/>
      <c r="L129" s="38"/>
      <c r="M129" s="190" t="s">
        <v>1</v>
      </c>
      <c r="N129" s="191" t="s">
        <v>41</v>
      </c>
      <c r="O129" s="70"/>
      <c r="P129" s="192">
        <f>O129*H129</f>
        <v>0</v>
      </c>
      <c r="Q129" s="192">
        <v>1.103E-2</v>
      </c>
      <c r="R129" s="192">
        <f>Q129*H129</f>
        <v>0.33089999999999997</v>
      </c>
      <c r="S129" s="192">
        <v>0</v>
      </c>
      <c r="T129" s="193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94" t="s">
        <v>125</v>
      </c>
      <c r="AT129" s="194" t="s">
        <v>121</v>
      </c>
      <c r="AU129" s="194" t="s">
        <v>86</v>
      </c>
      <c r="AY129" s="16" t="s">
        <v>118</v>
      </c>
      <c r="BE129" s="195">
        <f>IF(N129="základní",J129,0)</f>
        <v>0</v>
      </c>
      <c r="BF129" s="195">
        <f>IF(N129="snížená",J129,0)</f>
        <v>0</v>
      </c>
      <c r="BG129" s="195">
        <f>IF(N129="zákl. přenesená",J129,0)</f>
        <v>0</v>
      </c>
      <c r="BH129" s="195">
        <f>IF(N129="sníž. přenesená",J129,0)</f>
        <v>0</v>
      </c>
      <c r="BI129" s="195">
        <f>IF(N129="nulová",J129,0)</f>
        <v>0</v>
      </c>
      <c r="BJ129" s="16" t="s">
        <v>84</v>
      </c>
      <c r="BK129" s="195">
        <f>ROUND(I129*H129,2)</f>
        <v>0</v>
      </c>
      <c r="BL129" s="16" t="s">
        <v>125</v>
      </c>
      <c r="BM129" s="194" t="s">
        <v>131</v>
      </c>
    </row>
    <row r="130" spans="1:65" s="2" customFormat="1" ht="29.25">
      <c r="A130" s="33"/>
      <c r="B130" s="34"/>
      <c r="C130" s="35"/>
      <c r="D130" s="196" t="s">
        <v>127</v>
      </c>
      <c r="E130" s="35"/>
      <c r="F130" s="197" t="s">
        <v>132</v>
      </c>
      <c r="G130" s="35"/>
      <c r="H130" s="35"/>
      <c r="I130" s="198"/>
      <c r="J130" s="35"/>
      <c r="K130" s="35"/>
      <c r="L130" s="38"/>
      <c r="M130" s="199"/>
      <c r="N130" s="200"/>
      <c r="O130" s="70"/>
      <c r="P130" s="70"/>
      <c r="Q130" s="70"/>
      <c r="R130" s="70"/>
      <c r="S130" s="70"/>
      <c r="T130" s="71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6" t="s">
        <v>127</v>
      </c>
      <c r="AU130" s="16" t="s">
        <v>86</v>
      </c>
    </row>
    <row r="131" spans="1:65" s="2" customFormat="1" ht="16.5" customHeight="1">
      <c r="A131" s="33"/>
      <c r="B131" s="34"/>
      <c r="C131" s="201" t="s">
        <v>133</v>
      </c>
      <c r="D131" s="201" t="s">
        <v>134</v>
      </c>
      <c r="E131" s="202" t="s">
        <v>135</v>
      </c>
      <c r="F131" s="203" t="s">
        <v>136</v>
      </c>
      <c r="G131" s="204" t="s">
        <v>137</v>
      </c>
      <c r="H131" s="205">
        <v>7.0000000000000007E-2</v>
      </c>
      <c r="I131" s="206"/>
      <c r="J131" s="207">
        <f>ROUND(I131*H131,2)</f>
        <v>0</v>
      </c>
      <c r="K131" s="208"/>
      <c r="L131" s="209"/>
      <c r="M131" s="210" t="s">
        <v>1</v>
      </c>
      <c r="N131" s="211" t="s">
        <v>41</v>
      </c>
      <c r="O131" s="70"/>
      <c r="P131" s="192">
        <f>O131*H131</f>
        <v>0</v>
      </c>
      <c r="Q131" s="192">
        <v>1</v>
      </c>
      <c r="R131" s="192">
        <f>Q131*H131</f>
        <v>7.0000000000000007E-2</v>
      </c>
      <c r="S131" s="192">
        <v>0</v>
      </c>
      <c r="T131" s="193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94" t="s">
        <v>138</v>
      </c>
      <c r="AT131" s="194" t="s">
        <v>134</v>
      </c>
      <c r="AU131" s="194" t="s">
        <v>86</v>
      </c>
      <c r="AY131" s="16" t="s">
        <v>118</v>
      </c>
      <c r="BE131" s="195">
        <f>IF(N131="základní",J131,0)</f>
        <v>0</v>
      </c>
      <c r="BF131" s="195">
        <f>IF(N131="snížená",J131,0)</f>
        <v>0</v>
      </c>
      <c r="BG131" s="195">
        <f>IF(N131="zákl. přenesená",J131,0)</f>
        <v>0</v>
      </c>
      <c r="BH131" s="195">
        <f>IF(N131="sníž. přenesená",J131,0)</f>
        <v>0</v>
      </c>
      <c r="BI131" s="195">
        <f>IF(N131="nulová",J131,0)</f>
        <v>0</v>
      </c>
      <c r="BJ131" s="16" t="s">
        <v>84</v>
      </c>
      <c r="BK131" s="195">
        <f>ROUND(I131*H131,2)</f>
        <v>0</v>
      </c>
      <c r="BL131" s="16" t="s">
        <v>125</v>
      </c>
      <c r="BM131" s="194" t="s">
        <v>139</v>
      </c>
    </row>
    <row r="132" spans="1:65" s="2" customFormat="1" ht="11.25">
      <c r="A132" s="33"/>
      <c r="B132" s="34"/>
      <c r="C132" s="35"/>
      <c r="D132" s="196" t="s">
        <v>127</v>
      </c>
      <c r="E132" s="35"/>
      <c r="F132" s="197" t="s">
        <v>136</v>
      </c>
      <c r="G132" s="35"/>
      <c r="H132" s="35"/>
      <c r="I132" s="198"/>
      <c r="J132" s="35"/>
      <c r="K132" s="35"/>
      <c r="L132" s="38"/>
      <c r="M132" s="199"/>
      <c r="N132" s="200"/>
      <c r="O132" s="70"/>
      <c r="P132" s="70"/>
      <c r="Q132" s="70"/>
      <c r="R132" s="70"/>
      <c r="S132" s="70"/>
      <c r="T132" s="71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6" t="s">
        <v>127</v>
      </c>
      <c r="AU132" s="16" t="s">
        <v>86</v>
      </c>
    </row>
    <row r="133" spans="1:65" s="2" customFormat="1" ht="16.5" customHeight="1">
      <c r="A133" s="33"/>
      <c r="B133" s="34"/>
      <c r="C133" s="201" t="s">
        <v>125</v>
      </c>
      <c r="D133" s="201" t="s">
        <v>134</v>
      </c>
      <c r="E133" s="202" t="s">
        <v>140</v>
      </c>
      <c r="F133" s="203" t="s">
        <v>141</v>
      </c>
      <c r="G133" s="204" t="s">
        <v>137</v>
      </c>
      <c r="H133" s="205">
        <v>0.627</v>
      </c>
      <c r="I133" s="206"/>
      <c r="J133" s="207">
        <f>ROUND(I133*H133,2)</f>
        <v>0</v>
      </c>
      <c r="K133" s="208"/>
      <c r="L133" s="209"/>
      <c r="M133" s="210" t="s">
        <v>1</v>
      </c>
      <c r="N133" s="211" t="s">
        <v>41</v>
      </c>
      <c r="O133" s="70"/>
      <c r="P133" s="192">
        <f>O133*H133</f>
        <v>0</v>
      </c>
      <c r="Q133" s="192">
        <v>1</v>
      </c>
      <c r="R133" s="192">
        <f>Q133*H133</f>
        <v>0.627</v>
      </c>
      <c r="S133" s="192">
        <v>0</v>
      </c>
      <c r="T133" s="193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94" t="s">
        <v>138</v>
      </c>
      <c r="AT133" s="194" t="s">
        <v>134</v>
      </c>
      <c r="AU133" s="194" t="s">
        <v>86</v>
      </c>
      <c r="AY133" s="16" t="s">
        <v>118</v>
      </c>
      <c r="BE133" s="195">
        <f>IF(N133="základní",J133,0)</f>
        <v>0</v>
      </c>
      <c r="BF133" s="195">
        <f>IF(N133="snížená",J133,0)</f>
        <v>0</v>
      </c>
      <c r="BG133" s="195">
        <f>IF(N133="zákl. přenesená",J133,0)</f>
        <v>0</v>
      </c>
      <c r="BH133" s="195">
        <f>IF(N133="sníž. přenesená",J133,0)</f>
        <v>0</v>
      </c>
      <c r="BI133" s="195">
        <f>IF(N133="nulová",J133,0)</f>
        <v>0</v>
      </c>
      <c r="BJ133" s="16" t="s">
        <v>84</v>
      </c>
      <c r="BK133" s="195">
        <f>ROUND(I133*H133,2)</f>
        <v>0</v>
      </c>
      <c r="BL133" s="16" t="s">
        <v>125</v>
      </c>
      <c r="BM133" s="194" t="s">
        <v>142</v>
      </c>
    </row>
    <row r="134" spans="1:65" s="2" customFormat="1" ht="11.25">
      <c r="A134" s="33"/>
      <c r="B134" s="34"/>
      <c r="C134" s="35"/>
      <c r="D134" s="196" t="s">
        <v>127</v>
      </c>
      <c r="E134" s="35"/>
      <c r="F134" s="197" t="s">
        <v>141</v>
      </c>
      <c r="G134" s="35"/>
      <c r="H134" s="35"/>
      <c r="I134" s="198"/>
      <c r="J134" s="35"/>
      <c r="K134" s="35"/>
      <c r="L134" s="38"/>
      <c r="M134" s="199"/>
      <c r="N134" s="200"/>
      <c r="O134" s="70"/>
      <c r="P134" s="70"/>
      <c r="Q134" s="70"/>
      <c r="R134" s="70"/>
      <c r="S134" s="70"/>
      <c r="T134" s="71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6" t="s">
        <v>127</v>
      </c>
      <c r="AU134" s="16" t="s">
        <v>86</v>
      </c>
    </row>
    <row r="135" spans="1:65" s="2" customFormat="1" ht="19.5">
      <c r="A135" s="33"/>
      <c r="B135" s="34"/>
      <c r="C135" s="35"/>
      <c r="D135" s="196" t="s">
        <v>143</v>
      </c>
      <c r="E135" s="35"/>
      <c r="F135" s="212" t="s">
        <v>144</v>
      </c>
      <c r="G135" s="35"/>
      <c r="H135" s="35"/>
      <c r="I135" s="198"/>
      <c r="J135" s="35"/>
      <c r="K135" s="35"/>
      <c r="L135" s="38"/>
      <c r="M135" s="199"/>
      <c r="N135" s="200"/>
      <c r="O135" s="70"/>
      <c r="P135" s="70"/>
      <c r="Q135" s="70"/>
      <c r="R135" s="70"/>
      <c r="S135" s="70"/>
      <c r="T135" s="71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6" t="s">
        <v>143</v>
      </c>
      <c r="AU135" s="16" t="s">
        <v>86</v>
      </c>
    </row>
    <row r="136" spans="1:65" s="12" customFormat="1" ht="22.9" customHeight="1">
      <c r="B136" s="166"/>
      <c r="C136" s="167"/>
      <c r="D136" s="168" t="s">
        <v>75</v>
      </c>
      <c r="E136" s="180" t="s">
        <v>145</v>
      </c>
      <c r="F136" s="180" t="s">
        <v>146</v>
      </c>
      <c r="G136" s="167"/>
      <c r="H136" s="167"/>
      <c r="I136" s="170"/>
      <c r="J136" s="181">
        <f>BK136</f>
        <v>0</v>
      </c>
      <c r="K136" s="167"/>
      <c r="L136" s="172"/>
      <c r="M136" s="173"/>
      <c r="N136" s="174"/>
      <c r="O136" s="174"/>
      <c r="P136" s="175">
        <f>SUM(P137:P142)</f>
        <v>0</v>
      </c>
      <c r="Q136" s="174"/>
      <c r="R136" s="175">
        <f>SUM(R137:R142)</f>
        <v>0</v>
      </c>
      <c r="S136" s="174"/>
      <c r="T136" s="176">
        <f>SUM(T137:T142)</f>
        <v>0</v>
      </c>
      <c r="AR136" s="177" t="s">
        <v>84</v>
      </c>
      <c r="AT136" s="178" t="s">
        <v>75</v>
      </c>
      <c r="AU136" s="178" t="s">
        <v>84</v>
      </c>
      <c r="AY136" s="177" t="s">
        <v>118</v>
      </c>
      <c r="BK136" s="179">
        <f>SUM(BK137:BK142)</f>
        <v>0</v>
      </c>
    </row>
    <row r="137" spans="1:65" s="2" customFormat="1" ht="21.75" customHeight="1">
      <c r="A137" s="33"/>
      <c r="B137" s="34"/>
      <c r="C137" s="182" t="s">
        <v>147</v>
      </c>
      <c r="D137" s="182" t="s">
        <v>121</v>
      </c>
      <c r="E137" s="183" t="s">
        <v>148</v>
      </c>
      <c r="F137" s="184" t="s">
        <v>149</v>
      </c>
      <c r="G137" s="185" t="s">
        <v>137</v>
      </c>
      <c r="H137" s="186">
        <v>0.45</v>
      </c>
      <c r="I137" s="187"/>
      <c r="J137" s="188">
        <f>ROUND(I137*H137,2)</f>
        <v>0</v>
      </c>
      <c r="K137" s="189"/>
      <c r="L137" s="38"/>
      <c r="M137" s="190" t="s">
        <v>1</v>
      </c>
      <c r="N137" s="191" t="s">
        <v>41</v>
      </c>
      <c r="O137" s="70"/>
      <c r="P137" s="192">
        <f>O137*H137</f>
        <v>0</v>
      </c>
      <c r="Q137" s="192">
        <v>0</v>
      </c>
      <c r="R137" s="192">
        <f>Q137*H137</f>
        <v>0</v>
      </c>
      <c r="S137" s="192">
        <v>0</v>
      </c>
      <c r="T137" s="193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94" t="s">
        <v>125</v>
      </c>
      <c r="AT137" s="194" t="s">
        <v>121</v>
      </c>
      <c r="AU137" s="194" t="s">
        <v>86</v>
      </c>
      <c r="AY137" s="16" t="s">
        <v>118</v>
      </c>
      <c r="BE137" s="195">
        <f>IF(N137="základní",J137,0)</f>
        <v>0</v>
      </c>
      <c r="BF137" s="195">
        <f>IF(N137="snížená",J137,0)</f>
        <v>0</v>
      </c>
      <c r="BG137" s="195">
        <f>IF(N137="zákl. přenesená",J137,0)</f>
        <v>0</v>
      </c>
      <c r="BH137" s="195">
        <f>IF(N137="sníž. přenesená",J137,0)</f>
        <v>0</v>
      </c>
      <c r="BI137" s="195">
        <f>IF(N137="nulová",J137,0)</f>
        <v>0</v>
      </c>
      <c r="BJ137" s="16" t="s">
        <v>84</v>
      </c>
      <c r="BK137" s="195">
        <f>ROUND(I137*H137,2)</f>
        <v>0</v>
      </c>
      <c r="BL137" s="16" t="s">
        <v>125</v>
      </c>
      <c r="BM137" s="194" t="s">
        <v>150</v>
      </c>
    </row>
    <row r="138" spans="1:65" s="2" customFormat="1" ht="19.5">
      <c r="A138" s="33"/>
      <c r="B138" s="34"/>
      <c r="C138" s="35"/>
      <c r="D138" s="196" t="s">
        <v>127</v>
      </c>
      <c r="E138" s="35"/>
      <c r="F138" s="197" t="s">
        <v>151</v>
      </c>
      <c r="G138" s="35"/>
      <c r="H138" s="35"/>
      <c r="I138" s="198"/>
      <c r="J138" s="35"/>
      <c r="K138" s="35"/>
      <c r="L138" s="38"/>
      <c r="M138" s="199"/>
      <c r="N138" s="200"/>
      <c r="O138" s="70"/>
      <c r="P138" s="70"/>
      <c r="Q138" s="70"/>
      <c r="R138" s="70"/>
      <c r="S138" s="70"/>
      <c r="T138" s="71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6" t="s">
        <v>127</v>
      </c>
      <c r="AU138" s="16" t="s">
        <v>86</v>
      </c>
    </row>
    <row r="139" spans="1:65" s="2" customFormat="1" ht="21.75" customHeight="1">
      <c r="A139" s="33"/>
      <c r="B139" s="34"/>
      <c r="C139" s="182" t="s">
        <v>119</v>
      </c>
      <c r="D139" s="182" t="s">
        <v>121</v>
      </c>
      <c r="E139" s="183" t="s">
        <v>152</v>
      </c>
      <c r="F139" s="184" t="s">
        <v>153</v>
      </c>
      <c r="G139" s="185" t="s">
        <v>154</v>
      </c>
      <c r="H139" s="186">
        <v>10</v>
      </c>
      <c r="I139" s="187"/>
      <c r="J139" s="188">
        <f>ROUND(I139*H139,2)</f>
        <v>0</v>
      </c>
      <c r="K139" s="189"/>
      <c r="L139" s="38"/>
      <c r="M139" s="190" t="s">
        <v>1</v>
      </c>
      <c r="N139" s="191" t="s">
        <v>41</v>
      </c>
      <c r="O139" s="70"/>
      <c r="P139" s="192">
        <f>O139*H139</f>
        <v>0</v>
      </c>
      <c r="Q139" s="192">
        <v>0</v>
      </c>
      <c r="R139" s="192">
        <f>Q139*H139</f>
        <v>0</v>
      </c>
      <c r="S139" s="192">
        <v>0</v>
      </c>
      <c r="T139" s="193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4" t="s">
        <v>125</v>
      </c>
      <c r="AT139" s="194" t="s">
        <v>121</v>
      </c>
      <c r="AU139" s="194" t="s">
        <v>86</v>
      </c>
      <c r="AY139" s="16" t="s">
        <v>118</v>
      </c>
      <c r="BE139" s="195">
        <f>IF(N139="základní",J139,0)</f>
        <v>0</v>
      </c>
      <c r="BF139" s="195">
        <f>IF(N139="snížená",J139,0)</f>
        <v>0</v>
      </c>
      <c r="BG139" s="195">
        <f>IF(N139="zákl. přenesená",J139,0)</f>
        <v>0</v>
      </c>
      <c r="BH139" s="195">
        <f>IF(N139="sníž. přenesená",J139,0)</f>
        <v>0</v>
      </c>
      <c r="BI139" s="195">
        <f>IF(N139="nulová",J139,0)</f>
        <v>0</v>
      </c>
      <c r="BJ139" s="16" t="s">
        <v>84</v>
      </c>
      <c r="BK139" s="195">
        <f>ROUND(I139*H139,2)</f>
        <v>0</v>
      </c>
      <c r="BL139" s="16" t="s">
        <v>125</v>
      </c>
      <c r="BM139" s="194" t="s">
        <v>155</v>
      </c>
    </row>
    <row r="140" spans="1:65" s="2" customFormat="1" ht="29.25">
      <c r="A140" s="33"/>
      <c r="B140" s="34"/>
      <c r="C140" s="35"/>
      <c r="D140" s="196" t="s">
        <v>127</v>
      </c>
      <c r="E140" s="35"/>
      <c r="F140" s="197" t="s">
        <v>156</v>
      </c>
      <c r="G140" s="35"/>
      <c r="H140" s="35"/>
      <c r="I140" s="198"/>
      <c r="J140" s="35"/>
      <c r="K140" s="35"/>
      <c r="L140" s="38"/>
      <c r="M140" s="199"/>
      <c r="N140" s="200"/>
      <c r="O140" s="70"/>
      <c r="P140" s="70"/>
      <c r="Q140" s="70"/>
      <c r="R140" s="70"/>
      <c r="S140" s="70"/>
      <c r="T140" s="71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6" t="s">
        <v>127</v>
      </c>
      <c r="AU140" s="16" t="s">
        <v>86</v>
      </c>
    </row>
    <row r="141" spans="1:65" s="2" customFormat="1" ht="33" customHeight="1">
      <c r="A141" s="33"/>
      <c r="B141" s="34"/>
      <c r="C141" s="182" t="s">
        <v>157</v>
      </c>
      <c r="D141" s="182" t="s">
        <v>121</v>
      </c>
      <c r="E141" s="183" t="s">
        <v>158</v>
      </c>
      <c r="F141" s="184" t="s">
        <v>159</v>
      </c>
      <c r="G141" s="185" t="s">
        <v>137</v>
      </c>
      <c r="H141" s="186">
        <v>0.15</v>
      </c>
      <c r="I141" s="187"/>
      <c r="J141" s="188">
        <f>ROUND(I141*H141,2)</f>
        <v>0</v>
      </c>
      <c r="K141" s="189"/>
      <c r="L141" s="38"/>
      <c r="M141" s="190" t="s">
        <v>1</v>
      </c>
      <c r="N141" s="191" t="s">
        <v>41</v>
      </c>
      <c r="O141" s="70"/>
      <c r="P141" s="192">
        <f>O141*H141</f>
        <v>0</v>
      </c>
      <c r="Q141" s="192">
        <v>0</v>
      </c>
      <c r="R141" s="192">
        <f>Q141*H141</f>
        <v>0</v>
      </c>
      <c r="S141" s="192">
        <v>0</v>
      </c>
      <c r="T141" s="193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4" t="s">
        <v>125</v>
      </c>
      <c r="AT141" s="194" t="s">
        <v>121</v>
      </c>
      <c r="AU141" s="194" t="s">
        <v>86</v>
      </c>
      <c r="AY141" s="16" t="s">
        <v>118</v>
      </c>
      <c r="BE141" s="195">
        <f>IF(N141="základní",J141,0)</f>
        <v>0</v>
      </c>
      <c r="BF141" s="195">
        <f>IF(N141="snížená",J141,0)</f>
        <v>0</v>
      </c>
      <c r="BG141" s="195">
        <f>IF(N141="zákl. přenesená",J141,0)</f>
        <v>0</v>
      </c>
      <c r="BH141" s="195">
        <f>IF(N141="sníž. přenesená",J141,0)</f>
        <v>0</v>
      </c>
      <c r="BI141" s="195">
        <f>IF(N141="nulová",J141,0)</f>
        <v>0</v>
      </c>
      <c r="BJ141" s="16" t="s">
        <v>84</v>
      </c>
      <c r="BK141" s="195">
        <f>ROUND(I141*H141,2)</f>
        <v>0</v>
      </c>
      <c r="BL141" s="16" t="s">
        <v>125</v>
      </c>
      <c r="BM141" s="194" t="s">
        <v>160</v>
      </c>
    </row>
    <row r="142" spans="1:65" s="2" customFormat="1" ht="29.25">
      <c r="A142" s="33"/>
      <c r="B142" s="34"/>
      <c r="C142" s="35"/>
      <c r="D142" s="196" t="s">
        <v>127</v>
      </c>
      <c r="E142" s="35"/>
      <c r="F142" s="197" t="s">
        <v>161</v>
      </c>
      <c r="G142" s="35"/>
      <c r="H142" s="35"/>
      <c r="I142" s="198"/>
      <c r="J142" s="35"/>
      <c r="K142" s="35"/>
      <c r="L142" s="38"/>
      <c r="M142" s="199"/>
      <c r="N142" s="200"/>
      <c r="O142" s="70"/>
      <c r="P142" s="70"/>
      <c r="Q142" s="70"/>
      <c r="R142" s="70"/>
      <c r="S142" s="70"/>
      <c r="T142" s="71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6" t="s">
        <v>127</v>
      </c>
      <c r="AU142" s="16" t="s">
        <v>86</v>
      </c>
    </row>
    <row r="143" spans="1:65" s="12" customFormat="1" ht="25.9" customHeight="1">
      <c r="B143" s="166"/>
      <c r="C143" s="167"/>
      <c r="D143" s="168" t="s">
        <v>75</v>
      </c>
      <c r="E143" s="169" t="s">
        <v>162</v>
      </c>
      <c r="F143" s="169" t="s">
        <v>163</v>
      </c>
      <c r="G143" s="167"/>
      <c r="H143" s="167"/>
      <c r="I143" s="170"/>
      <c r="J143" s="171">
        <f>BK143</f>
        <v>0</v>
      </c>
      <c r="K143" s="167"/>
      <c r="L143" s="172"/>
      <c r="M143" s="173"/>
      <c r="N143" s="174"/>
      <c r="O143" s="174"/>
      <c r="P143" s="175">
        <f>P144+P276</f>
        <v>0</v>
      </c>
      <c r="Q143" s="174"/>
      <c r="R143" s="175">
        <f>R144+R276</f>
        <v>759.37212000000022</v>
      </c>
      <c r="S143" s="174"/>
      <c r="T143" s="176">
        <f>T144+T276</f>
        <v>0.28090999999999999</v>
      </c>
      <c r="AR143" s="177" t="s">
        <v>86</v>
      </c>
      <c r="AT143" s="178" t="s">
        <v>75</v>
      </c>
      <c r="AU143" s="178" t="s">
        <v>76</v>
      </c>
      <c r="AY143" s="177" t="s">
        <v>118</v>
      </c>
      <c r="BK143" s="179">
        <f>BK144+BK276</f>
        <v>0</v>
      </c>
    </row>
    <row r="144" spans="1:65" s="12" customFormat="1" ht="22.9" customHeight="1">
      <c r="B144" s="166"/>
      <c r="C144" s="167"/>
      <c r="D144" s="168" t="s">
        <v>75</v>
      </c>
      <c r="E144" s="180" t="s">
        <v>164</v>
      </c>
      <c r="F144" s="180" t="s">
        <v>165</v>
      </c>
      <c r="G144" s="167"/>
      <c r="H144" s="167"/>
      <c r="I144" s="170"/>
      <c r="J144" s="181">
        <f>BK144</f>
        <v>0</v>
      </c>
      <c r="K144" s="167"/>
      <c r="L144" s="172"/>
      <c r="M144" s="173"/>
      <c r="N144" s="174"/>
      <c r="O144" s="174"/>
      <c r="P144" s="175">
        <f>SUM(P145:P275)</f>
        <v>0</v>
      </c>
      <c r="Q144" s="174"/>
      <c r="R144" s="175">
        <f>SUM(R145:R275)</f>
        <v>757.24932000000024</v>
      </c>
      <c r="S144" s="174"/>
      <c r="T144" s="176">
        <f>SUM(T145:T275)</f>
        <v>0.28090999999999999</v>
      </c>
      <c r="AR144" s="177" t="s">
        <v>86</v>
      </c>
      <c r="AT144" s="178" t="s">
        <v>75</v>
      </c>
      <c r="AU144" s="178" t="s">
        <v>84</v>
      </c>
      <c r="AY144" s="177" t="s">
        <v>118</v>
      </c>
      <c r="BK144" s="179">
        <f>SUM(BK145:BK275)</f>
        <v>0</v>
      </c>
    </row>
    <row r="145" spans="1:65" s="2" customFormat="1" ht="16.5" customHeight="1">
      <c r="A145" s="33"/>
      <c r="B145" s="34"/>
      <c r="C145" s="182" t="s">
        <v>138</v>
      </c>
      <c r="D145" s="182" t="s">
        <v>121</v>
      </c>
      <c r="E145" s="183" t="s">
        <v>166</v>
      </c>
      <c r="F145" s="184" t="s">
        <v>167</v>
      </c>
      <c r="G145" s="185" t="s">
        <v>168</v>
      </c>
      <c r="H145" s="186">
        <v>120</v>
      </c>
      <c r="I145" s="187"/>
      <c r="J145" s="188">
        <f>ROUND(I145*H145,2)</f>
        <v>0</v>
      </c>
      <c r="K145" s="189"/>
      <c r="L145" s="38"/>
      <c r="M145" s="190" t="s">
        <v>1</v>
      </c>
      <c r="N145" s="191" t="s">
        <v>41</v>
      </c>
      <c r="O145" s="70"/>
      <c r="P145" s="192">
        <f>O145*H145</f>
        <v>0</v>
      </c>
      <c r="Q145" s="192">
        <v>0</v>
      </c>
      <c r="R145" s="192">
        <f>Q145*H145</f>
        <v>0</v>
      </c>
      <c r="S145" s="192">
        <v>0</v>
      </c>
      <c r="T145" s="193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94" t="s">
        <v>169</v>
      </c>
      <c r="AT145" s="194" t="s">
        <v>121</v>
      </c>
      <c r="AU145" s="194" t="s">
        <v>86</v>
      </c>
      <c r="AY145" s="16" t="s">
        <v>118</v>
      </c>
      <c r="BE145" s="195">
        <f>IF(N145="základní",J145,0)</f>
        <v>0</v>
      </c>
      <c r="BF145" s="195">
        <f>IF(N145="snížená",J145,0)</f>
        <v>0</v>
      </c>
      <c r="BG145" s="195">
        <f>IF(N145="zákl. přenesená",J145,0)</f>
        <v>0</v>
      </c>
      <c r="BH145" s="195">
        <f>IF(N145="sníž. přenesená",J145,0)</f>
        <v>0</v>
      </c>
      <c r="BI145" s="195">
        <f>IF(N145="nulová",J145,0)</f>
        <v>0</v>
      </c>
      <c r="BJ145" s="16" t="s">
        <v>84</v>
      </c>
      <c r="BK145" s="195">
        <f>ROUND(I145*H145,2)</f>
        <v>0</v>
      </c>
      <c r="BL145" s="16" t="s">
        <v>169</v>
      </c>
      <c r="BM145" s="194" t="s">
        <v>170</v>
      </c>
    </row>
    <row r="146" spans="1:65" s="2" customFormat="1" ht="29.25">
      <c r="A146" s="33"/>
      <c r="B146" s="34"/>
      <c r="C146" s="35"/>
      <c r="D146" s="196" t="s">
        <v>127</v>
      </c>
      <c r="E146" s="35"/>
      <c r="F146" s="197" t="s">
        <v>171</v>
      </c>
      <c r="G146" s="35"/>
      <c r="H146" s="35"/>
      <c r="I146" s="198"/>
      <c r="J146" s="35"/>
      <c r="K146" s="35"/>
      <c r="L146" s="38"/>
      <c r="M146" s="199"/>
      <c r="N146" s="200"/>
      <c r="O146" s="70"/>
      <c r="P146" s="70"/>
      <c r="Q146" s="70"/>
      <c r="R146" s="70"/>
      <c r="S146" s="70"/>
      <c r="T146" s="71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6" t="s">
        <v>127</v>
      </c>
      <c r="AU146" s="16" t="s">
        <v>86</v>
      </c>
    </row>
    <row r="147" spans="1:65" s="2" customFormat="1" ht="21.75" customHeight="1">
      <c r="A147" s="33"/>
      <c r="B147" s="34"/>
      <c r="C147" s="201" t="s">
        <v>172</v>
      </c>
      <c r="D147" s="201" t="s">
        <v>134</v>
      </c>
      <c r="E147" s="202" t="s">
        <v>173</v>
      </c>
      <c r="F147" s="203" t="s">
        <v>174</v>
      </c>
      <c r="G147" s="204" t="s">
        <v>168</v>
      </c>
      <c r="H147" s="205">
        <v>120</v>
      </c>
      <c r="I147" s="206"/>
      <c r="J147" s="207">
        <f>ROUND(I147*H147,2)</f>
        <v>0</v>
      </c>
      <c r="K147" s="208"/>
      <c r="L147" s="209"/>
      <c r="M147" s="210" t="s">
        <v>1</v>
      </c>
      <c r="N147" s="211" t="s">
        <v>41</v>
      </c>
      <c r="O147" s="70"/>
      <c r="P147" s="192">
        <f>O147*H147</f>
        <v>0</v>
      </c>
      <c r="Q147" s="192">
        <v>5.0000000000000002E-5</v>
      </c>
      <c r="R147" s="192">
        <f>Q147*H147</f>
        <v>6.0000000000000001E-3</v>
      </c>
      <c r="S147" s="192">
        <v>0</v>
      </c>
      <c r="T147" s="193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94" t="s">
        <v>175</v>
      </c>
      <c r="AT147" s="194" t="s">
        <v>134</v>
      </c>
      <c r="AU147" s="194" t="s">
        <v>86</v>
      </c>
      <c r="AY147" s="16" t="s">
        <v>118</v>
      </c>
      <c r="BE147" s="195">
        <f>IF(N147="základní",J147,0)</f>
        <v>0</v>
      </c>
      <c r="BF147" s="195">
        <f>IF(N147="snížená",J147,0)</f>
        <v>0</v>
      </c>
      <c r="BG147" s="195">
        <f>IF(N147="zákl. přenesená",J147,0)</f>
        <v>0</v>
      </c>
      <c r="BH147" s="195">
        <f>IF(N147="sníž. přenesená",J147,0)</f>
        <v>0</v>
      </c>
      <c r="BI147" s="195">
        <f>IF(N147="nulová",J147,0)</f>
        <v>0</v>
      </c>
      <c r="BJ147" s="16" t="s">
        <v>84</v>
      </c>
      <c r="BK147" s="195">
        <f>ROUND(I147*H147,2)</f>
        <v>0</v>
      </c>
      <c r="BL147" s="16" t="s">
        <v>169</v>
      </c>
      <c r="BM147" s="194" t="s">
        <v>176</v>
      </c>
    </row>
    <row r="148" spans="1:65" s="2" customFormat="1" ht="11.25">
      <c r="A148" s="33"/>
      <c r="B148" s="34"/>
      <c r="C148" s="35"/>
      <c r="D148" s="196" t="s">
        <v>127</v>
      </c>
      <c r="E148" s="35"/>
      <c r="F148" s="197" t="s">
        <v>174</v>
      </c>
      <c r="G148" s="35"/>
      <c r="H148" s="35"/>
      <c r="I148" s="198"/>
      <c r="J148" s="35"/>
      <c r="K148" s="35"/>
      <c r="L148" s="38"/>
      <c r="M148" s="199"/>
      <c r="N148" s="200"/>
      <c r="O148" s="70"/>
      <c r="P148" s="70"/>
      <c r="Q148" s="70"/>
      <c r="R148" s="70"/>
      <c r="S148" s="70"/>
      <c r="T148" s="71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6" t="s">
        <v>127</v>
      </c>
      <c r="AU148" s="16" t="s">
        <v>86</v>
      </c>
    </row>
    <row r="149" spans="1:65" s="2" customFormat="1" ht="21.75" customHeight="1">
      <c r="A149" s="33"/>
      <c r="B149" s="34"/>
      <c r="C149" s="182" t="s">
        <v>177</v>
      </c>
      <c r="D149" s="182" t="s">
        <v>121</v>
      </c>
      <c r="E149" s="183" t="s">
        <v>178</v>
      </c>
      <c r="F149" s="184" t="s">
        <v>179</v>
      </c>
      <c r="G149" s="185" t="s">
        <v>180</v>
      </c>
      <c r="H149" s="186">
        <v>1250</v>
      </c>
      <c r="I149" s="187"/>
      <c r="J149" s="188">
        <f>ROUND(I149*H149,2)</f>
        <v>0</v>
      </c>
      <c r="K149" s="189"/>
      <c r="L149" s="38"/>
      <c r="M149" s="190" t="s">
        <v>1</v>
      </c>
      <c r="N149" s="191" t="s">
        <v>41</v>
      </c>
      <c r="O149" s="70"/>
      <c r="P149" s="192">
        <f>O149*H149</f>
        <v>0</v>
      </c>
      <c r="Q149" s="192">
        <v>0</v>
      </c>
      <c r="R149" s="192">
        <f>Q149*H149</f>
        <v>0</v>
      </c>
      <c r="S149" s="192">
        <v>0</v>
      </c>
      <c r="T149" s="193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94" t="s">
        <v>169</v>
      </c>
      <c r="AT149" s="194" t="s">
        <v>121</v>
      </c>
      <c r="AU149" s="194" t="s">
        <v>86</v>
      </c>
      <c r="AY149" s="16" t="s">
        <v>118</v>
      </c>
      <c r="BE149" s="195">
        <f>IF(N149="základní",J149,0)</f>
        <v>0</v>
      </c>
      <c r="BF149" s="195">
        <f>IF(N149="snížená",J149,0)</f>
        <v>0</v>
      </c>
      <c r="BG149" s="195">
        <f>IF(N149="zákl. přenesená",J149,0)</f>
        <v>0</v>
      </c>
      <c r="BH149" s="195">
        <f>IF(N149="sníž. přenesená",J149,0)</f>
        <v>0</v>
      </c>
      <c r="BI149" s="195">
        <f>IF(N149="nulová",J149,0)</f>
        <v>0</v>
      </c>
      <c r="BJ149" s="16" t="s">
        <v>84</v>
      </c>
      <c r="BK149" s="195">
        <f>ROUND(I149*H149,2)</f>
        <v>0</v>
      </c>
      <c r="BL149" s="16" t="s">
        <v>169</v>
      </c>
      <c r="BM149" s="194" t="s">
        <v>181</v>
      </c>
    </row>
    <row r="150" spans="1:65" s="2" customFormat="1" ht="19.5">
      <c r="A150" s="33"/>
      <c r="B150" s="34"/>
      <c r="C150" s="35"/>
      <c r="D150" s="196" t="s">
        <v>127</v>
      </c>
      <c r="E150" s="35"/>
      <c r="F150" s="197" t="s">
        <v>182</v>
      </c>
      <c r="G150" s="35"/>
      <c r="H150" s="35"/>
      <c r="I150" s="198"/>
      <c r="J150" s="35"/>
      <c r="K150" s="35"/>
      <c r="L150" s="38"/>
      <c r="M150" s="199"/>
      <c r="N150" s="200"/>
      <c r="O150" s="70"/>
      <c r="P150" s="70"/>
      <c r="Q150" s="70"/>
      <c r="R150" s="70"/>
      <c r="S150" s="70"/>
      <c r="T150" s="71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6" t="s">
        <v>127</v>
      </c>
      <c r="AU150" s="16" t="s">
        <v>86</v>
      </c>
    </row>
    <row r="151" spans="1:65" s="2" customFormat="1" ht="16.5" customHeight="1">
      <c r="A151" s="33"/>
      <c r="B151" s="34"/>
      <c r="C151" s="201" t="s">
        <v>183</v>
      </c>
      <c r="D151" s="201" t="s">
        <v>134</v>
      </c>
      <c r="E151" s="202" t="s">
        <v>184</v>
      </c>
      <c r="F151" s="203" t="s">
        <v>185</v>
      </c>
      <c r="G151" s="204" t="s">
        <v>180</v>
      </c>
      <c r="H151" s="205">
        <v>1250</v>
      </c>
      <c r="I151" s="206"/>
      <c r="J151" s="207">
        <f>ROUND(I151*H151,2)</f>
        <v>0</v>
      </c>
      <c r="K151" s="208"/>
      <c r="L151" s="209"/>
      <c r="M151" s="210" t="s">
        <v>1</v>
      </c>
      <c r="N151" s="211" t="s">
        <v>41</v>
      </c>
      <c r="O151" s="70"/>
      <c r="P151" s="192">
        <f>O151*H151</f>
        <v>0</v>
      </c>
      <c r="Q151" s="192">
        <v>1.2E-4</v>
      </c>
      <c r="R151" s="192">
        <f>Q151*H151</f>
        <v>0.15</v>
      </c>
      <c r="S151" s="192">
        <v>0</v>
      </c>
      <c r="T151" s="193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94" t="s">
        <v>175</v>
      </c>
      <c r="AT151" s="194" t="s">
        <v>134</v>
      </c>
      <c r="AU151" s="194" t="s">
        <v>86</v>
      </c>
      <c r="AY151" s="16" t="s">
        <v>118</v>
      </c>
      <c r="BE151" s="195">
        <f>IF(N151="základní",J151,0)</f>
        <v>0</v>
      </c>
      <c r="BF151" s="195">
        <f>IF(N151="snížená",J151,0)</f>
        <v>0</v>
      </c>
      <c r="BG151" s="195">
        <f>IF(N151="zákl. přenesená",J151,0)</f>
        <v>0</v>
      </c>
      <c r="BH151" s="195">
        <f>IF(N151="sníž. přenesená",J151,0)</f>
        <v>0</v>
      </c>
      <c r="BI151" s="195">
        <f>IF(N151="nulová",J151,0)</f>
        <v>0</v>
      </c>
      <c r="BJ151" s="16" t="s">
        <v>84</v>
      </c>
      <c r="BK151" s="195">
        <f>ROUND(I151*H151,2)</f>
        <v>0</v>
      </c>
      <c r="BL151" s="16" t="s">
        <v>169</v>
      </c>
      <c r="BM151" s="194" t="s">
        <v>186</v>
      </c>
    </row>
    <row r="152" spans="1:65" s="2" customFormat="1" ht="11.25">
      <c r="A152" s="33"/>
      <c r="B152" s="34"/>
      <c r="C152" s="35"/>
      <c r="D152" s="196" t="s">
        <v>127</v>
      </c>
      <c r="E152" s="35"/>
      <c r="F152" s="197" t="s">
        <v>185</v>
      </c>
      <c r="G152" s="35"/>
      <c r="H152" s="35"/>
      <c r="I152" s="198"/>
      <c r="J152" s="35"/>
      <c r="K152" s="35"/>
      <c r="L152" s="38"/>
      <c r="M152" s="199"/>
      <c r="N152" s="200"/>
      <c r="O152" s="70"/>
      <c r="P152" s="70"/>
      <c r="Q152" s="70"/>
      <c r="R152" s="70"/>
      <c r="S152" s="70"/>
      <c r="T152" s="71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6" t="s">
        <v>127</v>
      </c>
      <c r="AU152" s="16" t="s">
        <v>86</v>
      </c>
    </row>
    <row r="153" spans="1:65" s="13" customFormat="1" ht="11.25">
      <c r="B153" s="213"/>
      <c r="C153" s="214"/>
      <c r="D153" s="196" t="s">
        <v>187</v>
      </c>
      <c r="E153" s="214"/>
      <c r="F153" s="215" t="s">
        <v>188</v>
      </c>
      <c r="G153" s="214"/>
      <c r="H153" s="216">
        <v>1250</v>
      </c>
      <c r="I153" s="217"/>
      <c r="J153" s="214"/>
      <c r="K153" s="214"/>
      <c r="L153" s="218"/>
      <c r="M153" s="219"/>
      <c r="N153" s="220"/>
      <c r="O153" s="220"/>
      <c r="P153" s="220"/>
      <c r="Q153" s="220"/>
      <c r="R153" s="220"/>
      <c r="S153" s="220"/>
      <c r="T153" s="221"/>
      <c r="AT153" s="222" t="s">
        <v>187</v>
      </c>
      <c r="AU153" s="222" t="s">
        <v>86</v>
      </c>
      <c r="AV153" s="13" t="s">
        <v>86</v>
      </c>
      <c r="AW153" s="13" t="s">
        <v>4</v>
      </c>
      <c r="AX153" s="13" t="s">
        <v>84</v>
      </c>
      <c r="AY153" s="222" t="s">
        <v>118</v>
      </c>
    </row>
    <row r="154" spans="1:65" s="2" customFormat="1" ht="21.75" customHeight="1">
      <c r="A154" s="33"/>
      <c r="B154" s="34"/>
      <c r="C154" s="182" t="s">
        <v>189</v>
      </c>
      <c r="D154" s="182" t="s">
        <v>121</v>
      </c>
      <c r="E154" s="183" t="s">
        <v>190</v>
      </c>
      <c r="F154" s="184" t="s">
        <v>191</v>
      </c>
      <c r="G154" s="185" t="s">
        <v>180</v>
      </c>
      <c r="H154" s="186">
        <v>200</v>
      </c>
      <c r="I154" s="187"/>
      <c r="J154" s="188">
        <f>ROUND(I154*H154,2)</f>
        <v>0</v>
      </c>
      <c r="K154" s="189"/>
      <c r="L154" s="38"/>
      <c r="M154" s="190" t="s">
        <v>1</v>
      </c>
      <c r="N154" s="191" t="s">
        <v>41</v>
      </c>
      <c r="O154" s="70"/>
      <c r="P154" s="192">
        <f>O154*H154</f>
        <v>0</v>
      </c>
      <c r="Q154" s="192">
        <v>0</v>
      </c>
      <c r="R154" s="192">
        <f>Q154*H154</f>
        <v>0</v>
      </c>
      <c r="S154" s="192">
        <v>0</v>
      </c>
      <c r="T154" s="193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94" t="s">
        <v>169</v>
      </c>
      <c r="AT154" s="194" t="s">
        <v>121</v>
      </c>
      <c r="AU154" s="194" t="s">
        <v>86</v>
      </c>
      <c r="AY154" s="16" t="s">
        <v>118</v>
      </c>
      <c r="BE154" s="195">
        <f>IF(N154="základní",J154,0)</f>
        <v>0</v>
      </c>
      <c r="BF154" s="195">
        <f>IF(N154="snížená",J154,0)</f>
        <v>0</v>
      </c>
      <c r="BG154" s="195">
        <f>IF(N154="zákl. přenesená",J154,0)</f>
        <v>0</v>
      </c>
      <c r="BH154" s="195">
        <f>IF(N154="sníž. přenesená",J154,0)</f>
        <v>0</v>
      </c>
      <c r="BI154" s="195">
        <f>IF(N154="nulová",J154,0)</f>
        <v>0</v>
      </c>
      <c r="BJ154" s="16" t="s">
        <v>84</v>
      </c>
      <c r="BK154" s="195">
        <f>ROUND(I154*H154,2)</f>
        <v>0</v>
      </c>
      <c r="BL154" s="16" t="s">
        <v>169</v>
      </c>
      <c r="BM154" s="194" t="s">
        <v>192</v>
      </c>
    </row>
    <row r="155" spans="1:65" s="2" customFormat="1" ht="19.5">
      <c r="A155" s="33"/>
      <c r="B155" s="34"/>
      <c r="C155" s="35"/>
      <c r="D155" s="196" t="s">
        <v>127</v>
      </c>
      <c r="E155" s="35"/>
      <c r="F155" s="197" t="s">
        <v>193</v>
      </c>
      <c r="G155" s="35"/>
      <c r="H155" s="35"/>
      <c r="I155" s="198"/>
      <c r="J155" s="35"/>
      <c r="K155" s="35"/>
      <c r="L155" s="38"/>
      <c r="M155" s="199"/>
      <c r="N155" s="200"/>
      <c r="O155" s="70"/>
      <c r="P155" s="70"/>
      <c r="Q155" s="70"/>
      <c r="R155" s="70"/>
      <c r="S155" s="70"/>
      <c r="T155" s="71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6" t="s">
        <v>127</v>
      </c>
      <c r="AU155" s="16" t="s">
        <v>86</v>
      </c>
    </row>
    <row r="156" spans="1:65" s="2" customFormat="1" ht="16.5" customHeight="1">
      <c r="A156" s="33"/>
      <c r="B156" s="34"/>
      <c r="C156" s="201" t="s">
        <v>194</v>
      </c>
      <c r="D156" s="201" t="s">
        <v>134</v>
      </c>
      <c r="E156" s="202" t="s">
        <v>195</v>
      </c>
      <c r="F156" s="203" t="s">
        <v>196</v>
      </c>
      <c r="G156" s="204" t="s">
        <v>180</v>
      </c>
      <c r="H156" s="205">
        <v>200</v>
      </c>
      <c r="I156" s="206"/>
      <c r="J156" s="207">
        <f>ROUND(I156*H156,2)</f>
        <v>0</v>
      </c>
      <c r="K156" s="208"/>
      <c r="L156" s="209"/>
      <c r="M156" s="210" t="s">
        <v>1</v>
      </c>
      <c r="N156" s="211" t="s">
        <v>41</v>
      </c>
      <c r="O156" s="70"/>
      <c r="P156" s="192">
        <f>O156*H156</f>
        <v>0</v>
      </c>
      <c r="Q156" s="192">
        <v>1.6000000000000001E-4</v>
      </c>
      <c r="R156" s="192">
        <f>Q156*H156</f>
        <v>3.2000000000000001E-2</v>
      </c>
      <c r="S156" s="192">
        <v>0</v>
      </c>
      <c r="T156" s="193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94" t="s">
        <v>175</v>
      </c>
      <c r="AT156" s="194" t="s">
        <v>134</v>
      </c>
      <c r="AU156" s="194" t="s">
        <v>86</v>
      </c>
      <c r="AY156" s="16" t="s">
        <v>118</v>
      </c>
      <c r="BE156" s="195">
        <f>IF(N156="základní",J156,0)</f>
        <v>0</v>
      </c>
      <c r="BF156" s="195">
        <f>IF(N156="snížená",J156,0)</f>
        <v>0</v>
      </c>
      <c r="BG156" s="195">
        <f>IF(N156="zákl. přenesená",J156,0)</f>
        <v>0</v>
      </c>
      <c r="BH156" s="195">
        <f>IF(N156="sníž. přenesená",J156,0)</f>
        <v>0</v>
      </c>
      <c r="BI156" s="195">
        <f>IF(N156="nulová",J156,0)</f>
        <v>0</v>
      </c>
      <c r="BJ156" s="16" t="s">
        <v>84</v>
      </c>
      <c r="BK156" s="195">
        <f>ROUND(I156*H156,2)</f>
        <v>0</v>
      </c>
      <c r="BL156" s="16" t="s">
        <v>169</v>
      </c>
      <c r="BM156" s="194" t="s">
        <v>197</v>
      </c>
    </row>
    <row r="157" spans="1:65" s="2" customFormat="1" ht="11.25">
      <c r="A157" s="33"/>
      <c r="B157" s="34"/>
      <c r="C157" s="35"/>
      <c r="D157" s="196" t="s">
        <v>127</v>
      </c>
      <c r="E157" s="35"/>
      <c r="F157" s="197" t="s">
        <v>196</v>
      </c>
      <c r="G157" s="35"/>
      <c r="H157" s="35"/>
      <c r="I157" s="198"/>
      <c r="J157" s="35"/>
      <c r="K157" s="35"/>
      <c r="L157" s="38"/>
      <c r="M157" s="199"/>
      <c r="N157" s="200"/>
      <c r="O157" s="70"/>
      <c r="P157" s="70"/>
      <c r="Q157" s="70"/>
      <c r="R157" s="70"/>
      <c r="S157" s="70"/>
      <c r="T157" s="71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6" t="s">
        <v>127</v>
      </c>
      <c r="AU157" s="16" t="s">
        <v>86</v>
      </c>
    </row>
    <row r="158" spans="1:65" s="13" customFormat="1" ht="11.25">
      <c r="B158" s="213"/>
      <c r="C158" s="214"/>
      <c r="D158" s="196" t="s">
        <v>187</v>
      </c>
      <c r="E158" s="214"/>
      <c r="F158" s="215" t="s">
        <v>198</v>
      </c>
      <c r="G158" s="214"/>
      <c r="H158" s="216">
        <v>200</v>
      </c>
      <c r="I158" s="217"/>
      <c r="J158" s="214"/>
      <c r="K158" s="214"/>
      <c r="L158" s="218"/>
      <c r="M158" s="219"/>
      <c r="N158" s="220"/>
      <c r="O158" s="220"/>
      <c r="P158" s="220"/>
      <c r="Q158" s="220"/>
      <c r="R158" s="220"/>
      <c r="S158" s="220"/>
      <c r="T158" s="221"/>
      <c r="AT158" s="222" t="s">
        <v>187</v>
      </c>
      <c r="AU158" s="222" t="s">
        <v>86</v>
      </c>
      <c r="AV158" s="13" t="s">
        <v>86</v>
      </c>
      <c r="AW158" s="13" t="s">
        <v>4</v>
      </c>
      <c r="AX158" s="13" t="s">
        <v>84</v>
      </c>
      <c r="AY158" s="222" t="s">
        <v>118</v>
      </c>
    </row>
    <row r="159" spans="1:65" s="2" customFormat="1" ht="21.75" customHeight="1">
      <c r="A159" s="33"/>
      <c r="B159" s="34"/>
      <c r="C159" s="182" t="s">
        <v>199</v>
      </c>
      <c r="D159" s="182" t="s">
        <v>121</v>
      </c>
      <c r="E159" s="183" t="s">
        <v>200</v>
      </c>
      <c r="F159" s="184" t="s">
        <v>201</v>
      </c>
      <c r="G159" s="185" t="s">
        <v>168</v>
      </c>
      <c r="H159" s="186">
        <v>260</v>
      </c>
      <c r="I159" s="187"/>
      <c r="J159" s="188">
        <f>ROUND(I159*H159,2)</f>
        <v>0</v>
      </c>
      <c r="K159" s="189"/>
      <c r="L159" s="38"/>
      <c r="M159" s="190" t="s">
        <v>1</v>
      </c>
      <c r="N159" s="191" t="s">
        <v>41</v>
      </c>
      <c r="O159" s="70"/>
      <c r="P159" s="192">
        <f>O159*H159</f>
        <v>0</v>
      </c>
      <c r="Q159" s="192">
        <v>0</v>
      </c>
      <c r="R159" s="192">
        <f>Q159*H159</f>
        <v>0</v>
      </c>
      <c r="S159" s="192">
        <v>0</v>
      </c>
      <c r="T159" s="193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94" t="s">
        <v>169</v>
      </c>
      <c r="AT159" s="194" t="s">
        <v>121</v>
      </c>
      <c r="AU159" s="194" t="s">
        <v>86</v>
      </c>
      <c r="AY159" s="16" t="s">
        <v>118</v>
      </c>
      <c r="BE159" s="195">
        <f>IF(N159="základní",J159,0)</f>
        <v>0</v>
      </c>
      <c r="BF159" s="195">
        <f>IF(N159="snížená",J159,0)</f>
        <v>0</v>
      </c>
      <c r="BG159" s="195">
        <f>IF(N159="zákl. přenesená",J159,0)</f>
        <v>0</v>
      </c>
      <c r="BH159" s="195">
        <f>IF(N159="sníž. přenesená",J159,0)</f>
        <v>0</v>
      </c>
      <c r="BI159" s="195">
        <f>IF(N159="nulová",J159,0)</f>
        <v>0</v>
      </c>
      <c r="BJ159" s="16" t="s">
        <v>84</v>
      </c>
      <c r="BK159" s="195">
        <f>ROUND(I159*H159,2)</f>
        <v>0</v>
      </c>
      <c r="BL159" s="16" t="s">
        <v>169</v>
      </c>
      <c r="BM159" s="194" t="s">
        <v>202</v>
      </c>
    </row>
    <row r="160" spans="1:65" s="2" customFormat="1" ht="19.5">
      <c r="A160" s="33"/>
      <c r="B160" s="34"/>
      <c r="C160" s="35"/>
      <c r="D160" s="196" t="s">
        <v>127</v>
      </c>
      <c r="E160" s="35"/>
      <c r="F160" s="197" t="s">
        <v>203</v>
      </c>
      <c r="G160" s="35"/>
      <c r="H160" s="35"/>
      <c r="I160" s="198"/>
      <c r="J160" s="35"/>
      <c r="K160" s="35"/>
      <c r="L160" s="38"/>
      <c r="M160" s="199"/>
      <c r="N160" s="200"/>
      <c r="O160" s="70"/>
      <c r="P160" s="70"/>
      <c r="Q160" s="70"/>
      <c r="R160" s="70"/>
      <c r="S160" s="70"/>
      <c r="T160" s="71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6" t="s">
        <v>127</v>
      </c>
      <c r="AU160" s="16" t="s">
        <v>86</v>
      </c>
    </row>
    <row r="161" spans="1:65" s="2" customFormat="1" ht="21.75" customHeight="1">
      <c r="A161" s="33"/>
      <c r="B161" s="34"/>
      <c r="C161" s="182" t="s">
        <v>8</v>
      </c>
      <c r="D161" s="182" t="s">
        <v>121</v>
      </c>
      <c r="E161" s="183" t="s">
        <v>204</v>
      </c>
      <c r="F161" s="184" t="s">
        <v>205</v>
      </c>
      <c r="G161" s="185" t="s">
        <v>168</v>
      </c>
      <c r="H161" s="186">
        <v>2</v>
      </c>
      <c r="I161" s="187"/>
      <c r="J161" s="188">
        <f>ROUND(I161*H161,2)</f>
        <v>0</v>
      </c>
      <c r="K161" s="189"/>
      <c r="L161" s="38"/>
      <c r="M161" s="190" t="s">
        <v>1</v>
      </c>
      <c r="N161" s="191" t="s">
        <v>41</v>
      </c>
      <c r="O161" s="70"/>
      <c r="P161" s="192">
        <f>O161*H161</f>
        <v>0</v>
      </c>
      <c r="Q161" s="192">
        <v>0</v>
      </c>
      <c r="R161" s="192">
        <f>Q161*H161</f>
        <v>0</v>
      </c>
      <c r="S161" s="192">
        <v>0</v>
      </c>
      <c r="T161" s="193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94" t="s">
        <v>169</v>
      </c>
      <c r="AT161" s="194" t="s">
        <v>121</v>
      </c>
      <c r="AU161" s="194" t="s">
        <v>86</v>
      </c>
      <c r="AY161" s="16" t="s">
        <v>118</v>
      </c>
      <c r="BE161" s="195">
        <f>IF(N161="základní",J161,0)</f>
        <v>0</v>
      </c>
      <c r="BF161" s="195">
        <f>IF(N161="snížená",J161,0)</f>
        <v>0</v>
      </c>
      <c r="BG161" s="195">
        <f>IF(N161="zákl. přenesená",J161,0)</f>
        <v>0</v>
      </c>
      <c r="BH161" s="195">
        <f>IF(N161="sníž. přenesená",J161,0)</f>
        <v>0</v>
      </c>
      <c r="BI161" s="195">
        <f>IF(N161="nulová",J161,0)</f>
        <v>0</v>
      </c>
      <c r="BJ161" s="16" t="s">
        <v>84</v>
      </c>
      <c r="BK161" s="195">
        <f>ROUND(I161*H161,2)</f>
        <v>0</v>
      </c>
      <c r="BL161" s="16" t="s">
        <v>169</v>
      </c>
      <c r="BM161" s="194" t="s">
        <v>206</v>
      </c>
    </row>
    <row r="162" spans="1:65" s="2" customFormat="1" ht="19.5">
      <c r="A162" s="33"/>
      <c r="B162" s="34"/>
      <c r="C162" s="35"/>
      <c r="D162" s="196" t="s">
        <v>127</v>
      </c>
      <c r="E162" s="35"/>
      <c r="F162" s="197" t="s">
        <v>207</v>
      </c>
      <c r="G162" s="35"/>
      <c r="H162" s="35"/>
      <c r="I162" s="198"/>
      <c r="J162" s="35"/>
      <c r="K162" s="35"/>
      <c r="L162" s="38"/>
      <c r="M162" s="199"/>
      <c r="N162" s="200"/>
      <c r="O162" s="70"/>
      <c r="P162" s="70"/>
      <c r="Q162" s="70"/>
      <c r="R162" s="70"/>
      <c r="S162" s="70"/>
      <c r="T162" s="71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T162" s="16" t="s">
        <v>127</v>
      </c>
      <c r="AU162" s="16" t="s">
        <v>86</v>
      </c>
    </row>
    <row r="163" spans="1:65" s="2" customFormat="1" ht="19.5">
      <c r="A163" s="33"/>
      <c r="B163" s="34"/>
      <c r="C163" s="35"/>
      <c r="D163" s="196" t="s">
        <v>143</v>
      </c>
      <c r="E163" s="35"/>
      <c r="F163" s="212" t="s">
        <v>208</v>
      </c>
      <c r="G163" s="35"/>
      <c r="H163" s="35"/>
      <c r="I163" s="198"/>
      <c r="J163" s="35"/>
      <c r="K163" s="35"/>
      <c r="L163" s="38"/>
      <c r="M163" s="199"/>
      <c r="N163" s="200"/>
      <c r="O163" s="70"/>
      <c r="P163" s="70"/>
      <c r="Q163" s="70"/>
      <c r="R163" s="70"/>
      <c r="S163" s="70"/>
      <c r="T163" s="71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6" t="s">
        <v>143</v>
      </c>
      <c r="AU163" s="16" t="s">
        <v>86</v>
      </c>
    </row>
    <row r="164" spans="1:65" s="2" customFormat="1" ht="33" customHeight="1">
      <c r="A164" s="33"/>
      <c r="B164" s="34"/>
      <c r="C164" s="201" t="s">
        <v>169</v>
      </c>
      <c r="D164" s="201" t="s">
        <v>134</v>
      </c>
      <c r="E164" s="202" t="s">
        <v>209</v>
      </c>
      <c r="F164" s="203" t="s">
        <v>210</v>
      </c>
      <c r="G164" s="204" t="s">
        <v>168</v>
      </c>
      <c r="H164" s="205">
        <v>2</v>
      </c>
      <c r="I164" s="206"/>
      <c r="J164" s="207">
        <f>ROUND(I164*H164,2)</f>
        <v>0</v>
      </c>
      <c r="K164" s="208"/>
      <c r="L164" s="209"/>
      <c r="M164" s="210" t="s">
        <v>1</v>
      </c>
      <c r="N164" s="211" t="s">
        <v>41</v>
      </c>
      <c r="O164" s="70"/>
      <c r="P164" s="192">
        <f>O164*H164</f>
        <v>0</v>
      </c>
      <c r="Q164" s="192">
        <v>2.5200000000000001E-3</v>
      </c>
      <c r="R164" s="192">
        <f>Q164*H164</f>
        <v>5.0400000000000002E-3</v>
      </c>
      <c r="S164" s="192">
        <v>0</v>
      </c>
      <c r="T164" s="193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94" t="s">
        <v>175</v>
      </c>
      <c r="AT164" s="194" t="s">
        <v>134</v>
      </c>
      <c r="AU164" s="194" t="s">
        <v>86</v>
      </c>
      <c r="AY164" s="16" t="s">
        <v>118</v>
      </c>
      <c r="BE164" s="195">
        <f>IF(N164="základní",J164,0)</f>
        <v>0</v>
      </c>
      <c r="BF164" s="195">
        <f>IF(N164="snížená",J164,0)</f>
        <v>0</v>
      </c>
      <c r="BG164" s="195">
        <f>IF(N164="zákl. přenesená",J164,0)</f>
        <v>0</v>
      </c>
      <c r="BH164" s="195">
        <f>IF(N164="sníž. přenesená",J164,0)</f>
        <v>0</v>
      </c>
      <c r="BI164" s="195">
        <f>IF(N164="nulová",J164,0)</f>
        <v>0</v>
      </c>
      <c r="BJ164" s="16" t="s">
        <v>84</v>
      </c>
      <c r="BK164" s="195">
        <f>ROUND(I164*H164,2)</f>
        <v>0</v>
      </c>
      <c r="BL164" s="16" t="s">
        <v>169</v>
      </c>
      <c r="BM164" s="194" t="s">
        <v>211</v>
      </c>
    </row>
    <row r="165" spans="1:65" s="2" customFormat="1" ht="29.25">
      <c r="A165" s="33"/>
      <c r="B165" s="34"/>
      <c r="C165" s="35"/>
      <c r="D165" s="196" t="s">
        <v>127</v>
      </c>
      <c r="E165" s="35"/>
      <c r="F165" s="197" t="s">
        <v>212</v>
      </c>
      <c r="G165" s="35"/>
      <c r="H165" s="35"/>
      <c r="I165" s="198"/>
      <c r="J165" s="35"/>
      <c r="K165" s="35"/>
      <c r="L165" s="38"/>
      <c r="M165" s="199"/>
      <c r="N165" s="200"/>
      <c r="O165" s="70"/>
      <c r="P165" s="70"/>
      <c r="Q165" s="70"/>
      <c r="R165" s="70"/>
      <c r="S165" s="70"/>
      <c r="T165" s="71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6" t="s">
        <v>127</v>
      </c>
      <c r="AU165" s="16" t="s">
        <v>86</v>
      </c>
    </row>
    <row r="166" spans="1:65" s="2" customFormat="1" ht="19.5">
      <c r="A166" s="33"/>
      <c r="B166" s="34"/>
      <c r="C166" s="35"/>
      <c r="D166" s="196" t="s">
        <v>143</v>
      </c>
      <c r="E166" s="35"/>
      <c r="F166" s="212" t="s">
        <v>208</v>
      </c>
      <c r="G166" s="35"/>
      <c r="H166" s="35"/>
      <c r="I166" s="198"/>
      <c r="J166" s="35"/>
      <c r="K166" s="35"/>
      <c r="L166" s="38"/>
      <c r="M166" s="199"/>
      <c r="N166" s="200"/>
      <c r="O166" s="70"/>
      <c r="P166" s="70"/>
      <c r="Q166" s="70"/>
      <c r="R166" s="70"/>
      <c r="S166" s="70"/>
      <c r="T166" s="71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6" t="s">
        <v>143</v>
      </c>
      <c r="AU166" s="16" t="s">
        <v>86</v>
      </c>
    </row>
    <row r="167" spans="1:65" s="2" customFormat="1" ht="21.75" customHeight="1">
      <c r="A167" s="33"/>
      <c r="B167" s="34"/>
      <c r="C167" s="182" t="s">
        <v>213</v>
      </c>
      <c r="D167" s="182" t="s">
        <v>121</v>
      </c>
      <c r="E167" s="183" t="s">
        <v>214</v>
      </c>
      <c r="F167" s="184" t="s">
        <v>215</v>
      </c>
      <c r="G167" s="185" t="s">
        <v>168</v>
      </c>
      <c r="H167" s="186">
        <v>2</v>
      </c>
      <c r="I167" s="187"/>
      <c r="J167" s="188">
        <f>ROUND(I167*H167,2)</f>
        <v>0</v>
      </c>
      <c r="K167" s="189"/>
      <c r="L167" s="38"/>
      <c r="M167" s="190" t="s">
        <v>1</v>
      </c>
      <c r="N167" s="191" t="s">
        <v>41</v>
      </c>
      <c r="O167" s="70"/>
      <c r="P167" s="192">
        <f>O167*H167</f>
        <v>0</v>
      </c>
      <c r="Q167" s="192">
        <v>0</v>
      </c>
      <c r="R167" s="192">
        <f>Q167*H167</f>
        <v>0</v>
      </c>
      <c r="S167" s="192">
        <v>0.02</v>
      </c>
      <c r="T167" s="193">
        <f>S167*H167</f>
        <v>0.04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94" t="s">
        <v>169</v>
      </c>
      <c r="AT167" s="194" t="s">
        <v>121</v>
      </c>
      <c r="AU167" s="194" t="s">
        <v>86</v>
      </c>
      <c r="AY167" s="16" t="s">
        <v>118</v>
      </c>
      <c r="BE167" s="195">
        <f>IF(N167="základní",J167,0)</f>
        <v>0</v>
      </c>
      <c r="BF167" s="195">
        <f>IF(N167="snížená",J167,0)</f>
        <v>0</v>
      </c>
      <c r="BG167" s="195">
        <f>IF(N167="zákl. přenesená",J167,0)</f>
        <v>0</v>
      </c>
      <c r="BH167" s="195">
        <f>IF(N167="sníž. přenesená",J167,0)</f>
        <v>0</v>
      </c>
      <c r="BI167" s="195">
        <f>IF(N167="nulová",J167,0)</f>
        <v>0</v>
      </c>
      <c r="BJ167" s="16" t="s">
        <v>84</v>
      </c>
      <c r="BK167" s="195">
        <f>ROUND(I167*H167,2)</f>
        <v>0</v>
      </c>
      <c r="BL167" s="16" t="s">
        <v>169</v>
      </c>
      <c r="BM167" s="194" t="s">
        <v>216</v>
      </c>
    </row>
    <row r="168" spans="1:65" s="2" customFormat="1" ht="19.5">
      <c r="A168" s="33"/>
      <c r="B168" s="34"/>
      <c r="C168" s="35"/>
      <c r="D168" s="196" t="s">
        <v>127</v>
      </c>
      <c r="E168" s="35"/>
      <c r="F168" s="197" t="s">
        <v>217</v>
      </c>
      <c r="G168" s="35"/>
      <c r="H168" s="35"/>
      <c r="I168" s="198"/>
      <c r="J168" s="35"/>
      <c r="K168" s="35"/>
      <c r="L168" s="38"/>
      <c r="M168" s="199"/>
      <c r="N168" s="200"/>
      <c r="O168" s="70"/>
      <c r="P168" s="70"/>
      <c r="Q168" s="70"/>
      <c r="R168" s="70"/>
      <c r="S168" s="70"/>
      <c r="T168" s="71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6" t="s">
        <v>127</v>
      </c>
      <c r="AU168" s="16" t="s">
        <v>86</v>
      </c>
    </row>
    <row r="169" spans="1:65" s="2" customFormat="1" ht="21.75" customHeight="1">
      <c r="A169" s="33"/>
      <c r="B169" s="34"/>
      <c r="C169" s="182" t="s">
        <v>218</v>
      </c>
      <c r="D169" s="182" t="s">
        <v>121</v>
      </c>
      <c r="E169" s="183" t="s">
        <v>219</v>
      </c>
      <c r="F169" s="184" t="s">
        <v>220</v>
      </c>
      <c r="G169" s="185" t="s">
        <v>168</v>
      </c>
      <c r="H169" s="186">
        <v>19</v>
      </c>
      <c r="I169" s="187"/>
      <c r="J169" s="188">
        <f>ROUND(I169*H169,2)</f>
        <v>0</v>
      </c>
      <c r="K169" s="189"/>
      <c r="L169" s="38"/>
      <c r="M169" s="190" t="s">
        <v>1</v>
      </c>
      <c r="N169" s="191" t="s">
        <v>41</v>
      </c>
      <c r="O169" s="70"/>
      <c r="P169" s="192">
        <f>O169*H169</f>
        <v>0</v>
      </c>
      <c r="Q169" s="192">
        <v>0</v>
      </c>
      <c r="R169" s="192">
        <f>Q169*H169</f>
        <v>0</v>
      </c>
      <c r="S169" s="192">
        <v>2.3000000000000001E-4</v>
      </c>
      <c r="T169" s="193">
        <f>S169*H169</f>
        <v>4.3699999999999998E-3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94" t="s">
        <v>169</v>
      </c>
      <c r="AT169" s="194" t="s">
        <v>121</v>
      </c>
      <c r="AU169" s="194" t="s">
        <v>86</v>
      </c>
      <c r="AY169" s="16" t="s">
        <v>118</v>
      </c>
      <c r="BE169" s="195">
        <f>IF(N169="základní",J169,0)</f>
        <v>0</v>
      </c>
      <c r="BF169" s="195">
        <f>IF(N169="snížená",J169,0)</f>
        <v>0</v>
      </c>
      <c r="BG169" s="195">
        <f>IF(N169="zákl. přenesená",J169,0)</f>
        <v>0</v>
      </c>
      <c r="BH169" s="195">
        <f>IF(N169="sníž. přenesená",J169,0)</f>
        <v>0</v>
      </c>
      <c r="BI169" s="195">
        <f>IF(N169="nulová",J169,0)</f>
        <v>0</v>
      </c>
      <c r="BJ169" s="16" t="s">
        <v>84</v>
      </c>
      <c r="BK169" s="195">
        <f>ROUND(I169*H169,2)</f>
        <v>0</v>
      </c>
      <c r="BL169" s="16" t="s">
        <v>169</v>
      </c>
      <c r="BM169" s="194" t="s">
        <v>221</v>
      </c>
    </row>
    <row r="170" spans="1:65" s="2" customFormat="1" ht="19.5">
      <c r="A170" s="33"/>
      <c r="B170" s="34"/>
      <c r="C170" s="35"/>
      <c r="D170" s="196" t="s">
        <v>127</v>
      </c>
      <c r="E170" s="35"/>
      <c r="F170" s="197" t="s">
        <v>222</v>
      </c>
      <c r="G170" s="35"/>
      <c r="H170" s="35"/>
      <c r="I170" s="198"/>
      <c r="J170" s="35"/>
      <c r="K170" s="35"/>
      <c r="L170" s="38"/>
      <c r="M170" s="199"/>
      <c r="N170" s="200"/>
      <c r="O170" s="70"/>
      <c r="P170" s="70"/>
      <c r="Q170" s="70"/>
      <c r="R170" s="70"/>
      <c r="S170" s="70"/>
      <c r="T170" s="71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6" t="s">
        <v>127</v>
      </c>
      <c r="AU170" s="16" t="s">
        <v>86</v>
      </c>
    </row>
    <row r="171" spans="1:65" s="2" customFormat="1" ht="21.75" customHeight="1">
      <c r="A171" s="33"/>
      <c r="B171" s="34"/>
      <c r="C171" s="182" t="s">
        <v>223</v>
      </c>
      <c r="D171" s="182" t="s">
        <v>121</v>
      </c>
      <c r="E171" s="183" t="s">
        <v>224</v>
      </c>
      <c r="F171" s="184" t="s">
        <v>225</v>
      </c>
      <c r="G171" s="185" t="s">
        <v>168</v>
      </c>
      <c r="H171" s="186">
        <v>62</v>
      </c>
      <c r="I171" s="187"/>
      <c r="J171" s="188">
        <f>ROUND(I171*H171,2)</f>
        <v>0</v>
      </c>
      <c r="K171" s="189"/>
      <c r="L171" s="38"/>
      <c r="M171" s="190" t="s">
        <v>1</v>
      </c>
      <c r="N171" s="191" t="s">
        <v>41</v>
      </c>
      <c r="O171" s="70"/>
      <c r="P171" s="192">
        <f>O171*H171</f>
        <v>0</v>
      </c>
      <c r="Q171" s="192">
        <v>0</v>
      </c>
      <c r="R171" s="192">
        <f>Q171*H171</f>
        <v>0</v>
      </c>
      <c r="S171" s="192">
        <v>0</v>
      </c>
      <c r="T171" s="193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94" t="s">
        <v>169</v>
      </c>
      <c r="AT171" s="194" t="s">
        <v>121</v>
      </c>
      <c r="AU171" s="194" t="s">
        <v>86</v>
      </c>
      <c r="AY171" s="16" t="s">
        <v>118</v>
      </c>
      <c r="BE171" s="195">
        <f>IF(N171="základní",J171,0)</f>
        <v>0</v>
      </c>
      <c r="BF171" s="195">
        <f>IF(N171="snížená",J171,0)</f>
        <v>0</v>
      </c>
      <c r="BG171" s="195">
        <f>IF(N171="zákl. přenesená",J171,0)</f>
        <v>0</v>
      </c>
      <c r="BH171" s="195">
        <f>IF(N171="sníž. přenesená",J171,0)</f>
        <v>0</v>
      </c>
      <c r="BI171" s="195">
        <f>IF(N171="nulová",J171,0)</f>
        <v>0</v>
      </c>
      <c r="BJ171" s="16" t="s">
        <v>84</v>
      </c>
      <c r="BK171" s="195">
        <f>ROUND(I171*H171,2)</f>
        <v>0</v>
      </c>
      <c r="BL171" s="16" t="s">
        <v>169</v>
      </c>
      <c r="BM171" s="194" t="s">
        <v>226</v>
      </c>
    </row>
    <row r="172" spans="1:65" s="2" customFormat="1" ht="19.5">
      <c r="A172" s="33"/>
      <c r="B172" s="34"/>
      <c r="C172" s="35"/>
      <c r="D172" s="196" t="s">
        <v>127</v>
      </c>
      <c r="E172" s="35"/>
      <c r="F172" s="197" t="s">
        <v>227</v>
      </c>
      <c r="G172" s="35"/>
      <c r="H172" s="35"/>
      <c r="I172" s="198"/>
      <c r="J172" s="35"/>
      <c r="K172" s="35"/>
      <c r="L172" s="38"/>
      <c r="M172" s="199"/>
      <c r="N172" s="200"/>
      <c r="O172" s="70"/>
      <c r="P172" s="70"/>
      <c r="Q172" s="70"/>
      <c r="R172" s="70"/>
      <c r="S172" s="70"/>
      <c r="T172" s="71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6" t="s">
        <v>127</v>
      </c>
      <c r="AU172" s="16" t="s">
        <v>86</v>
      </c>
    </row>
    <row r="173" spans="1:65" s="2" customFormat="1" ht="19.5">
      <c r="A173" s="33"/>
      <c r="B173" s="34"/>
      <c r="C173" s="35"/>
      <c r="D173" s="196" t="s">
        <v>143</v>
      </c>
      <c r="E173" s="35"/>
      <c r="F173" s="212" t="s">
        <v>228</v>
      </c>
      <c r="G173" s="35"/>
      <c r="H173" s="35"/>
      <c r="I173" s="198"/>
      <c r="J173" s="35"/>
      <c r="K173" s="35"/>
      <c r="L173" s="38"/>
      <c r="M173" s="199"/>
      <c r="N173" s="200"/>
      <c r="O173" s="70"/>
      <c r="P173" s="70"/>
      <c r="Q173" s="70"/>
      <c r="R173" s="70"/>
      <c r="S173" s="70"/>
      <c r="T173" s="71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T173" s="16" t="s">
        <v>143</v>
      </c>
      <c r="AU173" s="16" t="s">
        <v>86</v>
      </c>
    </row>
    <row r="174" spans="1:65" s="2" customFormat="1" ht="21.75" customHeight="1">
      <c r="A174" s="33"/>
      <c r="B174" s="34"/>
      <c r="C174" s="182" t="s">
        <v>229</v>
      </c>
      <c r="D174" s="182" t="s">
        <v>121</v>
      </c>
      <c r="E174" s="183" t="s">
        <v>230</v>
      </c>
      <c r="F174" s="184" t="s">
        <v>231</v>
      </c>
      <c r="G174" s="185" t="s">
        <v>168</v>
      </c>
      <c r="H174" s="186">
        <v>30</v>
      </c>
      <c r="I174" s="187"/>
      <c r="J174" s="188">
        <f>ROUND(I174*H174,2)</f>
        <v>0</v>
      </c>
      <c r="K174" s="189"/>
      <c r="L174" s="38"/>
      <c r="M174" s="190" t="s">
        <v>1</v>
      </c>
      <c r="N174" s="191" t="s">
        <v>41</v>
      </c>
      <c r="O174" s="70"/>
      <c r="P174" s="192">
        <f>O174*H174</f>
        <v>0</v>
      </c>
      <c r="Q174" s="192">
        <v>0</v>
      </c>
      <c r="R174" s="192">
        <f>Q174*H174</f>
        <v>0</v>
      </c>
      <c r="S174" s="192">
        <v>0</v>
      </c>
      <c r="T174" s="193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94" t="s">
        <v>169</v>
      </c>
      <c r="AT174" s="194" t="s">
        <v>121</v>
      </c>
      <c r="AU174" s="194" t="s">
        <v>86</v>
      </c>
      <c r="AY174" s="16" t="s">
        <v>118</v>
      </c>
      <c r="BE174" s="195">
        <f>IF(N174="základní",J174,0)</f>
        <v>0</v>
      </c>
      <c r="BF174" s="195">
        <f>IF(N174="snížená",J174,0)</f>
        <v>0</v>
      </c>
      <c r="BG174" s="195">
        <f>IF(N174="zákl. přenesená",J174,0)</f>
        <v>0</v>
      </c>
      <c r="BH174" s="195">
        <f>IF(N174="sníž. přenesená",J174,0)</f>
        <v>0</v>
      </c>
      <c r="BI174" s="195">
        <f>IF(N174="nulová",J174,0)</f>
        <v>0</v>
      </c>
      <c r="BJ174" s="16" t="s">
        <v>84</v>
      </c>
      <c r="BK174" s="195">
        <f>ROUND(I174*H174,2)</f>
        <v>0</v>
      </c>
      <c r="BL174" s="16" t="s">
        <v>169</v>
      </c>
      <c r="BM174" s="194" t="s">
        <v>232</v>
      </c>
    </row>
    <row r="175" spans="1:65" s="2" customFormat="1" ht="19.5">
      <c r="A175" s="33"/>
      <c r="B175" s="34"/>
      <c r="C175" s="35"/>
      <c r="D175" s="196" t="s">
        <v>127</v>
      </c>
      <c r="E175" s="35"/>
      <c r="F175" s="197" t="s">
        <v>233</v>
      </c>
      <c r="G175" s="35"/>
      <c r="H175" s="35"/>
      <c r="I175" s="198"/>
      <c r="J175" s="35"/>
      <c r="K175" s="35"/>
      <c r="L175" s="38"/>
      <c r="M175" s="199"/>
      <c r="N175" s="200"/>
      <c r="O175" s="70"/>
      <c r="P175" s="70"/>
      <c r="Q175" s="70"/>
      <c r="R175" s="70"/>
      <c r="S175" s="70"/>
      <c r="T175" s="71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6" t="s">
        <v>127</v>
      </c>
      <c r="AU175" s="16" t="s">
        <v>86</v>
      </c>
    </row>
    <row r="176" spans="1:65" s="2" customFormat="1" ht="16.5" customHeight="1">
      <c r="A176" s="33"/>
      <c r="B176" s="34"/>
      <c r="C176" s="201" t="s">
        <v>7</v>
      </c>
      <c r="D176" s="201" t="s">
        <v>134</v>
      </c>
      <c r="E176" s="202" t="s">
        <v>234</v>
      </c>
      <c r="F176" s="203" t="s">
        <v>235</v>
      </c>
      <c r="G176" s="204" t="s">
        <v>168</v>
      </c>
      <c r="H176" s="205">
        <v>30</v>
      </c>
      <c r="I176" s="206"/>
      <c r="J176" s="207">
        <f>ROUND(I176*H176,2)</f>
        <v>0</v>
      </c>
      <c r="K176" s="208"/>
      <c r="L176" s="209"/>
      <c r="M176" s="210" t="s">
        <v>1</v>
      </c>
      <c r="N176" s="211" t="s">
        <v>41</v>
      </c>
      <c r="O176" s="70"/>
      <c r="P176" s="192">
        <f>O176*H176</f>
        <v>0</v>
      </c>
      <c r="Q176" s="192">
        <v>2.0000000000000002E-5</v>
      </c>
      <c r="R176" s="192">
        <f>Q176*H176</f>
        <v>6.0000000000000006E-4</v>
      </c>
      <c r="S176" s="192">
        <v>0</v>
      </c>
      <c r="T176" s="193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94" t="s">
        <v>175</v>
      </c>
      <c r="AT176" s="194" t="s">
        <v>134</v>
      </c>
      <c r="AU176" s="194" t="s">
        <v>86</v>
      </c>
      <c r="AY176" s="16" t="s">
        <v>118</v>
      </c>
      <c r="BE176" s="195">
        <f>IF(N176="základní",J176,0)</f>
        <v>0</v>
      </c>
      <c r="BF176" s="195">
        <f>IF(N176="snížená",J176,0)</f>
        <v>0</v>
      </c>
      <c r="BG176" s="195">
        <f>IF(N176="zákl. přenesená",J176,0)</f>
        <v>0</v>
      </c>
      <c r="BH176" s="195">
        <f>IF(N176="sníž. přenesená",J176,0)</f>
        <v>0</v>
      </c>
      <c r="BI176" s="195">
        <f>IF(N176="nulová",J176,0)</f>
        <v>0</v>
      </c>
      <c r="BJ176" s="16" t="s">
        <v>84</v>
      </c>
      <c r="BK176" s="195">
        <f>ROUND(I176*H176,2)</f>
        <v>0</v>
      </c>
      <c r="BL176" s="16" t="s">
        <v>169</v>
      </c>
      <c r="BM176" s="194" t="s">
        <v>236</v>
      </c>
    </row>
    <row r="177" spans="1:65" s="2" customFormat="1" ht="11.25">
      <c r="A177" s="33"/>
      <c r="B177" s="34"/>
      <c r="C177" s="35"/>
      <c r="D177" s="196" t="s">
        <v>127</v>
      </c>
      <c r="E177" s="35"/>
      <c r="F177" s="197" t="s">
        <v>235</v>
      </c>
      <c r="G177" s="35"/>
      <c r="H177" s="35"/>
      <c r="I177" s="198"/>
      <c r="J177" s="35"/>
      <c r="K177" s="35"/>
      <c r="L177" s="38"/>
      <c r="M177" s="199"/>
      <c r="N177" s="200"/>
      <c r="O177" s="70"/>
      <c r="P177" s="70"/>
      <c r="Q177" s="70"/>
      <c r="R177" s="70"/>
      <c r="S177" s="70"/>
      <c r="T177" s="71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T177" s="16" t="s">
        <v>127</v>
      </c>
      <c r="AU177" s="16" t="s">
        <v>86</v>
      </c>
    </row>
    <row r="178" spans="1:65" s="2" customFormat="1" ht="21.75" customHeight="1">
      <c r="A178" s="33"/>
      <c r="B178" s="34"/>
      <c r="C178" s="201" t="s">
        <v>237</v>
      </c>
      <c r="D178" s="201" t="s">
        <v>134</v>
      </c>
      <c r="E178" s="202" t="s">
        <v>238</v>
      </c>
      <c r="F178" s="203" t="s">
        <v>239</v>
      </c>
      <c r="G178" s="204" t="s">
        <v>168</v>
      </c>
      <c r="H178" s="205">
        <v>35</v>
      </c>
      <c r="I178" s="206"/>
      <c r="J178" s="207">
        <f>ROUND(I178*H178,2)</f>
        <v>0</v>
      </c>
      <c r="K178" s="208"/>
      <c r="L178" s="209"/>
      <c r="M178" s="210" t="s">
        <v>1</v>
      </c>
      <c r="N178" s="211" t="s">
        <v>41</v>
      </c>
      <c r="O178" s="70"/>
      <c r="P178" s="192">
        <f>O178*H178</f>
        <v>0</v>
      </c>
      <c r="Q178" s="192">
        <v>5.0000000000000002E-5</v>
      </c>
      <c r="R178" s="192">
        <f>Q178*H178</f>
        <v>1.75E-3</v>
      </c>
      <c r="S178" s="192">
        <v>0</v>
      </c>
      <c r="T178" s="193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94" t="s">
        <v>175</v>
      </c>
      <c r="AT178" s="194" t="s">
        <v>134</v>
      </c>
      <c r="AU178" s="194" t="s">
        <v>86</v>
      </c>
      <c r="AY178" s="16" t="s">
        <v>118</v>
      </c>
      <c r="BE178" s="195">
        <f>IF(N178="základní",J178,0)</f>
        <v>0</v>
      </c>
      <c r="BF178" s="195">
        <f>IF(N178="snížená",J178,0)</f>
        <v>0</v>
      </c>
      <c r="BG178" s="195">
        <f>IF(N178="zákl. přenesená",J178,0)</f>
        <v>0</v>
      </c>
      <c r="BH178" s="195">
        <f>IF(N178="sníž. přenesená",J178,0)</f>
        <v>0</v>
      </c>
      <c r="BI178" s="195">
        <f>IF(N178="nulová",J178,0)</f>
        <v>0</v>
      </c>
      <c r="BJ178" s="16" t="s">
        <v>84</v>
      </c>
      <c r="BK178" s="195">
        <f>ROUND(I178*H178,2)</f>
        <v>0</v>
      </c>
      <c r="BL178" s="16" t="s">
        <v>169</v>
      </c>
      <c r="BM178" s="194" t="s">
        <v>240</v>
      </c>
    </row>
    <row r="179" spans="1:65" s="2" customFormat="1" ht="11.25">
      <c r="A179" s="33"/>
      <c r="B179" s="34"/>
      <c r="C179" s="35"/>
      <c r="D179" s="196" t="s">
        <v>127</v>
      </c>
      <c r="E179" s="35"/>
      <c r="F179" s="197" t="s">
        <v>239</v>
      </c>
      <c r="G179" s="35"/>
      <c r="H179" s="35"/>
      <c r="I179" s="198"/>
      <c r="J179" s="35"/>
      <c r="K179" s="35"/>
      <c r="L179" s="38"/>
      <c r="M179" s="199"/>
      <c r="N179" s="200"/>
      <c r="O179" s="70"/>
      <c r="P179" s="70"/>
      <c r="Q179" s="70"/>
      <c r="R179" s="70"/>
      <c r="S179" s="70"/>
      <c r="T179" s="71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T179" s="16" t="s">
        <v>127</v>
      </c>
      <c r="AU179" s="16" t="s">
        <v>86</v>
      </c>
    </row>
    <row r="180" spans="1:65" s="2" customFormat="1" ht="33" customHeight="1">
      <c r="A180" s="33"/>
      <c r="B180" s="34"/>
      <c r="C180" s="201" t="s">
        <v>241</v>
      </c>
      <c r="D180" s="201" t="s">
        <v>134</v>
      </c>
      <c r="E180" s="202" t="s">
        <v>242</v>
      </c>
      <c r="F180" s="203" t="s">
        <v>243</v>
      </c>
      <c r="G180" s="204" t="s">
        <v>168</v>
      </c>
      <c r="H180" s="205">
        <v>2</v>
      </c>
      <c r="I180" s="206"/>
      <c r="J180" s="207">
        <f>ROUND(I180*H180,2)</f>
        <v>0</v>
      </c>
      <c r="K180" s="208"/>
      <c r="L180" s="209"/>
      <c r="M180" s="210" t="s">
        <v>1</v>
      </c>
      <c r="N180" s="211" t="s">
        <v>41</v>
      </c>
      <c r="O180" s="70"/>
      <c r="P180" s="192">
        <f>O180*H180</f>
        <v>0</v>
      </c>
      <c r="Q180" s="192">
        <v>8.0000000000000007E-5</v>
      </c>
      <c r="R180" s="192">
        <f>Q180*H180</f>
        <v>1.6000000000000001E-4</v>
      </c>
      <c r="S180" s="192">
        <v>0</v>
      </c>
      <c r="T180" s="193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94" t="s">
        <v>175</v>
      </c>
      <c r="AT180" s="194" t="s">
        <v>134</v>
      </c>
      <c r="AU180" s="194" t="s">
        <v>86</v>
      </c>
      <c r="AY180" s="16" t="s">
        <v>118</v>
      </c>
      <c r="BE180" s="195">
        <f>IF(N180="základní",J180,0)</f>
        <v>0</v>
      </c>
      <c r="BF180" s="195">
        <f>IF(N180="snížená",J180,0)</f>
        <v>0</v>
      </c>
      <c r="BG180" s="195">
        <f>IF(N180="zákl. přenesená",J180,0)</f>
        <v>0</v>
      </c>
      <c r="BH180" s="195">
        <f>IF(N180="sníž. přenesená",J180,0)</f>
        <v>0</v>
      </c>
      <c r="BI180" s="195">
        <f>IF(N180="nulová",J180,0)</f>
        <v>0</v>
      </c>
      <c r="BJ180" s="16" t="s">
        <v>84</v>
      </c>
      <c r="BK180" s="195">
        <f>ROUND(I180*H180,2)</f>
        <v>0</v>
      </c>
      <c r="BL180" s="16" t="s">
        <v>169</v>
      </c>
      <c r="BM180" s="194" t="s">
        <v>244</v>
      </c>
    </row>
    <row r="181" spans="1:65" s="2" customFormat="1" ht="19.5">
      <c r="A181" s="33"/>
      <c r="B181" s="34"/>
      <c r="C181" s="35"/>
      <c r="D181" s="196" t="s">
        <v>127</v>
      </c>
      <c r="E181" s="35"/>
      <c r="F181" s="197" t="s">
        <v>243</v>
      </c>
      <c r="G181" s="35"/>
      <c r="H181" s="35"/>
      <c r="I181" s="198"/>
      <c r="J181" s="35"/>
      <c r="K181" s="35"/>
      <c r="L181" s="38"/>
      <c r="M181" s="199"/>
      <c r="N181" s="200"/>
      <c r="O181" s="70"/>
      <c r="P181" s="70"/>
      <c r="Q181" s="70"/>
      <c r="R181" s="70"/>
      <c r="S181" s="70"/>
      <c r="T181" s="71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6" t="s">
        <v>127</v>
      </c>
      <c r="AU181" s="16" t="s">
        <v>86</v>
      </c>
    </row>
    <row r="182" spans="1:65" s="2" customFormat="1" ht="21.75" customHeight="1">
      <c r="A182" s="33"/>
      <c r="B182" s="34"/>
      <c r="C182" s="201" t="s">
        <v>245</v>
      </c>
      <c r="D182" s="201" t="s">
        <v>134</v>
      </c>
      <c r="E182" s="202" t="s">
        <v>246</v>
      </c>
      <c r="F182" s="203" t="s">
        <v>247</v>
      </c>
      <c r="G182" s="204" t="s">
        <v>168</v>
      </c>
      <c r="H182" s="205">
        <v>35</v>
      </c>
      <c r="I182" s="206"/>
      <c r="J182" s="207">
        <f>ROUND(I182*H182,2)</f>
        <v>0</v>
      </c>
      <c r="K182" s="208"/>
      <c r="L182" s="209"/>
      <c r="M182" s="210" t="s">
        <v>1</v>
      </c>
      <c r="N182" s="211" t="s">
        <v>41</v>
      </c>
      <c r="O182" s="70"/>
      <c r="P182" s="192">
        <f>O182*H182</f>
        <v>0</v>
      </c>
      <c r="Q182" s="192">
        <v>5.0000000000000002E-5</v>
      </c>
      <c r="R182" s="192">
        <f>Q182*H182</f>
        <v>1.75E-3</v>
      </c>
      <c r="S182" s="192">
        <v>0</v>
      </c>
      <c r="T182" s="193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94" t="s">
        <v>175</v>
      </c>
      <c r="AT182" s="194" t="s">
        <v>134</v>
      </c>
      <c r="AU182" s="194" t="s">
        <v>86</v>
      </c>
      <c r="AY182" s="16" t="s">
        <v>118</v>
      </c>
      <c r="BE182" s="195">
        <f>IF(N182="základní",J182,0)</f>
        <v>0</v>
      </c>
      <c r="BF182" s="195">
        <f>IF(N182="snížená",J182,0)</f>
        <v>0</v>
      </c>
      <c r="BG182" s="195">
        <f>IF(N182="zákl. přenesená",J182,0)</f>
        <v>0</v>
      </c>
      <c r="BH182" s="195">
        <f>IF(N182="sníž. přenesená",J182,0)</f>
        <v>0</v>
      </c>
      <c r="BI182" s="195">
        <f>IF(N182="nulová",J182,0)</f>
        <v>0</v>
      </c>
      <c r="BJ182" s="16" t="s">
        <v>84</v>
      </c>
      <c r="BK182" s="195">
        <f>ROUND(I182*H182,2)</f>
        <v>0</v>
      </c>
      <c r="BL182" s="16" t="s">
        <v>169</v>
      </c>
      <c r="BM182" s="194" t="s">
        <v>248</v>
      </c>
    </row>
    <row r="183" spans="1:65" s="2" customFormat="1" ht="19.5">
      <c r="A183" s="33"/>
      <c r="B183" s="34"/>
      <c r="C183" s="35"/>
      <c r="D183" s="196" t="s">
        <v>127</v>
      </c>
      <c r="E183" s="35"/>
      <c r="F183" s="197" t="s">
        <v>247</v>
      </c>
      <c r="G183" s="35"/>
      <c r="H183" s="35"/>
      <c r="I183" s="198"/>
      <c r="J183" s="35"/>
      <c r="K183" s="35"/>
      <c r="L183" s="38"/>
      <c r="M183" s="199"/>
      <c r="N183" s="200"/>
      <c r="O183" s="70"/>
      <c r="P183" s="70"/>
      <c r="Q183" s="70"/>
      <c r="R183" s="70"/>
      <c r="S183" s="70"/>
      <c r="T183" s="71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T183" s="16" t="s">
        <v>127</v>
      </c>
      <c r="AU183" s="16" t="s">
        <v>86</v>
      </c>
    </row>
    <row r="184" spans="1:65" s="2" customFormat="1" ht="21.75" customHeight="1">
      <c r="A184" s="33"/>
      <c r="B184" s="34"/>
      <c r="C184" s="182" t="s">
        <v>249</v>
      </c>
      <c r="D184" s="182" t="s">
        <v>121</v>
      </c>
      <c r="E184" s="183" t="s">
        <v>250</v>
      </c>
      <c r="F184" s="184" t="s">
        <v>251</v>
      </c>
      <c r="G184" s="185" t="s">
        <v>168</v>
      </c>
      <c r="H184" s="186">
        <v>20</v>
      </c>
      <c r="I184" s="187"/>
      <c r="J184" s="188">
        <f>ROUND(I184*H184,2)</f>
        <v>0</v>
      </c>
      <c r="K184" s="189"/>
      <c r="L184" s="38"/>
      <c r="M184" s="190" t="s">
        <v>1</v>
      </c>
      <c r="N184" s="191" t="s">
        <v>41</v>
      </c>
      <c r="O184" s="70"/>
      <c r="P184" s="192">
        <f>O184*H184</f>
        <v>0</v>
      </c>
      <c r="Q184" s="192">
        <v>0</v>
      </c>
      <c r="R184" s="192">
        <f>Q184*H184</f>
        <v>0</v>
      </c>
      <c r="S184" s="192">
        <v>0</v>
      </c>
      <c r="T184" s="193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94" t="s">
        <v>169</v>
      </c>
      <c r="AT184" s="194" t="s">
        <v>121</v>
      </c>
      <c r="AU184" s="194" t="s">
        <v>86</v>
      </c>
      <c r="AY184" s="16" t="s">
        <v>118</v>
      </c>
      <c r="BE184" s="195">
        <f>IF(N184="základní",J184,0)</f>
        <v>0</v>
      </c>
      <c r="BF184" s="195">
        <f>IF(N184="snížená",J184,0)</f>
        <v>0</v>
      </c>
      <c r="BG184" s="195">
        <f>IF(N184="zákl. přenesená",J184,0)</f>
        <v>0</v>
      </c>
      <c r="BH184" s="195">
        <f>IF(N184="sníž. přenesená",J184,0)</f>
        <v>0</v>
      </c>
      <c r="BI184" s="195">
        <f>IF(N184="nulová",J184,0)</f>
        <v>0</v>
      </c>
      <c r="BJ184" s="16" t="s">
        <v>84</v>
      </c>
      <c r="BK184" s="195">
        <f>ROUND(I184*H184,2)</f>
        <v>0</v>
      </c>
      <c r="BL184" s="16" t="s">
        <v>169</v>
      </c>
      <c r="BM184" s="194" t="s">
        <v>252</v>
      </c>
    </row>
    <row r="185" spans="1:65" s="2" customFormat="1" ht="19.5">
      <c r="A185" s="33"/>
      <c r="B185" s="34"/>
      <c r="C185" s="35"/>
      <c r="D185" s="196" t="s">
        <v>127</v>
      </c>
      <c r="E185" s="35"/>
      <c r="F185" s="197" t="s">
        <v>253</v>
      </c>
      <c r="G185" s="35"/>
      <c r="H185" s="35"/>
      <c r="I185" s="198"/>
      <c r="J185" s="35"/>
      <c r="K185" s="35"/>
      <c r="L185" s="38"/>
      <c r="M185" s="199"/>
      <c r="N185" s="200"/>
      <c r="O185" s="70"/>
      <c r="P185" s="70"/>
      <c r="Q185" s="70"/>
      <c r="R185" s="70"/>
      <c r="S185" s="70"/>
      <c r="T185" s="71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T185" s="16" t="s">
        <v>127</v>
      </c>
      <c r="AU185" s="16" t="s">
        <v>86</v>
      </c>
    </row>
    <row r="186" spans="1:65" s="2" customFormat="1" ht="16.5" customHeight="1">
      <c r="A186" s="33"/>
      <c r="B186" s="34"/>
      <c r="C186" s="201" t="s">
        <v>254</v>
      </c>
      <c r="D186" s="201" t="s">
        <v>134</v>
      </c>
      <c r="E186" s="202" t="s">
        <v>255</v>
      </c>
      <c r="F186" s="203" t="s">
        <v>256</v>
      </c>
      <c r="G186" s="204" t="s">
        <v>168</v>
      </c>
      <c r="H186" s="205">
        <v>20</v>
      </c>
      <c r="I186" s="206"/>
      <c r="J186" s="207">
        <f>ROUND(I186*H186,2)</f>
        <v>0</v>
      </c>
      <c r="K186" s="208"/>
      <c r="L186" s="209"/>
      <c r="M186" s="210" t="s">
        <v>1</v>
      </c>
      <c r="N186" s="211" t="s">
        <v>41</v>
      </c>
      <c r="O186" s="70"/>
      <c r="P186" s="192">
        <f>O186*H186</f>
        <v>0</v>
      </c>
      <c r="Q186" s="192">
        <v>6.0000000000000002E-5</v>
      </c>
      <c r="R186" s="192">
        <f>Q186*H186</f>
        <v>1.2000000000000001E-3</v>
      </c>
      <c r="S186" s="192">
        <v>0</v>
      </c>
      <c r="T186" s="193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94" t="s">
        <v>175</v>
      </c>
      <c r="AT186" s="194" t="s">
        <v>134</v>
      </c>
      <c r="AU186" s="194" t="s">
        <v>86</v>
      </c>
      <c r="AY186" s="16" t="s">
        <v>118</v>
      </c>
      <c r="BE186" s="195">
        <f>IF(N186="základní",J186,0)</f>
        <v>0</v>
      </c>
      <c r="BF186" s="195">
        <f>IF(N186="snížená",J186,0)</f>
        <v>0</v>
      </c>
      <c r="BG186" s="195">
        <f>IF(N186="zákl. přenesená",J186,0)</f>
        <v>0</v>
      </c>
      <c r="BH186" s="195">
        <f>IF(N186="sníž. přenesená",J186,0)</f>
        <v>0</v>
      </c>
      <c r="BI186" s="195">
        <f>IF(N186="nulová",J186,0)</f>
        <v>0</v>
      </c>
      <c r="BJ186" s="16" t="s">
        <v>84</v>
      </c>
      <c r="BK186" s="195">
        <f>ROUND(I186*H186,2)</f>
        <v>0</v>
      </c>
      <c r="BL186" s="16" t="s">
        <v>169</v>
      </c>
      <c r="BM186" s="194" t="s">
        <v>257</v>
      </c>
    </row>
    <row r="187" spans="1:65" s="2" customFormat="1" ht="11.25">
      <c r="A187" s="33"/>
      <c r="B187" s="34"/>
      <c r="C187" s="35"/>
      <c r="D187" s="196" t="s">
        <v>127</v>
      </c>
      <c r="E187" s="35"/>
      <c r="F187" s="197" t="s">
        <v>256</v>
      </c>
      <c r="G187" s="35"/>
      <c r="H187" s="35"/>
      <c r="I187" s="198"/>
      <c r="J187" s="35"/>
      <c r="K187" s="35"/>
      <c r="L187" s="38"/>
      <c r="M187" s="199"/>
      <c r="N187" s="200"/>
      <c r="O187" s="70"/>
      <c r="P187" s="70"/>
      <c r="Q187" s="70"/>
      <c r="R187" s="70"/>
      <c r="S187" s="70"/>
      <c r="T187" s="71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T187" s="16" t="s">
        <v>127</v>
      </c>
      <c r="AU187" s="16" t="s">
        <v>86</v>
      </c>
    </row>
    <row r="188" spans="1:65" s="2" customFormat="1" ht="21.75" customHeight="1">
      <c r="A188" s="33"/>
      <c r="B188" s="34"/>
      <c r="C188" s="182" t="s">
        <v>258</v>
      </c>
      <c r="D188" s="182" t="s">
        <v>121</v>
      </c>
      <c r="E188" s="183" t="s">
        <v>259</v>
      </c>
      <c r="F188" s="184" t="s">
        <v>260</v>
      </c>
      <c r="G188" s="185" t="s">
        <v>168</v>
      </c>
      <c r="H188" s="186">
        <v>32</v>
      </c>
      <c r="I188" s="187"/>
      <c r="J188" s="188">
        <f>ROUND(I188*H188,2)</f>
        <v>0</v>
      </c>
      <c r="K188" s="189"/>
      <c r="L188" s="38"/>
      <c r="M188" s="190" t="s">
        <v>1</v>
      </c>
      <c r="N188" s="191" t="s">
        <v>41</v>
      </c>
      <c r="O188" s="70"/>
      <c r="P188" s="192">
        <f>O188*H188</f>
        <v>0</v>
      </c>
      <c r="Q188" s="192">
        <v>0</v>
      </c>
      <c r="R188" s="192">
        <f>Q188*H188</f>
        <v>0</v>
      </c>
      <c r="S188" s="192">
        <v>0</v>
      </c>
      <c r="T188" s="193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94" t="s">
        <v>169</v>
      </c>
      <c r="AT188" s="194" t="s">
        <v>121</v>
      </c>
      <c r="AU188" s="194" t="s">
        <v>86</v>
      </c>
      <c r="AY188" s="16" t="s">
        <v>118</v>
      </c>
      <c r="BE188" s="195">
        <f>IF(N188="základní",J188,0)</f>
        <v>0</v>
      </c>
      <c r="BF188" s="195">
        <f>IF(N188="snížená",J188,0)</f>
        <v>0</v>
      </c>
      <c r="BG188" s="195">
        <f>IF(N188="zákl. přenesená",J188,0)</f>
        <v>0</v>
      </c>
      <c r="BH188" s="195">
        <f>IF(N188="sníž. přenesená",J188,0)</f>
        <v>0</v>
      </c>
      <c r="BI188" s="195">
        <f>IF(N188="nulová",J188,0)</f>
        <v>0</v>
      </c>
      <c r="BJ188" s="16" t="s">
        <v>84</v>
      </c>
      <c r="BK188" s="195">
        <f>ROUND(I188*H188,2)</f>
        <v>0</v>
      </c>
      <c r="BL188" s="16" t="s">
        <v>169</v>
      </c>
      <c r="BM188" s="194" t="s">
        <v>261</v>
      </c>
    </row>
    <row r="189" spans="1:65" s="2" customFormat="1" ht="19.5">
      <c r="A189" s="33"/>
      <c r="B189" s="34"/>
      <c r="C189" s="35"/>
      <c r="D189" s="196" t="s">
        <v>127</v>
      </c>
      <c r="E189" s="35"/>
      <c r="F189" s="197" t="s">
        <v>262</v>
      </c>
      <c r="G189" s="35"/>
      <c r="H189" s="35"/>
      <c r="I189" s="198"/>
      <c r="J189" s="35"/>
      <c r="K189" s="35"/>
      <c r="L189" s="38"/>
      <c r="M189" s="199"/>
      <c r="N189" s="200"/>
      <c r="O189" s="70"/>
      <c r="P189" s="70"/>
      <c r="Q189" s="70"/>
      <c r="R189" s="70"/>
      <c r="S189" s="70"/>
      <c r="T189" s="71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6" t="s">
        <v>127</v>
      </c>
      <c r="AU189" s="16" t="s">
        <v>86</v>
      </c>
    </row>
    <row r="190" spans="1:65" s="2" customFormat="1" ht="16.5" customHeight="1">
      <c r="A190" s="33"/>
      <c r="B190" s="34"/>
      <c r="C190" s="201" t="s">
        <v>263</v>
      </c>
      <c r="D190" s="201" t="s">
        <v>134</v>
      </c>
      <c r="E190" s="202" t="s">
        <v>264</v>
      </c>
      <c r="F190" s="203" t="s">
        <v>265</v>
      </c>
      <c r="G190" s="204" t="s">
        <v>168</v>
      </c>
      <c r="H190" s="205">
        <v>32</v>
      </c>
      <c r="I190" s="206"/>
      <c r="J190" s="207">
        <f>ROUND(I190*H190,2)</f>
        <v>0</v>
      </c>
      <c r="K190" s="208"/>
      <c r="L190" s="209"/>
      <c r="M190" s="210" t="s">
        <v>1</v>
      </c>
      <c r="N190" s="211" t="s">
        <v>41</v>
      </c>
      <c r="O190" s="70"/>
      <c r="P190" s="192">
        <f>O190*H190</f>
        <v>0</v>
      </c>
      <c r="Q190" s="192">
        <v>5.0000000000000002E-5</v>
      </c>
      <c r="R190" s="192">
        <f>Q190*H190</f>
        <v>1.6000000000000001E-3</v>
      </c>
      <c r="S190" s="192">
        <v>0</v>
      </c>
      <c r="T190" s="193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94" t="s">
        <v>175</v>
      </c>
      <c r="AT190" s="194" t="s">
        <v>134</v>
      </c>
      <c r="AU190" s="194" t="s">
        <v>86</v>
      </c>
      <c r="AY190" s="16" t="s">
        <v>118</v>
      </c>
      <c r="BE190" s="195">
        <f>IF(N190="základní",J190,0)</f>
        <v>0</v>
      </c>
      <c r="BF190" s="195">
        <f>IF(N190="snížená",J190,0)</f>
        <v>0</v>
      </c>
      <c r="BG190" s="195">
        <f>IF(N190="zákl. přenesená",J190,0)</f>
        <v>0</v>
      </c>
      <c r="BH190" s="195">
        <f>IF(N190="sníž. přenesená",J190,0)</f>
        <v>0</v>
      </c>
      <c r="BI190" s="195">
        <f>IF(N190="nulová",J190,0)</f>
        <v>0</v>
      </c>
      <c r="BJ190" s="16" t="s">
        <v>84</v>
      </c>
      <c r="BK190" s="195">
        <f>ROUND(I190*H190,2)</f>
        <v>0</v>
      </c>
      <c r="BL190" s="16" t="s">
        <v>169</v>
      </c>
      <c r="BM190" s="194" t="s">
        <v>266</v>
      </c>
    </row>
    <row r="191" spans="1:65" s="2" customFormat="1" ht="11.25">
      <c r="A191" s="33"/>
      <c r="B191" s="34"/>
      <c r="C191" s="35"/>
      <c r="D191" s="196" t="s">
        <v>127</v>
      </c>
      <c r="E191" s="35"/>
      <c r="F191" s="197" t="s">
        <v>265</v>
      </c>
      <c r="G191" s="35"/>
      <c r="H191" s="35"/>
      <c r="I191" s="198"/>
      <c r="J191" s="35"/>
      <c r="K191" s="35"/>
      <c r="L191" s="38"/>
      <c r="M191" s="199"/>
      <c r="N191" s="200"/>
      <c r="O191" s="70"/>
      <c r="P191" s="70"/>
      <c r="Q191" s="70"/>
      <c r="R191" s="70"/>
      <c r="S191" s="70"/>
      <c r="T191" s="71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T191" s="16" t="s">
        <v>127</v>
      </c>
      <c r="AU191" s="16" t="s">
        <v>86</v>
      </c>
    </row>
    <row r="192" spans="1:65" s="2" customFormat="1" ht="16.5" customHeight="1">
      <c r="A192" s="33"/>
      <c r="B192" s="34"/>
      <c r="C192" s="201" t="s">
        <v>267</v>
      </c>
      <c r="D192" s="201" t="s">
        <v>134</v>
      </c>
      <c r="E192" s="202" t="s">
        <v>268</v>
      </c>
      <c r="F192" s="203" t="s">
        <v>269</v>
      </c>
      <c r="G192" s="204" t="s">
        <v>168</v>
      </c>
      <c r="H192" s="205">
        <v>17</v>
      </c>
      <c r="I192" s="206"/>
      <c r="J192" s="207">
        <f>ROUND(I192*H192,2)</f>
        <v>0</v>
      </c>
      <c r="K192" s="208"/>
      <c r="L192" s="209"/>
      <c r="M192" s="210" t="s">
        <v>1</v>
      </c>
      <c r="N192" s="211" t="s">
        <v>41</v>
      </c>
      <c r="O192" s="70"/>
      <c r="P192" s="192">
        <f>O192*H192</f>
        <v>0</v>
      </c>
      <c r="Q192" s="192">
        <v>5.0000000000000002E-5</v>
      </c>
      <c r="R192" s="192">
        <f>Q192*H192</f>
        <v>8.5000000000000006E-4</v>
      </c>
      <c r="S192" s="192">
        <v>0</v>
      </c>
      <c r="T192" s="193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94" t="s">
        <v>175</v>
      </c>
      <c r="AT192" s="194" t="s">
        <v>134</v>
      </c>
      <c r="AU192" s="194" t="s">
        <v>86</v>
      </c>
      <c r="AY192" s="16" t="s">
        <v>118</v>
      </c>
      <c r="BE192" s="195">
        <f>IF(N192="základní",J192,0)</f>
        <v>0</v>
      </c>
      <c r="BF192" s="195">
        <f>IF(N192="snížená",J192,0)</f>
        <v>0</v>
      </c>
      <c r="BG192" s="195">
        <f>IF(N192="zákl. přenesená",J192,0)</f>
        <v>0</v>
      </c>
      <c r="BH192" s="195">
        <f>IF(N192="sníž. přenesená",J192,0)</f>
        <v>0</v>
      </c>
      <c r="BI192" s="195">
        <f>IF(N192="nulová",J192,0)</f>
        <v>0</v>
      </c>
      <c r="BJ192" s="16" t="s">
        <v>84</v>
      </c>
      <c r="BK192" s="195">
        <f>ROUND(I192*H192,2)</f>
        <v>0</v>
      </c>
      <c r="BL192" s="16" t="s">
        <v>169</v>
      </c>
      <c r="BM192" s="194" t="s">
        <v>270</v>
      </c>
    </row>
    <row r="193" spans="1:65" s="2" customFormat="1" ht="11.25">
      <c r="A193" s="33"/>
      <c r="B193" s="34"/>
      <c r="C193" s="35"/>
      <c r="D193" s="196" t="s">
        <v>127</v>
      </c>
      <c r="E193" s="35"/>
      <c r="F193" s="197" t="s">
        <v>269</v>
      </c>
      <c r="G193" s="35"/>
      <c r="H193" s="35"/>
      <c r="I193" s="198"/>
      <c r="J193" s="35"/>
      <c r="K193" s="35"/>
      <c r="L193" s="38"/>
      <c r="M193" s="199"/>
      <c r="N193" s="200"/>
      <c r="O193" s="70"/>
      <c r="P193" s="70"/>
      <c r="Q193" s="70"/>
      <c r="R193" s="70"/>
      <c r="S193" s="70"/>
      <c r="T193" s="71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T193" s="16" t="s">
        <v>127</v>
      </c>
      <c r="AU193" s="16" t="s">
        <v>86</v>
      </c>
    </row>
    <row r="194" spans="1:65" s="2" customFormat="1" ht="21.75" customHeight="1">
      <c r="A194" s="33"/>
      <c r="B194" s="34"/>
      <c r="C194" s="182" t="s">
        <v>271</v>
      </c>
      <c r="D194" s="182" t="s">
        <v>121</v>
      </c>
      <c r="E194" s="183" t="s">
        <v>272</v>
      </c>
      <c r="F194" s="184" t="s">
        <v>273</v>
      </c>
      <c r="G194" s="185" t="s">
        <v>168</v>
      </c>
      <c r="H194" s="186">
        <v>17</v>
      </c>
      <c r="I194" s="187"/>
      <c r="J194" s="188">
        <f>ROUND(I194*H194,2)</f>
        <v>0</v>
      </c>
      <c r="K194" s="189"/>
      <c r="L194" s="38"/>
      <c r="M194" s="190" t="s">
        <v>1</v>
      </c>
      <c r="N194" s="191" t="s">
        <v>41</v>
      </c>
      <c r="O194" s="70"/>
      <c r="P194" s="192">
        <f>O194*H194</f>
        <v>0</v>
      </c>
      <c r="Q194" s="192">
        <v>0</v>
      </c>
      <c r="R194" s="192">
        <f>Q194*H194</f>
        <v>0</v>
      </c>
      <c r="S194" s="192">
        <v>0</v>
      </c>
      <c r="T194" s="193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94" t="s">
        <v>169</v>
      </c>
      <c r="AT194" s="194" t="s">
        <v>121</v>
      </c>
      <c r="AU194" s="194" t="s">
        <v>86</v>
      </c>
      <c r="AY194" s="16" t="s">
        <v>118</v>
      </c>
      <c r="BE194" s="195">
        <f>IF(N194="základní",J194,0)</f>
        <v>0</v>
      </c>
      <c r="BF194" s="195">
        <f>IF(N194="snížená",J194,0)</f>
        <v>0</v>
      </c>
      <c r="BG194" s="195">
        <f>IF(N194="zákl. přenesená",J194,0)</f>
        <v>0</v>
      </c>
      <c r="BH194" s="195">
        <f>IF(N194="sníž. přenesená",J194,0)</f>
        <v>0</v>
      </c>
      <c r="BI194" s="195">
        <f>IF(N194="nulová",J194,0)</f>
        <v>0</v>
      </c>
      <c r="BJ194" s="16" t="s">
        <v>84</v>
      </c>
      <c r="BK194" s="195">
        <f>ROUND(I194*H194,2)</f>
        <v>0</v>
      </c>
      <c r="BL194" s="16" t="s">
        <v>169</v>
      </c>
      <c r="BM194" s="194" t="s">
        <v>274</v>
      </c>
    </row>
    <row r="195" spans="1:65" s="2" customFormat="1" ht="19.5">
      <c r="A195" s="33"/>
      <c r="B195" s="34"/>
      <c r="C195" s="35"/>
      <c r="D195" s="196" t="s">
        <v>127</v>
      </c>
      <c r="E195" s="35"/>
      <c r="F195" s="197" t="s">
        <v>275</v>
      </c>
      <c r="G195" s="35"/>
      <c r="H195" s="35"/>
      <c r="I195" s="198"/>
      <c r="J195" s="35"/>
      <c r="K195" s="35"/>
      <c r="L195" s="38"/>
      <c r="M195" s="199"/>
      <c r="N195" s="200"/>
      <c r="O195" s="70"/>
      <c r="P195" s="70"/>
      <c r="Q195" s="70"/>
      <c r="R195" s="70"/>
      <c r="S195" s="70"/>
      <c r="T195" s="71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T195" s="16" t="s">
        <v>127</v>
      </c>
      <c r="AU195" s="16" t="s">
        <v>86</v>
      </c>
    </row>
    <row r="196" spans="1:65" s="2" customFormat="1" ht="21.75" customHeight="1">
      <c r="A196" s="33"/>
      <c r="B196" s="34"/>
      <c r="C196" s="182" t="s">
        <v>276</v>
      </c>
      <c r="D196" s="182" t="s">
        <v>121</v>
      </c>
      <c r="E196" s="183" t="s">
        <v>277</v>
      </c>
      <c r="F196" s="184" t="s">
        <v>278</v>
      </c>
      <c r="G196" s="185" t="s">
        <v>168</v>
      </c>
      <c r="H196" s="186">
        <v>3</v>
      </c>
      <c r="I196" s="187"/>
      <c r="J196" s="188">
        <f>ROUND(I196*H196,2)</f>
        <v>0</v>
      </c>
      <c r="K196" s="189"/>
      <c r="L196" s="38"/>
      <c r="M196" s="190" t="s">
        <v>1</v>
      </c>
      <c r="N196" s="191" t="s">
        <v>41</v>
      </c>
      <c r="O196" s="70"/>
      <c r="P196" s="192">
        <f>O196*H196</f>
        <v>0</v>
      </c>
      <c r="Q196" s="192">
        <v>0</v>
      </c>
      <c r="R196" s="192">
        <f>Q196*H196</f>
        <v>0</v>
      </c>
      <c r="S196" s="192">
        <v>0</v>
      </c>
      <c r="T196" s="193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94" t="s">
        <v>169</v>
      </c>
      <c r="AT196" s="194" t="s">
        <v>121</v>
      </c>
      <c r="AU196" s="194" t="s">
        <v>86</v>
      </c>
      <c r="AY196" s="16" t="s">
        <v>118</v>
      </c>
      <c r="BE196" s="195">
        <f>IF(N196="základní",J196,0)</f>
        <v>0</v>
      </c>
      <c r="BF196" s="195">
        <f>IF(N196="snížená",J196,0)</f>
        <v>0</v>
      </c>
      <c r="BG196" s="195">
        <f>IF(N196="zákl. přenesená",J196,0)</f>
        <v>0</v>
      </c>
      <c r="BH196" s="195">
        <f>IF(N196="sníž. přenesená",J196,0)</f>
        <v>0</v>
      </c>
      <c r="BI196" s="195">
        <f>IF(N196="nulová",J196,0)</f>
        <v>0</v>
      </c>
      <c r="BJ196" s="16" t="s">
        <v>84</v>
      </c>
      <c r="BK196" s="195">
        <f>ROUND(I196*H196,2)</f>
        <v>0</v>
      </c>
      <c r="BL196" s="16" t="s">
        <v>169</v>
      </c>
      <c r="BM196" s="194" t="s">
        <v>279</v>
      </c>
    </row>
    <row r="197" spans="1:65" s="2" customFormat="1" ht="29.25">
      <c r="A197" s="33"/>
      <c r="B197" s="34"/>
      <c r="C197" s="35"/>
      <c r="D197" s="196" t="s">
        <v>127</v>
      </c>
      <c r="E197" s="35"/>
      <c r="F197" s="197" t="s">
        <v>280</v>
      </c>
      <c r="G197" s="35"/>
      <c r="H197" s="35"/>
      <c r="I197" s="198"/>
      <c r="J197" s="35"/>
      <c r="K197" s="35"/>
      <c r="L197" s="38"/>
      <c r="M197" s="199"/>
      <c r="N197" s="200"/>
      <c r="O197" s="70"/>
      <c r="P197" s="70"/>
      <c r="Q197" s="70"/>
      <c r="R197" s="70"/>
      <c r="S197" s="70"/>
      <c r="T197" s="71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T197" s="16" t="s">
        <v>127</v>
      </c>
      <c r="AU197" s="16" t="s">
        <v>86</v>
      </c>
    </row>
    <row r="198" spans="1:65" s="2" customFormat="1" ht="21.75" customHeight="1">
      <c r="A198" s="33"/>
      <c r="B198" s="34"/>
      <c r="C198" s="201" t="s">
        <v>281</v>
      </c>
      <c r="D198" s="201" t="s">
        <v>134</v>
      </c>
      <c r="E198" s="202" t="s">
        <v>282</v>
      </c>
      <c r="F198" s="203" t="s">
        <v>283</v>
      </c>
      <c r="G198" s="204" t="s">
        <v>168</v>
      </c>
      <c r="H198" s="205">
        <v>3</v>
      </c>
      <c r="I198" s="206"/>
      <c r="J198" s="207">
        <f>ROUND(I198*H198,2)</f>
        <v>0</v>
      </c>
      <c r="K198" s="208"/>
      <c r="L198" s="209"/>
      <c r="M198" s="210" t="s">
        <v>1</v>
      </c>
      <c r="N198" s="211" t="s">
        <v>41</v>
      </c>
      <c r="O198" s="70"/>
      <c r="P198" s="192">
        <f>O198*H198</f>
        <v>0</v>
      </c>
      <c r="Q198" s="192">
        <v>9.0000000000000006E-5</v>
      </c>
      <c r="R198" s="192">
        <f>Q198*H198</f>
        <v>2.7E-4</v>
      </c>
      <c r="S198" s="192">
        <v>0</v>
      </c>
      <c r="T198" s="193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94" t="s">
        <v>175</v>
      </c>
      <c r="AT198" s="194" t="s">
        <v>134</v>
      </c>
      <c r="AU198" s="194" t="s">
        <v>86</v>
      </c>
      <c r="AY198" s="16" t="s">
        <v>118</v>
      </c>
      <c r="BE198" s="195">
        <f>IF(N198="základní",J198,0)</f>
        <v>0</v>
      </c>
      <c r="BF198" s="195">
        <f>IF(N198="snížená",J198,0)</f>
        <v>0</v>
      </c>
      <c r="BG198" s="195">
        <f>IF(N198="zákl. přenesená",J198,0)</f>
        <v>0</v>
      </c>
      <c r="BH198" s="195">
        <f>IF(N198="sníž. přenesená",J198,0)</f>
        <v>0</v>
      </c>
      <c r="BI198" s="195">
        <f>IF(N198="nulová",J198,0)</f>
        <v>0</v>
      </c>
      <c r="BJ198" s="16" t="s">
        <v>84</v>
      </c>
      <c r="BK198" s="195">
        <f>ROUND(I198*H198,2)</f>
        <v>0</v>
      </c>
      <c r="BL198" s="16" t="s">
        <v>169</v>
      </c>
      <c r="BM198" s="194" t="s">
        <v>284</v>
      </c>
    </row>
    <row r="199" spans="1:65" s="2" customFormat="1" ht="11.25">
      <c r="A199" s="33"/>
      <c r="B199" s="34"/>
      <c r="C199" s="35"/>
      <c r="D199" s="196" t="s">
        <v>127</v>
      </c>
      <c r="E199" s="35"/>
      <c r="F199" s="197" t="s">
        <v>283</v>
      </c>
      <c r="G199" s="35"/>
      <c r="H199" s="35"/>
      <c r="I199" s="198"/>
      <c r="J199" s="35"/>
      <c r="K199" s="35"/>
      <c r="L199" s="38"/>
      <c r="M199" s="199"/>
      <c r="N199" s="200"/>
      <c r="O199" s="70"/>
      <c r="P199" s="70"/>
      <c r="Q199" s="70"/>
      <c r="R199" s="70"/>
      <c r="S199" s="70"/>
      <c r="T199" s="71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6" t="s">
        <v>127</v>
      </c>
      <c r="AU199" s="16" t="s">
        <v>86</v>
      </c>
    </row>
    <row r="200" spans="1:65" s="2" customFormat="1" ht="21.75" customHeight="1">
      <c r="A200" s="33"/>
      <c r="B200" s="34"/>
      <c r="C200" s="182" t="s">
        <v>285</v>
      </c>
      <c r="D200" s="182" t="s">
        <v>121</v>
      </c>
      <c r="E200" s="183" t="s">
        <v>286</v>
      </c>
      <c r="F200" s="184" t="s">
        <v>287</v>
      </c>
      <c r="G200" s="185" t="s">
        <v>168</v>
      </c>
      <c r="H200" s="186">
        <v>2</v>
      </c>
      <c r="I200" s="187"/>
      <c r="J200" s="188">
        <f>ROUND(I200*H200,2)</f>
        <v>0</v>
      </c>
      <c r="K200" s="189"/>
      <c r="L200" s="38"/>
      <c r="M200" s="190" t="s">
        <v>1</v>
      </c>
      <c r="N200" s="191" t="s">
        <v>41</v>
      </c>
      <c r="O200" s="70"/>
      <c r="P200" s="192">
        <f>O200*H200</f>
        <v>0</v>
      </c>
      <c r="Q200" s="192">
        <v>0</v>
      </c>
      <c r="R200" s="192">
        <f>Q200*H200</f>
        <v>0</v>
      </c>
      <c r="S200" s="192">
        <v>0</v>
      </c>
      <c r="T200" s="193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94" t="s">
        <v>169</v>
      </c>
      <c r="AT200" s="194" t="s">
        <v>121</v>
      </c>
      <c r="AU200" s="194" t="s">
        <v>86</v>
      </c>
      <c r="AY200" s="16" t="s">
        <v>118</v>
      </c>
      <c r="BE200" s="195">
        <f>IF(N200="základní",J200,0)</f>
        <v>0</v>
      </c>
      <c r="BF200" s="195">
        <f>IF(N200="snížená",J200,0)</f>
        <v>0</v>
      </c>
      <c r="BG200" s="195">
        <f>IF(N200="zákl. přenesená",J200,0)</f>
        <v>0</v>
      </c>
      <c r="BH200" s="195">
        <f>IF(N200="sníž. přenesená",J200,0)</f>
        <v>0</v>
      </c>
      <c r="BI200" s="195">
        <f>IF(N200="nulová",J200,0)</f>
        <v>0</v>
      </c>
      <c r="BJ200" s="16" t="s">
        <v>84</v>
      </c>
      <c r="BK200" s="195">
        <f>ROUND(I200*H200,2)</f>
        <v>0</v>
      </c>
      <c r="BL200" s="16" t="s">
        <v>169</v>
      </c>
      <c r="BM200" s="194" t="s">
        <v>288</v>
      </c>
    </row>
    <row r="201" spans="1:65" s="2" customFormat="1" ht="29.25">
      <c r="A201" s="33"/>
      <c r="B201" s="34"/>
      <c r="C201" s="35"/>
      <c r="D201" s="196" t="s">
        <v>127</v>
      </c>
      <c r="E201" s="35"/>
      <c r="F201" s="197" t="s">
        <v>289</v>
      </c>
      <c r="G201" s="35"/>
      <c r="H201" s="35"/>
      <c r="I201" s="198"/>
      <c r="J201" s="35"/>
      <c r="K201" s="35"/>
      <c r="L201" s="38"/>
      <c r="M201" s="199"/>
      <c r="N201" s="200"/>
      <c r="O201" s="70"/>
      <c r="P201" s="70"/>
      <c r="Q201" s="70"/>
      <c r="R201" s="70"/>
      <c r="S201" s="70"/>
      <c r="T201" s="71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T201" s="16" t="s">
        <v>127</v>
      </c>
      <c r="AU201" s="16" t="s">
        <v>86</v>
      </c>
    </row>
    <row r="202" spans="1:65" s="2" customFormat="1" ht="33" customHeight="1">
      <c r="A202" s="33"/>
      <c r="B202" s="34"/>
      <c r="C202" s="182" t="s">
        <v>290</v>
      </c>
      <c r="D202" s="182" t="s">
        <v>121</v>
      </c>
      <c r="E202" s="183" t="s">
        <v>291</v>
      </c>
      <c r="F202" s="184" t="s">
        <v>292</v>
      </c>
      <c r="G202" s="185" t="s">
        <v>168</v>
      </c>
      <c r="H202" s="186">
        <v>80</v>
      </c>
      <c r="I202" s="187"/>
      <c r="J202" s="188">
        <f>ROUND(I202*H202,2)</f>
        <v>0</v>
      </c>
      <c r="K202" s="189"/>
      <c r="L202" s="38"/>
      <c r="M202" s="190" t="s">
        <v>1</v>
      </c>
      <c r="N202" s="191" t="s">
        <v>41</v>
      </c>
      <c r="O202" s="70"/>
      <c r="P202" s="192">
        <f>O202*H202</f>
        <v>0</v>
      </c>
      <c r="Q202" s="192">
        <v>0</v>
      </c>
      <c r="R202" s="192">
        <f>Q202*H202</f>
        <v>0</v>
      </c>
      <c r="S202" s="192">
        <v>4.8000000000000001E-5</v>
      </c>
      <c r="T202" s="193">
        <f>S202*H202</f>
        <v>3.8400000000000001E-3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94" t="s">
        <v>169</v>
      </c>
      <c r="AT202" s="194" t="s">
        <v>121</v>
      </c>
      <c r="AU202" s="194" t="s">
        <v>86</v>
      </c>
      <c r="AY202" s="16" t="s">
        <v>118</v>
      </c>
      <c r="BE202" s="195">
        <f>IF(N202="základní",J202,0)</f>
        <v>0</v>
      </c>
      <c r="BF202" s="195">
        <f>IF(N202="snížená",J202,0)</f>
        <v>0</v>
      </c>
      <c r="BG202" s="195">
        <f>IF(N202="zákl. přenesená",J202,0)</f>
        <v>0</v>
      </c>
      <c r="BH202" s="195">
        <f>IF(N202="sníž. přenesená",J202,0)</f>
        <v>0</v>
      </c>
      <c r="BI202" s="195">
        <f>IF(N202="nulová",J202,0)</f>
        <v>0</v>
      </c>
      <c r="BJ202" s="16" t="s">
        <v>84</v>
      </c>
      <c r="BK202" s="195">
        <f>ROUND(I202*H202,2)</f>
        <v>0</v>
      </c>
      <c r="BL202" s="16" t="s">
        <v>169</v>
      </c>
      <c r="BM202" s="194" t="s">
        <v>293</v>
      </c>
    </row>
    <row r="203" spans="1:65" s="2" customFormat="1" ht="29.25">
      <c r="A203" s="33"/>
      <c r="B203" s="34"/>
      <c r="C203" s="35"/>
      <c r="D203" s="196" t="s">
        <v>127</v>
      </c>
      <c r="E203" s="35"/>
      <c r="F203" s="197" t="s">
        <v>294</v>
      </c>
      <c r="G203" s="35"/>
      <c r="H203" s="35"/>
      <c r="I203" s="198"/>
      <c r="J203" s="35"/>
      <c r="K203" s="35"/>
      <c r="L203" s="38"/>
      <c r="M203" s="199"/>
      <c r="N203" s="200"/>
      <c r="O203" s="70"/>
      <c r="P203" s="70"/>
      <c r="Q203" s="70"/>
      <c r="R203" s="70"/>
      <c r="S203" s="70"/>
      <c r="T203" s="71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T203" s="16" t="s">
        <v>127</v>
      </c>
      <c r="AU203" s="16" t="s">
        <v>86</v>
      </c>
    </row>
    <row r="204" spans="1:65" s="2" customFormat="1" ht="16.5" customHeight="1">
      <c r="A204" s="33"/>
      <c r="B204" s="34"/>
      <c r="C204" s="182" t="s">
        <v>295</v>
      </c>
      <c r="D204" s="182" t="s">
        <v>121</v>
      </c>
      <c r="E204" s="183" t="s">
        <v>296</v>
      </c>
      <c r="F204" s="184" t="s">
        <v>297</v>
      </c>
      <c r="G204" s="185" t="s">
        <v>168</v>
      </c>
      <c r="H204" s="186">
        <v>20</v>
      </c>
      <c r="I204" s="187"/>
      <c r="J204" s="188">
        <f>ROUND(I204*H204,2)</f>
        <v>0</v>
      </c>
      <c r="K204" s="189"/>
      <c r="L204" s="38"/>
      <c r="M204" s="190" t="s">
        <v>1</v>
      </c>
      <c r="N204" s="191" t="s">
        <v>41</v>
      </c>
      <c r="O204" s="70"/>
      <c r="P204" s="192">
        <f>O204*H204</f>
        <v>0</v>
      </c>
      <c r="Q204" s="192">
        <v>0</v>
      </c>
      <c r="R204" s="192">
        <f>Q204*H204</f>
        <v>0</v>
      </c>
      <c r="S204" s="192">
        <v>0</v>
      </c>
      <c r="T204" s="193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94" t="s">
        <v>169</v>
      </c>
      <c r="AT204" s="194" t="s">
        <v>121</v>
      </c>
      <c r="AU204" s="194" t="s">
        <v>86</v>
      </c>
      <c r="AY204" s="16" t="s">
        <v>118</v>
      </c>
      <c r="BE204" s="195">
        <f>IF(N204="základní",J204,0)</f>
        <v>0</v>
      </c>
      <c r="BF204" s="195">
        <f>IF(N204="snížená",J204,0)</f>
        <v>0</v>
      </c>
      <c r="BG204" s="195">
        <f>IF(N204="zákl. přenesená",J204,0)</f>
        <v>0</v>
      </c>
      <c r="BH204" s="195">
        <f>IF(N204="sníž. přenesená",J204,0)</f>
        <v>0</v>
      </c>
      <c r="BI204" s="195">
        <f>IF(N204="nulová",J204,0)</f>
        <v>0</v>
      </c>
      <c r="BJ204" s="16" t="s">
        <v>84</v>
      </c>
      <c r="BK204" s="195">
        <f>ROUND(I204*H204,2)</f>
        <v>0</v>
      </c>
      <c r="BL204" s="16" t="s">
        <v>169</v>
      </c>
      <c r="BM204" s="194" t="s">
        <v>298</v>
      </c>
    </row>
    <row r="205" spans="1:65" s="2" customFormat="1" ht="19.5">
      <c r="A205" s="33"/>
      <c r="B205" s="34"/>
      <c r="C205" s="35"/>
      <c r="D205" s="196" t="s">
        <v>127</v>
      </c>
      <c r="E205" s="35"/>
      <c r="F205" s="197" t="s">
        <v>299</v>
      </c>
      <c r="G205" s="35"/>
      <c r="H205" s="35"/>
      <c r="I205" s="198"/>
      <c r="J205" s="35"/>
      <c r="K205" s="35"/>
      <c r="L205" s="38"/>
      <c r="M205" s="199"/>
      <c r="N205" s="200"/>
      <c r="O205" s="70"/>
      <c r="P205" s="70"/>
      <c r="Q205" s="70"/>
      <c r="R205" s="70"/>
      <c r="S205" s="70"/>
      <c r="T205" s="71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6" t="s">
        <v>127</v>
      </c>
      <c r="AU205" s="16" t="s">
        <v>86</v>
      </c>
    </row>
    <row r="206" spans="1:65" s="2" customFormat="1" ht="16.5" customHeight="1">
      <c r="A206" s="33"/>
      <c r="B206" s="34"/>
      <c r="C206" s="201" t="s">
        <v>175</v>
      </c>
      <c r="D206" s="201" t="s">
        <v>134</v>
      </c>
      <c r="E206" s="202" t="s">
        <v>300</v>
      </c>
      <c r="F206" s="203" t="s">
        <v>301</v>
      </c>
      <c r="G206" s="204" t="s">
        <v>168</v>
      </c>
      <c r="H206" s="205">
        <v>19</v>
      </c>
      <c r="I206" s="206"/>
      <c r="J206" s="207">
        <f>ROUND(I206*H206,2)</f>
        <v>0</v>
      </c>
      <c r="K206" s="208"/>
      <c r="L206" s="209"/>
      <c r="M206" s="210" t="s">
        <v>1</v>
      </c>
      <c r="N206" s="211" t="s">
        <v>41</v>
      </c>
      <c r="O206" s="70"/>
      <c r="P206" s="192">
        <f>O206*H206</f>
        <v>0</v>
      </c>
      <c r="Q206" s="192">
        <v>4.0000000000000002E-4</v>
      </c>
      <c r="R206" s="192">
        <f>Q206*H206</f>
        <v>7.6E-3</v>
      </c>
      <c r="S206" s="192">
        <v>0</v>
      </c>
      <c r="T206" s="193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94" t="s">
        <v>175</v>
      </c>
      <c r="AT206" s="194" t="s">
        <v>134</v>
      </c>
      <c r="AU206" s="194" t="s">
        <v>86</v>
      </c>
      <c r="AY206" s="16" t="s">
        <v>118</v>
      </c>
      <c r="BE206" s="195">
        <f>IF(N206="základní",J206,0)</f>
        <v>0</v>
      </c>
      <c r="BF206" s="195">
        <f>IF(N206="snížená",J206,0)</f>
        <v>0</v>
      </c>
      <c r="BG206" s="195">
        <f>IF(N206="zákl. přenesená",J206,0)</f>
        <v>0</v>
      </c>
      <c r="BH206" s="195">
        <f>IF(N206="sníž. přenesená",J206,0)</f>
        <v>0</v>
      </c>
      <c r="BI206" s="195">
        <f>IF(N206="nulová",J206,0)</f>
        <v>0</v>
      </c>
      <c r="BJ206" s="16" t="s">
        <v>84</v>
      </c>
      <c r="BK206" s="195">
        <f>ROUND(I206*H206,2)</f>
        <v>0</v>
      </c>
      <c r="BL206" s="16" t="s">
        <v>169</v>
      </c>
      <c r="BM206" s="194" t="s">
        <v>302</v>
      </c>
    </row>
    <row r="207" spans="1:65" s="2" customFormat="1" ht="11.25">
      <c r="A207" s="33"/>
      <c r="B207" s="34"/>
      <c r="C207" s="35"/>
      <c r="D207" s="196" t="s">
        <v>127</v>
      </c>
      <c r="E207" s="35"/>
      <c r="F207" s="197" t="s">
        <v>301</v>
      </c>
      <c r="G207" s="35"/>
      <c r="H207" s="35"/>
      <c r="I207" s="198"/>
      <c r="J207" s="35"/>
      <c r="K207" s="35"/>
      <c r="L207" s="38"/>
      <c r="M207" s="199"/>
      <c r="N207" s="200"/>
      <c r="O207" s="70"/>
      <c r="P207" s="70"/>
      <c r="Q207" s="70"/>
      <c r="R207" s="70"/>
      <c r="S207" s="70"/>
      <c r="T207" s="71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6" t="s">
        <v>127</v>
      </c>
      <c r="AU207" s="16" t="s">
        <v>86</v>
      </c>
    </row>
    <row r="208" spans="1:65" s="2" customFormat="1" ht="16.5" customHeight="1">
      <c r="A208" s="33"/>
      <c r="B208" s="34"/>
      <c r="C208" s="201" t="s">
        <v>303</v>
      </c>
      <c r="D208" s="201" t="s">
        <v>134</v>
      </c>
      <c r="E208" s="202" t="s">
        <v>304</v>
      </c>
      <c r="F208" s="203" t="s">
        <v>305</v>
      </c>
      <c r="G208" s="204" t="s">
        <v>168</v>
      </c>
      <c r="H208" s="205">
        <v>1</v>
      </c>
      <c r="I208" s="206"/>
      <c r="J208" s="207">
        <f>ROUND(I208*H208,2)</f>
        <v>0</v>
      </c>
      <c r="K208" s="208"/>
      <c r="L208" s="209"/>
      <c r="M208" s="210" t="s">
        <v>1</v>
      </c>
      <c r="N208" s="211" t="s">
        <v>41</v>
      </c>
      <c r="O208" s="70"/>
      <c r="P208" s="192">
        <f>O208*H208</f>
        <v>0</v>
      </c>
      <c r="Q208" s="192">
        <v>4.0000000000000002E-4</v>
      </c>
      <c r="R208" s="192">
        <f>Q208*H208</f>
        <v>4.0000000000000002E-4</v>
      </c>
      <c r="S208" s="192">
        <v>0</v>
      </c>
      <c r="T208" s="193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94" t="s">
        <v>175</v>
      </c>
      <c r="AT208" s="194" t="s">
        <v>134</v>
      </c>
      <c r="AU208" s="194" t="s">
        <v>86</v>
      </c>
      <c r="AY208" s="16" t="s">
        <v>118</v>
      </c>
      <c r="BE208" s="195">
        <f>IF(N208="základní",J208,0)</f>
        <v>0</v>
      </c>
      <c r="BF208" s="195">
        <f>IF(N208="snížená",J208,0)</f>
        <v>0</v>
      </c>
      <c r="BG208" s="195">
        <f>IF(N208="zákl. přenesená",J208,0)</f>
        <v>0</v>
      </c>
      <c r="BH208" s="195">
        <f>IF(N208="sníž. přenesená",J208,0)</f>
        <v>0</v>
      </c>
      <c r="BI208" s="195">
        <f>IF(N208="nulová",J208,0)</f>
        <v>0</v>
      </c>
      <c r="BJ208" s="16" t="s">
        <v>84</v>
      </c>
      <c r="BK208" s="195">
        <f>ROUND(I208*H208,2)</f>
        <v>0</v>
      </c>
      <c r="BL208" s="16" t="s">
        <v>169</v>
      </c>
      <c r="BM208" s="194" t="s">
        <v>306</v>
      </c>
    </row>
    <row r="209" spans="1:65" s="2" customFormat="1" ht="11.25">
      <c r="A209" s="33"/>
      <c r="B209" s="34"/>
      <c r="C209" s="35"/>
      <c r="D209" s="196" t="s">
        <v>127</v>
      </c>
      <c r="E209" s="35"/>
      <c r="F209" s="197" t="s">
        <v>305</v>
      </c>
      <c r="G209" s="35"/>
      <c r="H209" s="35"/>
      <c r="I209" s="198"/>
      <c r="J209" s="35"/>
      <c r="K209" s="35"/>
      <c r="L209" s="38"/>
      <c r="M209" s="199"/>
      <c r="N209" s="200"/>
      <c r="O209" s="70"/>
      <c r="P209" s="70"/>
      <c r="Q209" s="70"/>
      <c r="R209" s="70"/>
      <c r="S209" s="70"/>
      <c r="T209" s="71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T209" s="16" t="s">
        <v>127</v>
      </c>
      <c r="AU209" s="16" t="s">
        <v>86</v>
      </c>
    </row>
    <row r="210" spans="1:65" s="2" customFormat="1" ht="16.5" customHeight="1">
      <c r="A210" s="33"/>
      <c r="B210" s="34"/>
      <c r="C210" s="182" t="s">
        <v>307</v>
      </c>
      <c r="D210" s="182" t="s">
        <v>121</v>
      </c>
      <c r="E210" s="183" t="s">
        <v>308</v>
      </c>
      <c r="F210" s="184" t="s">
        <v>309</v>
      </c>
      <c r="G210" s="185" t="s">
        <v>168</v>
      </c>
      <c r="H210" s="186">
        <v>3</v>
      </c>
      <c r="I210" s="187"/>
      <c r="J210" s="188">
        <f>ROUND(I210*H210,2)</f>
        <v>0</v>
      </c>
      <c r="K210" s="189"/>
      <c r="L210" s="38"/>
      <c r="M210" s="190" t="s">
        <v>1</v>
      </c>
      <c r="N210" s="191" t="s">
        <v>41</v>
      </c>
      <c r="O210" s="70"/>
      <c r="P210" s="192">
        <f>O210*H210</f>
        <v>0</v>
      </c>
      <c r="Q210" s="192">
        <v>0</v>
      </c>
      <c r="R210" s="192">
        <f>Q210*H210</f>
        <v>0</v>
      </c>
      <c r="S210" s="192">
        <v>0</v>
      </c>
      <c r="T210" s="193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94" t="s">
        <v>169</v>
      </c>
      <c r="AT210" s="194" t="s">
        <v>121</v>
      </c>
      <c r="AU210" s="194" t="s">
        <v>86</v>
      </c>
      <c r="AY210" s="16" t="s">
        <v>118</v>
      </c>
      <c r="BE210" s="195">
        <f>IF(N210="základní",J210,0)</f>
        <v>0</v>
      </c>
      <c r="BF210" s="195">
        <f>IF(N210="snížená",J210,0)</f>
        <v>0</v>
      </c>
      <c r="BG210" s="195">
        <f>IF(N210="zákl. přenesená",J210,0)</f>
        <v>0</v>
      </c>
      <c r="BH210" s="195">
        <f>IF(N210="sníž. přenesená",J210,0)</f>
        <v>0</v>
      </c>
      <c r="BI210" s="195">
        <f>IF(N210="nulová",J210,0)</f>
        <v>0</v>
      </c>
      <c r="BJ210" s="16" t="s">
        <v>84</v>
      </c>
      <c r="BK210" s="195">
        <f>ROUND(I210*H210,2)</f>
        <v>0</v>
      </c>
      <c r="BL210" s="16" t="s">
        <v>169</v>
      </c>
      <c r="BM210" s="194" t="s">
        <v>310</v>
      </c>
    </row>
    <row r="211" spans="1:65" s="2" customFormat="1" ht="11.25">
      <c r="A211" s="33"/>
      <c r="B211" s="34"/>
      <c r="C211" s="35"/>
      <c r="D211" s="196" t="s">
        <v>127</v>
      </c>
      <c r="E211" s="35"/>
      <c r="F211" s="197" t="s">
        <v>311</v>
      </c>
      <c r="G211" s="35"/>
      <c r="H211" s="35"/>
      <c r="I211" s="198"/>
      <c r="J211" s="35"/>
      <c r="K211" s="35"/>
      <c r="L211" s="38"/>
      <c r="M211" s="199"/>
      <c r="N211" s="200"/>
      <c r="O211" s="70"/>
      <c r="P211" s="70"/>
      <c r="Q211" s="70"/>
      <c r="R211" s="70"/>
      <c r="S211" s="70"/>
      <c r="T211" s="71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T211" s="16" t="s">
        <v>127</v>
      </c>
      <c r="AU211" s="16" t="s">
        <v>86</v>
      </c>
    </row>
    <row r="212" spans="1:65" s="2" customFormat="1" ht="19.5">
      <c r="A212" s="33"/>
      <c r="B212" s="34"/>
      <c r="C212" s="35"/>
      <c r="D212" s="196" t="s">
        <v>143</v>
      </c>
      <c r="E212" s="35"/>
      <c r="F212" s="212" t="s">
        <v>312</v>
      </c>
      <c r="G212" s="35"/>
      <c r="H212" s="35"/>
      <c r="I212" s="198"/>
      <c r="J212" s="35"/>
      <c r="K212" s="35"/>
      <c r="L212" s="38"/>
      <c r="M212" s="199"/>
      <c r="N212" s="200"/>
      <c r="O212" s="70"/>
      <c r="P212" s="70"/>
      <c r="Q212" s="70"/>
      <c r="R212" s="70"/>
      <c r="S212" s="70"/>
      <c r="T212" s="71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T212" s="16" t="s">
        <v>143</v>
      </c>
      <c r="AU212" s="16" t="s">
        <v>86</v>
      </c>
    </row>
    <row r="213" spans="1:65" s="2" customFormat="1" ht="16.5" customHeight="1">
      <c r="A213" s="33"/>
      <c r="B213" s="34"/>
      <c r="C213" s="201" t="s">
        <v>313</v>
      </c>
      <c r="D213" s="201" t="s">
        <v>134</v>
      </c>
      <c r="E213" s="202" t="s">
        <v>314</v>
      </c>
      <c r="F213" s="203" t="s">
        <v>315</v>
      </c>
      <c r="G213" s="204" t="s">
        <v>168</v>
      </c>
      <c r="H213" s="205">
        <v>3</v>
      </c>
      <c r="I213" s="206"/>
      <c r="J213" s="207">
        <f>ROUND(I213*H213,2)</f>
        <v>0</v>
      </c>
      <c r="K213" s="208"/>
      <c r="L213" s="209"/>
      <c r="M213" s="210" t="s">
        <v>1</v>
      </c>
      <c r="N213" s="211" t="s">
        <v>41</v>
      </c>
      <c r="O213" s="70"/>
      <c r="P213" s="192">
        <f>O213*H213</f>
        <v>0</v>
      </c>
      <c r="Q213" s="192">
        <v>4.0000000000000002E-4</v>
      </c>
      <c r="R213" s="192">
        <f>Q213*H213</f>
        <v>1.2000000000000001E-3</v>
      </c>
      <c r="S213" s="192">
        <v>0</v>
      </c>
      <c r="T213" s="193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94" t="s">
        <v>175</v>
      </c>
      <c r="AT213" s="194" t="s">
        <v>134</v>
      </c>
      <c r="AU213" s="194" t="s">
        <v>86</v>
      </c>
      <c r="AY213" s="16" t="s">
        <v>118</v>
      </c>
      <c r="BE213" s="195">
        <f>IF(N213="základní",J213,0)</f>
        <v>0</v>
      </c>
      <c r="BF213" s="195">
        <f>IF(N213="snížená",J213,0)</f>
        <v>0</v>
      </c>
      <c r="BG213" s="195">
        <f>IF(N213="zákl. přenesená",J213,0)</f>
        <v>0</v>
      </c>
      <c r="BH213" s="195">
        <f>IF(N213="sníž. přenesená",J213,0)</f>
        <v>0</v>
      </c>
      <c r="BI213" s="195">
        <f>IF(N213="nulová",J213,0)</f>
        <v>0</v>
      </c>
      <c r="BJ213" s="16" t="s">
        <v>84</v>
      </c>
      <c r="BK213" s="195">
        <f>ROUND(I213*H213,2)</f>
        <v>0</v>
      </c>
      <c r="BL213" s="16" t="s">
        <v>169</v>
      </c>
      <c r="BM213" s="194" t="s">
        <v>316</v>
      </c>
    </row>
    <row r="214" spans="1:65" s="2" customFormat="1" ht="11.25">
      <c r="A214" s="33"/>
      <c r="B214" s="34"/>
      <c r="C214" s="35"/>
      <c r="D214" s="196" t="s">
        <v>127</v>
      </c>
      <c r="E214" s="35"/>
      <c r="F214" s="197" t="s">
        <v>315</v>
      </c>
      <c r="G214" s="35"/>
      <c r="H214" s="35"/>
      <c r="I214" s="198"/>
      <c r="J214" s="35"/>
      <c r="K214" s="35"/>
      <c r="L214" s="38"/>
      <c r="M214" s="199"/>
      <c r="N214" s="200"/>
      <c r="O214" s="70"/>
      <c r="P214" s="70"/>
      <c r="Q214" s="70"/>
      <c r="R214" s="70"/>
      <c r="S214" s="70"/>
      <c r="T214" s="71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T214" s="16" t="s">
        <v>127</v>
      </c>
      <c r="AU214" s="16" t="s">
        <v>86</v>
      </c>
    </row>
    <row r="215" spans="1:65" s="2" customFormat="1" ht="19.5">
      <c r="A215" s="33"/>
      <c r="B215" s="34"/>
      <c r="C215" s="35"/>
      <c r="D215" s="196" t="s">
        <v>143</v>
      </c>
      <c r="E215" s="35"/>
      <c r="F215" s="212" t="s">
        <v>317</v>
      </c>
      <c r="G215" s="35"/>
      <c r="H215" s="35"/>
      <c r="I215" s="198"/>
      <c r="J215" s="35"/>
      <c r="K215" s="35"/>
      <c r="L215" s="38"/>
      <c r="M215" s="199"/>
      <c r="N215" s="200"/>
      <c r="O215" s="70"/>
      <c r="P215" s="70"/>
      <c r="Q215" s="70"/>
      <c r="R215" s="70"/>
      <c r="S215" s="70"/>
      <c r="T215" s="71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T215" s="16" t="s">
        <v>143</v>
      </c>
      <c r="AU215" s="16" t="s">
        <v>86</v>
      </c>
    </row>
    <row r="216" spans="1:65" s="2" customFormat="1" ht="21.75" customHeight="1">
      <c r="A216" s="33"/>
      <c r="B216" s="34"/>
      <c r="C216" s="182" t="s">
        <v>318</v>
      </c>
      <c r="D216" s="182" t="s">
        <v>121</v>
      </c>
      <c r="E216" s="183" t="s">
        <v>319</v>
      </c>
      <c r="F216" s="184" t="s">
        <v>320</v>
      </c>
      <c r="G216" s="185" t="s">
        <v>168</v>
      </c>
      <c r="H216" s="186">
        <v>25</v>
      </c>
      <c r="I216" s="187"/>
      <c r="J216" s="188">
        <f>ROUND(I216*H216,2)</f>
        <v>0</v>
      </c>
      <c r="K216" s="189"/>
      <c r="L216" s="38"/>
      <c r="M216" s="190" t="s">
        <v>1</v>
      </c>
      <c r="N216" s="191" t="s">
        <v>41</v>
      </c>
      <c r="O216" s="70"/>
      <c r="P216" s="192">
        <f>O216*H216</f>
        <v>0</v>
      </c>
      <c r="Q216" s="192">
        <v>0</v>
      </c>
      <c r="R216" s="192">
        <f>Q216*H216</f>
        <v>0</v>
      </c>
      <c r="S216" s="192">
        <v>0</v>
      </c>
      <c r="T216" s="193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94" t="s">
        <v>169</v>
      </c>
      <c r="AT216" s="194" t="s">
        <v>121</v>
      </c>
      <c r="AU216" s="194" t="s">
        <v>86</v>
      </c>
      <c r="AY216" s="16" t="s">
        <v>118</v>
      </c>
      <c r="BE216" s="195">
        <f>IF(N216="základní",J216,0)</f>
        <v>0</v>
      </c>
      <c r="BF216" s="195">
        <f>IF(N216="snížená",J216,0)</f>
        <v>0</v>
      </c>
      <c r="BG216" s="195">
        <f>IF(N216="zákl. přenesená",J216,0)</f>
        <v>0</v>
      </c>
      <c r="BH216" s="195">
        <f>IF(N216="sníž. přenesená",J216,0)</f>
        <v>0</v>
      </c>
      <c r="BI216" s="195">
        <f>IF(N216="nulová",J216,0)</f>
        <v>0</v>
      </c>
      <c r="BJ216" s="16" t="s">
        <v>84</v>
      </c>
      <c r="BK216" s="195">
        <f>ROUND(I216*H216,2)</f>
        <v>0</v>
      </c>
      <c r="BL216" s="16" t="s">
        <v>169</v>
      </c>
      <c r="BM216" s="194" t="s">
        <v>321</v>
      </c>
    </row>
    <row r="217" spans="1:65" s="2" customFormat="1" ht="19.5">
      <c r="A217" s="33"/>
      <c r="B217" s="34"/>
      <c r="C217" s="35"/>
      <c r="D217" s="196" t="s">
        <v>127</v>
      </c>
      <c r="E217" s="35"/>
      <c r="F217" s="197" t="s">
        <v>322</v>
      </c>
      <c r="G217" s="35"/>
      <c r="H217" s="35"/>
      <c r="I217" s="198"/>
      <c r="J217" s="35"/>
      <c r="K217" s="35"/>
      <c r="L217" s="38"/>
      <c r="M217" s="199"/>
      <c r="N217" s="200"/>
      <c r="O217" s="70"/>
      <c r="P217" s="70"/>
      <c r="Q217" s="70"/>
      <c r="R217" s="70"/>
      <c r="S217" s="70"/>
      <c r="T217" s="71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T217" s="16" t="s">
        <v>127</v>
      </c>
      <c r="AU217" s="16" t="s">
        <v>86</v>
      </c>
    </row>
    <row r="218" spans="1:65" s="2" customFormat="1" ht="21.75" customHeight="1">
      <c r="A218" s="33"/>
      <c r="B218" s="34"/>
      <c r="C218" s="201" t="s">
        <v>323</v>
      </c>
      <c r="D218" s="201" t="s">
        <v>134</v>
      </c>
      <c r="E218" s="202" t="s">
        <v>324</v>
      </c>
      <c r="F218" s="203" t="s">
        <v>325</v>
      </c>
      <c r="G218" s="204" t="s">
        <v>168</v>
      </c>
      <c r="H218" s="205">
        <v>25</v>
      </c>
      <c r="I218" s="206"/>
      <c r="J218" s="207">
        <f>ROUND(I218*H218,2)</f>
        <v>0</v>
      </c>
      <c r="K218" s="208"/>
      <c r="L218" s="209"/>
      <c r="M218" s="210" t="s">
        <v>1</v>
      </c>
      <c r="N218" s="211" t="s">
        <v>41</v>
      </c>
      <c r="O218" s="70"/>
      <c r="P218" s="192">
        <f>O218*H218</f>
        <v>0</v>
      </c>
      <c r="Q218" s="192">
        <v>0.2581</v>
      </c>
      <c r="R218" s="192">
        <f>Q218*H218</f>
        <v>6.4524999999999997</v>
      </c>
      <c r="S218" s="192">
        <v>0</v>
      </c>
      <c r="T218" s="193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94" t="s">
        <v>175</v>
      </c>
      <c r="AT218" s="194" t="s">
        <v>134</v>
      </c>
      <c r="AU218" s="194" t="s">
        <v>86</v>
      </c>
      <c r="AY218" s="16" t="s">
        <v>118</v>
      </c>
      <c r="BE218" s="195">
        <f>IF(N218="základní",J218,0)</f>
        <v>0</v>
      </c>
      <c r="BF218" s="195">
        <f>IF(N218="snížená",J218,0)</f>
        <v>0</v>
      </c>
      <c r="BG218" s="195">
        <f>IF(N218="zákl. přenesená",J218,0)</f>
        <v>0</v>
      </c>
      <c r="BH218" s="195">
        <f>IF(N218="sníž. přenesená",J218,0)</f>
        <v>0</v>
      </c>
      <c r="BI218" s="195">
        <f>IF(N218="nulová",J218,0)</f>
        <v>0</v>
      </c>
      <c r="BJ218" s="16" t="s">
        <v>84</v>
      </c>
      <c r="BK218" s="195">
        <f>ROUND(I218*H218,2)</f>
        <v>0</v>
      </c>
      <c r="BL218" s="16" t="s">
        <v>169</v>
      </c>
      <c r="BM218" s="194" t="s">
        <v>326</v>
      </c>
    </row>
    <row r="219" spans="1:65" s="2" customFormat="1" ht="11.25">
      <c r="A219" s="33"/>
      <c r="B219" s="34"/>
      <c r="C219" s="35"/>
      <c r="D219" s="196" t="s">
        <v>127</v>
      </c>
      <c r="E219" s="35"/>
      <c r="F219" s="197" t="s">
        <v>327</v>
      </c>
      <c r="G219" s="35"/>
      <c r="H219" s="35"/>
      <c r="I219" s="198"/>
      <c r="J219" s="35"/>
      <c r="K219" s="35"/>
      <c r="L219" s="38"/>
      <c r="M219" s="199"/>
      <c r="N219" s="200"/>
      <c r="O219" s="70"/>
      <c r="P219" s="70"/>
      <c r="Q219" s="70"/>
      <c r="R219" s="70"/>
      <c r="S219" s="70"/>
      <c r="T219" s="71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T219" s="16" t="s">
        <v>127</v>
      </c>
      <c r="AU219" s="16" t="s">
        <v>86</v>
      </c>
    </row>
    <row r="220" spans="1:65" s="2" customFormat="1" ht="21.75" customHeight="1">
      <c r="A220" s="33"/>
      <c r="B220" s="34"/>
      <c r="C220" s="182" t="s">
        <v>328</v>
      </c>
      <c r="D220" s="182" t="s">
        <v>121</v>
      </c>
      <c r="E220" s="183" t="s">
        <v>329</v>
      </c>
      <c r="F220" s="184" t="s">
        <v>330</v>
      </c>
      <c r="G220" s="185" t="s">
        <v>168</v>
      </c>
      <c r="H220" s="186">
        <v>2</v>
      </c>
      <c r="I220" s="187"/>
      <c r="J220" s="188">
        <f>ROUND(I220*H220,2)</f>
        <v>0</v>
      </c>
      <c r="K220" s="189"/>
      <c r="L220" s="38"/>
      <c r="M220" s="190" t="s">
        <v>1</v>
      </c>
      <c r="N220" s="191" t="s">
        <v>41</v>
      </c>
      <c r="O220" s="70"/>
      <c r="P220" s="192">
        <f>O220*H220</f>
        <v>0</v>
      </c>
      <c r="Q220" s="192">
        <v>0</v>
      </c>
      <c r="R220" s="192">
        <f>Q220*H220</f>
        <v>0</v>
      </c>
      <c r="S220" s="192">
        <v>0</v>
      </c>
      <c r="T220" s="193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94" t="s">
        <v>169</v>
      </c>
      <c r="AT220" s="194" t="s">
        <v>121</v>
      </c>
      <c r="AU220" s="194" t="s">
        <v>86</v>
      </c>
      <c r="AY220" s="16" t="s">
        <v>118</v>
      </c>
      <c r="BE220" s="195">
        <f>IF(N220="základní",J220,0)</f>
        <v>0</v>
      </c>
      <c r="BF220" s="195">
        <f>IF(N220="snížená",J220,0)</f>
        <v>0</v>
      </c>
      <c r="BG220" s="195">
        <f>IF(N220="zákl. přenesená",J220,0)</f>
        <v>0</v>
      </c>
      <c r="BH220" s="195">
        <f>IF(N220="sníž. přenesená",J220,0)</f>
        <v>0</v>
      </c>
      <c r="BI220" s="195">
        <f>IF(N220="nulová",J220,0)</f>
        <v>0</v>
      </c>
      <c r="BJ220" s="16" t="s">
        <v>84</v>
      </c>
      <c r="BK220" s="195">
        <f>ROUND(I220*H220,2)</f>
        <v>0</v>
      </c>
      <c r="BL220" s="16" t="s">
        <v>169</v>
      </c>
      <c r="BM220" s="194" t="s">
        <v>331</v>
      </c>
    </row>
    <row r="221" spans="1:65" s="2" customFormat="1" ht="19.5">
      <c r="A221" s="33"/>
      <c r="B221" s="34"/>
      <c r="C221" s="35"/>
      <c r="D221" s="196" t="s">
        <v>127</v>
      </c>
      <c r="E221" s="35"/>
      <c r="F221" s="197" t="s">
        <v>332</v>
      </c>
      <c r="G221" s="35"/>
      <c r="H221" s="35"/>
      <c r="I221" s="198"/>
      <c r="J221" s="35"/>
      <c r="K221" s="35"/>
      <c r="L221" s="38"/>
      <c r="M221" s="199"/>
      <c r="N221" s="200"/>
      <c r="O221" s="70"/>
      <c r="P221" s="70"/>
      <c r="Q221" s="70"/>
      <c r="R221" s="70"/>
      <c r="S221" s="70"/>
      <c r="T221" s="71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T221" s="16" t="s">
        <v>127</v>
      </c>
      <c r="AU221" s="16" t="s">
        <v>86</v>
      </c>
    </row>
    <row r="222" spans="1:65" s="2" customFormat="1" ht="19.5">
      <c r="A222" s="33"/>
      <c r="B222" s="34"/>
      <c r="C222" s="35"/>
      <c r="D222" s="196" t="s">
        <v>143</v>
      </c>
      <c r="E222" s="35"/>
      <c r="F222" s="212" t="s">
        <v>333</v>
      </c>
      <c r="G222" s="35"/>
      <c r="H222" s="35"/>
      <c r="I222" s="198"/>
      <c r="J222" s="35"/>
      <c r="K222" s="35"/>
      <c r="L222" s="38"/>
      <c r="M222" s="199"/>
      <c r="N222" s="200"/>
      <c r="O222" s="70"/>
      <c r="P222" s="70"/>
      <c r="Q222" s="70"/>
      <c r="R222" s="70"/>
      <c r="S222" s="70"/>
      <c r="T222" s="71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T222" s="16" t="s">
        <v>143</v>
      </c>
      <c r="AU222" s="16" t="s">
        <v>86</v>
      </c>
    </row>
    <row r="223" spans="1:65" s="2" customFormat="1" ht="16.5" customHeight="1">
      <c r="A223" s="33"/>
      <c r="B223" s="34"/>
      <c r="C223" s="201" t="s">
        <v>334</v>
      </c>
      <c r="D223" s="201" t="s">
        <v>134</v>
      </c>
      <c r="E223" s="202" t="s">
        <v>335</v>
      </c>
      <c r="F223" s="203" t="s">
        <v>336</v>
      </c>
      <c r="G223" s="204" t="s">
        <v>168</v>
      </c>
      <c r="H223" s="205">
        <v>2</v>
      </c>
      <c r="I223" s="206"/>
      <c r="J223" s="207">
        <f>ROUND(I223*H223,2)</f>
        <v>0</v>
      </c>
      <c r="K223" s="208"/>
      <c r="L223" s="209"/>
      <c r="M223" s="210" t="s">
        <v>1</v>
      </c>
      <c r="N223" s="211" t="s">
        <v>41</v>
      </c>
      <c r="O223" s="70"/>
      <c r="P223" s="192">
        <f>O223*H223</f>
        <v>0</v>
      </c>
      <c r="Q223" s="192">
        <v>0</v>
      </c>
      <c r="R223" s="192">
        <f>Q223*H223</f>
        <v>0</v>
      </c>
      <c r="S223" s="192">
        <v>0</v>
      </c>
      <c r="T223" s="193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94" t="s">
        <v>175</v>
      </c>
      <c r="AT223" s="194" t="s">
        <v>134</v>
      </c>
      <c r="AU223" s="194" t="s">
        <v>86</v>
      </c>
      <c r="AY223" s="16" t="s">
        <v>118</v>
      </c>
      <c r="BE223" s="195">
        <f>IF(N223="základní",J223,0)</f>
        <v>0</v>
      </c>
      <c r="BF223" s="195">
        <f>IF(N223="snížená",J223,0)</f>
        <v>0</v>
      </c>
      <c r="BG223" s="195">
        <f>IF(N223="zákl. přenesená",J223,0)</f>
        <v>0</v>
      </c>
      <c r="BH223" s="195">
        <f>IF(N223="sníž. přenesená",J223,0)</f>
        <v>0</v>
      </c>
      <c r="BI223" s="195">
        <f>IF(N223="nulová",J223,0)</f>
        <v>0</v>
      </c>
      <c r="BJ223" s="16" t="s">
        <v>84</v>
      </c>
      <c r="BK223" s="195">
        <f>ROUND(I223*H223,2)</f>
        <v>0</v>
      </c>
      <c r="BL223" s="16" t="s">
        <v>169</v>
      </c>
      <c r="BM223" s="194" t="s">
        <v>337</v>
      </c>
    </row>
    <row r="224" spans="1:65" s="2" customFormat="1" ht="11.25">
      <c r="A224" s="33"/>
      <c r="B224" s="34"/>
      <c r="C224" s="35"/>
      <c r="D224" s="196" t="s">
        <v>127</v>
      </c>
      <c r="E224" s="35"/>
      <c r="F224" s="197" t="s">
        <v>336</v>
      </c>
      <c r="G224" s="35"/>
      <c r="H224" s="35"/>
      <c r="I224" s="198"/>
      <c r="J224" s="35"/>
      <c r="K224" s="35"/>
      <c r="L224" s="38"/>
      <c r="M224" s="199"/>
      <c r="N224" s="200"/>
      <c r="O224" s="70"/>
      <c r="P224" s="70"/>
      <c r="Q224" s="70"/>
      <c r="R224" s="70"/>
      <c r="S224" s="70"/>
      <c r="T224" s="71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T224" s="16" t="s">
        <v>127</v>
      </c>
      <c r="AU224" s="16" t="s">
        <v>86</v>
      </c>
    </row>
    <row r="225" spans="1:65" s="2" customFormat="1" ht="21.75" customHeight="1">
      <c r="A225" s="33"/>
      <c r="B225" s="34"/>
      <c r="C225" s="182" t="s">
        <v>338</v>
      </c>
      <c r="D225" s="182" t="s">
        <v>121</v>
      </c>
      <c r="E225" s="183" t="s">
        <v>339</v>
      </c>
      <c r="F225" s="184" t="s">
        <v>340</v>
      </c>
      <c r="G225" s="185" t="s">
        <v>168</v>
      </c>
      <c r="H225" s="186">
        <v>218</v>
      </c>
      <c r="I225" s="187"/>
      <c r="J225" s="188">
        <f>ROUND(I225*H225,2)</f>
        <v>0</v>
      </c>
      <c r="K225" s="189"/>
      <c r="L225" s="38"/>
      <c r="M225" s="190" t="s">
        <v>1</v>
      </c>
      <c r="N225" s="191" t="s">
        <v>41</v>
      </c>
      <c r="O225" s="70"/>
      <c r="P225" s="192">
        <f>O225*H225</f>
        <v>0</v>
      </c>
      <c r="Q225" s="192">
        <v>0</v>
      </c>
      <c r="R225" s="192">
        <f>Q225*H225</f>
        <v>0</v>
      </c>
      <c r="S225" s="192">
        <v>0</v>
      </c>
      <c r="T225" s="193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94" t="s">
        <v>169</v>
      </c>
      <c r="AT225" s="194" t="s">
        <v>121</v>
      </c>
      <c r="AU225" s="194" t="s">
        <v>86</v>
      </c>
      <c r="AY225" s="16" t="s">
        <v>118</v>
      </c>
      <c r="BE225" s="195">
        <f>IF(N225="základní",J225,0)</f>
        <v>0</v>
      </c>
      <c r="BF225" s="195">
        <f>IF(N225="snížená",J225,0)</f>
        <v>0</v>
      </c>
      <c r="BG225" s="195">
        <f>IF(N225="zákl. přenesená",J225,0)</f>
        <v>0</v>
      </c>
      <c r="BH225" s="195">
        <f>IF(N225="sníž. přenesená",J225,0)</f>
        <v>0</v>
      </c>
      <c r="BI225" s="195">
        <f>IF(N225="nulová",J225,0)</f>
        <v>0</v>
      </c>
      <c r="BJ225" s="16" t="s">
        <v>84</v>
      </c>
      <c r="BK225" s="195">
        <f>ROUND(I225*H225,2)</f>
        <v>0</v>
      </c>
      <c r="BL225" s="16" t="s">
        <v>169</v>
      </c>
      <c r="BM225" s="194" t="s">
        <v>341</v>
      </c>
    </row>
    <row r="226" spans="1:65" s="2" customFormat="1" ht="29.25">
      <c r="A226" s="33"/>
      <c r="B226" s="34"/>
      <c r="C226" s="35"/>
      <c r="D226" s="196" t="s">
        <v>127</v>
      </c>
      <c r="E226" s="35"/>
      <c r="F226" s="197" t="s">
        <v>342</v>
      </c>
      <c r="G226" s="35"/>
      <c r="H226" s="35"/>
      <c r="I226" s="198"/>
      <c r="J226" s="35"/>
      <c r="K226" s="35"/>
      <c r="L226" s="38"/>
      <c r="M226" s="199"/>
      <c r="N226" s="200"/>
      <c r="O226" s="70"/>
      <c r="P226" s="70"/>
      <c r="Q226" s="70"/>
      <c r="R226" s="70"/>
      <c r="S226" s="70"/>
      <c r="T226" s="71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T226" s="16" t="s">
        <v>127</v>
      </c>
      <c r="AU226" s="16" t="s">
        <v>86</v>
      </c>
    </row>
    <row r="227" spans="1:65" s="2" customFormat="1" ht="21.75" customHeight="1">
      <c r="A227" s="33"/>
      <c r="B227" s="34"/>
      <c r="C227" s="201" t="s">
        <v>343</v>
      </c>
      <c r="D227" s="201" t="s">
        <v>134</v>
      </c>
      <c r="E227" s="202" t="s">
        <v>344</v>
      </c>
      <c r="F227" s="203" t="s">
        <v>345</v>
      </c>
      <c r="G227" s="204" t="s">
        <v>168</v>
      </c>
      <c r="H227" s="205">
        <v>91</v>
      </c>
      <c r="I227" s="206"/>
      <c r="J227" s="207">
        <f>ROUND(I227*H227,2)</f>
        <v>0</v>
      </c>
      <c r="K227" s="208"/>
      <c r="L227" s="209"/>
      <c r="M227" s="210" t="s">
        <v>1</v>
      </c>
      <c r="N227" s="211" t="s">
        <v>41</v>
      </c>
      <c r="O227" s="70"/>
      <c r="P227" s="192">
        <f>O227*H227</f>
        <v>0</v>
      </c>
      <c r="Q227" s="192">
        <v>3.9375</v>
      </c>
      <c r="R227" s="192">
        <f>Q227*H227</f>
        <v>358.3125</v>
      </c>
      <c r="S227" s="192">
        <v>0</v>
      </c>
      <c r="T227" s="193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94" t="s">
        <v>175</v>
      </c>
      <c r="AT227" s="194" t="s">
        <v>134</v>
      </c>
      <c r="AU227" s="194" t="s">
        <v>86</v>
      </c>
      <c r="AY227" s="16" t="s">
        <v>118</v>
      </c>
      <c r="BE227" s="195">
        <f>IF(N227="základní",J227,0)</f>
        <v>0</v>
      </c>
      <c r="BF227" s="195">
        <f>IF(N227="snížená",J227,0)</f>
        <v>0</v>
      </c>
      <c r="BG227" s="195">
        <f>IF(N227="zákl. přenesená",J227,0)</f>
        <v>0</v>
      </c>
      <c r="BH227" s="195">
        <f>IF(N227="sníž. přenesená",J227,0)</f>
        <v>0</v>
      </c>
      <c r="BI227" s="195">
        <f>IF(N227="nulová",J227,0)</f>
        <v>0</v>
      </c>
      <c r="BJ227" s="16" t="s">
        <v>84</v>
      </c>
      <c r="BK227" s="195">
        <f>ROUND(I227*H227,2)</f>
        <v>0</v>
      </c>
      <c r="BL227" s="16" t="s">
        <v>169</v>
      </c>
      <c r="BM227" s="194" t="s">
        <v>346</v>
      </c>
    </row>
    <row r="228" spans="1:65" s="2" customFormat="1" ht="11.25">
      <c r="A228" s="33"/>
      <c r="B228" s="34"/>
      <c r="C228" s="35"/>
      <c r="D228" s="196" t="s">
        <v>127</v>
      </c>
      <c r="E228" s="35"/>
      <c r="F228" s="197" t="s">
        <v>347</v>
      </c>
      <c r="G228" s="35"/>
      <c r="H228" s="35"/>
      <c r="I228" s="198"/>
      <c r="J228" s="35"/>
      <c r="K228" s="35"/>
      <c r="L228" s="38"/>
      <c r="M228" s="199"/>
      <c r="N228" s="200"/>
      <c r="O228" s="70"/>
      <c r="P228" s="70"/>
      <c r="Q228" s="70"/>
      <c r="R228" s="70"/>
      <c r="S228" s="70"/>
      <c r="T228" s="71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T228" s="16" t="s">
        <v>127</v>
      </c>
      <c r="AU228" s="16" t="s">
        <v>86</v>
      </c>
    </row>
    <row r="229" spans="1:65" s="2" customFormat="1" ht="19.5">
      <c r="A229" s="33"/>
      <c r="B229" s="34"/>
      <c r="C229" s="35"/>
      <c r="D229" s="196" t="s">
        <v>143</v>
      </c>
      <c r="E229" s="35"/>
      <c r="F229" s="212" t="s">
        <v>348</v>
      </c>
      <c r="G229" s="35"/>
      <c r="H229" s="35"/>
      <c r="I229" s="198"/>
      <c r="J229" s="35"/>
      <c r="K229" s="35"/>
      <c r="L229" s="38"/>
      <c r="M229" s="199"/>
      <c r="N229" s="200"/>
      <c r="O229" s="70"/>
      <c r="P229" s="70"/>
      <c r="Q229" s="70"/>
      <c r="R229" s="70"/>
      <c r="S229" s="70"/>
      <c r="T229" s="71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T229" s="16" t="s">
        <v>143</v>
      </c>
      <c r="AU229" s="16" t="s">
        <v>86</v>
      </c>
    </row>
    <row r="230" spans="1:65" s="2" customFormat="1" ht="21.75" customHeight="1">
      <c r="A230" s="33"/>
      <c r="B230" s="34"/>
      <c r="C230" s="201" t="s">
        <v>349</v>
      </c>
      <c r="D230" s="201" t="s">
        <v>134</v>
      </c>
      <c r="E230" s="202" t="s">
        <v>350</v>
      </c>
      <c r="F230" s="203" t="s">
        <v>351</v>
      </c>
      <c r="G230" s="204" t="s">
        <v>168</v>
      </c>
      <c r="H230" s="205">
        <v>18</v>
      </c>
      <c r="I230" s="206"/>
      <c r="J230" s="207">
        <f>ROUND(I230*H230,2)</f>
        <v>0</v>
      </c>
      <c r="K230" s="208"/>
      <c r="L230" s="209"/>
      <c r="M230" s="210" t="s">
        <v>1</v>
      </c>
      <c r="N230" s="211" t="s">
        <v>41</v>
      </c>
      <c r="O230" s="70"/>
      <c r="P230" s="192">
        <f>O230*H230</f>
        <v>0</v>
      </c>
      <c r="Q230" s="192">
        <v>3.9375</v>
      </c>
      <c r="R230" s="192">
        <f>Q230*H230</f>
        <v>70.875</v>
      </c>
      <c r="S230" s="192">
        <v>0</v>
      </c>
      <c r="T230" s="193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94" t="s">
        <v>175</v>
      </c>
      <c r="AT230" s="194" t="s">
        <v>134</v>
      </c>
      <c r="AU230" s="194" t="s">
        <v>86</v>
      </c>
      <c r="AY230" s="16" t="s">
        <v>118</v>
      </c>
      <c r="BE230" s="195">
        <f>IF(N230="základní",J230,0)</f>
        <v>0</v>
      </c>
      <c r="BF230" s="195">
        <f>IF(N230="snížená",J230,0)</f>
        <v>0</v>
      </c>
      <c r="BG230" s="195">
        <f>IF(N230="zákl. přenesená",J230,0)</f>
        <v>0</v>
      </c>
      <c r="BH230" s="195">
        <f>IF(N230="sníž. přenesená",J230,0)</f>
        <v>0</v>
      </c>
      <c r="BI230" s="195">
        <f>IF(N230="nulová",J230,0)</f>
        <v>0</v>
      </c>
      <c r="BJ230" s="16" t="s">
        <v>84</v>
      </c>
      <c r="BK230" s="195">
        <f>ROUND(I230*H230,2)</f>
        <v>0</v>
      </c>
      <c r="BL230" s="16" t="s">
        <v>169</v>
      </c>
      <c r="BM230" s="194" t="s">
        <v>352</v>
      </c>
    </row>
    <row r="231" spans="1:65" s="2" customFormat="1" ht="11.25">
      <c r="A231" s="33"/>
      <c r="B231" s="34"/>
      <c r="C231" s="35"/>
      <c r="D231" s="196" t="s">
        <v>127</v>
      </c>
      <c r="E231" s="35"/>
      <c r="F231" s="197" t="s">
        <v>353</v>
      </c>
      <c r="G231" s="35"/>
      <c r="H231" s="35"/>
      <c r="I231" s="198"/>
      <c r="J231" s="35"/>
      <c r="K231" s="35"/>
      <c r="L231" s="38"/>
      <c r="M231" s="199"/>
      <c r="N231" s="200"/>
      <c r="O231" s="70"/>
      <c r="P231" s="70"/>
      <c r="Q231" s="70"/>
      <c r="R231" s="70"/>
      <c r="S231" s="70"/>
      <c r="T231" s="71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T231" s="16" t="s">
        <v>127</v>
      </c>
      <c r="AU231" s="16" t="s">
        <v>86</v>
      </c>
    </row>
    <row r="232" spans="1:65" s="2" customFormat="1" ht="19.5">
      <c r="A232" s="33"/>
      <c r="B232" s="34"/>
      <c r="C232" s="35"/>
      <c r="D232" s="196" t="s">
        <v>143</v>
      </c>
      <c r="E232" s="35"/>
      <c r="F232" s="212" t="s">
        <v>354</v>
      </c>
      <c r="G232" s="35"/>
      <c r="H232" s="35"/>
      <c r="I232" s="198"/>
      <c r="J232" s="35"/>
      <c r="K232" s="35"/>
      <c r="L232" s="38"/>
      <c r="M232" s="199"/>
      <c r="N232" s="200"/>
      <c r="O232" s="70"/>
      <c r="P232" s="70"/>
      <c r="Q232" s="70"/>
      <c r="R232" s="70"/>
      <c r="S232" s="70"/>
      <c r="T232" s="71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T232" s="16" t="s">
        <v>143</v>
      </c>
      <c r="AU232" s="16" t="s">
        <v>86</v>
      </c>
    </row>
    <row r="233" spans="1:65" s="2" customFormat="1" ht="21.75" customHeight="1">
      <c r="A233" s="33"/>
      <c r="B233" s="34"/>
      <c r="C233" s="201" t="s">
        <v>355</v>
      </c>
      <c r="D233" s="201" t="s">
        <v>134</v>
      </c>
      <c r="E233" s="202" t="s">
        <v>356</v>
      </c>
      <c r="F233" s="203" t="s">
        <v>357</v>
      </c>
      <c r="G233" s="204" t="s">
        <v>168</v>
      </c>
      <c r="H233" s="205">
        <v>28</v>
      </c>
      <c r="I233" s="206"/>
      <c r="J233" s="207">
        <f>ROUND(I233*H233,2)</f>
        <v>0</v>
      </c>
      <c r="K233" s="208"/>
      <c r="L233" s="209"/>
      <c r="M233" s="210" t="s">
        <v>1</v>
      </c>
      <c r="N233" s="211" t="s">
        <v>41</v>
      </c>
      <c r="O233" s="70"/>
      <c r="P233" s="192">
        <f>O233*H233</f>
        <v>0</v>
      </c>
      <c r="Q233" s="192">
        <v>3.9375</v>
      </c>
      <c r="R233" s="192">
        <f>Q233*H233</f>
        <v>110.25</v>
      </c>
      <c r="S233" s="192">
        <v>0</v>
      </c>
      <c r="T233" s="193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94" t="s">
        <v>175</v>
      </c>
      <c r="AT233" s="194" t="s">
        <v>134</v>
      </c>
      <c r="AU233" s="194" t="s">
        <v>86</v>
      </c>
      <c r="AY233" s="16" t="s">
        <v>118</v>
      </c>
      <c r="BE233" s="195">
        <f>IF(N233="základní",J233,0)</f>
        <v>0</v>
      </c>
      <c r="BF233" s="195">
        <f>IF(N233="snížená",J233,0)</f>
        <v>0</v>
      </c>
      <c r="BG233" s="195">
        <f>IF(N233="zákl. přenesená",J233,0)</f>
        <v>0</v>
      </c>
      <c r="BH233" s="195">
        <f>IF(N233="sníž. přenesená",J233,0)</f>
        <v>0</v>
      </c>
      <c r="BI233" s="195">
        <f>IF(N233="nulová",J233,0)</f>
        <v>0</v>
      </c>
      <c r="BJ233" s="16" t="s">
        <v>84</v>
      </c>
      <c r="BK233" s="195">
        <f>ROUND(I233*H233,2)</f>
        <v>0</v>
      </c>
      <c r="BL233" s="16" t="s">
        <v>169</v>
      </c>
      <c r="BM233" s="194" t="s">
        <v>358</v>
      </c>
    </row>
    <row r="234" spans="1:65" s="2" customFormat="1" ht="11.25">
      <c r="A234" s="33"/>
      <c r="B234" s="34"/>
      <c r="C234" s="35"/>
      <c r="D234" s="196" t="s">
        <v>127</v>
      </c>
      <c r="E234" s="35"/>
      <c r="F234" s="197" t="s">
        <v>359</v>
      </c>
      <c r="G234" s="35"/>
      <c r="H234" s="35"/>
      <c r="I234" s="198"/>
      <c r="J234" s="35"/>
      <c r="K234" s="35"/>
      <c r="L234" s="38"/>
      <c r="M234" s="199"/>
      <c r="N234" s="200"/>
      <c r="O234" s="70"/>
      <c r="P234" s="70"/>
      <c r="Q234" s="70"/>
      <c r="R234" s="70"/>
      <c r="S234" s="70"/>
      <c r="T234" s="71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T234" s="16" t="s">
        <v>127</v>
      </c>
      <c r="AU234" s="16" t="s">
        <v>86</v>
      </c>
    </row>
    <row r="235" spans="1:65" s="2" customFormat="1" ht="19.5">
      <c r="A235" s="33"/>
      <c r="B235" s="34"/>
      <c r="C235" s="35"/>
      <c r="D235" s="196" t="s">
        <v>143</v>
      </c>
      <c r="E235" s="35"/>
      <c r="F235" s="212" t="s">
        <v>360</v>
      </c>
      <c r="G235" s="35"/>
      <c r="H235" s="35"/>
      <c r="I235" s="198"/>
      <c r="J235" s="35"/>
      <c r="K235" s="35"/>
      <c r="L235" s="38"/>
      <c r="M235" s="199"/>
      <c r="N235" s="200"/>
      <c r="O235" s="70"/>
      <c r="P235" s="70"/>
      <c r="Q235" s="70"/>
      <c r="R235" s="70"/>
      <c r="S235" s="70"/>
      <c r="T235" s="71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T235" s="16" t="s">
        <v>143</v>
      </c>
      <c r="AU235" s="16" t="s">
        <v>86</v>
      </c>
    </row>
    <row r="236" spans="1:65" s="2" customFormat="1" ht="21.75" customHeight="1">
      <c r="A236" s="33"/>
      <c r="B236" s="34"/>
      <c r="C236" s="201" t="s">
        <v>361</v>
      </c>
      <c r="D236" s="201" t="s">
        <v>134</v>
      </c>
      <c r="E236" s="202" t="s">
        <v>362</v>
      </c>
      <c r="F236" s="203" t="s">
        <v>363</v>
      </c>
      <c r="G236" s="204" t="s">
        <v>168</v>
      </c>
      <c r="H236" s="205">
        <v>7</v>
      </c>
      <c r="I236" s="206"/>
      <c r="J236" s="207">
        <f>ROUND(I236*H236,2)</f>
        <v>0</v>
      </c>
      <c r="K236" s="208"/>
      <c r="L236" s="209"/>
      <c r="M236" s="210" t="s">
        <v>1</v>
      </c>
      <c r="N236" s="211" t="s">
        <v>41</v>
      </c>
      <c r="O236" s="70"/>
      <c r="P236" s="192">
        <f>O236*H236</f>
        <v>0</v>
      </c>
      <c r="Q236" s="192">
        <v>3.9375</v>
      </c>
      <c r="R236" s="192">
        <f>Q236*H236</f>
        <v>27.5625</v>
      </c>
      <c r="S236" s="192">
        <v>0</v>
      </c>
      <c r="T236" s="193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94" t="s">
        <v>175</v>
      </c>
      <c r="AT236" s="194" t="s">
        <v>134</v>
      </c>
      <c r="AU236" s="194" t="s">
        <v>86</v>
      </c>
      <c r="AY236" s="16" t="s">
        <v>118</v>
      </c>
      <c r="BE236" s="195">
        <f>IF(N236="základní",J236,0)</f>
        <v>0</v>
      </c>
      <c r="BF236" s="195">
        <f>IF(N236="snížená",J236,0)</f>
        <v>0</v>
      </c>
      <c r="BG236" s="195">
        <f>IF(N236="zákl. přenesená",J236,0)</f>
        <v>0</v>
      </c>
      <c r="BH236" s="195">
        <f>IF(N236="sníž. přenesená",J236,0)</f>
        <v>0</v>
      </c>
      <c r="BI236" s="195">
        <f>IF(N236="nulová",J236,0)</f>
        <v>0</v>
      </c>
      <c r="BJ236" s="16" t="s">
        <v>84</v>
      </c>
      <c r="BK236" s="195">
        <f>ROUND(I236*H236,2)</f>
        <v>0</v>
      </c>
      <c r="BL236" s="16" t="s">
        <v>169</v>
      </c>
      <c r="BM236" s="194" t="s">
        <v>364</v>
      </c>
    </row>
    <row r="237" spans="1:65" s="2" customFormat="1" ht="11.25">
      <c r="A237" s="33"/>
      <c r="B237" s="34"/>
      <c r="C237" s="35"/>
      <c r="D237" s="196" t="s">
        <v>127</v>
      </c>
      <c r="E237" s="35"/>
      <c r="F237" s="197" t="s">
        <v>365</v>
      </c>
      <c r="G237" s="35"/>
      <c r="H237" s="35"/>
      <c r="I237" s="198"/>
      <c r="J237" s="35"/>
      <c r="K237" s="35"/>
      <c r="L237" s="38"/>
      <c r="M237" s="199"/>
      <c r="N237" s="200"/>
      <c r="O237" s="70"/>
      <c r="P237" s="70"/>
      <c r="Q237" s="70"/>
      <c r="R237" s="70"/>
      <c r="S237" s="70"/>
      <c r="T237" s="71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T237" s="16" t="s">
        <v>127</v>
      </c>
      <c r="AU237" s="16" t="s">
        <v>86</v>
      </c>
    </row>
    <row r="238" spans="1:65" s="2" customFormat="1" ht="19.5">
      <c r="A238" s="33"/>
      <c r="B238" s="34"/>
      <c r="C238" s="35"/>
      <c r="D238" s="196" t="s">
        <v>143</v>
      </c>
      <c r="E238" s="35"/>
      <c r="F238" s="212" t="s">
        <v>360</v>
      </c>
      <c r="G238" s="35"/>
      <c r="H238" s="35"/>
      <c r="I238" s="198"/>
      <c r="J238" s="35"/>
      <c r="K238" s="35"/>
      <c r="L238" s="38"/>
      <c r="M238" s="199"/>
      <c r="N238" s="200"/>
      <c r="O238" s="70"/>
      <c r="P238" s="70"/>
      <c r="Q238" s="70"/>
      <c r="R238" s="70"/>
      <c r="S238" s="70"/>
      <c r="T238" s="71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T238" s="16" t="s">
        <v>143</v>
      </c>
      <c r="AU238" s="16" t="s">
        <v>86</v>
      </c>
    </row>
    <row r="239" spans="1:65" s="2" customFormat="1" ht="21.75" customHeight="1">
      <c r="A239" s="33"/>
      <c r="B239" s="34"/>
      <c r="C239" s="201" t="s">
        <v>366</v>
      </c>
      <c r="D239" s="201" t="s">
        <v>134</v>
      </c>
      <c r="E239" s="202" t="s">
        <v>367</v>
      </c>
      <c r="F239" s="203" t="s">
        <v>368</v>
      </c>
      <c r="G239" s="204" t="s">
        <v>168</v>
      </c>
      <c r="H239" s="205">
        <v>17</v>
      </c>
      <c r="I239" s="206"/>
      <c r="J239" s="207">
        <f>ROUND(I239*H239,2)</f>
        <v>0</v>
      </c>
      <c r="K239" s="208"/>
      <c r="L239" s="209"/>
      <c r="M239" s="210" t="s">
        <v>1</v>
      </c>
      <c r="N239" s="211" t="s">
        <v>41</v>
      </c>
      <c r="O239" s="70"/>
      <c r="P239" s="192">
        <f>O239*H239</f>
        <v>0</v>
      </c>
      <c r="Q239" s="192">
        <v>2.3361999999999998</v>
      </c>
      <c r="R239" s="192">
        <f>Q239*H239</f>
        <v>39.715399999999995</v>
      </c>
      <c r="S239" s="192">
        <v>0</v>
      </c>
      <c r="T239" s="193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94" t="s">
        <v>175</v>
      </c>
      <c r="AT239" s="194" t="s">
        <v>134</v>
      </c>
      <c r="AU239" s="194" t="s">
        <v>86</v>
      </c>
      <c r="AY239" s="16" t="s">
        <v>118</v>
      </c>
      <c r="BE239" s="195">
        <f>IF(N239="základní",J239,0)</f>
        <v>0</v>
      </c>
      <c r="BF239" s="195">
        <f>IF(N239="snížená",J239,0)</f>
        <v>0</v>
      </c>
      <c r="BG239" s="195">
        <f>IF(N239="zákl. přenesená",J239,0)</f>
        <v>0</v>
      </c>
      <c r="BH239" s="195">
        <f>IF(N239="sníž. přenesená",J239,0)</f>
        <v>0</v>
      </c>
      <c r="BI239" s="195">
        <f>IF(N239="nulová",J239,0)</f>
        <v>0</v>
      </c>
      <c r="BJ239" s="16" t="s">
        <v>84</v>
      </c>
      <c r="BK239" s="195">
        <f>ROUND(I239*H239,2)</f>
        <v>0</v>
      </c>
      <c r="BL239" s="16" t="s">
        <v>169</v>
      </c>
      <c r="BM239" s="194" t="s">
        <v>369</v>
      </c>
    </row>
    <row r="240" spans="1:65" s="2" customFormat="1" ht="11.25">
      <c r="A240" s="33"/>
      <c r="B240" s="34"/>
      <c r="C240" s="35"/>
      <c r="D240" s="196" t="s">
        <v>127</v>
      </c>
      <c r="E240" s="35"/>
      <c r="F240" s="197" t="s">
        <v>370</v>
      </c>
      <c r="G240" s="35"/>
      <c r="H240" s="35"/>
      <c r="I240" s="198"/>
      <c r="J240" s="35"/>
      <c r="K240" s="35"/>
      <c r="L240" s="38"/>
      <c r="M240" s="199"/>
      <c r="N240" s="200"/>
      <c r="O240" s="70"/>
      <c r="P240" s="70"/>
      <c r="Q240" s="70"/>
      <c r="R240" s="70"/>
      <c r="S240" s="70"/>
      <c r="T240" s="71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T240" s="16" t="s">
        <v>127</v>
      </c>
      <c r="AU240" s="16" t="s">
        <v>86</v>
      </c>
    </row>
    <row r="241" spans="1:65" s="2" customFormat="1" ht="19.5">
      <c r="A241" s="33"/>
      <c r="B241" s="34"/>
      <c r="C241" s="35"/>
      <c r="D241" s="196" t="s">
        <v>143</v>
      </c>
      <c r="E241" s="35"/>
      <c r="F241" s="212" t="s">
        <v>371</v>
      </c>
      <c r="G241" s="35"/>
      <c r="H241" s="35"/>
      <c r="I241" s="198"/>
      <c r="J241" s="35"/>
      <c r="K241" s="35"/>
      <c r="L241" s="38"/>
      <c r="M241" s="199"/>
      <c r="N241" s="200"/>
      <c r="O241" s="70"/>
      <c r="P241" s="70"/>
      <c r="Q241" s="70"/>
      <c r="R241" s="70"/>
      <c r="S241" s="70"/>
      <c r="T241" s="71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T241" s="16" t="s">
        <v>143</v>
      </c>
      <c r="AU241" s="16" t="s">
        <v>86</v>
      </c>
    </row>
    <row r="242" spans="1:65" s="2" customFormat="1" ht="21.75" customHeight="1">
      <c r="A242" s="33"/>
      <c r="B242" s="34"/>
      <c r="C242" s="201" t="s">
        <v>372</v>
      </c>
      <c r="D242" s="201" t="s">
        <v>134</v>
      </c>
      <c r="E242" s="202" t="s">
        <v>373</v>
      </c>
      <c r="F242" s="203" t="s">
        <v>374</v>
      </c>
      <c r="G242" s="204" t="s">
        <v>168</v>
      </c>
      <c r="H242" s="205">
        <v>8</v>
      </c>
      <c r="I242" s="206"/>
      <c r="J242" s="207">
        <f>ROUND(I242*H242,2)</f>
        <v>0</v>
      </c>
      <c r="K242" s="208"/>
      <c r="L242" s="209"/>
      <c r="M242" s="210" t="s">
        <v>1</v>
      </c>
      <c r="N242" s="211" t="s">
        <v>41</v>
      </c>
      <c r="O242" s="70"/>
      <c r="P242" s="192">
        <f>O242*H242</f>
        <v>0</v>
      </c>
      <c r="Q242" s="192">
        <v>1.9424999999999999</v>
      </c>
      <c r="R242" s="192">
        <f>Q242*H242</f>
        <v>15.54</v>
      </c>
      <c r="S242" s="192">
        <v>0</v>
      </c>
      <c r="T242" s="193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94" t="s">
        <v>175</v>
      </c>
      <c r="AT242" s="194" t="s">
        <v>134</v>
      </c>
      <c r="AU242" s="194" t="s">
        <v>86</v>
      </c>
      <c r="AY242" s="16" t="s">
        <v>118</v>
      </c>
      <c r="BE242" s="195">
        <f>IF(N242="základní",J242,0)</f>
        <v>0</v>
      </c>
      <c r="BF242" s="195">
        <f>IF(N242="snížená",J242,0)</f>
        <v>0</v>
      </c>
      <c r="BG242" s="195">
        <f>IF(N242="zákl. přenesená",J242,0)</f>
        <v>0</v>
      </c>
      <c r="BH242" s="195">
        <f>IF(N242="sníž. přenesená",J242,0)</f>
        <v>0</v>
      </c>
      <c r="BI242" s="195">
        <f>IF(N242="nulová",J242,0)</f>
        <v>0</v>
      </c>
      <c r="BJ242" s="16" t="s">
        <v>84</v>
      </c>
      <c r="BK242" s="195">
        <f>ROUND(I242*H242,2)</f>
        <v>0</v>
      </c>
      <c r="BL242" s="16" t="s">
        <v>169</v>
      </c>
      <c r="BM242" s="194" t="s">
        <v>375</v>
      </c>
    </row>
    <row r="243" spans="1:65" s="2" customFormat="1" ht="11.25">
      <c r="A243" s="33"/>
      <c r="B243" s="34"/>
      <c r="C243" s="35"/>
      <c r="D243" s="196" t="s">
        <v>127</v>
      </c>
      <c r="E243" s="35"/>
      <c r="F243" s="197" t="s">
        <v>376</v>
      </c>
      <c r="G243" s="35"/>
      <c r="H243" s="35"/>
      <c r="I243" s="198"/>
      <c r="J243" s="35"/>
      <c r="K243" s="35"/>
      <c r="L243" s="38"/>
      <c r="M243" s="199"/>
      <c r="N243" s="200"/>
      <c r="O243" s="70"/>
      <c r="P243" s="70"/>
      <c r="Q243" s="70"/>
      <c r="R243" s="70"/>
      <c r="S243" s="70"/>
      <c r="T243" s="71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T243" s="16" t="s">
        <v>127</v>
      </c>
      <c r="AU243" s="16" t="s">
        <v>86</v>
      </c>
    </row>
    <row r="244" spans="1:65" s="2" customFormat="1" ht="19.5">
      <c r="A244" s="33"/>
      <c r="B244" s="34"/>
      <c r="C244" s="35"/>
      <c r="D244" s="196" t="s">
        <v>143</v>
      </c>
      <c r="E244" s="35"/>
      <c r="F244" s="212" t="s">
        <v>377</v>
      </c>
      <c r="G244" s="35"/>
      <c r="H244" s="35"/>
      <c r="I244" s="198"/>
      <c r="J244" s="35"/>
      <c r="K244" s="35"/>
      <c r="L244" s="38"/>
      <c r="M244" s="199"/>
      <c r="N244" s="200"/>
      <c r="O244" s="70"/>
      <c r="P244" s="70"/>
      <c r="Q244" s="70"/>
      <c r="R244" s="70"/>
      <c r="S244" s="70"/>
      <c r="T244" s="71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T244" s="16" t="s">
        <v>143</v>
      </c>
      <c r="AU244" s="16" t="s">
        <v>86</v>
      </c>
    </row>
    <row r="245" spans="1:65" s="2" customFormat="1" ht="21.75" customHeight="1">
      <c r="A245" s="33"/>
      <c r="B245" s="34"/>
      <c r="C245" s="201" t="s">
        <v>378</v>
      </c>
      <c r="D245" s="201" t="s">
        <v>134</v>
      </c>
      <c r="E245" s="202" t="s">
        <v>379</v>
      </c>
      <c r="F245" s="203" t="s">
        <v>380</v>
      </c>
      <c r="G245" s="204" t="s">
        <v>168</v>
      </c>
      <c r="H245" s="205">
        <v>26</v>
      </c>
      <c r="I245" s="206"/>
      <c r="J245" s="207">
        <f>ROUND(I245*H245,2)</f>
        <v>0</v>
      </c>
      <c r="K245" s="208"/>
      <c r="L245" s="209"/>
      <c r="M245" s="210" t="s">
        <v>1</v>
      </c>
      <c r="N245" s="211" t="s">
        <v>41</v>
      </c>
      <c r="O245" s="70"/>
      <c r="P245" s="192">
        <f>O245*H245</f>
        <v>0</v>
      </c>
      <c r="Q245" s="192">
        <v>2.6190000000000002</v>
      </c>
      <c r="R245" s="192">
        <f>Q245*H245</f>
        <v>68.094000000000008</v>
      </c>
      <c r="S245" s="192">
        <v>0</v>
      </c>
      <c r="T245" s="193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94" t="s">
        <v>175</v>
      </c>
      <c r="AT245" s="194" t="s">
        <v>134</v>
      </c>
      <c r="AU245" s="194" t="s">
        <v>86</v>
      </c>
      <c r="AY245" s="16" t="s">
        <v>118</v>
      </c>
      <c r="BE245" s="195">
        <f>IF(N245="základní",J245,0)</f>
        <v>0</v>
      </c>
      <c r="BF245" s="195">
        <f>IF(N245="snížená",J245,0)</f>
        <v>0</v>
      </c>
      <c r="BG245" s="195">
        <f>IF(N245="zákl. přenesená",J245,0)</f>
        <v>0</v>
      </c>
      <c r="BH245" s="195">
        <f>IF(N245="sníž. přenesená",J245,0)</f>
        <v>0</v>
      </c>
      <c r="BI245" s="195">
        <f>IF(N245="nulová",J245,0)</f>
        <v>0</v>
      </c>
      <c r="BJ245" s="16" t="s">
        <v>84</v>
      </c>
      <c r="BK245" s="195">
        <f>ROUND(I245*H245,2)</f>
        <v>0</v>
      </c>
      <c r="BL245" s="16" t="s">
        <v>169</v>
      </c>
      <c r="BM245" s="194" t="s">
        <v>381</v>
      </c>
    </row>
    <row r="246" spans="1:65" s="2" customFormat="1" ht="11.25">
      <c r="A246" s="33"/>
      <c r="B246" s="34"/>
      <c r="C246" s="35"/>
      <c r="D246" s="196" t="s">
        <v>127</v>
      </c>
      <c r="E246" s="35"/>
      <c r="F246" s="197" t="s">
        <v>382</v>
      </c>
      <c r="G246" s="35"/>
      <c r="H246" s="35"/>
      <c r="I246" s="198"/>
      <c r="J246" s="35"/>
      <c r="K246" s="35"/>
      <c r="L246" s="38"/>
      <c r="M246" s="199"/>
      <c r="N246" s="200"/>
      <c r="O246" s="70"/>
      <c r="P246" s="70"/>
      <c r="Q246" s="70"/>
      <c r="R246" s="70"/>
      <c r="S246" s="70"/>
      <c r="T246" s="71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T246" s="16" t="s">
        <v>127</v>
      </c>
      <c r="AU246" s="16" t="s">
        <v>86</v>
      </c>
    </row>
    <row r="247" spans="1:65" s="2" customFormat="1" ht="19.5">
      <c r="A247" s="33"/>
      <c r="B247" s="34"/>
      <c r="C247" s="35"/>
      <c r="D247" s="196" t="s">
        <v>143</v>
      </c>
      <c r="E247" s="35"/>
      <c r="F247" s="212" t="s">
        <v>383</v>
      </c>
      <c r="G247" s="35"/>
      <c r="H247" s="35"/>
      <c r="I247" s="198"/>
      <c r="J247" s="35"/>
      <c r="K247" s="35"/>
      <c r="L247" s="38"/>
      <c r="M247" s="199"/>
      <c r="N247" s="200"/>
      <c r="O247" s="70"/>
      <c r="P247" s="70"/>
      <c r="Q247" s="70"/>
      <c r="R247" s="70"/>
      <c r="S247" s="70"/>
      <c r="T247" s="71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T247" s="16" t="s">
        <v>143</v>
      </c>
      <c r="AU247" s="16" t="s">
        <v>86</v>
      </c>
    </row>
    <row r="248" spans="1:65" s="2" customFormat="1" ht="21.75" customHeight="1">
      <c r="A248" s="33"/>
      <c r="B248" s="34"/>
      <c r="C248" s="201" t="s">
        <v>384</v>
      </c>
      <c r="D248" s="201" t="s">
        <v>134</v>
      </c>
      <c r="E248" s="202" t="s">
        <v>385</v>
      </c>
      <c r="F248" s="203" t="s">
        <v>380</v>
      </c>
      <c r="G248" s="204" t="s">
        <v>168</v>
      </c>
      <c r="H248" s="205">
        <v>2</v>
      </c>
      <c r="I248" s="206"/>
      <c r="J248" s="207">
        <f>ROUND(I248*H248,2)</f>
        <v>0</v>
      </c>
      <c r="K248" s="208"/>
      <c r="L248" s="209"/>
      <c r="M248" s="210" t="s">
        <v>1</v>
      </c>
      <c r="N248" s="211" t="s">
        <v>41</v>
      </c>
      <c r="O248" s="70"/>
      <c r="P248" s="192">
        <f>O248*H248</f>
        <v>0</v>
      </c>
      <c r="Q248" s="192">
        <v>2.6190000000000002</v>
      </c>
      <c r="R248" s="192">
        <f>Q248*H248</f>
        <v>5.2380000000000004</v>
      </c>
      <c r="S248" s="192">
        <v>0</v>
      </c>
      <c r="T248" s="193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94" t="s">
        <v>175</v>
      </c>
      <c r="AT248" s="194" t="s">
        <v>134</v>
      </c>
      <c r="AU248" s="194" t="s">
        <v>86</v>
      </c>
      <c r="AY248" s="16" t="s">
        <v>118</v>
      </c>
      <c r="BE248" s="195">
        <f>IF(N248="základní",J248,0)</f>
        <v>0</v>
      </c>
      <c r="BF248" s="195">
        <f>IF(N248="snížená",J248,0)</f>
        <v>0</v>
      </c>
      <c r="BG248" s="195">
        <f>IF(N248="zákl. přenesená",J248,0)</f>
        <v>0</v>
      </c>
      <c r="BH248" s="195">
        <f>IF(N248="sníž. přenesená",J248,0)</f>
        <v>0</v>
      </c>
      <c r="BI248" s="195">
        <f>IF(N248="nulová",J248,0)</f>
        <v>0</v>
      </c>
      <c r="BJ248" s="16" t="s">
        <v>84</v>
      </c>
      <c r="BK248" s="195">
        <f>ROUND(I248*H248,2)</f>
        <v>0</v>
      </c>
      <c r="BL248" s="16" t="s">
        <v>169</v>
      </c>
      <c r="BM248" s="194" t="s">
        <v>386</v>
      </c>
    </row>
    <row r="249" spans="1:65" s="2" customFormat="1" ht="11.25">
      <c r="A249" s="33"/>
      <c r="B249" s="34"/>
      <c r="C249" s="35"/>
      <c r="D249" s="196" t="s">
        <v>127</v>
      </c>
      <c r="E249" s="35"/>
      <c r="F249" s="197" t="s">
        <v>387</v>
      </c>
      <c r="G249" s="35"/>
      <c r="H249" s="35"/>
      <c r="I249" s="198"/>
      <c r="J249" s="35"/>
      <c r="K249" s="35"/>
      <c r="L249" s="38"/>
      <c r="M249" s="199"/>
      <c r="N249" s="200"/>
      <c r="O249" s="70"/>
      <c r="P249" s="70"/>
      <c r="Q249" s="70"/>
      <c r="R249" s="70"/>
      <c r="S249" s="70"/>
      <c r="T249" s="71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T249" s="16" t="s">
        <v>127</v>
      </c>
      <c r="AU249" s="16" t="s">
        <v>86</v>
      </c>
    </row>
    <row r="250" spans="1:65" s="2" customFormat="1" ht="19.5">
      <c r="A250" s="33"/>
      <c r="B250" s="34"/>
      <c r="C250" s="35"/>
      <c r="D250" s="196" t="s">
        <v>143</v>
      </c>
      <c r="E250" s="35"/>
      <c r="F250" s="212" t="s">
        <v>388</v>
      </c>
      <c r="G250" s="35"/>
      <c r="H250" s="35"/>
      <c r="I250" s="198"/>
      <c r="J250" s="35"/>
      <c r="K250" s="35"/>
      <c r="L250" s="38"/>
      <c r="M250" s="199"/>
      <c r="N250" s="200"/>
      <c r="O250" s="70"/>
      <c r="P250" s="70"/>
      <c r="Q250" s="70"/>
      <c r="R250" s="70"/>
      <c r="S250" s="70"/>
      <c r="T250" s="71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T250" s="16" t="s">
        <v>143</v>
      </c>
      <c r="AU250" s="16" t="s">
        <v>86</v>
      </c>
    </row>
    <row r="251" spans="1:65" s="2" customFormat="1" ht="21.75" customHeight="1">
      <c r="A251" s="33"/>
      <c r="B251" s="34"/>
      <c r="C251" s="201" t="s">
        <v>389</v>
      </c>
      <c r="D251" s="201" t="s">
        <v>134</v>
      </c>
      <c r="E251" s="202" t="s">
        <v>390</v>
      </c>
      <c r="F251" s="203" t="s">
        <v>391</v>
      </c>
      <c r="G251" s="204" t="s">
        <v>168</v>
      </c>
      <c r="H251" s="205">
        <v>6</v>
      </c>
      <c r="I251" s="206"/>
      <c r="J251" s="207">
        <f>ROUND(I251*H251,2)</f>
        <v>0</v>
      </c>
      <c r="K251" s="208"/>
      <c r="L251" s="209"/>
      <c r="M251" s="210" t="s">
        <v>1</v>
      </c>
      <c r="N251" s="211" t="s">
        <v>41</v>
      </c>
      <c r="O251" s="70"/>
      <c r="P251" s="192">
        <f>O251*H251</f>
        <v>0</v>
      </c>
      <c r="Q251" s="192">
        <v>2.6190000000000002</v>
      </c>
      <c r="R251" s="192">
        <f>Q251*H251</f>
        <v>15.714000000000002</v>
      </c>
      <c r="S251" s="192">
        <v>0</v>
      </c>
      <c r="T251" s="193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94" t="s">
        <v>175</v>
      </c>
      <c r="AT251" s="194" t="s">
        <v>134</v>
      </c>
      <c r="AU251" s="194" t="s">
        <v>86</v>
      </c>
      <c r="AY251" s="16" t="s">
        <v>118</v>
      </c>
      <c r="BE251" s="195">
        <f>IF(N251="základní",J251,0)</f>
        <v>0</v>
      </c>
      <c r="BF251" s="195">
        <f>IF(N251="snížená",J251,0)</f>
        <v>0</v>
      </c>
      <c r="BG251" s="195">
        <f>IF(N251="zákl. přenesená",J251,0)</f>
        <v>0</v>
      </c>
      <c r="BH251" s="195">
        <f>IF(N251="sníž. přenesená",J251,0)</f>
        <v>0</v>
      </c>
      <c r="BI251" s="195">
        <f>IF(N251="nulová",J251,0)</f>
        <v>0</v>
      </c>
      <c r="BJ251" s="16" t="s">
        <v>84</v>
      </c>
      <c r="BK251" s="195">
        <f>ROUND(I251*H251,2)</f>
        <v>0</v>
      </c>
      <c r="BL251" s="16" t="s">
        <v>169</v>
      </c>
      <c r="BM251" s="194" t="s">
        <v>392</v>
      </c>
    </row>
    <row r="252" spans="1:65" s="2" customFormat="1" ht="11.25">
      <c r="A252" s="33"/>
      <c r="B252" s="34"/>
      <c r="C252" s="35"/>
      <c r="D252" s="196" t="s">
        <v>127</v>
      </c>
      <c r="E252" s="35"/>
      <c r="F252" s="197" t="s">
        <v>393</v>
      </c>
      <c r="G252" s="35"/>
      <c r="H252" s="35"/>
      <c r="I252" s="198"/>
      <c r="J252" s="35"/>
      <c r="K252" s="35"/>
      <c r="L252" s="38"/>
      <c r="M252" s="199"/>
      <c r="N252" s="200"/>
      <c r="O252" s="70"/>
      <c r="P252" s="70"/>
      <c r="Q252" s="70"/>
      <c r="R252" s="70"/>
      <c r="S252" s="70"/>
      <c r="T252" s="71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T252" s="16" t="s">
        <v>127</v>
      </c>
      <c r="AU252" s="16" t="s">
        <v>86</v>
      </c>
    </row>
    <row r="253" spans="1:65" s="2" customFormat="1" ht="19.5">
      <c r="A253" s="33"/>
      <c r="B253" s="34"/>
      <c r="C253" s="35"/>
      <c r="D253" s="196" t="s">
        <v>143</v>
      </c>
      <c r="E253" s="35"/>
      <c r="F253" s="212" t="s">
        <v>394</v>
      </c>
      <c r="G253" s="35"/>
      <c r="H253" s="35"/>
      <c r="I253" s="198"/>
      <c r="J253" s="35"/>
      <c r="K253" s="35"/>
      <c r="L253" s="38"/>
      <c r="M253" s="199"/>
      <c r="N253" s="200"/>
      <c r="O253" s="70"/>
      <c r="P253" s="70"/>
      <c r="Q253" s="70"/>
      <c r="R253" s="70"/>
      <c r="S253" s="70"/>
      <c r="T253" s="71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T253" s="16" t="s">
        <v>143</v>
      </c>
      <c r="AU253" s="16" t="s">
        <v>86</v>
      </c>
    </row>
    <row r="254" spans="1:65" s="2" customFormat="1" ht="21.75" customHeight="1">
      <c r="A254" s="33"/>
      <c r="B254" s="34"/>
      <c r="C254" s="201" t="s">
        <v>395</v>
      </c>
      <c r="D254" s="201" t="s">
        <v>134</v>
      </c>
      <c r="E254" s="202" t="s">
        <v>396</v>
      </c>
      <c r="F254" s="203" t="s">
        <v>368</v>
      </c>
      <c r="G254" s="204" t="s">
        <v>168</v>
      </c>
      <c r="H254" s="205">
        <v>2</v>
      </c>
      <c r="I254" s="206"/>
      <c r="J254" s="207">
        <f>ROUND(I254*H254,2)</f>
        <v>0</v>
      </c>
      <c r="K254" s="208"/>
      <c r="L254" s="209"/>
      <c r="M254" s="210" t="s">
        <v>1</v>
      </c>
      <c r="N254" s="211" t="s">
        <v>41</v>
      </c>
      <c r="O254" s="70"/>
      <c r="P254" s="192">
        <f>O254*H254</f>
        <v>0</v>
      </c>
      <c r="Q254" s="192">
        <v>2.6190000000000002</v>
      </c>
      <c r="R254" s="192">
        <f>Q254*H254</f>
        <v>5.2380000000000004</v>
      </c>
      <c r="S254" s="192">
        <v>0</v>
      </c>
      <c r="T254" s="193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94" t="s">
        <v>175</v>
      </c>
      <c r="AT254" s="194" t="s">
        <v>134</v>
      </c>
      <c r="AU254" s="194" t="s">
        <v>86</v>
      </c>
      <c r="AY254" s="16" t="s">
        <v>118</v>
      </c>
      <c r="BE254" s="195">
        <f>IF(N254="základní",J254,0)</f>
        <v>0</v>
      </c>
      <c r="BF254" s="195">
        <f>IF(N254="snížená",J254,0)</f>
        <v>0</v>
      </c>
      <c r="BG254" s="195">
        <f>IF(N254="zákl. přenesená",J254,0)</f>
        <v>0</v>
      </c>
      <c r="BH254" s="195">
        <f>IF(N254="sníž. přenesená",J254,0)</f>
        <v>0</v>
      </c>
      <c r="BI254" s="195">
        <f>IF(N254="nulová",J254,0)</f>
        <v>0</v>
      </c>
      <c r="BJ254" s="16" t="s">
        <v>84</v>
      </c>
      <c r="BK254" s="195">
        <f>ROUND(I254*H254,2)</f>
        <v>0</v>
      </c>
      <c r="BL254" s="16" t="s">
        <v>169</v>
      </c>
      <c r="BM254" s="194" t="s">
        <v>397</v>
      </c>
    </row>
    <row r="255" spans="1:65" s="2" customFormat="1" ht="11.25">
      <c r="A255" s="33"/>
      <c r="B255" s="34"/>
      <c r="C255" s="35"/>
      <c r="D255" s="196" t="s">
        <v>127</v>
      </c>
      <c r="E255" s="35"/>
      <c r="F255" s="197" t="s">
        <v>398</v>
      </c>
      <c r="G255" s="35"/>
      <c r="H255" s="35"/>
      <c r="I255" s="198"/>
      <c r="J255" s="35"/>
      <c r="K255" s="35"/>
      <c r="L255" s="38"/>
      <c r="M255" s="199"/>
      <c r="N255" s="200"/>
      <c r="O255" s="70"/>
      <c r="P255" s="70"/>
      <c r="Q255" s="70"/>
      <c r="R255" s="70"/>
      <c r="S255" s="70"/>
      <c r="T255" s="71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T255" s="16" t="s">
        <v>127</v>
      </c>
      <c r="AU255" s="16" t="s">
        <v>86</v>
      </c>
    </row>
    <row r="256" spans="1:65" s="2" customFormat="1" ht="19.5">
      <c r="A256" s="33"/>
      <c r="B256" s="34"/>
      <c r="C256" s="35"/>
      <c r="D256" s="196" t="s">
        <v>143</v>
      </c>
      <c r="E256" s="35"/>
      <c r="F256" s="212" t="s">
        <v>399</v>
      </c>
      <c r="G256" s="35"/>
      <c r="H256" s="35"/>
      <c r="I256" s="198"/>
      <c r="J256" s="35"/>
      <c r="K256" s="35"/>
      <c r="L256" s="38"/>
      <c r="M256" s="199"/>
      <c r="N256" s="200"/>
      <c r="O256" s="70"/>
      <c r="P256" s="70"/>
      <c r="Q256" s="70"/>
      <c r="R256" s="70"/>
      <c r="S256" s="70"/>
      <c r="T256" s="71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T256" s="16" t="s">
        <v>143</v>
      </c>
      <c r="AU256" s="16" t="s">
        <v>86</v>
      </c>
    </row>
    <row r="257" spans="1:65" s="2" customFormat="1" ht="21.75" customHeight="1">
      <c r="A257" s="33"/>
      <c r="B257" s="34"/>
      <c r="C257" s="201" t="s">
        <v>400</v>
      </c>
      <c r="D257" s="201" t="s">
        <v>134</v>
      </c>
      <c r="E257" s="202" t="s">
        <v>401</v>
      </c>
      <c r="F257" s="203" t="s">
        <v>402</v>
      </c>
      <c r="G257" s="204" t="s">
        <v>168</v>
      </c>
      <c r="H257" s="205">
        <v>7</v>
      </c>
      <c r="I257" s="206"/>
      <c r="J257" s="207">
        <f>ROUND(I257*H257,2)</f>
        <v>0</v>
      </c>
      <c r="K257" s="208"/>
      <c r="L257" s="209"/>
      <c r="M257" s="210" t="s">
        <v>1</v>
      </c>
      <c r="N257" s="211" t="s">
        <v>41</v>
      </c>
      <c r="O257" s="70"/>
      <c r="P257" s="192">
        <f>O257*H257</f>
        <v>0</v>
      </c>
      <c r="Q257" s="192">
        <v>2.6190000000000002</v>
      </c>
      <c r="R257" s="192">
        <f>Q257*H257</f>
        <v>18.333000000000002</v>
      </c>
      <c r="S257" s="192">
        <v>0</v>
      </c>
      <c r="T257" s="193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94" t="s">
        <v>175</v>
      </c>
      <c r="AT257" s="194" t="s">
        <v>134</v>
      </c>
      <c r="AU257" s="194" t="s">
        <v>86</v>
      </c>
      <c r="AY257" s="16" t="s">
        <v>118</v>
      </c>
      <c r="BE257" s="195">
        <f>IF(N257="základní",J257,0)</f>
        <v>0</v>
      </c>
      <c r="BF257" s="195">
        <f>IF(N257="snížená",J257,0)</f>
        <v>0</v>
      </c>
      <c r="BG257" s="195">
        <f>IF(N257="zákl. přenesená",J257,0)</f>
        <v>0</v>
      </c>
      <c r="BH257" s="195">
        <f>IF(N257="sníž. přenesená",J257,0)</f>
        <v>0</v>
      </c>
      <c r="BI257" s="195">
        <f>IF(N257="nulová",J257,0)</f>
        <v>0</v>
      </c>
      <c r="BJ257" s="16" t="s">
        <v>84</v>
      </c>
      <c r="BK257" s="195">
        <f>ROUND(I257*H257,2)</f>
        <v>0</v>
      </c>
      <c r="BL257" s="16" t="s">
        <v>169</v>
      </c>
      <c r="BM257" s="194" t="s">
        <v>403</v>
      </c>
    </row>
    <row r="258" spans="1:65" s="2" customFormat="1" ht="11.25">
      <c r="A258" s="33"/>
      <c r="B258" s="34"/>
      <c r="C258" s="35"/>
      <c r="D258" s="196" t="s">
        <v>127</v>
      </c>
      <c r="E258" s="35"/>
      <c r="F258" s="197" t="s">
        <v>404</v>
      </c>
      <c r="G258" s="35"/>
      <c r="H258" s="35"/>
      <c r="I258" s="198"/>
      <c r="J258" s="35"/>
      <c r="K258" s="35"/>
      <c r="L258" s="38"/>
      <c r="M258" s="199"/>
      <c r="N258" s="200"/>
      <c r="O258" s="70"/>
      <c r="P258" s="70"/>
      <c r="Q258" s="70"/>
      <c r="R258" s="70"/>
      <c r="S258" s="70"/>
      <c r="T258" s="71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T258" s="16" t="s">
        <v>127</v>
      </c>
      <c r="AU258" s="16" t="s">
        <v>86</v>
      </c>
    </row>
    <row r="259" spans="1:65" s="2" customFormat="1" ht="19.5">
      <c r="A259" s="33"/>
      <c r="B259" s="34"/>
      <c r="C259" s="35"/>
      <c r="D259" s="196" t="s">
        <v>143</v>
      </c>
      <c r="E259" s="35"/>
      <c r="F259" s="212" t="s">
        <v>405</v>
      </c>
      <c r="G259" s="35"/>
      <c r="H259" s="35"/>
      <c r="I259" s="198"/>
      <c r="J259" s="35"/>
      <c r="K259" s="35"/>
      <c r="L259" s="38"/>
      <c r="M259" s="199"/>
      <c r="N259" s="200"/>
      <c r="O259" s="70"/>
      <c r="P259" s="70"/>
      <c r="Q259" s="70"/>
      <c r="R259" s="70"/>
      <c r="S259" s="70"/>
      <c r="T259" s="71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T259" s="16" t="s">
        <v>143</v>
      </c>
      <c r="AU259" s="16" t="s">
        <v>86</v>
      </c>
    </row>
    <row r="260" spans="1:65" s="2" customFormat="1" ht="21.75" customHeight="1">
      <c r="A260" s="33"/>
      <c r="B260" s="34"/>
      <c r="C260" s="201" t="s">
        <v>406</v>
      </c>
      <c r="D260" s="201" t="s">
        <v>134</v>
      </c>
      <c r="E260" s="202" t="s">
        <v>407</v>
      </c>
      <c r="F260" s="203" t="s">
        <v>408</v>
      </c>
      <c r="G260" s="204" t="s">
        <v>168</v>
      </c>
      <c r="H260" s="205">
        <v>4</v>
      </c>
      <c r="I260" s="206"/>
      <c r="J260" s="207">
        <f>ROUND(I260*H260,2)</f>
        <v>0</v>
      </c>
      <c r="K260" s="208"/>
      <c r="L260" s="209"/>
      <c r="M260" s="210" t="s">
        <v>1</v>
      </c>
      <c r="N260" s="211" t="s">
        <v>41</v>
      </c>
      <c r="O260" s="70"/>
      <c r="P260" s="192">
        <f>O260*H260</f>
        <v>0</v>
      </c>
      <c r="Q260" s="192">
        <v>2.6190000000000002</v>
      </c>
      <c r="R260" s="192">
        <f>Q260*H260</f>
        <v>10.476000000000001</v>
      </c>
      <c r="S260" s="192">
        <v>0</v>
      </c>
      <c r="T260" s="193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94" t="s">
        <v>175</v>
      </c>
      <c r="AT260" s="194" t="s">
        <v>134</v>
      </c>
      <c r="AU260" s="194" t="s">
        <v>86</v>
      </c>
      <c r="AY260" s="16" t="s">
        <v>118</v>
      </c>
      <c r="BE260" s="195">
        <f>IF(N260="základní",J260,0)</f>
        <v>0</v>
      </c>
      <c r="BF260" s="195">
        <f>IF(N260="snížená",J260,0)</f>
        <v>0</v>
      </c>
      <c r="BG260" s="195">
        <f>IF(N260="zákl. přenesená",J260,0)</f>
        <v>0</v>
      </c>
      <c r="BH260" s="195">
        <f>IF(N260="sníž. přenesená",J260,0)</f>
        <v>0</v>
      </c>
      <c r="BI260" s="195">
        <f>IF(N260="nulová",J260,0)</f>
        <v>0</v>
      </c>
      <c r="BJ260" s="16" t="s">
        <v>84</v>
      </c>
      <c r="BK260" s="195">
        <f>ROUND(I260*H260,2)</f>
        <v>0</v>
      </c>
      <c r="BL260" s="16" t="s">
        <v>169</v>
      </c>
      <c r="BM260" s="194" t="s">
        <v>409</v>
      </c>
    </row>
    <row r="261" spans="1:65" s="2" customFormat="1" ht="11.25">
      <c r="A261" s="33"/>
      <c r="B261" s="34"/>
      <c r="C261" s="35"/>
      <c r="D261" s="196" t="s">
        <v>127</v>
      </c>
      <c r="E261" s="35"/>
      <c r="F261" s="197" t="s">
        <v>410</v>
      </c>
      <c r="G261" s="35"/>
      <c r="H261" s="35"/>
      <c r="I261" s="198"/>
      <c r="J261" s="35"/>
      <c r="K261" s="35"/>
      <c r="L261" s="38"/>
      <c r="M261" s="199"/>
      <c r="N261" s="200"/>
      <c r="O261" s="70"/>
      <c r="P261" s="70"/>
      <c r="Q261" s="70"/>
      <c r="R261" s="70"/>
      <c r="S261" s="70"/>
      <c r="T261" s="71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T261" s="16" t="s">
        <v>127</v>
      </c>
      <c r="AU261" s="16" t="s">
        <v>86</v>
      </c>
    </row>
    <row r="262" spans="1:65" s="2" customFormat="1" ht="19.5">
      <c r="A262" s="33"/>
      <c r="B262" s="34"/>
      <c r="C262" s="35"/>
      <c r="D262" s="196" t="s">
        <v>143</v>
      </c>
      <c r="E262" s="35"/>
      <c r="F262" s="212" t="s">
        <v>411</v>
      </c>
      <c r="G262" s="35"/>
      <c r="H262" s="35"/>
      <c r="I262" s="198"/>
      <c r="J262" s="35"/>
      <c r="K262" s="35"/>
      <c r="L262" s="38"/>
      <c r="M262" s="199"/>
      <c r="N262" s="200"/>
      <c r="O262" s="70"/>
      <c r="P262" s="70"/>
      <c r="Q262" s="70"/>
      <c r="R262" s="70"/>
      <c r="S262" s="70"/>
      <c r="T262" s="71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T262" s="16" t="s">
        <v>143</v>
      </c>
      <c r="AU262" s="16" t="s">
        <v>86</v>
      </c>
    </row>
    <row r="263" spans="1:65" s="13" customFormat="1" ht="11.25">
      <c r="B263" s="213"/>
      <c r="C263" s="214"/>
      <c r="D263" s="196" t="s">
        <v>187</v>
      </c>
      <c r="E263" s="223" t="s">
        <v>1</v>
      </c>
      <c r="F263" s="215" t="s">
        <v>412</v>
      </c>
      <c r="G263" s="214"/>
      <c r="H263" s="216">
        <v>3</v>
      </c>
      <c r="I263" s="217"/>
      <c r="J263" s="214"/>
      <c r="K263" s="214"/>
      <c r="L263" s="218"/>
      <c r="M263" s="219"/>
      <c r="N263" s="220"/>
      <c r="O263" s="220"/>
      <c r="P263" s="220"/>
      <c r="Q263" s="220"/>
      <c r="R263" s="220"/>
      <c r="S263" s="220"/>
      <c r="T263" s="221"/>
      <c r="AT263" s="222" t="s">
        <v>187</v>
      </c>
      <c r="AU263" s="222" t="s">
        <v>86</v>
      </c>
      <c r="AV263" s="13" t="s">
        <v>86</v>
      </c>
      <c r="AW263" s="13" t="s">
        <v>32</v>
      </c>
      <c r="AX263" s="13" t="s">
        <v>76</v>
      </c>
      <c r="AY263" s="222" t="s">
        <v>118</v>
      </c>
    </row>
    <row r="264" spans="1:65" s="13" customFormat="1" ht="11.25">
      <c r="B264" s="213"/>
      <c r="C264" s="214"/>
      <c r="D264" s="196" t="s">
        <v>187</v>
      </c>
      <c r="E264" s="223" t="s">
        <v>1</v>
      </c>
      <c r="F264" s="215" t="s">
        <v>413</v>
      </c>
      <c r="G264" s="214"/>
      <c r="H264" s="216">
        <v>1</v>
      </c>
      <c r="I264" s="217"/>
      <c r="J264" s="214"/>
      <c r="K264" s="214"/>
      <c r="L264" s="218"/>
      <c r="M264" s="219"/>
      <c r="N264" s="220"/>
      <c r="O264" s="220"/>
      <c r="P264" s="220"/>
      <c r="Q264" s="220"/>
      <c r="R264" s="220"/>
      <c r="S264" s="220"/>
      <c r="T264" s="221"/>
      <c r="AT264" s="222" t="s">
        <v>187</v>
      </c>
      <c r="AU264" s="222" t="s">
        <v>86</v>
      </c>
      <c r="AV264" s="13" t="s">
        <v>86</v>
      </c>
      <c r="AW264" s="13" t="s">
        <v>32</v>
      </c>
      <c r="AX264" s="13" t="s">
        <v>76</v>
      </c>
      <c r="AY264" s="222" t="s">
        <v>118</v>
      </c>
    </row>
    <row r="265" spans="1:65" s="14" customFormat="1" ht="11.25">
      <c r="B265" s="224"/>
      <c r="C265" s="225"/>
      <c r="D265" s="196" t="s">
        <v>187</v>
      </c>
      <c r="E265" s="226" t="s">
        <v>1</v>
      </c>
      <c r="F265" s="227" t="s">
        <v>414</v>
      </c>
      <c r="G265" s="225"/>
      <c r="H265" s="228">
        <v>4</v>
      </c>
      <c r="I265" s="229"/>
      <c r="J265" s="225"/>
      <c r="K265" s="225"/>
      <c r="L265" s="230"/>
      <c r="M265" s="231"/>
      <c r="N265" s="232"/>
      <c r="O265" s="232"/>
      <c r="P265" s="232"/>
      <c r="Q265" s="232"/>
      <c r="R265" s="232"/>
      <c r="S265" s="232"/>
      <c r="T265" s="233"/>
      <c r="AT265" s="234" t="s">
        <v>187</v>
      </c>
      <c r="AU265" s="234" t="s">
        <v>86</v>
      </c>
      <c r="AV265" s="14" t="s">
        <v>125</v>
      </c>
      <c r="AW265" s="14" t="s">
        <v>32</v>
      </c>
      <c r="AX265" s="14" t="s">
        <v>84</v>
      </c>
      <c r="AY265" s="234" t="s">
        <v>118</v>
      </c>
    </row>
    <row r="266" spans="1:65" s="2" customFormat="1" ht="16.5" customHeight="1">
      <c r="A266" s="33"/>
      <c r="B266" s="34"/>
      <c r="C266" s="201" t="s">
        <v>415</v>
      </c>
      <c r="D266" s="201" t="s">
        <v>134</v>
      </c>
      <c r="E266" s="202" t="s">
        <v>416</v>
      </c>
      <c r="F266" s="203" t="s">
        <v>417</v>
      </c>
      <c r="G266" s="204" t="s">
        <v>168</v>
      </c>
      <c r="H266" s="205">
        <v>2</v>
      </c>
      <c r="I266" s="206"/>
      <c r="J266" s="207">
        <f>ROUND(I266*H266,2)</f>
        <v>0</v>
      </c>
      <c r="K266" s="208"/>
      <c r="L266" s="209"/>
      <c r="M266" s="210" t="s">
        <v>1</v>
      </c>
      <c r="N266" s="211" t="s">
        <v>41</v>
      </c>
      <c r="O266" s="70"/>
      <c r="P266" s="192">
        <f>O266*H266</f>
        <v>0</v>
      </c>
      <c r="Q266" s="192">
        <v>2.6190000000000002</v>
      </c>
      <c r="R266" s="192">
        <f>Q266*H266</f>
        <v>5.2380000000000004</v>
      </c>
      <c r="S266" s="192">
        <v>0</v>
      </c>
      <c r="T266" s="193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94" t="s">
        <v>175</v>
      </c>
      <c r="AT266" s="194" t="s">
        <v>134</v>
      </c>
      <c r="AU266" s="194" t="s">
        <v>86</v>
      </c>
      <c r="AY266" s="16" t="s">
        <v>118</v>
      </c>
      <c r="BE266" s="195">
        <f>IF(N266="základní",J266,0)</f>
        <v>0</v>
      </c>
      <c r="BF266" s="195">
        <f>IF(N266="snížená",J266,0)</f>
        <v>0</v>
      </c>
      <c r="BG266" s="195">
        <f>IF(N266="zákl. přenesená",J266,0)</f>
        <v>0</v>
      </c>
      <c r="BH266" s="195">
        <f>IF(N266="sníž. přenesená",J266,0)</f>
        <v>0</v>
      </c>
      <c r="BI266" s="195">
        <f>IF(N266="nulová",J266,0)</f>
        <v>0</v>
      </c>
      <c r="BJ266" s="16" t="s">
        <v>84</v>
      </c>
      <c r="BK266" s="195">
        <f>ROUND(I266*H266,2)</f>
        <v>0</v>
      </c>
      <c r="BL266" s="16" t="s">
        <v>169</v>
      </c>
      <c r="BM266" s="194" t="s">
        <v>418</v>
      </c>
    </row>
    <row r="267" spans="1:65" s="2" customFormat="1" ht="11.25">
      <c r="A267" s="33"/>
      <c r="B267" s="34"/>
      <c r="C267" s="35"/>
      <c r="D267" s="196" t="s">
        <v>127</v>
      </c>
      <c r="E267" s="35"/>
      <c r="F267" s="197" t="s">
        <v>419</v>
      </c>
      <c r="G267" s="35"/>
      <c r="H267" s="35"/>
      <c r="I267" s="198"/>
      <c r="J267" s="35"/>
      <c r="K267" s="35"/>
      <c r="L267" s="38"/>
      <c r="M267" s="199"/>
      <c r="N267" s="200"/>
      <c r="O267" s="70"/>
      <c r="P267" s="70"/>
      <c r="Q267" s="70"/>
      <c r="R267" s="70"/>
      <c r="S267" s="70"/>
      <c r="T267" s="71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T267" s="16" t="s">
        <v>127</v>
      </c>
      <c r="AU267" s="16" t="s">
        <v>86</v>
      </c>
    </row>
    <row r="268" spans="1:65" s="2" customFormat="1" ht="33" customHeight="1">
      <c r="A268" s="33"/>
      <c r="B268" s="34"/>
      <c r="C268" s="182" t="s">
        <v>420</v>
      </c>
      <c r="D268" s="182" t="s">
        <v>121</v>
      </c>
      <c r="E268" s="183" t="s">
        <v>421</v>
      </c>
      <c r="F268" s="184" t="s">
        <v>422</v>
      </c>
      <c r="G268" s="185" t="s">
        <v>168</v>
      </c>
      <c r="H268" s="186">
        <v>179</v>
      </c>
      <c r="I268" s="187"/>
      <c r="J268" s="188">
        <f>ROUND(I268*H268,2)</f>
        <v>0</v>
      </c>
      <c r="K268" s="189"/>
      <c r="L268" s="38"/>
      <c r="M268" s="190" t="s">
        <v>1</v>
      </c>
      <c r="N268" s="191" t="s">
        <v>41</v>
      </c>
      <c r="O268" s="70"/>
      <c r="P268" s="192">
        <f>O268*H268</f>
        <v>0</v>
      </c>
      <c r="Q268" s="192">
        <v>0</v>
      </c>
      <c r="R268" s="192">
        <f>Q268*H268</f>
        <v>0</v>
      </c>
      <c r="S268" s="192">
        <v>1.2999999999999999E-3</v>
      </c>
      <c r="T268" s="193">
        <f>S268*H268</f>
        <v>0.23269999999999999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94" t="s">
        <v>169</v>
      </c>
      <c r="AT268" s="194" t="s">
        <v>121</v>
      </c>
      <c r="AU268" s="194" t="s">
        <v>86</v>
      </c>
      <c r="AY268" s="16" t="s">
        <v>118</v>
      </c>
      <c r="BE268" s="195">
        <f>IF(N268="základní",J268,0)</f>
        <v>0</v>
      </c>
      <c r="BF268" s="195">
        <f>IF(N268="snížená",J268,0)</f>
        <v>0</v>
      </c>
      <c r="BG268" s="195">
        <f>IF(N268="zákl. přenesená",J268,0)</f>
        <v>0</v>
      </c>
      <c r="BH268" s="195">
        <f>IF(N268="sníž. přenesená",J268,0)</f>
        <v>0</v>
      </c>
      <c r="BI268" s="195">
        <f>IF(N268="nulová",J268,0)</f>
        <v>0</v>
      </c>
      <c r="BJ268" s="16" t="s">
        <v>84</v>
      </c>
      <c r="BK268" s="195">
        <f>ROUND(I268*H268,2)</f>
        <v>0</v>
      </c>
      <c r="BL268" s="16" t="s">
        <v>169</v>
      </c>
      <c r="BM268" s="194" t="s">
        <v>423</v>
      </c>
    </row>
    <row r="269" spans="1:65" s="2" customFormat="1" ht="29.25">
      <c r="A269" s="33"/>
      <c r="B269" s="34"/>
      <c r="C269" s="35"/>
      <c r="D269" s="196" t="s">
        <v>127</v>
      </c>
      <c r="E269" s="35"/>
      <c r="F269" s="197" t="s">
        <v>424</v>
      </c>
      <c r="G269" s="35"/>
      <c r="H269" s="35"/>
      <c r="I269" s="198"/>
      <c r="J269" s="35"/>
      <c r="K269" s="35"/>
      <c r="L269" s="38"/>
      <c r="M269" s="199"/>
      <c r="N269" s="200"/>
      <c r="O269" s="70"/>
      <c r="P269" s="70"/>
      <c r="Q269" s="70"/>
      <c r="R269" s="70"/>
      <c r="S269" s="70"/>
      <c r="T269" s="71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T269" s="16" t="s">
        <v>127</v>
      </c>
      <c r="AU269" s="16" t="s">
        <v>86</v>
      </c>
    </row>
    <row r="270" spans="1:65" s="2" customFormat="1" ht="21.75" customHeight="1">
      <c r="A270" s="33"/>
      <c r="B270" s="34"/>
      <c r="C270" s="182" t="s">
        <v>425</v>
      </c>
      <c r="D270" s="182" t="s">
        <v>121</v>
      </c>
      <c r="E270" s="183" t="s">
        <v>426</v>
      </c>
      <c r="F270" s="184" t="s">
        <v>427</v>
      </c>
      <c r="G270" s="185" t="s">
        <v>168</v>
      </c>
      <c r="H270" s="186">
        <v>1</v>
      </c>
      <c r="I270" s="187"/>
      <c r="J270" s="188">
        <f>ROUND(I270*H270,2)</f>
        <v>0</v>
      </c>
      <c r="K270" s="189"/>
      <c r="L270" s="38"/>
      <c r="M270" s="190" t="s">
        <v>1</v>
      </c>
      <c r="N270" s="191" t="s">
        <v>41</v>
      </c>
      <c r="O270" s="70"/>
      <c r="P270" s="192">
        <f>O270*H270</f>
        <v>0</v>
      </c>
      <c r="Q270" s="192">
        <v>0</v>
      </c>
      <c r="R270" s="192">
        <f>Q270*H270</f>
        <v>0</v>
      </c>
      <c r="S270" s="192">
        <v>0</v>
      </c>
      <c r="T270" s="193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94" t="s">
        <v>169</v>
      </c>
      <c r="AT270" s="194" t="s">
        <v>121</v>
      </c>
      <c r="AU270" s="194" t="s">
        <v>86</v>
      </c>
      <c r="AY270" s="16" t="s">
        <v>118</v>
      </c>
      <c r="BE270" s="195">
        <f>IF(N270="základní",J270,0)</f>
        <v>0</v>
      </c>
      <c r="BF270" s="195">
        <f>IF(N270="snížená",J270,0)</f>
        <v>0</v>
      </c>
      <c r="BG270" s="195">
        <f>IF(N270="zákl. přenesená",J270,0)</f>
        <v>0</v>
      </c>
      <c r="BH270" s="195">
        <f>IF(N270="sníž. přenesená",J270,0)</f>
        <v>0</v>
      </c>
      <c r="BI270" s="195">
        <f>IF(N270="nulová",J270,0)</f>
        <v>0</v>
      </c>
      <c r="BJ270" s="16" t="s">
        <v>84</v>
      </c>
      <c r="BK270" s="195">
        <f>ROUND(I270*H270,2)</f>
        <v>0</v>
      </c>
      <c r="BL270" s="16" t="s">
        <v>169</v>
      </c>
      <c r="BM270" s="194" t="s">
        <v>428</v>
      </c>
    </row>
    <row r="271" spans="1:65" s="2" customFormat="1" ht="29.25">
      <c r="A271" s="33"/>
      <c r="B271" s="34"/>
      <c r="C271" s="35"/>
      <c r="D271" s="196" t="s">
        <v>127</v>
      </c>
      <c r="E271" s="35"/>
      <c r="F271" s="197" t="s">
        <v>429</v>
      </c>
      <c r="G271" s="35"/>
      <c r="H271" s="35"/>
      <c r="I271" s="198"/>
      <c r="J271" s="35"/>
      <c r="K271" s="35"/>
      <c r="L271" s="38"/>
      <c r="M271" s="199"/>
      <c r="N271" s="200"/>
      <c r="O271" s="70"/>
      <c r="P271" s="70"/>
      <c r="Q271" s="70"/>
      <c r="R271" s="70"/>
      <c r="S271" s="70"/>
      <c r="T271" s="71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T271" s="16" t="s">
        <v>127</v>
      </c>
      <c r="AU271" s="16" t="s">
        <v>86</v>
      </c>
    </row>
    <row r="272" spans="1:65" s="2" customFormat="1" ht="21.75" customHeight="1">
      <c r="A272" s="33"/>
      <c r="B272" s="34"/>
      <c r="C272" s="182" t="s">
        <v>430</v>
      </c>
      <c r="D272" s="182" t="s">
        <v>121</v>
      </c>
      <c r="E272" s="183" t="s">
        <v>431</v>
      </c>
      <c r="F272" s="184" t="s">
        <v>432</v>
      </c>
      <c r="G272" s="185" t="s">
        <v>137</v>
      </c>
      <c r="H272" s="186">
        <v>0.57499999999999996</v>
      </c>
      <c r="I272" s="187"/>
      <c r="J272" s="188">
        <f>ROUND(I272*H272,2)</f>
        <v>0</v>
      </c>
      <c r="K272" s="189"/>
      <c r="L272" s="38"/>
      <c r="M272" s="190" t="s">
        <v>1</v>
      </c>
      <c r="N272" s="191" t="s">
        <v>41</v>
      </c>
      <c r="O272" s="70"/>
      <c r="P272" s="192">
        <f>O272*H272</f>
        <v>0</v>
      </c>
      <c r="Q272" s="192">
        <v>0</v>
      </c>
      <c r="R272" s="192">
        <f>Q272*H272</f>
        <v>0</v>
      </c>
      <c r="S272" s="192">
        <v>0</v>
      </c>
      <c r="T272" s="193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94" t="s">
        <v>169</v>
      </c>
      <c r="AT272" s="194" t="s">
        <v>121</v>
      </c>
      <c r="AU272" s="194" t="s">
        <v>86</v>
      </c>
      <c r="AY272" s="16" t="s">
        <v>118</v>
      </c>
      <c r="BE272" s="195">
        <f>IF(N272="základní",J272,0)</f>
        <v>0</v>
      </c>
      <c r="BF272" s="195">
        <f>IF(N272="snížená",J272,0)</f>
        <v>0</v>
      </c>
      <c r="BG272" s="195">
        <f>IF(N272="zákl. přenesená",J272,0)</f>
        <v>0</v>
      </c>
      <c r="BH272" s="195">
        <f>IF(N272="sníž. přenesená",J272,0)</f>
        <v>0</v>
      </c>
      <c r="BI272" s="195">
        <f>IF(N272="nulová",J272,0)</f>
        <v>0</v>
      </c>
      <c r="BJ272" s="16" t="s">
        <v>84</v>
      </c>
      <c r="BK272" s="195">
        <f>ROUND(I272*H272,2)</f>
        <v>0</v>
      </c>
      <c r="BL272" s="16" t="s">
        <v>169</v>
      </c>
      <c r="BM272" s="194" t="s">
        <v>433</v>
      </c>
    </row>
    <row r="273" spans="1:65" s="2" customFormat="1" ht="29.25">
      <c r="A273" s="33"/>
      <c r="B273" s="34"/>
      <c r="C273" s="35"/>
      <c r="D273" s="196" t="s">
        <v>127</v>
      </c>
      <c r="E273" s="35"/>
      <c r="F273" s="197" t="s">
        <v>434</v>
      </c>
      <c r="G273" s="35"/>
      <c r="H273" s="35"/>
      <c r="I273" s="198"/>
      <c r="J273" s="35"/>
      <c r="K273" s="35"/>
      <c r="L273" s="38"/>
      <c r="M273" s="199"/>
      <c r="N273" s="200"/>
      <c r="O273" s="70"/>
      <c r="P273" s="70"/>
      <c r="Q273" s="70"/>
      <c r="R273" s="70"/>
      <c r="S273" s="70"/>
      <c r="T273" s="71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T273" s="16" t="s">
        <v>127</v>
      </c>
      <c r="AU273" s="16" t="s">
        <v>86</v>
      </c>
    </row>
    <row r="274" spans="1:65" s="2" customFormat="1" ht="21.75" customHeight="1">
      <c r="A274" s="33"/>
      <c r="B274" s="34"/>
      <c r="C274" s="182" t="s">
        <v>435</v>
      </c>
      <c r="D274" s="182" t="s">
        <v>121</v>
      </c>
      <c r="E274" s="183" t="s">
        <v>436</v>
      </c>
      <c r="F274" s="184" t="s">
        <v>437</v>
      </c>
      <c r="G274" s="185" t="s">
        <v>137</v>
      </c>
      <c r="H274" s="186">
        <v>0.35</v>
      </c>
      <c r="I274" s="187"/>
      <c r="J274" s="188">
        <f>ROUND(I274*H274,2)</f>
        <v>0</v>
      </c>
      <c r="K274" s="189"/>
      <c r="L274" s="38"/>
      <c r="M274" s="190" t="s">
        <v>1</v>
      </c>
      <c r="N274" s="191" t="s">
        <v>41</v>
      </c>
      <c r="O274" s="70"/>
      <c r="P274" s="192">
        <f>O274*H274</f>
        <v>0</v>
      </c>
      <c r="Q274" s="192">
        <v>0</v>
      </c>
      <c r="R274" s="192">
        <f>Q274*H274</f>
        <v>0</v>
      </c>
      <c r="S274" s="192">
        <v>0</v>
      </c>
      <c r="T274" s="193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94" t="s">
        <v>169</v>
      </c>
      <c r="AT274" s="194" t="s">
        <v>121</v>
      </c>
      <c r="AU274" s="194" t="s">
        <v>86</v>
      </c>
      <c r="AY274" s="16" t="s">
        <v>118</v>
      </c>
      <c r="BE274" s="195">
        <f>IF(N274="základní",J274,0)</f>
        <v>0</v>
      </c>
      <c r="BF274" s="195">
        <f>IF(N274="snížená",J274,0)</f>
        <v>0</v>
      </c>
      <c r="BG274" s="195">
        <f>IF(N274="zákl. přenesená",J274,0)</f>
        <v>0</v>
      </c>
      <c r="BH274" s="195">
        <f>IF(N274="sníž. přenesená",J274,0)</f>
        <v>0</v>
      </c>
      <c r="BI274" s="195">
        <f>IF(N274="nulová",J274,0)</f>
        <v>0</v>
      </c>
      <c r="BJ274" s="16" t="s">
        <v>84</v>
      </c>
      <c r="BK274" s="195">
        <f>ROUND(I274*H274,2)</f>
        <v>0</v>
      </c>
      <c r="BL274" s="16" t="s">
        <v>169</v>
      </c>
      <c r="BM274" s="194" t="s">
        <v>438</v>
      </c>
    </row>
    <row r="275" spans="1:65" s="2" customFormat="1" ht="29.25">
      <c r="A275" s="33"/>
      <c r="B275" s="34"/>
      <c r="C275" s="35"/>
      <c r="D275" s="196" t="s">
        <v>127</v>
      </c>
      <c r="E275" s="35"/>
      <c r="F275" s="197" t="s">
        <v>439</v>
      </c>
      <c r="G275" s="35"/>
      <c r="H275" s="35"/>
      <c r="I275" s="198"/>
      <c r="J275" s="35"/>
      <c r="K275" s="35"/>
      <c r="L275" s="38"/>
      <c r="M275" s="199"/>
      <c r="N275" s="200"/>
      <c r="O275" s="70"/>
      <c r="P275" s="70"/>
      <c r="Q275" s="70"/>
      <c r="R275" s="70"/>
      <c r="S275" s="70"/>
      <c r="T275" s="71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T275" s="16" t="s">
        <v>127</v>
      </c>
      <c r="AU275" s="16" t="s">
        <v>86</v>
      </c>
    </row>
    <row r="276" spans="1:65" s="12" customFormat="1" ht="22.9" customHeight="1">
      <c r="B276" s="166"/>
      <c r="C276" s="167"/>
      <c r="D276" s="168" t="s">
        <v>75</v>
      </c>
      <c r="E276" s="180" t="s">
        <v>440</v>
      </c>
      <c r="F276" s="180" t="s">
        <v>441</v>
      </c>
      <c r="G276" s="167"/>
      <c r="H276" s="167"/>
      <c r="I276" s="170"/>
      <c r="J276" s="181">
        <f>BK276</f>
        <v>0</v>
      </c>
      <c r="K276" s="167"/>
      <c r="L276" s="172"/>
      <c r="M276" s="173"/>
      <c r="N276" s="174"/>
      <c r="O276" s="174"/>
      <c r="P276" s="175">
        <f>SUM(P277:P282)</f>
        <v>0</v>
      </c>
      <c r="Q276" s="174"/>
      <c r="R276" s="175">
        <f>SUM(R277:R282)</f>
        <v>2.1228000000000002</v>
      </c>
      <c r="S276" s="174"/>
      <c r="T276" s="176">
        <f>SUM(T277:T282)</f>
        <v>0</v>
      </c>
      <c r="AR276" s="177" t="s">
        <v>86</v>
      </c>
      <c r="AT276" s="178" t="s">
        <v>75</v>
      </c>
      <c r="AU276" s="178" t="s">
        <v>84</v>
      </c>
      <c r="AY276" s="177" t="s">
        <v>118</v>
      </c>
      <c r="BK276" s="179">
        <f>SUM(BK277:BK282)</f>
        <v>0</v>
      </c>
    </row>
    <row r="277" spans="1:65" s="2" customFormat="1" ht="21.75" customHeight="1">
      <c r="A277" s="33"/>
      <c r="B277" s="34"/>
      <c r="C277" s="182" t="s">
        <v>442</v>
      </c>
      <c r="D277" s="182" t="s">
        <v>121</v>
      </c>
      <c r="E277" s="183" t="s">
        <v>443</v>
      </c>
      <c r="F277" s="184" t="s">
        <v>444</v>
      </c>
      <c r="G277" s="185" t="s">
        <v>124</v>
      </c>
      <c r="H277" s="186">
        <v>1740</v>
      </c>
      <c r="I277" s="187"/>
      <c r="J277" s="188">
        <f>ROUND(I277*H277,2)</f>
        <v>0</v>
      </c>
      <c r="K277" s="189"/>
      <c r="L277" s="38"/>
      <c r="M277" s="190" t="s">
        <v>1</v>
      </c>
      <c r="N277" s="191" t="s">
        <v>41</v>
      </c>
      <c r="O277" s="70"/>
      <c r="P277" s="192">
        <f>O277*H277</f>
        <v>0</v>
      </c>
      <c r="Q277" s="192">
        <v>2.0000000000000001E-4</v>
      </c>
      <c r="R277" s="192">
        <f>Q277*H277</f>
        <v>0.34800000000000003</v>
      </c>
      <c r="S277" s="192">
        <v>0</v>
      </c>
      <c r="T277" s="193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94" t="s">
        <v>169</v>
      </c>
      <c r="AT277" s="194" t="s">
        <v>121</v>
      </c>
      <c r="AU277" s="194" t="s">
        <v>86</v>
      </c>
      <c r="AY277" s="16" t="s">
        <v>118</v>
      </c>
      <c r="BE277" s="195">
        <f>IF(N277="základní",J277,0)</f>
        <v>0</v>
      </c>
      <c r="BF277" s="195">
        <f>IF(N277="snížená",J277,0)</f>
        <v>0</v>
      </c>
      <c r="BG277" s="195">
        <f>IF(N277="zákl. přenesená",J277,0)</f>
        <v>0</v>
      </c>
      <c r="BH277" s="195">
        <f>IF(N277="sníž. přenesená",J277,0)</f>
        <v>0</v>
      </c>
      <c r="BI277" s="195">
        <f>IF(N277="nulová",J277,0)</f>
        <v>0</v>
      </c>
      <c r="BJ277" s="16" t="s">
        <v>84</v>
      </c>
      <c r="BK277" s="195">
        <f>ROUND(I277*H277,2)</f>
        <v>0</v>
      </c>
      <c r="BL277" s="16" t="s">
        <v>169</v>
      </c>
      <c r="BM277" s="194" t="s">
        <v>445</v>
      </c>
    </row>
    <row r="278" spans="1:65" s="2" customFormat="1" ht="19.5">
      <c r="A278" s="33"/>
      <c r="B278" s="34"/>
      <c r="C278" s="35"/>
      <c r="D278" s="196" t="s">
        <v>127</v>
      </c>
      <c r="E278" s="35"/>
      <c r="F278" s="197" t="s">
        <v>446</v>
      </c>
      <c r="G278" s="35"/>
      <c r="H278" s="35"/>
      <c r="I278" s="198"/>
      <c r="J278" s="35"/>
      <c r="K278" s="35"/>
      <c r="L278" s="38"/>
      <c r="M278" s="199"/>
      <c r="N278" s="200"/>
      <c r="O278" s="70"/>
      <c r="P278" s="70"/>
      <c r="Q278" s="70"/>
      <c r="R278" s="70"/>
      <c r="S278" s="70"/>
      <c r="T278" s="71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T278" s="16" t="s">
        <v>127</v>
      </c>
      <c r="AU278" s="16" t="s">
        <v>86</v>
      </c>
    </row>
    <row r="279" spans="1:65" s="2" customFormat="1" ht="19.5">
      <c r="A279" s="33"/>
      <c r="B279" s="34"/>
      <c r="C279" s="35"/>
      <c r="D279" s="196" t="s">
        <v>143</v>
      </c>
      <c r="E279" s="35"/>
      <c r="F279" s="212" t="s">
        <v>447</v>
      </c>
      <c r="G279" s="35"/>
      <c r="H279" s="35"/>
      <c r="I279" s="198"/>
      <c r="J279" s="35"/>
      <c r="K279" s="35"/>
      <c r="L279" s="38"/>
      <c r="M279" s="199"/>
      <c r="N279" s="200"/>
      <c r="O279" s="70"/>
      <c r="P279" s="70"/>
      <c r="Q279" s="70"/>
      <c r="R279" s="70"/>
      <c r="S279" s="70"/>
      <c r="T279" s="71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T279" s="16" t="s">
        <v>143</v>
      </c>
      <c r="AU279" s="16" t="s">
        <v>86</v>
      </c>
    </row>
    <row r="280" spans="1:65" s="2" customFormat="1" ht="33" customHeight="1">
      <c r="A280" s="33"/>
      <c r="B280" s="34"/>
      <c r="C280" s="182" t="s">
        <v>448</v>
      </c>
      <c r="D280" s="182" t="s">
        <v>121</v>
      </c>
      <c r="E280" s="183" t="s">
        <v>449</v>
      </c>
      <c r="F280" s="184" t="s">
        <v>450</v>
      </c>
      <c r="G280" s="185" t="s">
        <v>124</v>
      </c>
      <c r="H280" s="186">
        <v>10440</v>
      </c>
      <c r="I280" s="187"/>
      <c r="J280" s="188">
        <f>ROUND(I280*H280,2)</f>
        <v>0</v>
      </c>
      <c r="K280" s="189"/>
      <c r="L280" s="38"/>
      <c r="M280" s="190" t="s">
        <v>1</v>
      </c>
      <c r="N280" s="191" t="s">
        <v>41</v>
      </c>
      <c r="O280" s="70"/>
      <c r="P280" s="192">
        <f>O280*H280</f>
        <v>0</v>
      </c>
      <c r="Q280" s="192">
        <v>1.7000000000000001E-4</v>
      </c>
      <c r="R280" s="192">
        <f>Q280*H280</f>
        <v>1.7748000000000002</v>
      </c>
      <c r="S280" s="192">
        <v>0</v>
      </c>
      <c r="T280" s="193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94" t="s">
        <v>169</v>
      </c>
      <c r="AT280" s="194" t="s">
        <v>121</v>
      </c>
      <c r="AU280" s="194" t="s">
        <v>86</v>
      </c>
      <c r="AY280" s="16" t="s">
        <v>118</v>
      </c>
      <c r="BE280" s="195">
        <f>IF(N280="základní",J280,0)</f>
        <v>0</v>
      </c>
      <c r="BF280" s="195">
        <f>IF(N280="snížená",J280,0)</f>
        <v>0</v>
      </c>
      <c r="BG280" s="195">
        <f>IF(N280="zákl. přenesená",J280,0)</f>
        <v>0</v>
      </c>
      <c r="BH280" s="195">
        <f>IF(N280="sníž. přenesená",J280,0)</f>
        <v>0</v>
      </c>
      <c r="BI280" s="195">
        <f>IF(N280="nulová",J280,0)</f>
        <v>0</v>
      </c>
      <c r="BJ280" s="16" t="s">
        <v>84</v>
      </c>
      <c r="BK280" s="195">
        <f>ROUND(I280*H280,2)</f>
        <v>0</v>
      </c>
      <c r="BL280" s="16" t="s">
        <v>169</v>
      </c>
      <c r="BM280" s="194" t="s">
        <v>451</v>
      </c>
    </row>
    <row r="281" spans="1:65" s="2" customFormat="1" ht="39">
      <c r="A281" s="33"/>
      <c r="B281" s="34"/>
      <c r="C281" s="35"/>
      <c r="D281" s="196" t="s">
        <v>127</v>
      </c>
      <c r="E281" s="35"/>
      <c r="F281" s="197" t="s">
        <v>452</v>
      </c>
      <c r="G281" s="35"/>
      <c r="H281" s="35"/>
      <c r="I281" s="198"/>
      <c r="J281" s="35"/>
      <c r="K281" s="35"/>
      <c r="L281" s="38"/>
      <c r="M281" s="199"/>
      <c r="N281" s="200"/>
      <c r="O281" s="70"/>
      <c r="P281" s="70"/>
      <c r="Q281" s="70"/>
      <c r="R281" s="70"/>
      <c r="S281" s="70"/>
      <c r="T281" s="71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T281" s="16" t="s">
        <v>127</v>
      </c>
      <c r="AU281" s="16" t="s">
        <v>86</v>
      </c>
    </row>
    <row r="282" spans="1:65" s="2" customFormat="1" ht="19.5">
      <c r="A282" s="33"/>
      <c r="B282" s="34"/>
      <c r="C282" s="35"/>
      <c r="D282" s="196" t="s">
        <v>143</v>
      </c>
      <c r="E282" s="35"/>
      <c r="F282" s="212" t="s">
        <v>447</v>
      </c>
      <c r="G282" s="35"/>
      <c r="H282" s="35"/>
      <c r="I282" s="198"/>
      <c r="J282" s="35"/>
      <c r="K282" s="35"/>
      <c r="L282" s="38"/>
      <c r="M282" s="199"/>
      <c r="N282" s="200"/>
      <c r="O282" s="70"/>
      <c r="P282" s="70"/>
      <c r="Q282" s="70"/>
      <c r="R282" s="70"/>
      <c r="S282" s="70"/>
      <c r="T282" s="71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T282" s="16" t="s">
        <v>143</v>
      </c>
      <c r="AU282" s="16" t="s">
        <v>86</v>
      </c>
    </row>
    <row r="283" spans="1:65" s="12" customFormat="1" ht="25.9" customHeight="1">
      <c r="B283" s="166"/>
      <c r="C283" s="167"/>
      <c r="D283" s="168" t="s">
        <v>75</v>
      </c>
      <c r="E283" s="169" t="s">
        <v>453</v>
      </c>
      <c r="F283" s="169" t="s">
        <v>454</v>
      </c>
      <c r="G283" s="167"/>
      <c r="H283" s="167"/>
      <c r="I283" s="170"/>
      <c r="J283" s="171">
        <f>BK283</f>
        <v>0</v>
      </c>
      <c r="K283" s="167"/>
      <c r="L283" s="172"/>
      <c r="M283" s="173"/>
      <c r="N283" s="174"/>
      <c r="O283" s="174"/>
      <c r="P283" s="175">
        <f>P284</f>
        <v>0</v>
      </c>
      <c r="Q283" s="174"/>
      <c r="R283" s="175">
        <f>R284</f>
        <v>0</v>
      </c>
      <c r="S283" s="174"/>
      <c r="T283" s="176">
        <f>T284</f>
        <v>0</v>
      </c>
      <c r="AR283" s="177" t="s">
        <v>147</v>
      </c>
      <c r="AT283" s="178" t="s">
        <v>75</v>
      </c>
      <c r="AU283" s="178" t="s">
        <v>76</v>
      </c>
      <c r="AY283" s="177" t="s">
        <v>118</v>
      </c>
      <c r="BK283" s="179">
        <f>BK284</f>
        <v>0</v>
      </c>
    </row>
    <row r="284" spans="1:65" s="12" customFormat="1" ht="22.9" customHeight="1">
      <c r="B284" s="166"/>
      <c r="C284" s="167"/>
      <c r="D284" s="168" t="s">
        <v>75</v>
      </c>
      <c r="E284" s="180" t="s">
        <v>455</v>
      </c>
      <c r="F284" s="180" t="s">
        <v>456</v>
      </c>
      <c r="G284" s="167"/>
      <c r="H284" s="167"/>
      <c r="I284" s="170"/>
      <c r="J284" s="181">
        <f>BK284</f>
        <v>0</v>
      </c>
      <c r="K284" s="167"/>
      <c r="L284" s="172"/>
      <c r="M284" s="173"/>
      <c r="N284" s="174"/>
      <c r="O284" s="174"/>
      <c r="P284" s="175">
        <f>SUM(P285:P286)</f>
        <v>0</v>
      </c>
      <c r="Q284" s="174"/>
      <c r="R284" s="175">
        <f>SUM(R285:R286)</f>
        <v>0</v>
      </c>
      <c r="S284" s="174"/>
      <c r="T284" s="176">
        <f>SUM(T285:T286)</f>
        <v>0</v>
      </c>
      <c r="AR284" s="177" t="s">
        <v>147</v>
      </c>
      <c r="AT284" s="178" t="s">
        <v>75</v>
      </c>
      <c r="AU284" s="178" t="s">
        <v>84</v>
      </c>
      <c r="AY284" s="177" t="s">
        <v>118</v>
      </c>
      <c r="BK284" s="179">
        <f>SUM(BK285:BK286)</f>
        <v>0</v>
      </c>
    </row>
    <row r="285" spans="1:65" s="2" customFormat="1" ht="16.5" customHeight="1">
      <c r="A285" s="33"/>
      <c r="B285" s="34"/>
      <c r="C285" s="182" t="s">
        <v>457</v>
      </c>
      <c r="D285" s="182" t="s">
        <v>121</v>
      </c>
      <c r="E285" s="183" t="s">
        <v>458</v>
      </c>
      <c r="F285" s="184" t="s">
        <v>459</v>
      </c>
      <c r="G285" s="185" t="s">
        <v>460</v>
      </c>
      <c r="H285" s="186">
        <v>1</v>
      </c>
      <c r="I285" s="187"/>
      <c r="J285" s="188">
        <f>ROUND(I285*H285,2)</f>
        <v>0</v>
      </c>
      <c r="K285" s="189"/>
      <c r="L285" s="38"/>
      <c r="M285" s="190" t="s">
        <v>1</v>
      </c>
      <c r="N285" s="191" t="s">
        <v>41</v>
      </c>
      <c r="O285" s="70"/>
      <c r="P285" s="192">
        <f>O285*H285</f>
        <v>0</v>
      </c>
      <c r="Q285" s="192">
        <v>0</v>
      </c>
      <c r="R285" s="192">
        <f>Q285*H285</f>
        <v>0</v>
      </c>
      <c r="S285" s="192">
        <v>0</v>
      </c>
      <c r="T285" s="193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94" t="s">
        <v>461</v>
      </c>
      <c r="AT285" s="194" t="s">
        <v>121</v>
      </c>
      <c r="AU285" s="194" t="s">
        <v>86</v>
      </c>
      <c r="AY285" s="16" t="s">
        <v>118</v>
      </c>
      <c r="BE285" s="195">
        <f>IF(N285="základní",J285,0)</f>
        <v>0</v>
      </c>
      <c r="BF285" s="195">
        <f>IF(N285="snížená",J285,0)</f>
        <v>0</v>
      </c>
      <c r="BG285" s="195">
        <f>IF(N285="zákl. přenesená",J285,0)</f>
        <v>0</v>
      </c>
      <c r="BH285" s="195">
        <f>IF(N285="sníž. přenesená",J285,0)</f>
        <v>0</v>
      </c>
      <c r="BI285" s="195">
        <f>IF(N285="nulová",J285,0)</f>
        <v>0</v>
      </c>
      <c r="BJ285" s="16" t="s">
        <v>84</v>
      </c>
      <c r="BK285" s="195">
        <f>ROUND(I285*H285,2)</f>
        <v>0</v>
      </c>
      <c r="BL285" s="16" t="s">
        <v>461</v>
      </c>
      <c r="BM285" s="194" t="s">
        <v>462</v>
      </c>
    </row>
    <row r="286" spans="1:65" s="2" customFormat="1" ht="11.25">
      <c r="A286" s="33"/>
      <c r="B286" s="34"/>
      <c r="C286" s="35"/>
      <c r="D286" s="196" t="s">
        <v>127</v>
      </c>
      <c r="E286" s="35"/>
      <c r="F286" s="197" t="s">
        <v>459</v>
      </c>
      <c r="G286" s="35"/>
      <c r="H286" s="35"/>
      <c r="I286" s="198"/>
      <c r="J286" s="35"/>
      <c r="K286" s="35"/>
      <c r="L286" s="38"/>
      <c r="M286" s="235"/>
      <c r="N286" s="236"/>
      <c r="O286" s="237"/>
      <c r="P286" s="237"/>
      <c r="Q286" s="237"/>
      <c r="R286" s="237"/>
      <c r="S286" s="237"/>
      <c r="T286" s="238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T286" s="16" t="s">
        <v>127</v>
      </c>
      <c r="AU286" s="16" t="s">
        <v>86</v>
      </c>
    </row>
    <row r="287" spans="1:65" s="2" customFormat="1" ht="6.95" customHeight="1">
      <c r="A287" s="33"/>
      <c r="B287" s="53"/>
      <c r="C287" s="54"/>
      <c r="D287" s="54"/>
      <c r="E287" s="54"/>
      <c r="F287" s="54"/>
      <c r="G287" s="54"/>
      <c r="H287" s="54"/>
      <c r="I287" s="54"/>
      <c r="J287" s="54"/>
      <c r="K287" s="54"/>
      <c r="L287" s="38"/>
      <c r="M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</row>
  </sheetData>
  <sheetProtection algorithmName="SHA-512" hashValue="3YsJ2+U0dgitL8RIqxBMXoRx6L4YNt83aHmVHcZ/gXB9sxN4xQmqdeP/8iG1aUMiG9HsMvJ5MYApwdECDiZ48g==" saltValue="rKXEgFBWX3XO2S8R8o+RDB+f6CXOk9U//k7t8qrpgvYITbY2RzLMtoCNCwvcmNY+y/DB05AbaChQi/PshH9KCA==" spinCount="100000" sheet="1" objects="1" scenarios="1" formatColumns="0" formatRows="0" autoFilter="0"/>
  <autoFilter ref="C123:K286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SO01 - Elektroinstalace</vt:lpstr>
      <vt:lpstr>'Rekapitulace stavby'!Názvy_tisku</vt:lpstr>
      <vt:lpstr>'SO01 - Elektroinstalace'!Názvy_tisku</vt:lpstr>
      <vt:lpstr>'Rekapitulace stavby'!Oblast_tisku</vt:lpstr>
      <vt:lpstr>'SO01 - Elektroinstalace'!Oblast_tisku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Sedláček Břetislav</cp:lastModifiedBy>
  <dcterms:created xsi:type="dcterms:W3CDTF">2021-02-07T19:19:21Z</dcterms:created>
  <dcterms:modified xsi:type="dcterms:W3CDTF">2022-09-01T07:04:35Z</dcterms:modified>
</cp:coreProperties>
</file>