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tansky\Documents\Rozšíření dveří do pokojů\rozpočet\"/>
    </mc:Choice>
  </mc:AlternateContent>
  <xr:revisionPtr revIDLastSave="0" documentId="13_ncr:1_{6B1659C9-6688-42E9-B92F-69C37003709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 Pol'!$A$1:$X$60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2" l="1"/>
  <c r="I9" i="12"/>
  <c r="K9" i="12"/>
  <c r="O9" i="12"/>
  <c r="Q9" i="12"/>
  <c r="V9" i="12"/>
  <c r="V8" i="12" s="1"/>
  <c r="G11" i="12"/>
  <c r="M11" i="12" s="1"/>
  <c r="I11" i="12"/>
  <c r="I8" i="12" s="1"/>
  <c r="K11" i="12"/>
  <c r="O11" i="12"/>
  <c r="Q11" i="12"/>
  <c r="V11" i="12"/>
  <c r="G14" i="12"/>
  <c r="M14" i="12" s="1"/>
  <c r="I14" i="12"/>
  <c r="I13" i="12" s="1"/>
  <c r="K14" i="12"/>
  <c r="O14" i="12"/>
  <c r="Q14" i="12"/>
  <c r="V14" i="12"/>
  <c r="G16" i="12"/>
  <c r="M16" i="12" s="1"/>
  <c r="I16" i="12"/>
  <c r="K16" i="12"/>
  <c r="K13" i="12" s="1"/>
  <c r="O16" i="12"/>
  <c r="O13" i="12" s="1"/>
  <c r="Q16" i="12"/>
  <c r="V16" i="12"/>
  <c r="V13" i="12" s="1"/>
  <c r="G19" i="12"/>
  <c r="I19" i="12"/>
  <c r="K19" i="12"/>
  <c r="O19" i="12"/>
  <c r="O18" i="12" s="1"/>
  <c r="Q19" i="12"/>
  <c r="V19" i="12"/>
  <c r="G20" i="12"/>
  <c r="M20" i="12" s="1"/>
  <c r="I20" i="12"/>
  <c r="I18" i="12" s="1"/>
  <c r="K20" i="12"/>
  <c r="O20" i="12"/>
  <c r="Q20" i="12"/>
  <c r="V20" i="12"/>
  <c r="G22" i="12"/>
  <c r="I22" i="12"/>
  <c r="K22" i="12"/>
  <c r="M22" i="12"/>
  <c r="O22" i="12"/>
  <c r="Q22" i="12"/>
  <c r="V22" i="12"/>
  <c r="G23" i="12"/>
  <c r="M23" i="12" s="1"/>
  <c r="I23" i="12"/>
  <c r="K23" i="12"/>
  <c r="O23" i="12"/>
  <c r="Q23" i="12"/>
  <c r="V23" i="12"/>
  <c r="G25" i="12"/>
  <c r="M25" i="12" s="1"/>
  <c r="I25" i="12"/>
  <c r="K25" i="12"/>
  <c r="O25" i="12"/>
  <c r="Q25" i="12"/>
  <c r="V25" i="12"/>
  <c r="G26" i="12"/>
  <c r="I53" i="1" s="1"/>
  <c r="K26" i="12"/>
  <c r="O26" i="12"/>
  <c r="V26" i="12"/>
  <c r="G27" i="12"/>
  <c r="I27" i="12"/>
  <c r="I26" i="12" s="1"/>
  <c r="K27" i="12"/>
  <c r="M27" i="12"/>
  <c r="M26" i="12" s="1"/>
  <c r="O27" i="12"/>
  <c r="Q27" i="12"/>
  <c r="Q26" i="12" s="1"/>
  <c r="V27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V34" i="12"/>
  <c r="G35" i="12"/>
  <c r="G34" i="12" s="1"/>
  <c r="I55" i="1" s="1"/>
  <c r="I35" i="12"/>
  <c r="I34" i="12" s="1"/>
  <c r="K35" i="12"/>
  <c r="K34" i="12" s="1"/>
  <c r="M35" i="12"/>
  <c r="M34" i="12" s="1"/>
  <c r="O35" i="12"/>
  <c r="O34" i="12" s="1"/>
  <c r="Q35" i="12"/>
  <c r="Q34" i="12" s="1"/>
  <c r="V35" i="12"/>
  <c r="G37" i="12"/>
  <c r="I37" i="12"/>
  <c r="K37" i="12"/>
  <c r="M37" i="12"/>
  <c r="O37" i="12"/>
  <c r="Q37" i="12"/>
  <c r="V37" i="12"/>
  <c r="G38" i="12"/>
  <c r="M38" i="12" s="1"/>
  <c r="I38" i="12"/>
  <c r="K38" i="12"/>
  <c r="O38" i="12"/>
  <c r="Q38" i="12"/>
  <c r="V38" i="12"/>
  <c r="V36" i="12" s="1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I41" i="12"/>
  <c r="K41" i="12"/>
  <c r="M41" i="12"/>
  <c r="O41" i="12"/>
  <c r="Q41" i="12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Q47" i="12"/>
  <c r="G48" i="12"/>
  <c r="G47" i="12" s="1"/>
  <c r="I57" i="1" s="1"/>
  <c r="I19" i="1" s="1"/>
  <c r="I48" i="12"/>
  <c r="I47" i="12" s="1"/>
  <c r="K48" i="12"/>
  <c r="K47" i="12" s="1"/>
  <c r="O48" i="12"/>
  <c r="O47" i="12" s="1"/>
  <c r="Q48" i="12"/>
  <c r="V48" i="12"/>
  <c r="V47" i="12" s="1"/>
  <c r="AF50" i="12"/>
  <c r="G41" i="1" s="1"/>
  <c r="I20" i="1"/>
  <c r="I18" i="1"/>
  <c r="Q36" i="12" l="1"/>
  <c r="K28" i="12"/>
  <c r="I28" i="12"/>
  <c r="V18" i="12"/>
  <c r="O36" i="12"/>
  <c r="Q21" i="12"/>
  <c r="K18" i="12"/>
  <c r="I36" i="12"/>
  <c r="Q28" i="12"/>
  <c r="V21" i="12"/>
  <c r="Q8" i="12"/>
  <c r="O8" i="12"/>
  <c r="G40" i="1"/>
  <c r="K36" i="12"/>
  <c r="G18" i="12"/>
  <c r="I51" i="1" s="1"/>
  <c r="Q13" i="12"/>
  <c r="K8" i="12"/>
  <c r="Q18" i="12"/>
  <c r="G39" i="1"/>
  <c r="G42" i="1" s="1"/>
  <c r="G25" i="1" s="1"/>
  <c r="A25" i="1" s="1"/>
  <c r="A26" i="1" s="1"/>
  <c r="V28" i="12"/>
  <c r="O21" i="12"/>
  <c r="O28" i="12"/>
  <c r="K21" i="12"/>
  <c r="I21" i="12"/>
  <c r="G8" i="12"/>
  <c r="G26" i="1"/>
  <c r="M21" i="12"/>
  <c r="M13" i="12"/>
  <c r="M36" i="12"/>
  <c r="M28" i="12"/>
  <c r="G36" i="12"/>
  <c r="I56" i="1" s="1"/>
  <c r="G28" i="12"/>
  <c r="I54" i="1" s="1"/>
  <c r="I17" i="1" s="1"/>
  <c r="G21" i="12"/>
  <c r="I52" i="1" s="1"/>
  <c r="G13" i="12"/>
  <c r="I50" i="1" s="1"/>
  <c r="AE50" i="12"/>
  <c r="M48" i="12"/>
  <c r="M47" i="12" s="1"/>
  <c r="M19" i="12"/>
  <c r="M18" i="12" s="1"/>
  <c r="M9" i="12"/>
  <c r="M8" i="12" s="1"/>
  <c r="J28" i="1"/>
  <c r="J26" i="1"/>
  <c r="G38" i="1"/>
  <c r="F38" i="1"/>
  <c r="J23" i="1"/>
  <c r="J24" i="1"/>
  <c r="J25" i="1"/>
  <c r="J27" i="1"/>
  <c r="E24" i="1"/>
  <c r="E26" i="1"/>
  <c r="F39" i="1" l="1"/>
  <c r="F41" i="1"/>
  <c r="H41" i="1" s="1"/>
  <c r="I41" i="1" s="1"/>
  <c r="F40" i="1"/>
  <c r="H40" i="1" s="1"/>
  <c r="I40" i="1" s="1"/>
  <c r="I49" i="1"/>
  <c r="G50" i="12"/>
  <c r="I16" i="1" l="1"/>
  <c r="I21" i="1" s="1"/>
  <c r="I58" i="1"/>
  <c r="F42" i="1"/>
  <c r="H39" i="1"/>
  <c r="H42" i="1" s="1"/>
  <c r="I39" i="1" l="1"/>
  <c r="I42" i="1" s="1"/>
  <c r="G23" i="1"/>
  <c r="A23" i="1" s="1"/>
  <c r="G28" i="1"/>
  <c r="J57" i="1"/>
  <c r="J56" i="1"/>
  <c r="J49" i="1"/>
  <c r="J54" i="1"/>
  <c r="J50" i="1"/>
  <c r="J51" i="1"/>
  <c r="J52" i="1"/>
  <c r="J53" i="1"/>
  <c r="J55" i="1"/>
  <c r="J58" i="1" l="1"/>
  <c r="A24" i="1"/>
  <c r="G24" i="1"/>
  <c r="A27" i="1" s="1"/>
  <c r="J41" i="1"/>
  <c r="J40" i="1"/>
  <c r="J39" i="1"/>
  <c r="J42" i="1" s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Kratina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<sst xmlns="http://schemas.openxmlformats.org/spreadsheetml/2006/main" count="394" uniqueCount="191">
  <si>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</si>
  <si>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</si>
  <si>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</si>
  <si>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</si>
  <si>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</si>
  <si>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</si>
  <si>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</si>
  <si>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</si>
  <si>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</si>
  <si>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</si>
  <si>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</si>
  <si>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</si>
  <si>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</si>
  <si>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</si>
  <si>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</si>
  <si>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</si>
  <si>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</si>
  <si>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</si>
  <si>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</si>
  <si>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</si>
  <si>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</si>
  <si>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</si>
  <si>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</si>
  <si>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</si>
  <si>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</si>
  <si>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</si>
  <si>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</si>
  <si>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</si>
  <si>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</si>
  <si>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</si>
  <si>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</si>
  <si>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</si>
  <si>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</si>
  <si>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</si>
  <si>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</si>
  <si>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</si>
  <si>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</si>
  <si>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</si>
  <si>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</si>
  <si>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</si>
  <si>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</si>
  <si>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</si>
  <si>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</si>
  <si>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</si>
  <si>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Stavební rozpočet</t>
  </si>
  <si>
    <t>01</t>
  </si>
  <si>
    <t>Stavební úpravy pavilonů A1 a A2 (výměna dveří)</t>
  </si>
  <si>
    <t>Objekt:</t>
  </si>
  <si>
    <t>Rozpočet:</t>
  </si>
  <si>
    <t>0868</t>
  </si>
  <si>
    <t>Domov pro seniory Severní Terasa, p.o.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</si>
  <si>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</si>
  <si>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</si>
  <si>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</si>
  <si>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</si>
  <si>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</si>
  <si>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</si>
  <si>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</si>
  <si>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</si>
  <si>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</si>
  <si>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64</t>
  </si>
  <si>
    <t>Výplně otvorů</t>
  </si>
  <si>
    <t>96</t>
  </si>
  <si>
    <t>Bourání konstrukcí</t>
  </si>
  <si>
    <t>99</t>
  </si>
  <si>
    <t>Staveništní přesun hmot</t>
  </si>
  <si>
    <t>766</t>
  </si>
  <si>
    <t>Konstrukce truhlářské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</si>
  <si>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</si>
  <si>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</si>
  <si>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</si>
  <si>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</si>
  <si>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</si>
  <si>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</si>
  <si>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</si>
  <si>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</si>
  <si>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</si>
  <si>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</si>
  <si>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</si>
  <si>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</si>
  <si>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</si>
  <si>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</si>
  <si>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</si>
  <si>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</si>
  <si>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</si>
  <si>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</si>
  <si>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</si>
  <si>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</si>
  <si>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</si>
  <si>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</si>
  <si>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</si>
  <si>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</si>
  <si>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</si>
  <si>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</si>
  <si>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</si>
  <si>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</si>
  <si>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</si>
  <si>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</si>
  <si>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</si>
  <si>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</si>
  <si>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</si>
  <si>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</si>
  <si>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317944311</t>
  </si>
  <si>
    <t>Válcované nosníky do č.12 do připravených otvorů</t>
  </si>
  <si>
    <t>t</t>
  </si>
  <si>
    <t>RTS 20/ II</t>
  </si>
  <si>
    <t>Práce</t>
  </si>
  <si>
    <t>POL1_</t>
  </si>
  <si>
    <t>72*1,35*0,00377</t>
  </si>
  <si>
    <t>VV</t>
  </si>
  <si>
    <t>133301510000</t>
  </si>
  <si>
    <t>Úhelník rovnoramenný L jakost S235  50x50x5 mm 11375</t>
  </si>
  <si>
    <t>kg</t>
  </si>
  <si>
    <t>SPCM</t>
  </si>
  <si>
    <t>Specifikace</t>
  </si>
  <si>
    <t>POL3_</t>
  </si>
  <si>
    <t>72*1,35*3,77</t>
  </si>
  <si>
    <t>612409991</t>
  </si>
  <si>
    <t>Začištění omítek kolem oken,dveří apod.</t>
  </si>
  <si>
    <t>m</t>
  </si>
  <si>
    <t>(2,0+1,1+2,0)*2*72</t>
  </si>
  <si>
    <t>612471411</t>
  </si>
  <si>
    <t>Úprava vnitřních stěn aktivovaným štukem</t>
  </si>
  <si>
    <t>m2</t>
  </si>
  <si>
    <t>72*5,0</t>
  </si>
  <si>
    <t>642944121</t>
  </si>
  <si>
    <t>Osazení ocelových zárubní dodatečně do 2,5 m2</t>
  </si>
  <si>
    <t>kus</t>
  </si>
  <si>
    <t>5533302148</t>
  </si>
  <si>
    <t>Zárubeň ocelová SHtm 100/1970/1100 L, P, EI, EW 30 pro sádrokartonové příčky, s těsněním, se šroubovanými závěsy</t>
  </si>
  <si>
    <t>968061125</t>
  </si>
  <si>
    <t>Vyvěšení dřevěných dveřních křídel pl. do 2 m2</t>
  </si>
  <si>
    <t>968072455</t>
  </si>
  <si>
    <t>Vybourání kovových dveřních zárubní pl. do 2 m2</t>
  </si>
  <si>
    <t>0,9*2,0*72</t>
  </si>
  <si>
    <t>974054712</t>
  </si>
  <si>
    <t>Dodatečné vyřezání otvoru v SDK stěně pl.0,5 m2</t>
  </si>
  <si>
    <t>999281108</t>
  </si>
  <si>
    <t>Přesun hmot pro opravy a údržbu do výšky 12 m</t>
  </si>
  <si>
    <t>Přesun hmot</t>
  </si>
  <si>
    <t>POL7_</t>
  </si>
  <si>
    <t>766661422</t>
  </si>
  <si>
    <t>Montáž dveří protipožárních 1kříd. nad 80 cm</t>
  </si>
  <si>
    <t>61165613</t>
  </si>
  <si>
    <t xml:space="preserve">Dveře protipožární EI30 plné 110x197 cm, DP3  </t>
  </si>
  <si>
    <t>766670021</t>
  </si>
  <si>
    <t>Montáž kliky a štítku</t>
  </si>
  <si>
    <t>54914686</t>
  </si>
  <si>
    <t>Bezpečnostní kování BK 802 RC3, klika-knoflík Cr</t>
  </si>
  <si>
    <t>998766102</t>
  </si>
  <si>
    <t>Přesun hmot pro truhlářské konstr., výšky do 12 m</t>
  </si>
  <si>
    <t>784442001</t>
  </si>
  <si>
    <t>Malba disperzní interiér.HET Klasik,výška do 3,8 m 1barevná, 2x nátěr, 1x penetrace</t>
  </si>
  <si>
    <t>979087312</t>
  </si>
  <si>
    <t>Vodorovné přemístění vyb. hmot nošením do 10 m</t>
  </si>
  <si>
    <t>Přesun suti</t>
  </si>
  <si>
    <t>POL8_</t>
  </si>
  <si>
    <t>979087392</t>
  </si>
  <si>
    <t>Příplatek za nošení vyb. hmot každých dalších 10 m</t>
  </si>
  <si>
    <t>979017112</t>
  </si>
  <si>
    <t>Svislé přemístění vyb. hmot nošením na H do 3,5 m</t>
  </si>
  <si>
    <t>979017192</t>
  </si>
  <si>
    <t>Příplatek k přemístění vyb.hmot za dalších H 3,5 m</t>
  </si>
  <si>
    <t>979086112</t>
  </si>
  <si>
    <t>Nakládání suti a vybouraných hmot</t>
  </si>
  <si>
    <t>979081111</t>
  </si>
  <si>
    <t>Odvoz suti a vybour. hmot na skládku do 1 km</t>
  </si>
  <si>
    <t>979081121</t>
  </si>
  <si>
    <t>Příplatek k odvozu za každý další 1 km</t>
  </si>
  <si>
    <t>979990001</t>
  </si>
  <si>
    <t>Poplatek za skládku stavební suti</t>
  </si>
  <si>
    <t>RTS 20/ I</t>
  </si>
  <si>
    <t>979990161</t>
  </si>
  <si>
    <t>Poplatek za skládku suti - dřevo</t>
  </si>
  <si>
    <t>979951111</t>
  </si>
  <si>
    <t>Výkup kovů - železný šrot tl. do 4 mm</t>
  </si>
  <si>
    <t>Indiv</t>
  </si>
  <si>
    <t>VRN</t>
  </si>
  <si>
    <t>Sdružená sazba VRN 2%</t>
  </si>
  <si>
    <t>soubor</t>
  </si>
  <si>
    <t>Vlastní</t>
  </si>
  <si>
    <t>POL99_2</t>
  </si>
  <si>
    <t>SUM</t>
  </si>
  <si>
    <t>Poznámky uchazeče k zadání</t>
  </si>
  <si>
    <t>POPUZIV</t>
  </si>
  <si>
    <t>END</t>
  </si>
  <si>
    <t>Ústí nad Labem</t>
  </si>
  <si>
    <t>44555326</t>
  </si>
  <si>
    <t>CZ44555326</t>
  </si>
  <si>
    <t>V Klidu 3133/12</t>
  </si>
  <si>
    <t>40011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</si>
</sst>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 shrinkToFit="1"/>
    </xf>
    <xf numFmtId="4" fontId="16" fillId="4" borderId="0" xfId="0" applyNumberFormat="1" applyFont="1" applyFill="1" applyAlignment="1" applyProtection="1">
      <alignment vertical="top" shrinkToFit="1"/>
      <protection locked="0"/>
    </xf>
    <xf numFmtId="164" fontId="17" fillId="0" borderId="0" xfId="0" applyNumberFormat="1" applyFont="1" applyAlignment="1">
      <alignment horizontal="center" vertical="top" wrapText="1" shrinkToFit="1"/>
    </xf>
    <xf numFmtId="164" fontId="17" fillId="0" borderId="0" xfId="0" applyNumberFormat="1" applyFont="1" applyAlignment="1">
      <alignment vertical="top" wrapText="1" shrinkToFit="1"/>
    </xf>
    <xf numFmtId="4" fontId="5" fillId="3" borderId="0" xfId="0" applyNumberFormat="1" applyFont="1" applyFill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5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5" x14ac:dyDescent="0.25"/>
  <sheetData>
    <row r="1" spans="1:7" ht="13" x14ac:dyDescent="0.3">
      <c r="A1" s="21" t="s">
        <v>40</v>
      </c>
    </row>
    <row r="2" spans="1:7" ht="57.75" customHeight="1" x14ac:dyDescent="0.25">
      <c r="A2" s="190" t="s">
        <v>41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1"/>
  <sheetViews>
    <sheetView showGridLines="0" tabSelected="1" topLeftCell="B1" zoomScaleNormal="100" zoomScaleSheetLayoutView="75" workbookViewId="0">
      <selection activeCell="D12" sqref="D12:G12"/>
    </sheetView>
  </sheetViews>
  <sheetFormatPr defaultColWidth="9" defaultRowHeight="12.5" x14ac:dyDescent="0.25"/>
  <cols>
    <col min="1" max="1" width="8.453125" hidden="1" customWidth="1"/>
    <col min="2" max="2" width="13.453125" customWidth="1"/>
    <col min="3" max="3" width="7.453125" style="52" customWidth="1"/>
    <col min="4" max="4" width="13" style="52" customWidth="1"/>
    <col min="5" max="5" width="9.7265625" style="52" customWidth="1"/>
    <col min="6" max="6" width="11.7265625" customWidth="1"/>
    <col min="7" max="9" width="13" customWidth="1"/>
    <col min="10" max="10" width="5.54296875" customWidth="1"/>
    <col min="11" max="11" width="4.26953125" customWidth="1"/>
    <col min="12" max="15" width="10.7265625" customWidth="1"/>
  </cols>
  <sheetData>
    <row r="1" spans="1:15" ht="33.75" customHeight="1" x14ac:dyDescent="0.25">
      <c r="A1" s="47" t="s">
        <v>38</v>
      </c>
      <c r="B1" s="226" t="s">
        <v>4</v>
      </c>
      <c r="C1" s="227"/>
      <c r="D1" s="227"/>
      <c r="E1" s="227"/>
      <c r="F1" s="227"/>
      <c r="G1" s="227"/>
      <c r="H1" s="227"/>
      <c r="I1" s="227"/>
      <c r="J1" s="228"/>
    </row>
    <row r="2" spans="1:15" ht="36" customHeight="1" x14ac:dyDescent="0.25">
      <c r="A2" s="2"/>
      <c r="B2" s="78" t="s">
        <v>24</v>
      </c>
      <c r="C2" s="79"/>
      <c r="D2" s="80" t="s">
        <v>49</v>
      </c>
      <c r="E2" s="232" t="s">
        <v>50</v>
      </c>
      <c r="F2" s="233"/>
      <c r="G2" s="233"/>
      <c r="H2" s="233"/>
      <c r="I2" s="233"/>
      <c r="J2" s="234"/>
      <c r="O2" s="1"/>
    </row>
    <row r="3" spans="1:15" ht="27" customHeight="1" x14ac:dyDescent="0.25">
      <c r="A3" s="2"/>
      <c r="B3" s="81" t="s">
        <v>47</v>
      </c>
      <c r="C3" s="79"/>
      <c r="D3" s="82" t="s">
        <v>45</v>
      </c>
      <c r="E3" s="235" t="s">
        <v>46</v>
      </c>
      <c r="F3" s="236"/>
      <c r="G3" s="236"/>
      <c r="H3" s="236"/>
      <c r="I3" s="236"/>
      <c r="J3" s="237"/>
    </row>
    <row r="4" spans="1:15" ht="23.25" customHeight="1" x14ac:dyDescent="0.25">
      <c r="A4" s="76">
        <v>3881</v>
      </c>
      <c r="B4" s="83" t="s">
        <v>48</v>
      </c>
      <c r="C4" s="84"/>
      <c r="D4" s="85" t="s">
        <v>43</v>
      </c>
      <c r="E4" s="215" t="s">
        <v>44</v>
      </c>
      <c r="F4" s="216"/>
      <c r="G4" s="216"/>
      <c r="H4" s="216"/>
      <c r="I4" s="216"/>
      <c r="J4" s="217"/>
    </row>
    <row r="5" spans="1:15" ht="24" customHeight="1" x14ac:dyDescent="0.25">
      <c r="A5" s="2"/>
      <c r="B5" s="31" t="s">
        <v>23</v>
      </c>
      <c r="D5" s="220" t="s">
        <v>50</v>
      </c>
      <c r="E5" s="221"/>
      <c r="F5" s="221"/>
      <c r="G5" s="221"/>
      <c r="H5" s="18" t="s">
        <v>42</v>
      </c>
      <c r="I5" s="86" t="s">
        <v>187</v>
      </c>
      <c r="J5" s="8"/>
    </row>
    <row r="6" spans="1:15" ht="15.75" customHeight="1" x14ac:dyDescent="0.25">
      <c r="A6" s="2"/>
      <c r="B6" s="28"/>
      <c r="C6" s="55"/>
      <c r="D6" s="222" t="s">
        <v>189</v>
      </c>
      <c r="E6" s="223"/>
      <c r="F6" s="223"/>
      <c r="G6" s="223"/>
      <c r="H6" s="18" t="s">
        <v>36</v>
      </c>
      <c r="I6" s="86" t="s">
        <v>188</v>
      </c>
      <c r="J6" s="8"/>
    </row>
    <row r="7" spans="1:15" ht="15.75" customHeight="1" x14ac:dyDescent="0.25">
      <c r="A7" s="2"/>
      <c r="B7" s="29"/>
      <c r="C7" s="56"/>
      <c r="D7" s="77" t="s">
        <v>190</v>
      </c>
      <c r="E7" s="224" t="s">
        <v>186</v>
      </c>
      <c r="F7" s="225"/>
      <c r="G7" s="225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39"/>
      <c r="E11" s="239"/>
      <c r="F11" s="239"/>
      <c r="G11" s="239"/>
      <c r="H11" s="18" t="s">
        <v>42</v>
      </c>
      <c r="I11" s="87"/>
      <c r="J11" s="8"/>
    </row>
    <row r="12" spans="1:15" ht="15.75" customHeight="1" x14ac:dyDescent="0.25">
      <c r="A12" s="2"/>
      <c r="B12" s="28"/>
      <c r="C12" s="55"/>
      <c r="D12" s="214"/>
      <c r="E12" s="214"/>
      <c r="F12" s="214"/>
      <c r="G12" s="214"/>
      <c r="H12" s="18" t="s">
        <v>36</v>
      </c>
      <c r="I12" s="87"/>
      <c r="J12" s="8"/>
    </row>
    <row r="13" spans="1:15" ht="15.75" customHeight="1" x14ac:dyDescent="0.25">
      <c r="A13" s="2"/>
      <c r="B13" s="29"/>
      <c r="C13" s="56"/>
      <c r="D13" s="88"/>
      <c r="E13" s="218"/>
      <c r="F13" s="219"/>
      <c r="G13" s="219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38"/>
      <c r="F15" s="238"/>
      <c r="G15" s="240"/>
      <c r="H15" s="240"/>
      <c r="I15" s="240" t="s">
        <v>31</v>
      </c>
      <c r="J15" s="241"/>
    </row>
    <row r="16" spans="1:15" ht="23.25" customHeight="1" x14ac:dyDescent="0.25">
      <c r="A16" s="141" t="s">
        <v>26</v>
      </c>
      <c r="B16" s="38" t="s">
        <v>26</v>
      </c>
      <c r="C16" s="62"/>
      <c r="D16" s="63"/>
      <c r="E16" s="203"/>
      <c r="F16" s="204"/>
      <c r="G16" s="203"/>
      <c r="H16" s="204"/>
      <c r="I16" s="203">
        <f>SUMIF(F49:F57,A16,I49:I57)+SUMIF(F49:F57,"PSU",I49:I57)</f>
        <v>0</v>
      </c>
      <c r="J16" s="205"/>
    </row>
    <row r="17" spans="1:10" ht="23.25" customHeight="1" x14ac:dyDescent="0.25">
      <c r="A17" s="141" t="s">
        <v>27</v>
      </c>
      <c r="B17" s="38" t="s">
        <v>27</v>
      </c>
      <c r="C17" s="62"/>
      <c r="D17" s="63"/>
      <c r="E17" s="203"/>
      <c r="F17" s="204"/>
      <c r="G17" s="203"/>
      <c r="H17" s="204"/>
      <c r="I17" s="203">
        <f>SUMIF(F49:F57,A17,I49:I57)</f>
        <v>0</v>
      </c>
      <c r="J17" s="205"/>
    </row>
    <row r="18" spans="1:10" ht="23.25" customHeight="1" x14ac:dyDescent="0.25">
      <c r="A18" s="141" t="s">
        <v>28</v>
      </c>
      <c r="B18" s="38" t="s">
        <v>28</v>
      </c>
      <c r="C18" s="62"/>
      <c r="D18" s="63"/>
      <c r="E18" s="203"/>
      <c r="F18" s="204"/>
      <c r="G18" s="203"/>
      <c r="H18" s="204"/>
      <c r="I18" s="203">
        <f>SUMIF(F49:F57,A18,I49:I57)</f>
        <v>0</v>
      </c>
      <c r="J18" s="205"/>
    </row>
    <row r="19" spans="1:10" ht="23.25" customHeight="1" x14ac:dyDescent="0.25">
      <c r="A19" s="141" t="s">
        <v>73</v>
      </c>
      <c r="B19" s="38" t="s">
        <v>29</v>
      </c>
      <c r="C19" s="62"/>
      <c r="D19" s="63"/>
      <c r="E19" s="203"/>
      <c r="F19" s="204"/>
      <c r="G19" s="203"/>
      <c r="H19" s="204"/>
      <c r="I19" s="203">
        <f>SUMIF(F49:F57,A19,I49:I57)</f>
        <v>0</v>
      </c>
      <c r="J19" s="205"/>
    </row>
    <row r="20" spans="1:10" ht="23.25" customHeight="1" x14ac:dyDescent="0.25">
      <c r="A20" s="141" t="s">
        <v>74</v>
      </c>
      <c r="B20" s="38" t="s">
        <v>30</v>
      </c>
      <c r="C20" s="62"/>
      <c r="D20" s="63"/>
      <c r="E20" s="203"/>
      <c r="F20" s="204"/>
      <c r="G20" s="203"/>
      <c r="H20" s="204"/>
      <c r="I20" s="203">
        <f>SUMIF(F49:F57,A20,I49:I57)</f>
        <v>0</v>
      </c>
      <c r="J20" s="205"/>
    </row>
    <row r="21" spans="1:10" ht="23.25" customHeight="1" x14ac:dyDescent="0.3">
      <c r="A21" s="2"/>
      <c r="B21" s="48" t="s">
        <v>31</v>
      </c>
      <c r="C21" s="64"/>
      <c r="D21" s="65"/>
      <c r="E21" s="206"/>
      <c r="F21" s="242"/>
      <c r="G21" s="206"/>
      <c r="H21" s="242"/>
      <c r="I21" s="206">
        <f>SUM(I16:J20)</f>
        <v>0</v>
      </c>
      <c r="J21" s="207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1">
        <f>ZakladDPHSniVypocet</f>
        <v>0</v>
      </c>
      <c r="H23" s="202"/>
      <c r="I23" s="202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9">
        <f>A23</f>
        <v>0</v>
      </c>
      <c r="H24" s="200"/>
      <c r="I24" s="200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1">
        <f>ZakladDPHZaklVypocet</f>
        <v>0</v>
      </c>
      <c r="H25" s="202"/>
      <c r="I25" s="202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9">
        <f>A25</f>
        <v>0</v>
      </c>
      <c r="H26" s="230"/>
      <c r="I26" s="230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1">
        <f>CenaCelkem-(ZakladDPHSni+DPHSni+ZakladDPHZakl+DPHZakl)</f>
        <v>0</v>
      </c>
      <c r="H27" s="231"/>
      <c r="I27" s="231"/>
      <c r="J27" s="41" t="str">
        <f t="shared" si="0"/>
        <v>CZK</v>
      </c>
    </row>
    <row r="28" spans="1:10" ht="27.75" hidden="1" customHeight="1" thickBot="1" x14ac:dyDescent="0.3">
      <c r="A28" s="2"/>
      <c r="B28" s="115" t="s">
        <v>25</v>
      </c>
      <c r="C28" s="116"/>
      <c r="D28" s="116"/>
      <c r="E28" s="117"/>
      <c r="F28" s="118"/>
      <c r="G28" s="209">
        <f>ZakladDPHSniVypocet+ZakladDPHZaklVypocet</f>
        <v>0</v>
      </c>
      <c r="H28" s="209"/>
      <c r="I28" s="209"/>
      <c r="J28" s="119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5" t="s">
        <v>37</v>
      </c>
      <c r="C29" s="120"/>
      <c r="D29" s="120"/>
      <c r="E29" s="120"/>
      <c r="F29" s="121"/>
      <c r="G29" s="208">
        <f>A27</f>
        <v>0</v>
      </c>
      <c r="H29" s="208"/>
      <c r="I29" s="208"/>
      <c r="J29" s="122" t="s">
        <v>53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3">
      <c r="A34" s="20"/>
      <c r="B34" s="20"/>
      <c r="C34" s="74"/>
      <c r="D34" s="210"/>
      <c r="E34" s="211"/>
      <c r="G34" s="212"/>
      <c r="H34" s="213"/>
      <c r="I34" s="213"/>
      <c r="J34" s="25"/>
    </row>
    <row r="35" spans="1:10" ht="12.75" customHeight="1" x14ac:dyDescent="0.25">
      <c r="A35" s="2"/>
      <c r="B35" s="2"/>
      <c r="D35" s="198" t="s">
        <v>2</v>
      </c>
      <c r="E35" s="198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2" t="s">
        <v>17</v>
      </c>
      <c r="C37" s="93"/>
      <c r="D37" s="93"/>
      <c r="E37" s="93"/>
      <c r="F37" s="94"/>
      <c r="G37" s="94"/>
      <c r="H37" s="94"/>
      <c r="I37" s="94"/>
      <c r="J37" s="95"/>
    </row>
    <row r="38" spans="1:10" ht="25.5" hidden="1" customHeight="1" x14ac:dyDescent="0.25">
      <c r="A38" s="91" t="s">
        <v>39</v>
      </c>
      <c r="B38" s="96" t="s">
        <v>18</v>
      </c>
      <c r="C38" s="97" t="s">
        <v>6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19</v>
      </c>
      <c r="I38" s="99" t="s">
        <v>1</v>
      </c>
      <c r="J38" s="100" t="s">
        <v>0</v>
      </c>
    </row>
    <row r="39" spans="1:10" ht="25.5" hidden="1" customHeight="1" x14ac:dyDescent="0.25">
      <c r="A39" s="91">
        <v>1</v>
      </c>
      <c r="B39" s="101" t="s">
        <v>51</v>
      </c>
      <c r="C39" s="193"/>
      <c r="D39" s="193"/>
      <c r="E39" s="193"/>
      <c r="F39" s="102">
        <f>'01 1 Pol'!AE50</f>
        <v>0</v>
      </c>
      <c r="G39" s="103">
        <f>'01 1 Pol'!AF50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5">
      <c r="A40" s="91">
        <v>2</v>
      </c>
      <c r="B40" s="106" t="s">
        <v>45</v>
      </c>
      <c r="C40" s="194" t="s">
        <v>46</v>
      </c>
      <c r="D40" s="194"/>
      <c r="E40" s="194"/>
      <c r="F40" s="107">
        <f>'01 1 Pol'!AE50</f>
        <v>0</v>
      </c>
      <c r="G40" s="108">
        <f>'01 1 Pol'!AF50</f>
        <v>0</v>
      </c>
      <c r="H40" s="108">
        <f>(F40*SazbaDPH1/100)+(G40*SazbaDPH2/100)</f>
        <v>0</v>
      </c>
      <c r="I40" s="108">
        <f>F40+G40+H40</f>
        <v>0</v>
      </c>
      <c r="J40" s="109" t="str">
        <f>IF(CenaCelkemVypocet=0,"",I40/CenaCelkemVypocet*100)</f>
        <v/>
      </c>
    </row>
    <row r="41" spans="1:10" ht="25.5" hidden="1" customHeight="1" x14ac:dyDescent="0.25">
      <c r="A41" s="91">
        <v>3</v>
      </c>
      <c r="B41" s="110" t="s">
        <v>43</v>
      </c>
      <c r="C41" s="193" t="s">
        <v>44</v>
      </c>
      <c r="D41" s="193"/>
      <c r="E41" s="193"/>
      <c r="F41" s="111">
        <f>'01 1 Pol'!AE50</f>
        <v>0</v>
      </c>
      <c r="G41" s="104">
        <f>'01 1 Pol'!AF50</f>
        <v>0</v>
      </c>
      <c r="H41" s="104">
        <f>(F41*SazbaDPH1/100)+(G41*SazbaDPH2/100)</f>
        <v>0</v>
      </c>
      <c r="I41" s="104">
        <f>F41+G41+H41</f>
        <v>0</v>
      </c>
      <c r="J41" s="105" t="str">
        <f>IF(CenaCelkemVypocet=0,"",I41/CenaCelkemVypocet*100)</f>
        <v/>
      </c>
    </row>
    <row r="42" spans="1:10" ht="25.5" hidden="1" customHeight="1" x14ac:dyDescent="0.25">
      <c r="A42" s="91"/>
      <c r="B42" s="195" t="s">
        <v>52</v>
      </c>
      <c r="C42" s="196"/>
      <c r="D42" s="196"/>
      <c r="E42" s="197"/>
      <c r="F42" s="112">
        <f>SUMIF(A39:A41,"=1",F39:F41)</f>
        <v>0</v>
      </c>
      <c r="G42" s="113">
        <f>SUMIF(A39:A41,"=1",G39:G41)</f>
        <v>0</v>
      </c>
      <c r="H42" s="113">
        <f>SUMIF(A39:A41,"=1",H39:H41)</f>
        <v>0</v>
      </c>
      <c r="I42" s="113">
        <f>SUMIF(A39:A41,"=1",I39:I41)</f>
        <v>0</v>
      </c>
      <c r="J42" s="114">
        <f>SUMIF(A39:A41,"=1",J39:J41)</f>
        <v>0</v>
      </c>
    </row>
    <row r="46" spans="1:10" ht="15.5" x14ac:dyDescent="0.35">
      <c r="B46" s="123" t="s">
        <v>54</v>
      </c>
    </row>
    <row r="48" spans="1:10" ht="25.5" customHeight="1" x14ac:dyDescent="0.25">
      <c r="A48" s="125"/>
      <c r="B48" s="128" t="s">
        <v>18</v>
      </c>
      <c r="C48" s="128" t="s">
        <v>6</v>
      </c>
      <c r="D48" s="129"/>
      <c r="E48" s="129"/>
      <c r="F48" s="130" t="s">
        <v>55</v>
      </c>
      <c r="G48" s="130"/>
      <c r="H48" s="130"/>
      <c r="I48" s="130" t="s">
        <v>31</v>
      </c>
      <c r="J48" s="130" t="s">
        <v>0</v>
      </c>
    </row>
    <row r="49" spans="1:10" ht="36.75" customHeight="1" x14ac:dyDescent="0.25">
      <c r="A49" s="126"/>
      <c r="B49" s="131" t="s">
        <v>56</v>
      </c>
      <c r="C49" s="191" t="s">
        <v>57</v>
      </c>
      <c r="D49" s="192"/>
      <c r="E49" s="192"/>
      <c r="F49" s="137" t="s">
        <v>26</v>
      </c>
      <c r="G49" s="138"/>
      <c r="H49" s="138"/>
      <c r="I49" s="138">
        <f>'01 1 Pol'!G8</f>
        <v>0</v>
      </c>
      <c r="J49" s="135" t="str">
        <f>IF(I58=0,"",I49/I58*100)</f>
        <v/>
      </c>
    </row>
    <row r="50" spans="1:10" ht="36.75" customHeight="1" x14ac:dyDescent="0.25">
      <c r="A50" s="126"/>
      <c r="B50" s="131" t="s">
        <v>58</v>
      </c>
      <c r="C50" s="191" t="s">
        <v>59</v>
      </c>
      <c r="D50" s="192"/>
      <c r="E50" s="192"/>
      <c r="F50" s="137" t="s">
        <v>26</v>
      </c>
      <c r="G50" s="138"/>
      <c r="H50" s="138"/>
      <c r="I50" s="138">
        <f>'01 1 Pol'!G13</f>
        <v>0</v>
      </c>
      <c r="J50" s="135" t="str">
        <f>IF(I58=0,"",I50/I58*100)</f>
        <v/>
      </c>
    </row>
    <row r="51" spans="1:10" ht="36.75" customHeight="1" x14ac:dyDescent="0.25">
      <c r="A51" s="126"/>
      <c r="B51" s="131" t="s">
        <v>60</v>
      </c>
      <c r="C51" s="191" t="s">
        <v>61</v>
      </c>
      <c r="D51" s="192"/>
      <c r="E51" s="192"/>
      <c r="F51" s="137" t="s">
        <v>26</v>
      </c>
      <c r="G51" s="138"/>
      <c r="H51" s="138"/>
      <c r="I51" s="138">
        <f>'01 1 Pol'!G18</f>
        <v>0</v>
      </c>
      <c r="J51" s="135" t="str">
        <f>IF(I58=0,"",I51/I58*100)</f>
        <v/>
      </c>
    </row>
    <row r="52" spans="1:10" ht="36.75" customHeight="1" x14ac:dyDescent="0.25">
      <c r="A52" s="126"/>
      <c r="B52" s="131" t="s">
        <v>62</v>
      </c>
      <c r="C52" s="191" t="s">
        <v>63</v>
      </c>
      <c r="D52" s="192"/>
      <c r="E52" s="192"/>
      <c r="F52" s="137" t="s">
        <v>26</v>
      </c>
      <c r="G52" s="138"/>
      <c r="H52" s="138"/>
      <c r="I52" s="138">
        <f>'01 1 Pol'!G21</f>
        <v>0</v>
      </c>
      <c r="J52" s="135" t="str">
        <f>IF(I58=0,"",I52/I58*100)</f>
        <v/>
      </c>
    </row>
    <row r="53" spans="1:10" ht="36.75" customHeight="1" x14ac:dyDescent="0.25">
      <c r="A53" s="126"/>
      <c r="B53" s="131" t="s">
        <v>64</v>
      </c>
      <c r="C53" s="191" t="s">
        <v>65</v>
      </c>
      <c r="D53" s="192"/>
      <c r="E53" s="192"/>
      <c r="F53" s="137" t="s">
        <v>26</v>
      </c>
      <c r="G53" s="138"/>
      <c r="H53" s="138"/>
      <c r="I53" s="138">
        <f>'01 1 Pol'!G26</f>
        <v>0</v>
      </c>
      <c r="J53" s="135" t="str">
        <f>IF(I58=0,"",I53/I58*100)</f>
        <v/>
      </c>
    </row>
    <row r="54" spans="1:10" ht="36.75" customHeight="1" x14ac:dyDescent="0.25">
      <c r="A54" s="126"/>
      <c r="B54" s="131" t="s">
        <v>66</v>
      </c>
      <c r="C54" s="191" t="s">
        <v>67</v>
      </c>
      <c r="D54" s="192"/>
      <c r="E54" s="192"/>
      <c r="F54" s="137" t="s">
        <v>27</v>
      </c>
      <c r="G54" s="138"/>
      <c r="H54" s="138"/>
      <c r="I54" s="138">
        <f>'01 1 Pol'!G28</f>
        <v>0</v>
      </c>
      <c r="J54" s="135" t="str">
        <f>IF(I58=0,"",I54/I58*100)</f>
        <v/>
      </c>
    </row>
    <row r="55" spans="1:10" ht="36.75" customHeight="1" x14ac:dyDescent="0.25">
      <c r="A55" s="126"/>
      <c r="B55" s="131" t="s">
        <v>68</v>
      </c>
      <c r="C55" s="191" t="s">
        <v>69</v>
      </c>
      <c r="D55" s="192"/>
      <c r="E55" s="192"/>
      <c r="F55" s="137" t="s">
        <v>27</v>
      </c>
      <c r="G55" s="138"/>
      <c r="H55" s="138"/>
      <c r="I55" s="138">
        <f>'01 1 Pol'!G34</f>
        <v>0</v>
      </c>
      <c r="J55" s="135" t="str">
        <f>IF(I58=0,"",I55/I58*100)</f>
        <v/>
      </c>
    </row>
    <row r="56" spans="1:10" ht="36.75" customHeight="1" x14ac:dyDescent="0.25">
      <c r="A56" s="126"/>
      <c r="B56" s="131" t="s">
        <v>70</v>
      </c>
      <c r="C56" s="191" t="s">
        <v>71</v>
      </c>
      <c r="D56" s="192"/>
      <c r="E56" s="192"/>
      <c r="F56" s="137" t="s">
        <v>72</v>
      </c>
      <c r="G56" s="138"/>
      <c r="H56" s="138"/>
      <c r="I56" s="138">
        <f>'01 1 Pol'!G36</f>
        <v>0</v>
      </c>
      <c r="J56" s="135" t="str">
        <f>IF(I58=0,"",I56/I58*100)</f>
        <v/>
      </c>
    </row>
    <row r="57" spans="1:10" ht="36.75" customHeight="1" x14ac:dyDescent="0.25">
      <c r="A57" s="126"/>
      <c r="B57" s="131" t="s">
        <v>73</v>
      </c>
      <c r="C57" s="191" t="s">
        <v>29</v>
      </c>
      <c r="D57" s="192"/>
      <c r="E57" s="192"/>
      <c r="F57" s="137" t="s">
        <v>73</v>
      </c>
      <c r="G57" s="138"/>
      <c r="H57" s="138"/>
      <c r="I57" s="138">
        <f>'01 1 Pol'!G47</f>
        <v>0</v>
      </c>
      <c r="J57" s="135" t="str">
        <f>IF(I58=0,"",I57/I58*100)</f>
        <v/>
      </c>
    </row>
    <row r="58" spans="1:10" ht="25.5" customHeight="1" x14ac:dyDescent="0.25">
      <c r="A58" s="127"/>
      <c r="B58" s="132" t="s">
        <v>1</v>
      </c>
      <c r="C58" s="133"/>
      <c r="D58" s="134"/>
      <c r="E58" s="134"/>
      <c r="F58" s="139"/>
      <c r="G58" s="140"/>
      <c r="H58" s="140"/>
      <c r="I58" s="140">
        <f>SUM(I49:I57)</f>
        <v>0</v>
      </c>
      <c r="J58" s="136">
        <f>SUM(J49:J57)</f>
        <v>0</v>
      </c>
    </row>
    <row r="59" spans="1:10" x14ac:dyDescent="0.25">
      <c r="F59" s="89"/>
      <c r="G59" s="89"/>
      <c r="H59" s="89"/>
      <c r="I59" s="89"/>
      <c r="J59" s="90"/>
    </row>
    <row r="60" spans="1:10" x14ac:dyDescent="0.25">
      <c r="F60" s="89"/>
      <c r="G60" s="89"/>
      <c r="H60" s="89"/>
      <c r="I60" s="89"/>
      <c r="J60" s="90"/>
    </row>
    <row r="61" spans="1:10" x14ac:dyDescent="0.25">
      <c r="F61" s="89"/>
      <c r="G61" s="89"/>
      <c r="H61" s="89"/>
      <c r="I61" s="89"/>
      <c r="J61" s="9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5:E55"/>
    <mergeCell ref="C56:E56"/>
    <mergeCell ref="C57:E57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796875" defaultRowHeight="12.5" x14ac:dyDescent="0.25"/>
  <cols>
    <col min="1" max="1" width="4.26953125" style="3" customWidth="1"/>
    <col min="2" max="2" width="14.453125" style="3" customWidth="1"/>
    <col min="3" max="3" width="38.26953125" style="7" customWidth="1"/>
    <col min="4" max="4" width="4.54296875" style="3" customWidth="1"/>
    <col min="5" max="5" width="10.54296875" style="3" customWidth="1"/>
    <col min="6" max="6" width="9.81640625" style="3" customWidth="1"/>
    <col min="7" max="7" width="12.7265625" style="3" customWidth="1"/>
    <col min="8" max="16384" width="9.1796875" style="3"/>
  </cols>
  <sheetData>
    <row r="1" spans="1:7" ht="15.5" x14ac:dyDescent="0.25">
      <c r="A1" s="243" t="s">
        <v>7</v>
      </c>
      <c r="B1" s="243"/>
      <c r="C1" s="244"/>
      <c r="D1" s="243"/>
      <c r="E1" s="243"/>
      <c r="F1" s="243"/>
      <c r="G1" s="243"/>
    </row>
    <row r="2" spans="1:7" ht="25" customHeight="1" x14ac:dyDescent="0.25">
      <c r="A2" s="50" t="s">
        <v>8</v>
      </c>
      <c r="B2" s="49"/>
      <c r="C2" s="245"/>
      <c r="D2" s="245"/>
      <c r="E2" s="245"/>
      <c r="F2" s="245"/>
      <c r="G2" s="246"/>
    </row>
    <row r="3" spans="1:7" ht="25" customHeight="1" x14ac:dyDescent="0.25">
      <c r="A3" s="50" t="s">
        <v>9</v>
      </c>
      <c r="B3" s="49"/>
      <c r="C3" s="245"/>
      <c r="D3" s="245"/>
      <c r="E3" s="245"/>
      <c r="F3" s="245"/>
      <c r="G3" s="246"/>
    </row>
    <row r="4" spans="1:7" ht="25" customHeight="1" x14ac:dyDescent="0.25">
      <c r="A4" s="50" t="s">
        <v>10</v>
      </c>
      <c r="B4" s="49"/>
      <c r="C4" s="245"/>
      <c r="D4" s="245"/>
      <c r="E4" s="245"/>
      <c r="F4" s="245"/>
      <c r="G4" s="24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 x14ac:dyDescent="0.25"/>
  <cols>
    <col min="1" max="1" width="3.453125" customWidth="1"/>
    <col min="2" max="2" width="12.54296875" style="124" customWidth="1"/>
    <col min="3" max="3" width="38.26953125" style="124" customWidth="1"/>
    <col min="4" max="4" width="4.81640625" customWidth="1"/>
    <col min="5" max="5" width="10.54296875" customWidth="1"/>
    <col min="6" max="6" width="9.81640625" customWidth="1"/>
    <col min="7" max="7" width="12.7265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5">
      <c r="A1" s="247" t="s">
        <v>7</v>
      </c>
      <c r="B1" s="247"/>
      <c r="C1" s="247"/>
      <c r="D1" s="247"/>
      <c r="E1" s="247"/>
      <c r="F1" s="247"/>
      <c r="G1" s="247"/>
      <c r="AG1" t="s">
        <v>75</v>
      </c>
    </row>
    <row r="2" spans="1:60" ht="25" customHeight="1" x14ac:dyDescent="0.25">
      <c r="A2" s="142" t="s">
        <v>8</v>
      </c>
      <c r="B2" s="49" t="s">
        <v>49</v>
      </c>
      <c r="C2" s="248" t="s">
        <v>50</v>
      </c>
      <c r="D2" s="249"/>
      <c r="E2" s="249"/>
      <c r="F2" s="249"/>
      <c r="G2" s="250"/>
      <c r="AG2" t="s">
        <v>76</v>
      </c>
    </row>
    <row r="3" spans="1:60" ht="25" customHeight="1" x14ac:dyDescent="0.25">
      <c r="A3" s="142" t="s">
        <v>9</v>
      </c>
      <c r="B3" s="49" t="s">
        <v>45</v>
      </c>
      <c r="C3" s="248" t="s">
        <v>46</v>
      </c>
      <c r="D3" s="249"/>
      <c r="E3" s="249"/>
      <c r="F3" s="249"/>
      <c r="G3" s="250"/>
      <c r="AC3" s="124" t="s">
        <v>76</v>
      </c>
      <c r="AG3" t="s">
        <v>77</v>
      </c>
    </row>
    <row r="4" spans="1:60" ht="25" customHeight="1" x14ac:dyDescent="0.25">
      <c r="A4" s="143" t="s">
        <v>10</v>
      </c>
      <c r="B4" s="144" t="s">
        <v>43</v>
      </c>
      <c r="C4" s="251" t="s">
        <v>44</v>
      </c>
      <c r="D4" s="252"/>
      <c r="E4" s="252"/>
      <c r="F4" s="252"/>
      <c r="G4" s="253"/>
      <c r="AG4" t="s">
        <v>78</v>
      </c>
    </row>
    <row r="5" spans="1:60" x14ac:dyDescent="0.25">
      <c r="D5" s="10"/>
    </row>
    <row r="6" spans="1:60" ht="37.5" x14ac:dyDescent="0.25">
      <c r="A6" s="146" t="s">
        <v>79</v>
      </c>
      <c r="B6" s="148" t="s">
        <v>80</v>
      </c>
      <c r="C6" s="148" t="s">
        <v>81</v>
      </c>
      <c r="D6" s="147" t="s">
        <v>82</v>
      </c>
      <c r="E6" s="146" t="s">
        <v>83</v>
      </c>
      <c r="F6" s="145" t="s">
        <v>84</v>
      </c>
      <c r="G6" s="146" t="s">
        <v>31</v>
      </c>
      <c r="H6" s="149" t="s">
        <v>32</v>
      </c>
      <c r="I6" s="149" t="s">
        <v>85</v>
      </c>
      <c r="J6" s="149" t="s">
        <v>33</v>
      </c>
      <c r="K6" s="149" t="s">
        <v>86</v>
      </c>
      <c r="L6" s="149" t="s">
        <v>87</v>
      </c>
      <c r="M6" s="149" t="s">
        <v>88</v>
      </c>
      <c r="N6" s="149" t="s">
        <v>89</v>
      </c>
      <c r="O6" s="149" t="s">
        <v>90</v>
      </c>
      <c r="P6" s="149" t="s">
        <v>91</v>
      </c>
      <c r="Q6" s="149" t="s">
        <v>92</v>
      </c>
      <c r="R6" s="149" t="s">
        <v>93</v>
      </c>
      <c r="S6" s="149" t="s">
        <v>94</v>
      </c>
      <c r="T6" s="149" t="s">
        <v>95</v>
      </c>
      <c r="U6" s="149" t="s">
        <v>96</v>
      </c>
      <c r="V6" s="149" t="s">
        <v>97</v>
      </c>
      <c r="W6" s="149" t="s">
        <v>98</v>
      </c>
      <c r="X6" s="149" t="s">
        <v>99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60" ht="13" x14ac:dyDescent="0.25">
      <c r="A8" s="164" t="s">
        <v>100</v>
      </c>
      <c r="B8" s="165" t="s">
        <v>56</v>
      </c>
      <c r="C8" s="183" t="s">
        <v>57</v>
      </c>
      <c r="D8" s="166"/>
      <c r="E8" s="167"/>
      <c r="F8" s="168"/>
      <c r="G8" s="169">
        <f>SUMIF(AG9:AG12,"&lt;&gt;NOR",G9:G12)</f>
        <v>0</v>
      </c>
      <c r="H8" s="163"/>
      <c r="I8" s="163">
        <f>SUM(I9:I12)</f>
        <v>0</v>
      </c>
      <c r="J8" s="163"/>
      <c r="K8" s="163">
        <f>SUM(K9:K12)</f>
        <v>0</v>
      </c>
      <c r="L8" s="163"/>
      <c r="M8" s="163">
        <f>SUM(M9:M12)</f>
        <v>0</v>
      </c>
      <c r="N8" s="163"/>
      <c r="O8" s="163">
        <f>SUM(O9:O12)</f>
        <v>0.77</v>
      </c>
      <c r="P8" s="163"/>
      <c r="Q8" s="163">
        <f>SUM(Q9:Q12)</f>
        <v>0</v>
      </c>
      <c r="R8" s="163"/>
      <c r="S8" s="163"/>
      <c r="T8" s="163"/>
      <c r="U8" s="163"/>
      <c r="V8" s="163">
        <f>SUM(V9:V12)</f>
        <v>7.55</v>
      </c>
      <c r="W8" s="163"/>
      <c r="X8" s="163"/>
      <c r="AG8" t="s">
        <v>101</v>
      </c>
    </row>
    <row r="9" spans="1:60" outlineLevel="1" x14ac:dyDescent="0.25">
      <c r="A9" s="170">
        <v>1</v>
      </c>
      <c r="B9" s="171" t="s">
        <v>102</v>
      </c>
      <c r="C9" s="184" t="s">
        <v>103</v>
      </c>
      <c r="D9" s="172" t="s">
        <v>104</v>
      </c>
      <c r="E9" s="173">
        <v>0.36643999999999999</v>
      </c>
      <c r="F9" s="174"/>
      <c r="G9" s="175">
        <f>ROUND(E9*F9,2)</f>
        <v>0</v>
      </c>
      <c r="H9" s="160"/>
      <c r="I9" s="159">
        <f>ROUND(E9*H9,2)</f>
        <v>0</v>
      </c>
      <c r="J9" s="160"/>
      <c r="K9" s="159">
        <f>ROUND(E9*J9,2)</f>
        <v>0</v>
      </c>
      <c r="L9" s="159">
        <v>15</v>
      </c>
      <c r="M9" s="159">
        <f>G9*(1+L9/100)</f>
        <v>0</v>
      </c>
      <c r="N9" s="159">
        <v>1.0900000000000001</v>
      </c>
      <c r="O9" s="159">
        <f>ROUND(E9*N9,2)</f>
        <v>0.4</v>
      </c>
      <c r="P9" s="159">
        <v>0</v>
      </c>
      <c r="Q9" s="159">
        <f>ROUND(E9*P9,2)</f>
        <v>0</v>
      </c>
      <c r="R9" s="159"/>
      <c r="S9" s="159" t="s">
        <v>105</v>
      </c>
      <c r="T9" s="159" t="s">
        <v>105</v>
      </c>
      <c r="U9" s="159">
        <v>20.6</v>
      </c>
      <c r="V9" s="159">
        <f>ROUND(E9*U9,2)</f>
        <v>7.55</v>
      </c>
      <c r="W9" s="159"/>
      <c r="X9" s="159" t="s">
        <v>106</v>
      </c>
      <c r="Y9" s="150"/>
      <c r="Z9" s="150"/>
      <c r="AA9" s="150"/>
      <c r="AB9" s="150"/>
      <c r="AC9" s="150"/>
      <c r="AD9" s="150"/>
      <c r="AE9" s="150"/>
      <c r="AF9" s="150"/>
      <c r="AG9" s="150" t="s">
        <v>107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57"/>
      <c r="B10" s="158"/>
      <c r="C10" s="185" t="s">
        <v>108</v>
      </c>
      <c r="D10" s="161"/>
      <c r="E10" s="162">
        <v>0.36643999999999999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0"/>
      <c r="Z10" s="150"/>
      <c r="AA10" s="150"/>
      <c r="AB10" s="150"/>
      <c r="AC10" s="150"/>
      <c r="AD10" s="150"/>
      <c r="AE10" s="150"/>
      <c r="AF10" s="150"/>
      <c r="AG10" s="150" t="s">
        <v>109</v>
      </c>
      <c r="AH10" s="150">
        <v>0</v>
      </c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0">
        <v>2</v>
      </c>
      <c r="B11" s="171" t="s">
        <v>110</v>
      </c>
      <c r="C11" s="184" t="s">
        <v>111</v>
      </c>
      <c r="D11" s="172" t="s">
        <v>112</v>
      </c>
      <c r="E11" s="173">
        <v>366.44400000000002</v>
      </c>
      <c r="F11" s="174"/>
      <c r="G11" s="175">
        <f>ROUND(E11*F11,2)</f>
        <v>0</v>
      </c>
      <c r="H11" s="160"/>
      <c r="I11" s="159">
        <f>ROUND(E11*H11,2)</f>
        <v>0</v>
      </c>
      <c r="J11" s="160"/>
      <c r="K11" s="159">
        <f>ROUND(E11*J11,2)</f>
        <v>0</v>
      </c>
      <c r="L11" s="159">
        <v>15</v>
      </c>
      <c r="M11" s="159">
        <f>G11*(1+L11/100)</f>
        <v>0</v>
      </c>
      <c r="N11" s="159">
        <v>1E-3</v>
      </c>
      <c r="O11" s="159">
        <f>ROUND(E11*N11,2)</f>
        <v>0.37</v>
      </c>
      <c r="P11" s="159">
        <v>0</v>
      </c>
      <c r="Q11" s="159">
        <f>ROUND(E11*P11,2)</f>
        <v>0</v>
      </c>
      <c r="R11" s="159" t="s">
        <v>113</v>
      </c>
      <c r="S11" s="159" t="s">
        <v>105</v>
      </c>
      <c r="T11" s="159" t="s">
        <v>105</v>
      </c>
      <c r="U11" s="159">
        <v>0</v>
      </c>
      <c r="V11" s="159">
        <f>ROUND(E11*U11,2)</f>
        <v>0</v>
      </c>
      <c r="W11" s="159"/>
      <c r="X11" s="159" t="s">
        <v>114</v>
      </c>
      <c r="Y11" s="150"/>
      <c r="Z11" s="150"/>
      <c r="AA11" s="150"/>
      <c r="AB11" s="150"/>
      <c r="AC11" s="150"/>
      <c r="AD11" s="150"/>
      <c r="AE11" s="150"/>
      <c r="AF11" s="150"/>
      <c r="AG11" s="150" t="s">
        <v>115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57"/>
      <c r="B12" s="158"/>
      <c r="C12" s="185" t="s">
        <v>116</v>
      </c>
      <c r="D12" s="161"/>
      <c r="E12" s="162">
        <v>366.44400000000002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0"/>
      <c r="Z12" s="150"/>
      <c r="AA12" s="150"/>
      <c r="AB12" s="150"/>
      <c r="AC12" s="150"/>
      <c r="AD12" s="150"/>
      <c r="AE12" s="150"/>
      <c r="AF12" s="150"/>
      <c r="AG12" s="150" t="s">
        <v>109</v>
      </c>
      <c r="AH12" s="150">
        <v>0</v>
      </c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13" x14ac:dyDescent="0.25">
      <c r="A13" s="164" t="s">
        <v>100</v>
      </c>
      <c r="B13" s="165" t="s">
        <v>58</v>
      </c>
      <c r="C13" s="183" t="s">
        <v>59</v>
      </c>
      <c r="D13" s="166"/>
      <c r="E13" s="167"/>
      <c r="F13" s="168"/>
      <c r="G13" s="169">
        <f>SUMIF(AG14:AG17,"&lt;&gt;NOR",G14:G17)</f>
        <v>0</v>
      </c>
      <c r="H13" s="163"/>
      <c r="I13" s="163">
        <f>SUM(I14:I17)</f>
        <v>0</v>
      </c>
      <c r="J13" s="163"/>
      <c r="K13" s="163">
        <f>SUM(K14:K17)</f>
        <v>0</v>
      </c>
      <c r="L13" s="163"/>
      <c r="M13" s="163">
        <f>SUM(M14:M17)</f>
        <v>0</v>
      </c>
      <c r="N13" s="163"/>
      <c r="O13" s="163">
        <f>SUM(O14:O17)</f>
        <v>5.01</v>
      </c>
      <c r="P13" s="163"/>
      <c r="Q13" s="163">
        <f>SUM(Q14:Q17)</f>
        <v>0</v>
      </c>
      <c r="R13" s="163"/>
      <c r="S13" s="163"/>
      <c r="T13" s="163"/>
      <c r="U13" s="163"/>
      <c r="V13" s="163">
        <f>SUM(V14:V17)</f>
        <v>248.35</v>
      </c>
      <c r="W13" s="163"/>
      <c r="X13" s="163"/>
      <c r="AG13" t="s">
        <v>101</v>
      </c>
    </row>
    <row r="14" spans="1:60" outlineLevel="1" x14ac:dyDescent="0.25">
      <c r="A14" s="170">
        <v>3</v>
      </c>
      <c r="B14" s="171" t="s">
        <v>117</v>
      </c>
      <c r="C14" s="184" t="s">
        <v>118</v>
      </c>
      <c r="D14" s="172" t="s">
        <v>119</v>
      </c>
      <c r="E14" s="173">
        <v>734.4</v>
      </c>
      <c r="F14" s="174"/>
      <c r="G14" s="175">
        <f>ROUND(E14*F14,2)</f>
        <v>0</v>
      </c>
      <c r="H14" s="160"/>
      <c r="I14" s="159">
        <f>ROUND(E14*H14,2)</f>
        <v>0</v>
      </c>
      <c r="J14" s="160"/>
      <c r="K14" s="159">
        <f>ROUND(E14*J14,2)</f>
        <v>0</v>
      </c>
      <c r="L14" s="159">
        <v>15</v>
      </c>
      <c r="M14" s="159">
        <f>G14*(1+L14/100)</f>
        <v>0</v>
      </c>
      <c r="N14" s="159">
        <v>3.7100000000000002E-3</v>
      </c>
      <c r="O14" s="159">
        <f>ROUND(E14*N14,2)</f>
        <v>2.72</v>
      </c>
      <c r="P14" s="159">
        <v>0</v>
      </c>
      <c r="Q14" s="159">
        <f>ROUND(E14*P14,2)</f>
        <v>0</v>
      </c>
      <c r="R14" s="159"/>
      <c r="S14" s="159" t="s">
        <v>105</v>
      </c>
      <c r="T14" s="159" t="s">
        <v>105</v>
      </c>
      <c r="U14" s="159">
        <v>0.18179999999999999</v>
      </c>
      <c r="V14" s="159">
        <f>ROUND(E14*U14,2)</f>
        <v>133.51</v>
      </c>
      <c r="W14" s="159"/>
      <c r="X14" s="159" t="s">
        <v>106</v>
      </c>
      <c r="Y14" s="150"/>
      <c r="Z14" s="150"/>
      <c r="AA14" s="150"/>
      <c r="AB14" s="150"/>
      <c r="AC14" s="150"/>
      <c r="AD14" s="150"/>
      <c r="AE14" s="150"/>
      <c r="AF14" s="150"/>
      <c r="AG14" s="150" t="s">
        <v>107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5">
      <c r="A15" s="157"/>
      <c r="B15" s="158"/>
      <c r="C15" s="185" t="s">
        <v>120</v>
      </c>
      <c r="D15" s="161"/>
      <c r="E15" s="162">
        <v>734.4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0"/>
      <c r="Z15" s="150"/>
      <c r="AA15" s="150"/>
      <c r="AB15" s="150"/>
      <c r="AC15" s="150"/>
      <c r="AD15" s="150"/>
      <c r="AE15" s="150"/>
      <c r="AF15" s="150"/>
      <c r="AG15" s="150" t="s">
        <v>109</v>
      </c>
      <c r="AH15" s="150">
        <v>0</v>
      </c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70">
        <v>4</v>
      </c>
      <c r="B16" s="171" t="s">
        <v>121</v>
      </c>
      <c r="C16" s="184" t="s">
        <v>122</v>
      </c>
      <c r="D16" s="172" t="s">
        <v>123</v>
      </c>
      <c r="E16" s="173">
        <v>360</v>
      </c>
      <c r="F16" s="174"/>
      <c r="G16" s="175">
        <f>ROUND(E16*F16,2)</f>
        <v>0</v>
      </c>
      <c r="H16" s="160"/>
      <c r="I16" s="159">
        <f>ROUND(E16*H16,2)</f>
        <v>0</v>
      </c>
      <c r="J16" s="160"/>
      <c r="K16" s="159">
        <f>ROUND(E16*J16,2)</f>
        <v>0</v>
      </c>
      <c r="L16" s="159">
        <v>15</v>
      </c>
      <c r="M16" s="159">
        <f>G16*(1+L16/100)</f>
        <v>0</v>
      </c>
      <c r="N16" s="159">
        <v>6.3499999999999997E-3</v>
      </c>
      <c r="O16" s="159">
        <f>ROUND(E16*N16,2)</f>
        <v>2.29</v>
      </c>
      <c r="P16" s="159">
        <v>0</v>
      </c>
      <c r="Q16" s="159">
        <f>ROUND(E16*P16,2)</f>
        <v>0</v>
      </c>
      <c r="R16" s="159"/>
      <c r="S16" s="159" t="s">
        <v>105</v>
      </c>
      <c r="T16" s="159" t="s">
        <v>105</v>
      </c>
      <c r="U16" s="159">
        <v>0.31900000000000001</v>
      </c>
      <c r="V16" s="159">
        <f>ROUND(E16*U16,2)</f>
        <v>114.84</v>
      </c>
      <c r="W16" s="159"/>
      <c r="X16" s="159" t="s">
        <v>106</v>
      </c>
      <c r="Y16" s="150"/>
      <c r="Z16" s="150"/>
      <c r="AA16" s="150"/>
      <c r="AB16" s="150"/>
      <c r="AC16" s="150"/>
      <c r="AD16" s="150"/>
      <c r="AE16" s="150"/>
      <c r="AF16" s="150"/>
      <c r="AG16" s="150" t="s">
        <v>107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57"/>
      <c r="B17" s="158"/>
      <c r="C17" s="185" t="s">
        <v>124</v>
      </c>
      <c r="D17" s="161"/>
      <c r="E17" s="162">
        <v>360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0"/>
      <c r="Z17" s="150"/>
      <c r="AA17" s="150"/>
      <c r="AB17" s="150"/>
      <c r="AC17" s="150"/>
      <c r="AD17" s="150"/>
      <c r="AE17" s="150"/>
      <c r="AF17" s="150"/>
      <c r="AG17" s="150" t="s">
        <v>109</v>
      </c>
      <c r="AH17" s="150">
        <v>0</v>
      </c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13" x14ac:dyDescent="0.25">
      <c r="A18" s="164" t="s">
        <v>100</v>
      </c>
      <c r="B18" s="165" t="s">
        <v>60</v>
      </c>
      <c r="C18" s="183" t="s">
        <v>61</v>
      </c>
      <c r="D18" s="166"/>
      <c r="E18" s="167"/>
      <c r="F18" s="168"/>
      <c r="G18" s="169">
        <f>SUMIF(AG19:AG20,"&lt;&gt;NOR",G19:G20)</f>
        <v>0</v>
      </c>
      <c r="H18" s="163"/>
      <c r="I18" s="163">
        <f>SUM(I19:I20)</f>
        <v>0</v>
      </c>
      <c r="J18" s="163"/>
      <c r="K18" s="163">
        <f>SUM(K19:K20)</f>
        <v>0</v>
      </c>
      <c r="L18" s="163"/>
      <c r="M18" s="163">
        <f>SUM(M19:M20)</f>
        <v>0</v>
      </c>
      <c r="N18" s="163"/>
      <c r="O18" s="163">
        <f>SUM(O19:O20)</f>
        <v>5.81</v>
      </c>
      <c r="P18" s="163"/>
      <c r="Q18" s="163">
        <f>SUM(Q19:Q20)</f>
        <v>0</v>
      </c>
      <c r="R18" s="163"/>
      <c r="S18" s="163"/>
      <c r="T18" s="163"/>
      <c r="U18" s="163"/>
      <c r="V18" s="163">
        <f>SUM(V19:V20)</f>
        <v>150.97999999999999</v>
      </c>
      <c r="W18" s="163"/>
      <c r="X18" s="163"/>
      <c r="AG18" t="s">
        <v>101</v>
      </c>
    </row>
    <row r="19" spans="1:60" outlineLevel="1" x14ac:dyDescent="0.25">
      <c r="A19" s="176">
        <v>5</v>
      </c>
      <c r="B19" s="177" t="s">
        <v>125</v>
      </c>
      <c r="C19" s="186" t="s">
        <v>126</v>
      </c>
      <c r="D19" s="178" t="s">
        <v>127</v>
      </c>
      <c r="E19" s="179">
        <v>72</v>
      </c>
      <c r="F19" s="180"/>
      <c r="G19" s="181">
        <f>ROUND(E19*F19,2)</f>
        <v>0</v>
      </c>
      <c r="H19" s="160"/>
      <c r="I19" s="159">
        <f>ROUND(E19*H19,2)</f>
        <v>0</v>
      </c>
      <c r="J19" s="160"/>
      <c r="K19" s="159">
        <f>ROUND(E19*J19,2)</f>
        <v>0</v>
      </c>
      <c r="L19" s="159">
        <v>15</v>
      </c>
      <c r="M19" s="159">
        <f>G19*(1+L19/100)</f>
        <v>0</v>
      </c>
      <c r="N19" s="159">
        <v>5.4109999999999998E-2</v>
      </c>
      <c r="O19" s="159">
        <f>ROUND(E19*N19,2)</f>
        <v>3.9</v>
      </c>
      <c r="P19" s="159">
        <v>0</v>
      </c>
      <c r="Q19" s="159">
        <f>ROUND(E19*P19,2)</f>
        <v>0</v>
      </c>
      <c r="R19" s="159"/>
      <c r="S19" s="159" t="s">
        <v>105</v>
      </c>
      <c r="T19" s="159" t="s">
        <v>105</v>
      </c>
      <c r="U19" s="159">
        <v>2.097</v>
      </c>
      <c r="V19" s="159">
        <f>ROUND(E19*U19,2)</f>
        <v>150.97999999999999</v>
      </c>
      <c r="W19" s="159"/>
      <c r="X19" s="159" t="s">
        <v>106</v>
      </c>
      <c r="Y19" s="150"/>
      <c r="Z19" s="150"/>
      <c r="AA19" s="150"/>
      <c r="AB19" s="150"/>
      <c r="AC19" s="150"/>
      <c r="AD19" s="150"/>
      <c r="AE19" s="150"/>
      <c r="AF19" s="150"/>
      <c r="AG19" s="150" t="s">
        <v>107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ht="30" outlineLevel="1" x14ac:dyDescent="0.25">
      <c r="A20" s="176">
        <v>6</v>
      </c>
      <c r="B20" s="177" t="s">
        <v>128</v>
      </c>
      <c r="C20" s="186" t="s">
        <v>129</v>
      </c>
      <c r="D20" s="178" t="s">
        <v>127</v>
      </c>
      <c r="E20" s="179">
        <v>72</v>
      </c>
      <c r="F20" s="180"/>
      <c r="G20" s="181">
        <f>ROUND(E20*F20,2)</f>
        <v>0</v>
      </c>
      <c r="H20" s="160"/>
      <c r="I20" s="159">
        <f>ROUND(E20*H20,2)</f>
        <v>0</v>
      </c>
      <c r="J20" s="160"/>
      <c r="K20" s="159">
        <f>ROUND(E20*J20,2)</f>
        <v>0</v>
      </c>
      <c r="L20" s="159">
        <v>15</v>
      </c>
      <c r="M20" s="159">
        <f>G20*(1+L20/100)</f>
        <v>0</v>
      </c>
      <c r="N20" s="159">
        <v>2.6499999999999999E-2</v>
      </c>
      <c r="O20" s="159">
        <f>ROUND(E20*N20,2)</f>
        <v>1.91</v>
      </c>
      <c r="P20" s="159">
        <v>0</v>
      </c>
      <c r="Q20" s="159">
        <f>ROUND(E20*P20,2)</f>
        <v>0</v>
      </c>
      <c r="R20" s="159" t="s">
        <v>113</v>
      </c>
      <c r="S20" s="159" t="s">
        <v>105</v>
      </c>
      <c r="T20" s="159" t="s">
        <v>105</v>
      </c>
      <c r="U20" s="159">
        <v>0</v>
      </c>
      <c r="V20" s="159">
        <f>ROUND(E20*U20,2)</f>
        <v>0</v>
      </c>
      <c r="W20" s="159"/>
      <c r="X20" s="159" t="s">
        <v>114</v>
      </c>
      <c r="Y20" s="150"/>
      <c r="Z20" s="150"/>
      <c r="AA20" s="150"/>
      <c r="AB20" s="150"/>
      <c r="AC20" s="150"/>
      <c r="AD20" s="150"/>
      <c r="AE20" s="150"/>
      <c r="AF20" s="150"/>
      <c r="AG20" s="150" t="s">
        <v>115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ht="13" x14ac:dyDescent="0.25">
      <c r="A21" s="164" t="s">
        <v>100</v>
      </c>
      <c r="B21" s="165" t="s">
        <v>62</v>
      </c>
      <c r="C21" s="183" t="s">
        <v>63</v>
      </c>
      <c r="D21" s="166"/>
      <c r="E21" s="167"/>
      <c r="F21" s="168"/>
      <c r="G21" s="169">
        <f>SUMIF(AG22:AG25,"&lt;&gt;NOR",G22:G25)</f>
        <v>0</v>
      </c>
      <c r="H21" s="163"/>
      <c r="I21" s="163">
        <f>SUM(I22:I25)</f>
        <v>0</v>
      </c>
      <c r="J21" s="163"/>
      <c r="K21" s="163">
        <f>SUM(K22:K25)</f>
        <v>0</v>
      </c>
      <c r="L21" s="163"/>
      <c r="M21" s="163">
        <f>SUM(M22:M25)</f>
        <v>0</v>
      </c>
      <c r="N21" s="163"/>
      <c r="O21" s="163">
        <f>SUM(O22:O25)</f>
        <v>0.15</v>
      </c>
      <c r="P21" s="163"/>
      <c r="Q21" s="163">
        <f>SUM(Q22:Q25)</f>
        <v>3.23</v>
      </c>
      <c r="R21" s="163"/>
      <c r="S21" s="163"/>
      <c r="T21" s="163"/>
      <c r="U21" s="163"/>
      <c r="V21" s="163">
        <f>SUM(V22:V25)</f>
        <v>194.99</v>
      </c>
      <c r="W21" s="163"/>
      <c r="X21" s="163"/>
      <c r="AG21" t="s">
        <v>101</v>
      </c>
    </row>
    <row r="22" spans="1:60" outlineLevel="1" x14ac:dyDescent="0.25">
      <c r="A22" s="176">
        <v>7</v>
      </c>
      <c r="B22" s="177" t="s">
        <v>130</v>
      </c>
      <c r="C22" s="186" t="s">
        <v>131</v>
      </c>
      <c r="D22" s="178" t="s">
        <v>127</v>
      </c>
      <c r="E22" s="179">
        <v>72</v>
      </c>
      <c r="F22" s="180"/>
      <c r="G22" s="181">
        <f>ROUND(E22*F22,2)</f>
        <v>0</v>
      </c>
      <c r="H22" s="160"/>
      <c r="I22" s="159">
        <f>ROUND(E22*H22,2)</f>
        <v>0</v>
      </c>
      <c r="J22" s="160"/>
      <c r="K22" s="159">
        <f>ROUND(E22*J22,2)</f>
        <v>0</v>
      </c>
      <c r="L22" s="159">
        <v>15</v>
      </c>
      <c r="M22" s="159">
        <f>G22*(1+L22/100)</f>
        <v>0</v>
      </c>
      <c r="N22" s="159">
        <v>0</v>
      </c>
      <c r="O22" s="159">
        <f>ROUND(E22*N22,2)</f>
        <v>0</v>
      </c>
      <c r="P22" s="159">
        <v>1.4999999999999999E-2</v>
      </c>
      <c r="Q22" s="159">
        <f>ROUND(E22*P22,2)</f>
        <v>1.08</v>
      </c>
      <c r="R22" s="159"/>
      <c r="S22" s="159" t="s">
        <v>105</v>
      </c>
      <c r="T22" s="159" t="s">
        <v>105</v>
      </c>
      <c r="U22" s="159">
        <v>0.05</v>
      </c>
      <c r="V22" s="159">
        <f>ROUND(E22*U22,2)</f>
        <v>3.6</v>
      </c>
      <c r="W22" s="159"/>
      <c r="X22" s="159" t="s">
        <v>106</v>
      </c>
      <c r="Y22" s="150"/>
      <c r="Z22" s="150"/>
      <c r="AA22" s="150"/>
      <c r="AB22" s="150"/>
      <c r="AC22" s="150"/>
      <c r="AD22" s="150"/>
      <c r="AE22" s="150"/>
      <c r="AF22" s="150"/>
      <c r="AG22" s="150" t="s">
        <v>107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5">
      <c r="A23" s="170">
        <v>8</v>
      </c>
      <c r="B23" s="171" t="s">
        <v>132</v>
      </c>
      <c r="C23" s="184" t="s">
        <v>133</v>
      </c>
      <c r="D23" s="172" t="s">
        <v>123</v>
      </c>
      <c r="E23" s="173">
        <v>129.6</v>
      </c>
      <c r="F23" s="174"/>
      <c r="G23" s="175">
        <f>ROUND(E23*F23,2)</f>
        <v>0</v>
      </c>
      <c r="H23" s="160"/>
      <c r="I23" s="159">
        <f>ROUND(E23*H23,2)</f>
        <v>0</v>
      </c>
      <c r="J23" s="160"/>
      <c r="K23" s="159">
        <f>ROUND(E23*J23,2)</f>
        <v>0</v>
      </c>
      <c r="L23" s="159">
        <v>15</v>
      </c>
      <c r="M23" s="159">
        <f>G23*(1+L23/100)</f>
        <v>0</v>
      </c>
      <c r="N23" s="159">
        <v>1.17E-3</v>
      </c>
      <c r="O23" s="159">
        <f>ROUND(E23*N23,2)</f>
        <v>0.15</v>
      </c>
      <c r="P23" s="159">
        <v>5.4999999999999997E-3</v>
      </c>
      <c r="Q23" s="159">
        <f>ROUND(E23*P23,2)</f>
        <v>0.71</v>
      </c>
      <c r="R23" s="159"/>
      <c r="S23" s="159" t="s">
        <v>105</v>
      </c>
      <c r="T23" s="159" t="s">
        <v>105</v>
      </c>
      <c r="U23" s="159">
        <v>0.93899999999999995</v>
      </c>
      <c r="V23" s="159">
        <f>ROUND(E23*U23,2)</f>
        <v>121.69</v>
      </c>
      <c r="W23" s="159"/>
      <c r="X23" s="159" t="s">
        <v>106</v>
      </c>
      <c r="Y23" s="150"/>
      <c r="Z23" s="150"/>
      <c r="AA23" s="150"/>
      <c r="AB23" s="150"/>
      <c r="AC23" s="150"/>
      <c r="AD23" s="150"/>
      <c r="AE23" s="150"/>
      <c r="AF23" s="150"/>
      <c r="AG23" s="150" t="s">
        <v>107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5">
      <c r="A24" s="157"/>
      <c r="B24" s="158"/>
      <c r="C24" s="185" t="s">
        <v>134</v>
      </c>
      <c r="D24" s="161"/>
      <c r="E24" s="162">
        <v>129.6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0"/>
      <c r="Z24" s="150"/>
      <c r="AA24" s="150"/>
      <c r="AB24" s="150"/>
      <c r="AC24" s="150"/>
      <c r="AD24" s="150"/>
      <c r="AE24" s="150"/>
      <c r="AF24" s="150"/>
      <c r="AG24" s="150" t="s">
        <v>109</v>
      </c>
      <c r="AH24" s="150">
        <v>0</v>
      </c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5">
      <c r="A25" s="176">
        <v>9</v>
      </c>
      <c r="B25" s="177" t="s">
        <v>135</v>
      </c>
      <c r="C25" s="186" t="s">
        <v>136</v>
      </c>
      <c r="D25" s="178" t="s">
        <v>127</v>
      </c>
      <c r="E25" s="179">
        <v>72</v>
      </c>
      <c r="F25" s="180"/>
      <c r="G25" s="181">
        <f>ROUND(E25*F25,2)</f>
        <v>0</v>
      </c>
      <c r="H25" s="160"/>
      <c r="I25" s="159">
        <f>ROUND(E25*H25,2)</f>
        <v>0</v>
      </c>
      <c r="J25" s="160"/>
      <c r="K25" s="159">
        <f>ROUND(E25*J25,2)</f>
        <v>0</v>
      </c>
      <c r="L25" s="159">
        <v>15</v>
      </c>
      <c r="M25" s="159">
        <f>G25*(1+L25/100)</f>
        <v>0</v>
      </c>
      <c r="N25" s="159">
        <v>0</v>
      </c>
      <c r="O25" s="159">
        <f>ROUND(E25*N25,2)</f>
        <v>0</v>
      </c>
      <c r="P25" s="159">
        <v>0.02</v>
      </c>
      <c r="Q25" s="159">
        <f>ROUND(E25*P25,2)</f>
        <v>1.44</v>
      </c>
      <c r="R25" s="159"/>
      <c r="S25" s="159" t="s">
        <v>105</v>
      </c>
      <c r="T25" s="159" t="s">
        <v>105</v>
      </c>
      <c r="U25" s="159">
        <v>0.96799999999999997</v>
      </c>
      <c r="V25" s="159">
        <f>ROUND(E25*U25,2)</f>
        <v>69.7</v>
      </c>
      <c r="W25" s="159"/>
      <c r="X25" s="159" t="s">
        <v>106</v>
      </c>
      <c r="Y25" s="150"/>
      <c r="Z25" s="150"/>
      <c r="AA25" s="150"/>
      <c r="AB25" s="150"/>
      <c r="AC25" s="150"/>
      <c r="AD25" s="150"/>
      <c r="AE25" s="150"/>
      <c r="AF25" s="150"/>
      <c r="AG25" s="150" t="s">
        <v>107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13" x14ac:dyDescent="0.25">
      <c r="A26" s="164" t="s">
        <v>100</v>
      </c>
      <c r="B26" s="165" t="s">
        <v>64</v>
      </c>
      <c r="C26" s="183" t="s">
        <v>65</v>
      </c>
      <c r="D26" s="166"/>
      <c r="E26" s="167"/>
      <c r="F26" s="168"/>
      <c r="G26" s="169">
        <f>SUMIF(AG27:AG27,"&lt;&gt;NOR",G27:G27)</f>
        <v>0</v>
      </c>
      <c r="H26" s="163"/>
      <c r="I26" s="163">
        <f>SUM(I27:I27)</f>
        <v>0</v>
      </c>
      <c r="J26" s="163"/>
      <c r="K26" s="163">
        <f>SUM(K27:K27)</f>
        <v>0</v>
      </c>
      <c r="L26" s="163"/>
      <c r="M26" s="163">
        <f>SUM(M27:M27)</f>
        <v>0</v>
      </c>
      <c r="N26" s="163"/>
      <c r="O26" s="163">
        <f>SUM(O27:O27)</f>
        <v>0</v>
      </c>
      <c r="P26" s="163"/>
      <c r="Q26" s="163">
        <f>SUM(Q27:Q27)</f>
        <v>0</v>
      </c>
      <c r="R26" s="163"/>
      <c r="S26" s="163"/>
      <c r="T26" s="163"/>
      <c r="U26" s="163"/>
      <c r="V26" s="163">
        <f>SUM(V27:V27)</f>
        <v>22.2</v>
      </c>
      <c r="W26" s="163"/>
      <c r="X26" s="163"/>
      <c r="AG26" t="s">
        <v>101</v>
      </c>
    </row>
    <row r="27" spans="1:60" outlineLevel="1" x14ac:dyDescent="0.25">
      <c r="A27" s="176">
        <v>10</v>
      </c>
      <c r="B27" s="177" t="s">
        <v>137</v>
      </c>
      <c r="C27" s="186" t="s">
        <v>138</v>
      </c>
      <c r="D27" s="178" t="s">
        <v>104</v>
      </c>
      <c r="E27" s="179">
        <v>11.73204</v>
      </c>
      <c r="F27" s="180"/>
      <c r="G27" s="181">
        <f>ROUND(E27*F27,2)</f>
        <v>0</v>
      </c>
      <c r="H27" s="160"/>
      <c r="I27" s="159">
        <f>ROUND(E27*H27,2)</f>
        <v>0</v>
      </c>
      <c r="J27" s="160"/>
      <c r="K27" s="159">
        <f>ROUND(E27*J27,2)</f>
        <v>0</v>
      </c>
      <c r="L27" s="159">
        <v>15</v>
      </c>
      <c r="M27" s="159">
        <f>G27*(1+L27/100)</f>
        <v>0</v>
      </c>
      <c r="N27" s="159">
        <v>0</v>
      </c>
      <c r="O27" s="159">
        <f>ROUND(E27*N27,2)</f>
        <v>0</v>
      </c>
      <c r="P27" s="159">
        <v>0</v>
      </c>
      <c r="Q27" s="159">
        <f>ROUND(E27*P27,2)</f>
        <v>0</v>
      </c>
      <c r="R27" s="159"/>
      <c r="S27" s="159" t="s">
        <v>105</v>
      </c>
      <c r="T27" s="159" t="s">
        <v>105</v>
      </c>
      <c r="U27" s="159">
        <v>1.8919999999999999</v>
      </c>
      <c r="V27" s="159">
        <f>ROUND(E27*U27,2)</f>
        <v>22.2</v>
      </c>
      <c r="W27" s="159"/>
      <c r="X27" s="159" t="s">
        <v>139</v>
      </c>
      <c r="Y27" s="150"/>
      <c r="Z27" s="150"/>
      <c r="AA27" s="150"/>
      <c r="AB27" s="150"/>
      <c r="AC27" s="150"/>
      <c r="AD27" s="150"/>
      <c r="AE27" s="150"/>
      <c r="AF27" s="150"/>
      <c r="AG27" s="150" t="s">
        <v>140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13" x14ac:dyDescent="0.25">
      <c r="A28" s="164" t="s">
        <v>100</v>
      </c>
      <c r="B28" s="165" t="s">
        <v>66</v>
      </c>
      <c r="C28" s="183" t="s">
        <v>67</v>
      </c>
      <c r="D28" s="166"/>
      <c r="E28" s="167"/>
      <c r="F28" s="168"/>
      <c r="G28" s="169">
        <f>SUMIF(AG29:AG33,"&lt;&gt;NOR",G29:G33)</f>
        <v>0</v>
      </c>
      <c r="H28" s="163"/>
      <c r="I28" s="163">
        <f>SUM(I29:I33)</f>
        <v>0</v>
      </c>
      <c r="J28" s="163"/>
      <c r="K28" s="163">
        <f>SUM(K29:K33)</f>
        <v>0</v>
      </c>
      <c r="L28" s="163"/>
      <c r="M28" s="163">
        <f>SUM(M29:M33)</f>
        <v>0</v>
      </c>
      <c r="N28" s="163"/>
      <c r="O28" s="163">
        <f>SUM(O29:O33)</f>
        <v>2.12</v>
      </c>
      <c r="P28" s="163"/>
      <c r="Q28" s="163">
        <f>SUM(Q29:Q33)</f>
        <v>0</v>
      </c>
      <c r="R28" s="163"/>
      <c r="S28" s="163"/>
      <c r="T28" s="163"/>
      <c r="U28" s="163"/>
      <c r="V28" s="163">
        <f>SUM(V29:V33)</f>
        <v>178.27</v>
      </c>
      <c r="W28" s="163"/>
      <c r="X28" s="163"/>
      <c r="AG28" t="s">
        <v>101</v>
      </c>
    </row>
    <row r="29" spans="1:60" outlineLevel="1" x14ac:dyDescent="0.25">
      <c r="A29" s="176">
        <v>11</v>
      </c>
      <c r="B29" s="177" t="s">
        <v>141</v>
      </c>
      <c r="C29" s="186" t="s">
        <v>142</v>
      </c>
      <c r="D29" s="178" t="s">
        <v>127</v>
      </c>
      <c r="E29" s="179">
        <v>72</v>
      </c>
      <c r="F29" s="180"/>
      <c r="G29" s="181">
        <f>ROUND(E29*F29,2)</f>
        <v>0</v>
      </c>
      <c r="H29" s="160"/>
      <c r="I29" s="159">
        <f>ROUND(E29*H29,2)</f>
        <v>0</v>
      </c>
      <c r="J29" s="160"/>
      <c r="K29" s="159">
        <f>ROUND(E29*J29,2)</f>
        <v>0</v>
      </c>
      <c r="L29" s="159">
        <v>15</v>
      </c>
      <c r="M29" s="159">
        <f>G29*(1+L29/100)</f>
        <v>0</v>
      </c>
      <c r="N29" s="159">
        <v>0</v>
      </c>
      <c r="O29" s="159">
        <f>ROUND(E29*N29,2)</f>
        <v>0</v>
      </c>
      <c r="P29" s="159">
        <v>0</v>
      </c>
      <c r="Q29" s="159">
        <f>ROUND(E29*P29,2)</f>
        <v>0</v>
      </c>
      <c r="R29" s="159"/>
      <c r="S29" s="159" t="s">
        <v>105</v>
      </c>
      <c r="T29" s="159" t="s">
        <v>105</v>
      </c>
      <c r="U29" s="159">
        <v>1.63</v>
      </c>
      <c r="V29" s="159">
        <f>ROUND(E29*U29,2)</f>
        <v>117.36</v>
      </c>
      <c r="W29" s="159"/>
      <c r="X29" s="159" t="s">
        <v>106</v>
      </c>
      <c r="Y29" s="150"/>
      <c r="Z29" s="150"/>
      <c r="AA29" s="150"/>
      <c r="AB29" s="150"/>
      <c r="AC29" s="150"/>
      <c r="AD29" s="150"/>
      <c r="AE29" s="150"/>
      <c r="AF29" s="150"/>
      <c r="AG29" s="150" t="s">
        <v>107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5">
      <c r="A30" s="176">
        <v>12</v>
      </c>
      <c r="B30" s="177" t="s">
        <v>143</v>
      </c>
      <c r="C30" s="186" t="s">
        <v>144</v>
      </c>
      <c r="D30" s="178" t="s">
        <v>127</v>
      </c>
      <c r="E30" s="179">
        <v>72</v>
      </c>
      <c r="F30" s="180"/>
      <c r="G30" s="181">
        <f>ROUND(E30*F30,2)</f>
        <v>0</v>
      </c>
      <c r="H30" s="160"/>
      <c r="I30" s="159">
        <f>ROUND(E30*H30,2)</f>
        <v>0</v>
      </c>
      <c r="J30" s="160"/>
      <c r="K30" s="159">
        <f>ROUND(E30*J30,2)</f>
        <v>0</v>
      </c>
      <c r="L30" s="159">
        <v>15</v>
      </c>
      <c r="M30" s="159">
        <f>G30*(1+L30/100)</f>
        <v>0</v>
      </c>
      <c r="N30" s="159">
        <v>2.8000000000000001E-2</v>
      </c>
      <c r="O30" s="159">
        <f>ROUND(E30*N30,2)</f>
        <v>2.02</v>
      </c>
      <c r="P30" s="159">
        <v>0</v>
      </c>
      <c r="Q30" s="159">
        <f>ROUND(E30*P30,2)</f>
        <v>0</v>
      </c>
      <c r="R30" s="159" t="s">
        <v>113</v>
      </c>
      <c r="S30" s="159" t="s">
        <v>105</v>
      </c>
      <c r="T30" s="159" t="s">
        <v>105</v>
      </c>
      <c r="U30" s="159">
        <v>0</v>
      </c>
      <c r="V30" s="159">
        <f>ROUND(E30*U30,2)</f>
        <v>0</v>
      </c>
      <c r="W30" s="159"/>
      <c r="X30" s="159" t="s">
        <v>114</v>
      </c>
      <c r="Y30" s="150"/>
      <c r="Z30" s="150"/>
      <c r="AA30" s="150"/>
      <c r="AB30" s="150"/>
      <c r="AC30" s="150"/>
      <c r="AD30" s="150"/>
      <c r="AE30" s="150"/>
      <c r="AF30" s="150"/>
      <c r="AG30" s="150" t="s">
        <v>115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5">
      <c r="A31" s="176">
        <v>13</v>
      </c>
      <c r="B31" s="177" t="s">
        <v>145</v>
      </c>
      <c r="C31" s="186" t="s">
        <v>146</v>
      </c>
      <c r="D31" s="178" t="s">
        <v>127</v>
      </c>
      <c r="E31" s="179">
        <v>72</v>
      </c>
      <c r="F31" s="180"/>
      <c r="G31" s="181">
        <f>ROUND(E31*F31,2)</f>
        <v>0</v>
      </c>
      <c r="H31" s="160"/>
      <c r="I31" s="159">
        <f>ROUND(E31*H31,2)</f>
        <v>0</v>
      </c>
      <c r="J31" s="160"/>
      <c r="K31" s="159">
        <f>ROUND(E31*J31,2)</f>
        <v>0</v>
      </c>
      <c r="L31" s="159">
        <v>15</v>
      </c>
      <c r="M31" s="159">
        <f>G31*(1+L31/100)</f>
        <v>0</v>
      </c>
      <c r="N31" s="159">
        <v>0</v>
      </c>
      <c r="O31" s="159">
        <f>ROUND(E31*N31,2)</f>
        <v>0</v>
      </c>
      <c r="P31" s="159">
        <v>0</v>
      </c>
      <c r="Q31" s="159">
        <f>ROUND(E31*P31,2)</f>
        <v>0</v>
      </c>
      <c r="R31" s="159"/>
      <c r="S31" s="159" t="s">
        <v>105</v>
      </c>
      <c r="T31" s="159" t="s">
        <v>105</v>
      </c>
      <c r="U31" s="159">
        <v>0.77500000000000002</v>
      </c>
      <c r="V31" s="159">
        <f>ROUND(E31*U31,2)</f>
        <v>55.8</v>
      </c>
      <c r="W31" s="159"/>
      <c r="X31" s="159" t="s">
        <v>106</v>
      </c>
      <c r="Y31" s="150"/>
      <c r="Z31" s="150"/>
      <c r="AA31" s="150"/>
      <c r="AB31" s="150"/>
      <c r="AC31" s="150"/>
      <c r="AD31" s="150"/>
      <c r="AE31" s="150"/>
      <c r="AF31" s="150"/>
      <c r="AG31" s="150" t="s">
        <v>107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5">
      <c r="A32" s="176">
        <v>14</v>
      </c>
      <c r="B32" s="177" t="s">
        <v>147</v>
      </c>
      <c r="C32" s="186" t="s">
        <v>148</v>
      </c>
      <c r="D32" s="178" t="s">
        <v>127</v>
      </c>
      <c r="E32" s="179">
        <v>72</v>
      </c>
      <c r="F32" s="180"/>
      <c r="G32" s="181">
        <f>ROUND(E32*F32,2)</f>
        <v>0</v>
      </c>
      <c r="H32" s="160"/>
      <c r="I32" s="159">
        <f>ROUND(E32*H32,2)</f>
        <v>0</v>
      </c>
      <c r="J32" s="160"/>
      <c r="K32" s="159">
        <f>ROUND(E32*J32,2)</f>
        <v>0</v>
      </c>
      <c r="L32" s="159">
        <v>15</v>
      </c>
      <c r="M32" s="159">
        <f>G32*(1+L32/100)</f>
        <v>0</v>
      </c>
      <c r="N32" s="159">
        <v>1.34E-3</v>
      </c>
      <c r="O32" s="159">
        <f>ROUND(E32*N32,2)</f>
        <v>0.1</v>
      </c>
      <c r="P32" s="159">
        <v>0</v>
      </c>
      <c r="Q32" s="159">
        <f>ROUND(E32*P32,2)</f>
        <v>0</v>
      </c>
      <c r="R32" s="159" t="s">
        <v>113</v>
      </c>
      <c r="S32" s="159" t="s">
        <v>105</v>
      </c>
      <c r="T32" s="159" t="s">
        <v>105</v>
      </c>
      <c r="U32" s="159">
        <v>0</v>
      </c>
      <c r="V32" s="159">
        <f>ROUND(E32*U32,2)</f>
        <v>0</v>
      </c>
      <c r="W32" s="159"/>
      <c r="X32" s="159" t="s">
        <v>114</v>
      </c>
      <c r="Y32" s="150"/>
      <c r="Z32" s="150"/>
      <c r="AA32" s="150"/>
      <c r="AB32" s="150"/>
      <c r="AC32" s="150"/>
      <c r="AD32" s="150"/>
      <c r="AE32" s="150"/>
      <c r="AF32" s="150"/>
      <c r="AG32" s="150" t="s">
        <v>115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5">
      <c r="A33" s="176">
        <v>15</v>
      </c>
      <c r="B33" s="177" t="s">
        <v>149</v>
      </c>
      <c r="C33" s="186" t="s">
        <v>150</v>
      </c>
      <c r="D33" s="178" t="s">
        <v>104</v>
      </c>
      <c r="E33" s="179">
        <v>2.1124800000000001</v>
      </c>
      <c r="F33" s="180"/>
      <c r="G33" s="181">
        <f>ROUND(E33*F33,2)</f>
        <v>0</v>
      </c>
      <c r="H33" s="160"/>
      <c r="I33" s="159">
        <f>ROUND(E33*H33,2)</f>
        <v>0</v>
      </c>
      <c r="J33" s="160"/>
      <c r="K33" s="159">
        <f>ROUND(E33*J33,2)</f>
        <v>0</v>
      </c>
      <c r="L33" s="159">
        <v>15</v>
      </c>
      <c r="M33" s="159">
        <f>G33*(1+L33/100)</f>
        <v>0</v>
      </c>
      <c r="N33" s="159">
        <v>0</v>
      </c>
      <c r="O33" s="159">
        <f>ROUND(E33*N33,2)</f>
        <v>0</v>
      </c>
      <c r="P33" s="159">
        <v>0</v>
      </c>
      <c r="Q33" s="159">
        <f>ROUND(E33*P33,2)</f>
        <v>0</v>
      </c>
      <c r="R33" s="159"/>
      <c r="S33" s="159" t="s">
        <v>105</v>
      </c>
      <c r="T33" s="159" t="s">
        <v>105</v>
      </c>
      <c r="U33" s="159">
        <v>2.4209999999999998</v>
      </c>
      <c r="V33" s="159">
        <f>ROUND(E33*U33,2)</f>
        <v>5.1100000000000003</v>
      </c>
      <c r="W33" s="159"/>
      <c r="X33" s="159" t="s">
        <v>139</v>
      </c>
      <c r="Y33" s="150"/>
      <c r="Z33" s="150"/>
      <c r="AA33" s="150"/>
      <c r="AB33" s="150"/>
      <c r="AC33" s="150"/>
      <c r="AD33" s="150"/>
      <c r="AE33" s="150"/>
      <c r="AF33" s="150"/>
      <c r="AG33" s="150" t="s">
        <v>140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ht="13" x14ac:dyDescent="0.25">
      <c r="A34" s="164" t="s">
        <v>100</v>
      </c>
      <c r="B34" s="165" t="s">
        <v>68</v>
      </c>
      <c r="C34" s="183" t="s">
        <v>69</v>
      </c>
      <c r="D34" s="166"/>
      <c r="E34" s="167"/>
      <c r="F34" s="168"/>
      <c r="G34" s="169">
        <f>SUMIF(AG35:AG35,"&lt;&gt;NOR",G35:G35)</f>
        <v>0</v>
      </c>
      <c r="H34" s="163"/>
      <c r="I34" s="163">
        <f>SUM(I35:I35)</f>
        <v>0</v>
      </c>
      <c r="J34" s="163"/>
      <c r="K34" s="163">
        <f>SUM(K35:K35)</f>
        <v>0</v>
      </c>
      <c r="L34" s="163"/>
      <c r="M34" s="163">
        <f>SUM(M35:M35)</f>
        <v>0</v>
      </c>
      <c r="N34" s="163"/>
      <c r="O34" s="163">
        <f>SUM(O35:O35)</f>
        <v>0.23</v>
      </c>
      <c r="P34" s="163"/>
      <c r="Q34" s="163">
        <f>SUM(Q35:Q35)</f>
        <v>0</v>
      </c>
      <c r="R34" s="163"/>
      <c r="S34" s="163"/>
      <c r="T34" s="163"/>
      <c r="U34" s="163"/>
      <c r="V34" s="163">
        <f>SUM(V35:V35)</f>
        <v>48.38</v>
      </c>
      <c r="W34" s="163"/>
      <c r="X34" s="163"/>
      <c r="AG34" t="s">
        <v>101</v>
      </c>
    </row>
    <row r="35" spans="1:60" ht="20" outlineLevel="1" x14ac:dyDescent="0.25">
      <c r="A35" s="176">
        <v>16</v>
      </c>
      <c r="B35" s="177" t="s">
        <v>151</v>
      </c>
      <c r="C35" s="186" t="s">
        <v>152</v>
      </c>
      <c r="D35" s="178" t="s">
        <v>123</v>
      </c>
      <c r="E35" s="179">
        <v>360</v>
      </c>
      <c r="F35" s="180"/>
      <c r="G35" s="181">
        <f>ROUND(E35*F35,2)</f>
        <v>0</v>
      </c>
      <c r="H35" s="160"/>
      <c r="I35" s="159">
        <f>ROUND(E35*H35,2)</f>
        <v>0</v>
      </c>
      <c r="J35" s="160"/>
      <c r="K35" s="159">
        <f>ROUND(E35*J35,2)</f>
        <v>0</v>
      </c>
      <c r="L35" s="159">
        <v>15</v>
      </c>
      <c r="M35" s="159">
        <f>G35*(1+L35/100)</f>
        <v>0</v>
      </c>
      <c r="N35" s="159">
        <v>6.4000000000000005E-4</v>
      </c>
      <c r="O35" s="159">
        <f>ROUND(E35*N35,2)</f>
        <v>0.23</v>
      </c>
      <c r="P35" s="159">
        <v>0</v>
      </c>
      <c r="Q35" s="159">
        <f>ROUND(E35*P35,2)</f>
        <v>0</v>
      </c>
      <c r="R35" s="159"/>
      <c r="S35" s="159" t="s">
        <v>105</v>
      </c>
      <c r="T35" s="159" t="s">
        <v>105</v>
      </c>
      <c r="U35" s="159">
        <v>0.13439999999999999</v>
      </c>
      <c r="V35" s="159">
        <f>ROUND(E35*U35,2)</f>
        <v>48.38</v>
      </c>
      <c r="W35" s="159"/>
      <c r="X35" s="159" t="s">
        <v>106</v>
      </c>
      <c r="Y35" s="150"/>
      <c r="Z35" s="150"/>
      <c r="AA35" s="150"/>
      <c r="AB35" s="150"/>
      <c r="AC35" s="150"/>
      <c r="AD35" s="150"/>
      <c r="AE35" s="150"/>
      <c r="AF35" s="150"/>
      <c r="AG35" s="150" t="s">
        <v>107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13" x14ac:dyDescent="0.25">
      <c r="A36" s="164" t="s">
        <v>100</v>
      </c>
      <c r="B36" s="165" t="s">
        <v>70</v>
      </c>
      <c r="C36" s="183" t="s">
        <v>71</v>
      </c>
      <c r="D36" s="166"/>
      <c r="E36" s="167"/>
      <c r="F36" s="168"/>
      <c r="G36" s="169">
        <f>SUMIF(AG37:AG46,"&lt;&gt;NOR",G37:G46)</f>
        <v>0</v>
      </c>
      <c r="H36" s="163"/>
      <c r="I36" s="163">
        <f>SUM(I37:I46)</f>
        <v>0</v>
      </c>
      <c r="J36" s="163"/>
      <c r="K36" s="163">
        <f>SUM(K37:K46)</f>
        <v>0</v>
      </c>
      <c r="L36" s="163"/>
      <c r="M36" s="163">
        <f>SUM(M37:M46)</f>
        <v>0</v>
      </c>
      <c r="N36" s="163"/>
      <c r="O36" s="163">
        <f>SUM(O37:O46)</f>
        <v>0</v>
      </c>
      <c r="P36" s="163"/>
      <c r="Q36" s="163">
        <f>SUM(Q37:Q46)</f>
        <v>0</v>
      </c>
      <c r="R36" s="163"/>
      <c r="S36" s="163"/>
      <c r="T36" s="163"/>
      <c r="U36" s="163"/>
      <c r="V36" s="163">
        <f>SUM(V37:V46)</f>
        <v>16.299999999999997</v>
      </c>
      <c r="W36" s="163"/>
      <c r="X36" s="163"/>
      <c r="AG36" t="s">
        <v>101</v>
      </c>
    </row>
    <row r="37" spans="1:60" outlineLevel="1" x14ac:dyDescent="0.25">
      <c r="A37" s="176">
        <v>17</v>
      </c>
      <c r="B37" s="177" t="s">
        <v>153</v>
      </c>
      <c r="C37" s="186" t="s">
        <v>154</v>
      </c>
      <c r="D37" s="178" t="s">
        <v>104</v>
      </c>
      <c r="E37" s="179">
        <v>3.2328000000000001</v>
      </c>
      <c r="F37" s="180"/>
      <c r="G37" s="181">
        <f t="shared" ref="G37:G46" si="0">ROUND(E37*F37,2)</f>
        <v>0</v>
      </c>
      <c r="H37" s="160"/>
      <c r="I37" s="159">
        <f t="shared" ref="I37:I46" si="1">ROUND(E37*H37,2)</f>
        <v>0</v>
      </c>
      <c r="J37" s="160"/>
      <c r="K37" s="159">
        <f t="shared" ref="K37:K46" si="2">ROUND(E37*J37,2)</f>
        <v>0</v>
      </c>
      <c r="L37" s="159">
        <v>15</v>
      </c>
      <c r="M37" s="159">
        <f t="shared" ref="M37:M46" si="3">G37*(1+L37/100)</f>
        <v>0</v>
      </c>
      <c r="N37" s="159">
        <v>0</v>
      </c>
      <c r="O37" s="159">
        <f t="shared" ref="O37:O46" si="4">ROUND(E37*N37,2)</f>
        <v>0</v>
      </c>
      <c r="P37" s="159">
        <v>0</v>
      </c>
      <c r="Q37" s="159">
        <f t="shared" ref="Q37:Q46" si="5">ROUND(E37*P37,2)</f>
        <v>0</v>
      </c>
      <c r="R37" s="159"/>
      <c r="S37" s="159" t="s">
        <v>105</v>
      </c>
      <c r="T37" s="159" t="s">
        <v>105</v>
      </c>
      <c r="U37" s="159">
        <v>0.83199999999999996</v>
      </c>
      <c r="V37" s="159">
        <f t="shared" ref="V37:V46" si="6">ROUND(E37*U37,2)</f>
        <v>2.69</v>
      </c>
      <c r="W37" s="159"/>
      <c r="X37" s="159" t="s">
        <v>155</v>
      </c>
      <c r="Y37" s="150"/>
      <c r="Z37" s="150"/>
      <c r="AA37" s="150"/>
      <c r="AB37" s="150"/>
      <c r="AC37" s="150"/>
      <c r="AD37" s="150"/>
      <c r="AE37" s="150"/>
      <c r="AF37" s="150"/>
      <c r="AG37" s="150" t="s">
        <v>156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5">
      <c r="A38" s="176">
        <v>18</v>
      </c>
      <c r="B38" s="177" t="s">
        <v>157</v>
      </c>
      <c r="C38" s="186" t="s">
        <v>158</v>
      </c>
      <c r="D38" s="178" t="s">
        <v>104</v>
      </c>
      <c r="E38" s="179">
        <v>6.4656000000000002</v>
      </c>
      <c r="F38" s="180"/>
      <c r="G38" s="181">
        <f t="shared" si="0"/>
        <v>0</v>
      </c>
      <c r="H38" s="160"/>
      <c r="I38" s="159">
        <f t="shared" si="1"/>
        <v>0</v>
      </c>
      <c r="J38" s="160"/>
      <c r="K38" s="159">
        <f t="shared" si="2"/>
        <v>0</v>
      </c>
      <c r="L38" s="159">
        <v>15</v>
      </c>
      <c r="M38" s="159">
        <f t="shared" si="3"/>
        <v>0</v>
      </c>
      <c r="N38" s="159">
        <v>0</v>
      </c>
      <c r="O38" s="159">
        <f t="shared" si="4"/>
        <v>0</v>
      </c>
      <c r="P38" s="159">
        <v>0</v>
      </c>
      <c r="Q38" s="159">
        <f t="shared" si="5"/>
        <v>0</v>
      </c>
      <c r="R38" s="159"/>
      <c r="S38" s="159" t="s">
        <v>105</v>
      </c>
      <c r="T38" s="159" t="s">
        <v>105</v>
      </c>
      <c r="U38" s="159">
        <v>0.36</v>
      </c>
      <c r="V38" s="159">
        <f t="shared" si="6"/>
        <v>2.33</v>
      </c>
      <c r="W38" s="159"/>
      <c r="X38" s="159" t="s">
        <v>155</v>
      </c>
      <c r="Y38" s="150"/>
      <c r="Z38" s="150"/>
      <c r="AA38" s="150"/>
      <c r="AB38" s="150"/>
      <c r="AC38" s="150"/>
      <c r="AD38" s="150"/>
      <c r="AE38" s="150"/>
      <c r="AF38" s="150"/>
      <c r="AG38" s="150" t="s">
        <v>156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5">
      <c r="A39" s="176">
        <v>19</v>
      </c>
      <c r="B39" s="177" t="s">
        <v>159</v>
      </c>
      <c r="C39" s="186" t="s">
        <v>160</v>
      </c>
      <c r="D39" s="178" t="s">
        <v>104</v>
      </c>
      <c r="E39" s="179">
        <v>3.2328000000000001</v>
      </c>
      <c r="F39" s="180"/>
      <c r="G39" s="181">
        <f t="shared" si="0"/>
        <v>0</v>
      </c>
      <c r="H39" s="160"/>
      <c r="I39" s="159">
        <f t="shared" si="1"/>
        <v>0</v>
      </c>
      <c r="J39" s="160"/>
      <c r="K39" s="159">
        <f t="shared" si="2"/>
        <v>0</v>
      </c>
      <c r="L39" s="159">
        <v>15</v>
      </c>
      <c r="M39" s="159">
        <f t="shared" si="3"/>
        <v>0</v>
      </c>
      <c r="N39" s="159">
        <v>0</v>
      </c>
      <c r="O39" s="159">
        <f t="shared" si="4"/>
        <v>0</v>
      </c>
      <c r="P39" s="159">
        <v>0</v>
      </c>
      <c r="Q39" s="159">
        <f t="shared" si="5"/>
        <v>0</v>
      </c>
      <c r="R39" s="159"/>
      <c r="S39" s="159" t="s">
        <v>105</v>
      </c>
      <c r="T39" s="159" t="s">
        <v>105</v>
      </c>
      <c r="U39" s="159">
        <v>1.972</v>
      </c>
      <c r="V39" s="159">
        <f t="shared" si="6"/>
        <v>6.38</v>
      </c>
      <c r="W39" s="159"/>
      <c r="X39" s="159" t="s">
        <v>155</v>
      </c>
      <c r="Y39" s="150"/>
      <c r="Z39" s="150"/>
      <c r="AA39" s="150"/>
      <c r="AB39" s="150"/>
      <c r="AC39" s="150"/>
      <c r="AD39" s="150"/>
      <c r="AE39" s="150"/>
      <c r="AF39" s="150"/>
      <c r="AG39" s="150" t="s">
        <v>156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5">
      <c r="A40" s="176">
        <v>20</v>
      </c>
      <c r="B40" s="177" t="s">
        <v>161</v>
      </c>
      <c r="C40" s="186" t="s">
        <v>162</v>
      </c>
      <c r="D40" s="178" t="s">
        <v>104</v>
      </c>
      <c r="E40" s="179">
        <v>3.2328000000000001</v>
      </c>
      <c r="F40" s="180"/>
      <c r="G40" s="181">
        <f t="shared" si="0"/>
        <v>0</v>
      </c>
      <c r="H40" s="160"/>
      <c r="I40" s="159">
        <f t="shared" si="1"/>
        <v>0</v>
      </c>
      <c r="J40" s="160"/>
      <c r="K40" s="159">
        <f t="shared" si="2"/>
        <v>0</v>
      </c>
      <c r="L40" s="159">
        <v>15</v>
      </c>
      <c r="M40" s="159">
        <f t="shared" si="3"/>
        <v>0</v>
      </c>
      <c r="N40" s="159">
        <v>0</v>
      </c>
      <c r="O40" s="159">
        <f t="shared" si="4"/>
        <v>0</v>
      </c>
      <c r="P40" s="159">
        <v>0</v>
      </c>
      <c r="Q40" s="159">
        <f t="shared" si="5"/>
        <v>0</v>
      </c>
      <c r="R40" s="159"/>
      <c r="S40" s="159" t="s">
        <v>105</v>
      </c>
      <c r="T40" s="159" t="s">
        <v>105</v>
      </c>
      <c r="U40" s="159">
        <v>0.75</v>
      </c>
      <c r="V40" s="159">
        <f t="shared" si="6"/>
        <v>2.42</v>
      </c>
      <c r="W40" s="159"/>
      <c r="X40" s="159" t="s">
        <v>155</v>
      </c>
      <c r="Y40" s="150"/>
      <c r="Z40" s="150"/>
      <c r="AA40" s="150"/>
      <c r="AB40" s="150"/>
      <c r="AC40" s="150"/>
      <c r="AD40" s="150"/>
      <c r="AE40" s="150"/>
      <c r="AF40" s="150"/>
      <c r="AG40" s="150" t="s">
        <v>156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5">
      <c r="A41" s="176">
        <v>21</v>
      </c>
      <c r="B41" s="177" t="s">
        <v>163</v>
      </c>
      <c r="C41" s="186" t="s">
        <v>164</v>
      </c>
      <c r="D41" s="178" t="s">
        <v>104</v>
      </c>
      <c r="E41" s="179">
        <v>3.2328000000000001</v>
      </c>
      <c r="F41" s="180"/>
      <c r="G41" s="181">
        <f t="shared" si="0"/>
        <v>0</v>
      </c>
      <c r="H41" s="160"/>
      <c r="I41" s="159">
        <f t="shared" si="1"/>
        <v>0</v>
      </c>
      <c r="J41" s="160"/>
      <c r="K41" s="159">
        <f t="shared" si="2"/>
        <v>0</v>
      </c>
      <c r="L41" s="159">
        <v>15</v>
      </c>
      <c r="M41" s="159">
        <f t="shared" si="3"/>
        <v>0</v>
      </c>
      <c r="N41" s="159">
        <v>0</v>
      </c>
      <c r="O41" s="159">
        <f t="shared" si="4"/>
        <v>0</v>
      </c>
      <c r="P41" s="159">
        <v>0</v>
      </c>
      <c r="Q41" s="159">
        <f t="shared" si="5"/>
        <v>0</v>
      </c>
      <c r="R41" s="159"/>
      <c r="S41" s="159" t="s">
        <v>105</v>
      </c>
      <c r="T41" s="159" t="s">
        <v>105</v>
      </c>
      <c r="U41" s="159">
        <v>0.27700000000000002</v>
      </c>
      <c r="V41" s="159">
        <f t="shared" si="6"/>
        <v>0.9</v>
      </c>
      <c r="W41" s="159"/>
      <c r="X41" s="159" t="s">
        <v>155</v>
      </c>
      <c r="Y41" s="150"/>
      <c r="Z41" s="150"/>
      <c r="AA41" s="150"/>
      <c r="AB41" s="150"/>
      <c r="AC41" s="150"/>
      <c r="AD41" s="150"/>
      <c r="AE41" s="150"/>
      <c r="AF41" s="150"/>
      <c r="AG41" s="150" t="s">
        <v>156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5">
      <c r="A42" s="176">
        <v>22</v>
      </c>
      <c r="B42" s="177" t="s">
        <v>165</v>
      </c>
      <c r="C42" s="186" t="s">
        <v>166</v>
      </c>
      <c r="D42" s="178" t="s">
        <v>104</v>
      </c>
      <c r="E42" s="179">
        <v>3.2328000000000001</v>
      </c>
      <c r="F42" s="180"/>
      <c r="G42" s="181">
        <f t="shared" si="0"/>
        <v>0</v>
      </c>
      <c r="H42" s="160"/>
      <c r="I42" s="159">
        <f t="shared" si="1"/>
        <v>0</v>
      </c>
      <c r="J42" s="160"/>
      <c r="K42" s="159">
        <f t="shared" si="2"/>
        <v>0</v>
      </c>
      <c r="L42" s="159">
        <v>15</v>
      </c>
      <c r="M42" s="159">
        <f t="shared" si="3"/>
        <v>0</v>
      </c>
      <c r="N42" s="159">
        <v>0</v>
      </c>
      <c r="O42" s="159">
        <f t="shared" si="4"/>
        <v>0</v>
      </c>
      <c r="P42" s="159">
        <v>0</v>
      </c>
      <c r="Q42" s="159">
        <f t="shared" si="5"/>
        <v>0</v>
      </c>
      <c r="R42" s="159"/>
      <c r="S42" s="159" t="s">
        <v>105</v>
      </c>
      <c r="T42" s="159" t="s">
        <v>105</v>
      </c>
      <c r="U42" s="159">
        <v>0.49</v>
      </c>
      <c r="V42" s="159">
        <f t="shared" si="6"/>
        <v>1.58</v>
      </c>
      <c r="W42" s="159"/>
      <c r="X42" s="159" t="s">
        <v>155</v>
      </c>
      <c r="Y42" s="150"/>
      <c r="Z42" s="150"/>
      <c r="AA42" s="150"/>
      <c r="AB42" s="150"/>
      <c r="AC42" s="150"/>
      <c r="AD42" s="150"/>
      <c r="AE42" s="150"/>
      <c r="AF42" s="150"/>
      <c r="AG42" s="150" t="s">
        <v>156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76">
        <v>23</v>
      </c>
      <c r="B43" s="177" t="s">
        <v>167</v>
      </c>
      <c r="C43" s="186" t="s">
        <v>168</v>
      </c>
      <c r="D43" s="178" t="s">
        <v>104</v>
      </c>
      <c r="E43" s="179">
        <v>12.9312</v>
      </c>
      <c r="F43" s="180"/>
      <c r="G43" s="181">
        <f t="shared" si="0"/>
        <v>0</v>
      </c>
      <c r="H43" s="160"/>
      <c r="I43" s="159">
        <f t="shared" si="1"/>
        <v>0</v>
      </c>
      <c r="J43" s="160"/>
      <c r="K43" s="159">
        <f t="shared" si="2"/>
        <v>0</v>
      </c>
      <c r="L43" s="159">
        <v>15</v>
      </c>
      <c r="M43" s="159">
        <f t="shared" si="3"/>
        <v>0</v>
      </c>
      <c r="N43" s="159">
        <v>0</v>
      </c>
      <c r="O43" s="159">
        <f t="shared" si="4"/>
        <v>0</v>
      </c>
      <c r="P43" s="159">
        <v>0</v>
      </c>
      <c r="Q43" s="159">
        <f t="shared" si="5"/>
        <v>0</v>
      </c>
      <c r="R43" s="159"/>
      <c r="S43" s="159" t="s">
        <v>105</v>
      </c>
      <c r="T43" s="159" t="s">
        <v>105</v>
      </c>
      <c r="U43" s="159">
        <v>0</v>
      </c>
      <c r="V43" s="159">
        <f t="shared" si="6"/>
        <v>0</v>
      </c>
      <c r="W43" s="159"/>
      <c r="X43" s="159" t="s">
        <v>155</v>
      </c>
      <c r="Y43" s="150"/>
      <c r="Z43" s="150"/>
      <c r="AA43" s="150"/>
      <c r="AB43" s="150"/>
      <c r="AC43" s="150"/>
      <c r="AD43" s="150"/>
      <c r="AE43" s="150"/>
      <c r="AF43" s="150"/>
      <c r="AG43" s="150" t="s">
        <v>156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5">
      <c r="A44" s="176">
        <v>24</v>
      </c>
      <c r="B44" s="177" t="s">
        <v>169</v>
      </c>
      <c r="C44" s="186" t="s">
        <v>170</v>
      </c>
      <c r="D44" s="178" t="s">
        <v>104</v>
      </c>
      <c r="E44" s="179">
        <v>1.44</v>
      </c>
      <c r="F44" s="180"/>
      <c r="G44" s="181">
        <f t="shared" si="0"/>
        <v>0</v>
      </c>
      <c r="H44" s="160"/>
      <c r="I44" s="159">
        <f t="shared" si="1"/>
        <v>0</v>
      </c>
      <c r="J44" s="160"/>
      <c r="K44" s="159">
        <f t="shared" si="2"/>
        <v>0</v>
      </c>
      <c r="L44" s="159">
        <v>15</v>
      </c>
      <c r="M44" s="159">
        <f t="shared" si="3"/>
        <v>0</v>
      </c>
      <c r="N44" s="159">
        <v>0</v>
      </c>
      <c r="O44" s="159">
        <f t="shared" si="4"/>
        <v>0</v>
      </c>
      <c r="P44" s="159">
        <v>0</v>
      </c>
      <c r="Q44" s="159">
        <f t="shared" si="5"/>
        <v>0</v>
      </c>
      <c r="R44" s="159"/>
      <c r="S44" s="159" t="s">
        <v>105</v>
      </c>
      <c r="T44" s="159" t="s">
        <v>171</v>
      </c>
      <c r="U44" s="159">
        <v>0</v>
      </c>
      <c r="V44" s="159">
        <f t="shared" si="6"/>
        <v>0</v>
      </c>
      <c r="W44" s="159"/>
      <c r="X44" s="159" t="s">
        <v>106</v>
      </c>
      <c r="Y44" s="150"/>
      <c r="Z44" s="150"/>
      <c r="AA44" s="150"/>
      <c r="AB44" s="150"/>
      <c r="AC44" s="150"/>
      <c r="AD44" s="150"/>
      <c r="AE44" s="150"/>
      <c r="AF44" s="150"/>
      <c r="AG44" s="150" t="s">
        <v>107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5">
      <c r="A45" s="176">
        <v>25</v>
      </c>
      <c r="B45" s="177" t="s">
        <v>172</v>
      </c>
      <c r="C45" s="186" t="s">
        <v>173</v>
      </c>
      <c r="D45" s="178" t="s">
        <v>104</v>
      </c>
      <c r="E45" s="179">
        <v>1.08</v>
      </c>
      <c r="F45" s="180"/>
      <c r="G45" s="181">
        <f t="shared" si="0"/>
        <v>0</v>
      </c>
      <c r="H45" s="160"/>
      <c r="I45" s="159">
        <f t="shared" si="1"/>
        <v>0</v>
      </c>
      <c r="J45" s="160"/>
      <c r="K45" s="159">
        <f t="shared" si="2"/>
        <v>0</v>
      </c>
      <c r="L45" s="159">
        <v>15</v>
      </c>
      <c r="M45" s="159">
        <f t="shared" si="3"/>
        <v>0</v>
      </c>
      <c r="N45" s="159">
        <v>0</v>
      </c>
      <c r="O45" s="159">
        <f t="shared" si="4"/>
        <v>0</v>
      </c>
      <c r="P45" s="159">
        <v>0</v>
      </c>
      <c r="Q45" s="159">
        <f t="shared" si="5"/>
        <v>0</v>
      </c>
      <c r="R45" s="159"/>
      <c r="S45" s="159" t="s">
        <v>105</v>
      </c>
      <c r="T45" s="159" t="s">
        <v>105</v>
      </c>
      <c r="U45" s="159">
        <v>0</v>
      </c>
      <c r="V45" s="159">
        <f t="shared" si="6"/>
        <v>0</v>
      </c>
      <c r="W45" s="159"/>
      <c r="X45" s="159" t="s">
        <v>106</v>
      </c>
      <c r="Y45" s="150"/>
      <c r="Z45" s="150"/>
      <c r="AA45" s="150"/>
      <c r="AB45" s="150"/>
      <c r="AC45" s="150"/>
      <c r="AD45" s="150"/>
      <c r="AE45" s="150"/>
      <c r="AF45" s="150"/>
      <c r="AG45" s="150" t="s">
        <v>107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5">
      <c r="A46" s="176">
        <v>26</v>
      </c>
      <c r="B46" s="177" t="s">
        <v>174</v>
      </c>
      <c r="C46" s="186" t="s">
        <v>175</v>
      </c>
      <c r="D46" s="178" t="s">
        <v>104</v>
      </c>
      <c r="E46" s="179">
        <v>0.71279999999999999</v>
      </c>
      <c r="F46" s="180"/>
      <c r="G46" s="181">
        <f t="shared" si="0"/>
        <v>0</v>
      </c>
      <c r="H46" s="160"/>
      <c r="I46" s="159">
        <f t="shared" si="1"/>
        <v>0</v>
      </c>
      <c r="J46" s="160"/>
      <c r="K46" s="159">
        <f t="shared" si="2"/>
        <v>0</v>
      </c>
      <c r="L46" s="159">
        <v>15</v>
      </c>
      <c r="M46" s="159">
        <f t="shared" si="3"/>
        <v>0</v>
      </c>
      <c r="N46" s="159">
        <v>0</v>
      </c>
      <c r="O46" s="159">
        <f t="shared" si="4"/>
        <v>0</v>
      </c>
      <c r="P46" s="159">
        <v>0</v>
      </c>
      <c r="Q46" s="159">
        <f t="shared" si="5"/>
        <v>0</v>
      </c>
      <c r="R46" s="159"/>
      <c r="S46" s="159" t="s">
        <v>105</v>
      </c>
      <c r="T46" s="159" t="s">
        <v>176</v>
      </c>
      <c r="U46" s="159">
        <v>0</v>
      </c>
      <c r="V46" s="159">
        <f t="shared" si="6"/>
        <v>0</v>
      </c>
      <c r="W46" s="159"/>
      <c r="X46" s="159" t="s">
        <v>106</v>
      </c>
      <c r="Y46" s="150"/>
      <c r="Z46" s="150"/>
      <c r="AA46" s="150"/>
      <c r="AB46" s="150"/>
      <c r="AC46" s="150"/>
      <c r="AD46" s="150"/>
      <c r="AE46" s="150"/>
      <c r="AF46" s="150"/>
      <c r="AG46" s="150" t="s">
        <v>107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ht="13" x14ac:dyDescent="0.25">
      <c r="A47" s="164" t="s">
        <v>100</v>
      </c>
      <c r="B47" s="165" t="s">
        <v>73</v>
      </c>
      <c r="C47" s="183" t="s">
        <v>29</v>
      </c>
      <c r="D47" s="166"/>
      <c r="E47" s="167"/>
      <c r="F47" s="168"/>
      <c r="G47" s="169">
        <f>SUMIF(AG48:AG48,"&lt;&gt;NOR",G48:G48)</f>
        <v>0</v>
      </c>
      <c r="H47" s="163"/>
      <c r="I47" s="163">
        <f>SUM(I48:I48)</f>
        <v>0</v>
      </c>
      <c r="J47" s="163"/>
      <c r="K47" s="163">
        <f>SUM(K48:K48)</f>
        <v>0</v>
      </c>
      <c r="L47" s="163"/>
      <c r="M47" s="163">
        <f>SUM(M48:M48)</f>
        <v>0</v>
      </c>
      <c r="N47" s="163"/>
      <c r="O47" s="163">
        <f>SUM(O48:O48)</f>
        <v>0</v>
      </c>
      <c r="P47" s="163"/>
      <c r="Q47" s="163">
        <f>SUM(Q48:Q48)</f>
        <v>0</v>
      </c>
      <c r="R47" s="163"/>
      <c r="S47" s="163"/>
      <c r="T47" s="163"/>
      <c r="U47" s="163"/>
      <c r="V47" s="163">
        <f>SUM(V48:V48)</f>
        <v>0</v>
      </c>
      <c r="W47" s="163"/>
      <c r="X47" s="163"/>
      <c r="AG47" t="s">
        <v>101</v>
      </c>
    </row>
    <row r="48" spans="1:60" outlineLevel="1" x14ac:dyDescent="0.25">
      <c r="A48" s="170">
        <v>27</v>
      </c>
      <c r="B48" s="171" t="s">
        <v>177</v>
      </c>
      <c r="C48" s="184" t="s">
        <v>178</v>
      </c>
      <c r="D48" s="172" t="s">
        <v>179</v>
      </c>
      <c r="E48" s="173">
        <v>1</v>
      </c>
      <c r="F48" s="174"/>
      <c r="G48" s="175">
        <f>ROUND(E48*F48,2)</f>
        <v>0</v>
      </c>
      <c r="H48" s="160"/>
      <c r="I48" s="159">
        <f>ROUND(E48*H48,2)</f>
        <v>0</v>
      </c>
      <c r="J48" s="160"/>
      <c r="K48" s="159">
        <f>ROUND(E48*J48,2)</f>
        <v>0</v>
      </c>
      <c r="L48" s="159">
        <v>15</v>
      </c>
      <c r="M48" s="159">
        <f>G48*(1+L48/100)</f>
        <v>0</v>
      </c>
      <c r="N48" s="159">
        <v>0</v>
      </c>
      <c r="O48" s="159">
        <f>ROUND(E48*N48,2)</f>
        <v>0</v>
      </c>
      <c r="P48" s="159">
        <v>0</v>
      </c>
      <c r="Q48" s="159">
        <f>ROUND(E48*P48,2)</f>
        <v>0</v>
      </c>
      <c r="R48" s="159"/>
      <c r="S48" s="159" t="s">
        <v>180</v>
      </c>
      <c r="T48" s="159" t="s">
        <v>176</v>
      </c>
      <c r="U48" s="159">
        <v>0</v>
      </c>
      <c r="V48" s="159">
        <f>ROUND(E48*U48,2)</f>
        <v>0</v>
      </c>
      <c r="W48" s="159"/>
      <c r="X48" s="159" t="s">
        <v>177</v>
      </c>
      <c r="Y48" s="150"/>
      <c r="Z48" s="150"/>
      <c r="AA48" s="150"/>
      <c r="AB48" s="150"/>
      <c r="AC48" s="150"/>
      <c r="AD48" s="150"/>
      <c r="AE48" s="150"/>
      <c r="AF48" s="150"/>
      <c r="AG48" s="150" t="s">
        <v>181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33" x14ac:dyDescent="0.25">
      <c r="A49" s="3"/>
      <c r="B49" s="4"/>
      <c r="C49" s="187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E49">
        <v>15</v>
      </c>
      <c r="AF49">
        <v>21</v>
      </c>
      <c r="AG49" t="s">
        <v>87</v>
      </c>
    </row>
    <row r="50" spans="1:33" ht="13" x14ac:dyDescent="0.25">
      <c r="A50" s="153"/>
      <c r="B50" s="154" t="s">
        <v>31</v>
      </c>
      <c r="C50" s="188"/>
      <c r="D50" s="155"/>
      <c r="E50" s="156"/>
      <c r="F50" s="156"/>
      <c r="G50" s="182">
        <f>G8+G13+G18+G21+G26+G28+G34+G36+G47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AE50">
        <f>SUMIF(L7:L48,AE49,G7:G48)</f>
        <v>0</v>
      </c>
      <c r="AF50">
        <f>SUMIF(L7:L48,AF49,G7:G48)</f>
        <v>0</v>
      </c>
      <c r="AG50" t="s">
        <v>182</v>
      </c>
    </row>
    <row r="51" spans="1:33" x14ac:dyDescent="0.25">
      <c r="A51" s="3"/>
      <c r="B51" s="4"/>
      <c r="C51" s="187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33" x14ac:dyDescent="0.25">
      <c r="A52" s="3"/>
      <c r="B52" s="4"/>
      <c r="C52" s="187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33" x14ac:dyDescent="0.25">
      <c r="A53" s="254" t="s">
        <v>183</v>
      </c>
      <c r="B53" s="254"/>
      <c r="C53" s="255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33" x14ac:dyDescent="0.25">
      <c r="A54" s="256"/>
      <c r="B54" s="257"/>
      <c r="C54" s="258"/>
      <c r="D54" s="257"/>
      <c r="E54" s="257"/>
      <c r="F54" s="257"/>
      <c r="G54" s="259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AG54" t="s">
        <v>184</v>
      </c>
    </row>
    <row r="55" spans="1:33" x14ac:dyDescent="0.25">
      <c r="A55" s="260"/>
      <c r="B55" s="261"/>
      <c r="C55" s="262"/>
      <c r="D55" s="261"/>
      <c r="E55" s="261"/>
      <c r="F55" s="261"/>
      <c r="G55" s="26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33" x14ac:dyDescent="0.25">
      <c r="A56" s="260"/>
      <c r="B56" s="261"/>
      <c r="C56" s="262"/>
      <c r="D56" s="261"/>
      <c r="E56" s="261"/>
      <c r="F56" s="261"/>
      <c r="G56" s="26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33" x14ac:dyDescent="0.25">
      <c r="A57" s="260"/>
      <c r="B57" s="261"/>
      <c r="C57" s="262"/>
      <c r="D57" s="261"/>
      <c r="E57" s="261"/>
      <c r="F57" s="261"/>
      <c r="G57" s="26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33" x14ac:dyDescent="0.25">
      <c r="A58" s="264"/>
      <c r="B58" s="265"/>
      <c r="C58" s="266"/>
      <c r="D58" s="265"/>
      <c r="E58" s="265"/>
      <c r="F58" s="265"/>
      <c r="G58" s="26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33" x14ac:dyDescent="0.25">
      <c r="A59" s="3"/>
      <c r="B59" s="4"/>
      <c r="C59" s="187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33" x14ac:dyDescent="0.25">
      <c r="C60" s="189"/>
      <c r="D60" s="10"/>
      <c r="AG60" t="s">
        <v>185</v>
      </c>
    </row>
    <row r="61" spans="1:33" x14ac:dyDescent="0.25">
      <c r="D61" s="10"/>
    </row>
    <row r="62" spans="1:33" x14ac:dyDescent="0.25">
      <c r="D62" s="10"/>
    </row>
    <row r="63" spans="1:33" x14ac:dyDescent="0.25">
      <c r="D63" s="10"/>
    </row>
    <row r="64" spans="1:33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54:G58"/>
    <mergeCell ref="A1:G1"/>
    <mergeCell ref="C2:G2"/>
    <mergeCell ref="C3:G3"/>
    <mergeCell ref="C4:G4"/>
    <mergeCell ref="A53:C53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oadresa</vt:lpstr>
      <vt:lpstr>Stavba!Objednatel</vt:lpstr>
      <vt:lpstr>Stavba!Objekt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Kratina</dc:creator>
  <cp:lastModifiedBy>botansky</cp:lastModifiedBy>
  <cp:lastPrinted>2019-03-19T12:27:02Z</cp:lastPrinted>
  <dcterms:created xsi:type="dcterms:W3CDTF">2009-04-08T07:15:50Z</dcterms:created>
  <dcterms:modified xsi:type="dcterms:W3CDTF">2023-01-15T16:52:05Z</dcterms:modified>
</cp:coreProperties>
</file>