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ysakova\Desktop\VZpodlimitka\VZ Oprava plochy Lidické náměstí\"/>
    </mc:Choice>
  </mc:AlternateContent>
  <xr:revisionPtr revIDLastSave="0" documentId="8_{C863C9ED-5C47-41F9-AC11-7936D689424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2" r:id="rId1"/>
    <sheet name="Zakazka" sheetId="3" r:id="rId2"/>
  </sheets>
  <definedNames>
    <definedName name="__CENA__">Zakazka!$N$6:$N$197</definedName>
    <definedName name="__MAIN__">Zakazka!$F$1:$DC$196</definedName>
    <definedName name="__MAIN2__" localSheetId="0">Rekapitulace!$B$1:$H$21</definedName>
    <definedName name="__MAIN2__">#REF!</definedName>
    <definedName name="__MAIN3__">#REF!</definedName>
    <definedName name="__SAZBA__">Zakazka!$S$6:$S$197</definedName>
    <definedName name="__T0__">Zakazka!$F$5:$AA$196</definedName>
    <definedName name="__T1__">Zakazka!$F$6:$AA$59</definedName>
    <definedName name="__T2__">Zakazka!$F$7:$DC$8</definedName>
    <definedName name="__T3__">Zakazka!$H$8:$K$8</definedName>
    <definedName name="__TE0__">#REF!</definedName>
    <definedName name="__TE1__">#REF!</definedName>
    <definedName name="__TE2__">#REF!</definedName>
    <definedName name="__TE3__">#REF!</definedName>
    <definedName name="__TR0__" localSheetId="0">Rekapitulace!$B$5:$F$6</definedName>
    <definedName name="__TR0__">#REF!</definedName>
    <definedName name="__TR1__" localSheetId="0">Rekapitulace!$B$6:$F$6</definedName>
    <definedName name="__TR1__">#REF!</definedName>
    <definedName name="_xlnm.Print_Titles" localSheetId="1">Zakazka!$3:$4</definedName>
    <definedName name="_xlnm.Print_Area" localSheetId="1">Zakazka!$A$1:$P$194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B6" i="2"/>
  <c r="B7" i="2"/>
  <c r="B8" i="2"/>
  <c r="B9" i="2"/>
  <c r="B10" i="2"/>
  <c r="B11" i="2"/>
  <c r="B12" i="2"/>
  <c r="B13" i="2"/>
  <c r="B14" i="2"/>
  <c r="L7" i="3"/>
  <c r="N7" i="3" s="1"/>
  <c r="L9" i="3"/>
  <c r="R9" i="3" s="1"/>
  <c r="L11" i="3"/>
  <c r="R11" i="3" s="1"/>
  <c r="L13" i="3"/>
  <c r="R13" i="3" s="1"/>
  <c r="L15" i="3"/>
  <c r="N15" i="3" s="1"/>
  <c r="L18" i="3"/>
  <c r="R18" i="3" s="1"/>
  <c r="L23" i="3"/>
  <c r="R23" i="3" s="1"/>
  <c r="L25" i="3"/>
  <c r="R25" i="3" s="1"/>
  <c r="L27" i="3"/>
  <c r="N27" i="3" s="1"/>
  <c r="L28" i="3"/>
  <c r="R28" i="3" s="1"/>
  <c r="L30" i="3"/>
  <c r="R30" i="3" s="1"/>
  <c r="L40" i="3"/>
  <c r="R40" i="3" s="1"/>
  <c r="L42" i="3"/>
  <c r="N42" i="3" s="1"/>
  <c r="L44" i="3"/>
  <c r="R44" i="3" s="1"/>
  <c r="L46" i="3"/>
  <c r="R46" i="3" s="1"/>
  <c r="L48" i="3"/>
  <c r="R48" i="3" s="1"/>
  <c r="L49" i="3"/>
  <c r="N49" i="3" s="1"/>
  <c r="L51" i="3"/>
  <c r="R51" i="3" s="1"/>
  <c r="L52" i="3"/>
  <c r="R52" i="3" s="1"/>
  <c r="L54" i="3"/>
  <c r="R54" i="3" s="1"/>
  <c r="L56" i="3"/>
  <c r="N56" i="3" s="1"/>
  <c r="L57" i="3"/>
  <c r="R57" i="3" s="1"/>
  <c r="L61" i="3"/>
  <c r="R61" i="3" s="1"/>
  <c r="L63" i="3"/>
  <c r="R63" i="3" s="1"/>
  <c r="L65" i="3"/>
  <c r="P65" i="3" s="1"/>
  <c r="L67" i="3"/>
  <c r="P67" i="3" s="1"/>
  <c r="L69" i="3"/>
  <c r="P69" i="3" s="1"/>
  <c r="L72" i="3"/>
  <c r="R72" i="3" s="1"/>
  <c r="L74" i="3"/>
  <c r="P74" i="3" s="1"/>
  <c r="R74" i="3"/>
  <c r="L76" i="3"/>
  <c r="P76" i="3" s="1"/>
  <c r="L78" i="3"/>
  <c r="R78" i="3" s="1"/>
  <c r="L81" i="3"/>
  <c r="R81" i="3" s="1"/>
  <c r="R80" i="3" s="1"/>
  <c r="L85" i="3"/>
  <c r="R85" i="3" s="1"/>
  <c r="L94" i="3"/>
  <c r="P94" i="3" s="1"/>
  <c r="L101" i="3"/>
  <c r="P101" i="3" s="1"/>
  <c r="L104" i="3"/>
  <c r="R104" i="3" s="1"/>
  <c r="L107" i="3"/>
  <c r="R107" i="3" s="1"/>
  <c r="L108" i="3"/>
  <c r="P108" i="3" s="1"/>
  <c r="L110" i="3"/>
  <c r="P110" i="3" s="1"/>
  <c r="L113" i="3"/>
  <c r="R113" i="3" s="1"/>
  <c r="L116" i="3"/>
  <c r="N116" i="3" s="1"/>
  <c r="R116" i="3"/>
  <c r="L119" i="3"/>
  <c r="P119" i="3" s="1"/>
  <c r="L123" i="3"/>
  <c r="P123" i="3" s="1"/>
  <c r="L126" i="3"/>
  <c r="R126" i="3" s="1"/>
  <c r="L128" i="3"/>
  <c r="R128" i="3" s="1"/>
  <c r="L131" i="3"/>
  <c r="P131" i="3" s="1"/>
  <c r="L134" i="3"/>
  <c r="P134" i="3" s="1"/>
  <c r="L138" i="3"/>
  <c r="R138" i="3" s="1"/>
  <c r="L139" i="3"/>
  <c r="R139" i="3" s="1"/>
  <c r="L140" i="3"/>
  <c r="R140" i="3" s="1"/>
  <c r="L141" i="3"/>
  <c r="N141" i="3" s="1"/>
  <c r="L142" i="3"/>
  <c r="R142" i="3" s="1"/>
  <c r="L143" i="3"/>
  <c r="R143" i="3" s="1"/>
  <c r="L144" i="3"/>
  <c r="R144" i="3" s="1"/>
  <c r="L145" i="3"/>
  <c r="N145" i="3" s="1"/>
  <c r="L146" i="3"/>
  <c r="R146" i="3" s="1"/>
  <c r="L147" i="3"/>
  <c r="R147" i="3" s="1"/>
  <c r="L148" i="3"/>
  <c r="R148" i="3" s="1"/>
  <c r="L149" i="3"/>
  <c r="N149" i="3" s="1"/>
  <c r="L151" i="3"/>
  <c r="R151" i="3" s="1"/>
  <c r="L152" i="3"/>
  <c r="R152" i="3" s="1"/>
  <c r="L154" i="3"/>
  <c r="R154" i="3" s="1"/>
  <c r="L155" i="3"/>
  <c r="N155" i="3" s="1"/>
  <c r="L158" i="3"/>
  <c r="P158" i="3" s="1"/>
  <c r="L159" i="3"/>
  <c r="R159" i="3" s="1"/>
  <c r="L161" i="3"/>
  <c r="R161" i="3" s="1"/>
  <c r="L164" i="3"/>
  <c r="P164" i="3" s="1"/>
  <c r="L165" i="3"/>
  <c r="P165" i="3" s="1"/>
  <c r="L168" i="3"/>
  <c r="R168" i="3" s="1"/>
  <c r="L170" i="3"/>
  <c r="R170" i="3" s="1"/>
  <c r="L172" i="3"/>
  <c r="R172" i="3" s="1"/>
  <c r="L178" i="3"/>
  <c r="N178" i="3" s="1"/>
  <c r="L180" i="3"/>
  <c r="R180" i="3" s="1"/>
  <c r="L183" i="3"/>
  <c r="R183" i="3" s="1"/>
  <c r="L185" i="3"/>
  <c r="P185" i="3" s="1"/>
  <c r="L188" i="3"/>
  <c r="P188" i="3" s="1"/>
  <c r="L189" i="3"/>
  <c r="P189" i="3" s="1"/>
  <c r="L193" i="3"/>
  <c r="R193" i="3" s="1"/>
  <c r="L194" i="3"/>
  <c r="R194" i="3" s="1"/>
  <c r="N180" i="3" l="1"/>
  <c r="N159" i="3"/>
  <c r="T159" i="3" s="1"/>
  <c r="U159" i="3" s="1"/>
  <c r="N147" i="3"/>
  <c r="N139" i="3"/>
  <c r="N85" i="3"/>
  <c r="N65" i="3"/>
  <c r="T65" i="3" s="1"/>
  <c r="N183" i="3"/>
  <c r="T183" i="3" s="1"/>
  <c r="U183" i="3" s="1"/>
  <c r="N161" i="3"/>
  <c r="N148" i="3"/>
  <c r="N140" i="3"/>
  <c r="N119" i="3"/>
  <c r="N94" i="3"/>
  <c r="T94" i="3" s="1"/>
  <c r="U94" i="3" s="1"/>
  <c r="N67" i="3"/>
  <c r="N51" i="3"/>
  <c r="N28" i="3"/>
  <c r="N9" i="3"/>
  <c r="P170" i="3"/>
  <c r="N185" i="3"/>
  <c r="T185" i="3" s="1"/>
  <c r="U185" i="3" s="1"/>
  <c r="N164" i="3"/>
  <c r="T164" i="3" s="1"/>
  <c r="U164" i="3" s="1"/>
  <c r="N123" i="3"/>
  <c r="N101" i="3"/>
  <c r="N69" i="3"/>
  <c r="N52" i="3"/>
  <c r="N30" i="3"/>
  <c r="N11" i="3"/>
  <c r="N188" i="3"/>
  <c r="N165" i="3"/>
  <c r="N151" i="3"/>
  <c r="N142" i="3"/>
  <c r="N126" i="3"/>
  <c r="N104" i="3"/>
  <c r="T104" i="3" s="1"/>
  <c r="U104" i="3" s="1"/>
  <c r="N72" i="3"/>
  <c r="N54" i="3"/>
  <c r="T54" i="3" s="1"/>
  <c r="U54" i="3" s="1"/>
  <c r="N40" i="3"/>
  <c r="T40" i="3" s="1"/>
  <c r="U40" i="3" s="1"/>
  <c r="N13" i="3"/>
  <c r="N189" i="3"/>
  <c r="N168" i="3"/>
  <c r="N152" i="3"/>
  <c r="N143" i="3"/>
  <c r="N128" i="3"/>
  <c r="N107" i="3"/>
  <c r="T107" i="3" s="1"/>
  <c r="N74" i="3"/>
  <c r="R108" i="3"/>
  <c r="N170" i="3"/>
  <c r="N154" i="3"/>
  <c r="N144" i="3"/>
  <c r="N131" i="3"/>
  <c r="N108" i="3"/>
  <c r="T108" i="3" s="1"/>
  <c r="U108" i="3" s="1"/>
  <c r="N76" i="3"/>
  <c r="N57" i="3"/>
  <c r="N44" i="3"/>
  <c r="N18" i="3"/>
  <c r="N172" i="3"/>
  <c r="N134" i="3"/>
  <c r="N110" i="3"/>
  <c r="N78" i="3"/>
  <c r="T78" i="3" s="1"/>
  <c r="U78" i="3" s="1"/>
  <c r="N61" i="3"/>
  <c r="T61" i="3" s="1"/>
  <c r="N46" i="3"/>
  <c r="N23" i="3"/>
  <c r="N158" i="3"/>
  <c r="N146" i="3"/>
  <c r="N138" i="3"/>
  <c r="N113" i="3"/>
  <c r="T113" i="3" s="1"/>
  <c r="U113" i="3" s="1"/>
  <c r="N81" i="3"/>
  <c r="N63" i="3"/>
  <c r="N48" i="3"/>
  <c r="T48" i="3" s="1"/>
  <c r="U48" i="3" s="1"/>
  <c r="N25" i="3"/>
  <c r="T25" i="3" s="1"/>
  <c r="U25" i="3" s="1"/>
  <c r="T119" i="3"/>
  <c r="U119" i="3" s="1"/>
  <c r="P183" i="3"/>
  <c r="T126" i="3"/>
  <c r="U126" i="3" s="1"/>
  <c r="R69" i="3"/>
  <c r="R94" i="3"/>
  <c r="P116" i="3"/>
  <c r="T188" i="3"/>
  <c r="P152" i="3"/>
  <c r="P52" i="3"/>
  <c r="R188" i="3"/>
  <c r="P139" i="3"/>
  <c r="R110" i="3"/>
  <c r="P23" i="3"/>
  <c r="R189" i="3"/>
  <c r="P147" i="3"/>
  <c r="P126" i="3"/>
  <c r="P81" i="3"/>
  <c r="P80" i="3" s="1"/>
  <c r="D8" i="2" s="1"/>
  <c r="P46" i="3"/>
  <c r="P107" i="3"/>
  <c r="P11" i="3"/>
  <c r="R185" i="3"/>
  <c r="P159" i="3"/>
  <c r="P143" i="3"/>
  <c r="T74" i="3"/>
  <c r="P61" i="3"/>
  <c r="P30" i="3"/>
  <c r="T116" i="3"/>
  <c r="U116" i="3" s="1"/>
  <c r="T131" i="3"/>
  <c r="R164" i="3"/>
  <c r="R131" i="3"/>
  <c r="R101" i="3"/>
  <c r="R76" i="3"/>
  <c r="R65" i="3"/>
  <c r="P113" i="3"/>
  <c r="P85" i="3"/>
  <c r="P72" i="3"/>
  <c r="R192" i="3"/>
  <c r="R178" i="3"/>
  <c r="R167" i="3" s="1"/>
  <c r="R165" i="3"/>
  <c r="R155" i="3"/>
  <c r="R149" i="3"/>
  <c r="R145" i="3"/>
  <c r="R141" i="3"/>
  <c r="R134" i="3"/>
  <c r="R119" i="3"/>
  <c r="R67" i="3"/>
  <c r="R56" i="3"/>
  <c r="R49" i="3"/>
  <c r="R42" i="3"/>
  <c r="R27" i="3"/>
  <c r="R15" i="3"/>
  <c r="R7" i="3"/>
  <c r="P128" i="3"/>
  <c r="P104" i="3"/>
  <c r="P78" i="3"/>
  <c r="P63" i="3"/>
  <c r="P161" i="3"/>
  <c r="P194" i="3"/>
  <c r="R158" i="3"/>
  <c r="R123" i="3"/>
  <c r="T69" i="3"/>
  <c r="U69" i="3" s="1"/>
  <c r="P57" i="3"/>
  <c r="P51" i="3"/>
  <c r="P44" i="3"/>
  <c r="P28" i="3"/>
  <c r="P18" i="3"/>
  <c r="P9" i="3"/>
  <c r="P182" i="3"/>
  <c r="D13" i="2" s="1"/>
  <c r="A3" i="2" a="1"/>
  <c r="A3" i="2" s="1"/>
  <c r="A18" i="2" s="1"/>
  <c r="T178" i="3"/>
  <c r="U178" i="3" s="1"/>
  <c r="T155" i="3"/>
  <c r="U155" i="3" s="1"/>
  <c r="T149" i="3"/>
  <c r="U149" i="3" s="1"/>
  <c r="T145" i="3"/>
  <c r="U145" i="3" s="1"/>
  <c r="T141" i="3"/>
  <c r="U141" i="3" s="1"/>
  <c r="T56" i="3"/>
  <c r="U56" i="3" s="1"/>
  <c r="T49" i="3"/>
  <c r="U49" i="3" s="1"/>
  <c r="U42" i="3"/>
  <c r="T42" i="3"/>
  <c r="T27" i="3"/>
  <c r="U27" i="3" s="1"/>
  <c r="T15" i="3"/>
  <c r="U15" i="3" s="1"/>
  <c r="T7" i="3"/>
  <c r="U7" i="3" s="1"/>
  <c r="P193" i="3"/>
  <c r="P168" i="3"/>
  <c r="P151" i="3"/>
  <c r="P146" i="3"/>
  <c r="P138" i="3"/>
  <c r="P178" i="3"/>
  <c r="P155" i="3"/>
  <c r="P149" i="3"/>
  <c r="P145" i="3"/>
  <c r="P141" i="3"/>
  <c r="P56" i="3"/>
  <c r="P49" i="3"/>
  <c r="P42" i="3"/>
  <c r="P27" i="3"/>
  <c r="P15" i="3"/>
  <c r="P7" i="3"/>
  <c r="P148" i="3"/>
  <c r="P140" i="3"/>
  <c r="P54" i="3"/>
  <c r="P48" i="3"/>
  <c r="P40" i="3"/>
  <c r="P25" i="3"/>
  <c r="P13" i="3"/>
  <c r="P172" i="3"/>
  <c r="P154" i="3"/>
  <c r="P144" i="3"/>
  <c r="N194" i="3"/>
  <c r="T13" i="3"/>
  <c r="U13" i="3" s="1"/>
  <c r="N193" i="3"/>
  <c r="P180" i="3"/>
  <c r="P142" i="3"/>
  <c r="R137" i="3" l="1"/>
  <c r="R84" i="3"/>
  <c r="R182" i="3"/>
  <c r="P157" i="3"/>
  <c r="D11" i="2" s="1"/>
  <c r="U107" i="3"/>
  <c r="N182" i="3"/>
  <c r="C13" i="2" s="1"/>
  <c r="U65" i="3"/>
  <c r="R60" i="3"/>
  <c r="P84" i="3"/>
  <c r="D9" i="2" s="1"/>
  <c r="R6" i="3"/>
  <c r="U61" i="3"/>
  <c r="U74" i="3"/>
  <c r="U131" i="3"/>
  <c r="P60" i="3"/>
  <c r="D7" i="2" s="1"/>
  <c r="U188" i="3"/>
  <c r="T63" i="3"/>
  <c r="U63" i="3" s="1"/>
  <c r="T154" i="3"/>
  <c r="U154" i="3" s="1"/>
  <c r="R157" i="3"/>
  <c r="T148" i="3"/>
  <c r="U148" i="3" s="1"/>
  <c r="T85" i="3"/>
  <c r="U85" i="3" s="1"/>
  <c r="T128" i="3"/>
  <c r="U128" i="3" s="1"/>
  <c r="T172" i="3"/>
  <c r="U172" i="3" s="1"/>
  <c r="T144" i="3"/>
  <c r="U144" i="3" s="1"/>
  <c r="N6" i="3"/>
  <c r="C6" i="2" s="1"/>
  <c r="T140" i="3"/>
  <c r="U140" i="3" s="1"/>
  <c r="T72" i="3"/>
  <c r="U72" i="3" s="1"/>
  <c r="T161" i="3"/>
  <c r="U161" i="3" s="1"/>
  <c r="P192" i="3"/>
  <c r="D14" i="2" s="1"/>
  <c r="T134" i="3"/>
  <c r="U134" i="3" s="1"/>
  <c r="T57" i="3"/>
  <c r="U57" i="3" s="1"/>
  <c r="T194" i="3"/>
  <c r="U194" i="3" s="1"/>
  <c r="T51" i="3"/>
  <c r="U51" i="3" s="1"/>
  <c r="N192" i="3"/>
  <c r="C14" i="2" s="1"/>
  <c r="T193" i="3"/>
  <c r="U193" i="3" s="1"/>
  <c r="T30" i="3"/>
  <c r="U30" i="3" s="1"/>
  <c r="T170" i="3"/>
  <c r="U170" i="3" s="1"/>
  <c r="T110" i="3"/>
  <c r="U110" i="3" s="1"/>
  <c r="T46" i="3"/>
  <c r="U46" i="3" s="1"/>
  <c r="T123" i="3"/>
  <c r="U123" i="3" s="1"/>
  <c r="T44" i="3"/>
  <c r="U44" i="3" s="1"/>
  <c r="T180" i="3"/>
  <c r="U180" i="3" s="1"/>
  <c r="T23" i="3"/>
  <c r="U23" i="3" s="1"/>
  <c r="T152" i="3"/>
  <c r="U152" i="3" s="1"/>
  <c r="T101" i="3"/>
  <c r="U101" i="3" s="1"/>
  <c r="P6" i="3"/>
  <c r="D6" i="2" s="1"/>
  <c r="N84" i="3"/>
  <c r="C9" i="2" s="1"/>
  <c r="A4" i="2" a="1"/>
  <c r="A4" i="2" s="1"/>
  <c r="A19" i="2" s="1"/>
  <c r="A16" i="2" s="1"/>
  <c r="C18" i="2"/>
  <c r="B18" i="2"/>
  <c r="T52" i="3"/>
  <c r="U52" i="3" s="1"/>
  <c r="N167" i="3"/>
  <c r="C12" i="2" s="1"/>
  <c r="T168" i="3"/>
  <c r="T147" i="3"/>
  <c r="U147" i="3" s="1"/>
  <c r="T76" i="3"/>
  <c r="U76" i="3" s="1"/>
  <c r="T18" i="3"/>
  <c r="U18" i="3" s="1"/>
  <c r="N137" i="3"/>
  <c r="C10" i="2" s="1"/>
  <c r="T138" i="3"/>
  <c r="T28" i="3"/>
  <c r="U28" i="3" s="1"/>
  <c r="T11" i="3"/>
  <c r="U11" i="3" s="1"/>
  <c r="T189" i="3"/>
  <c r="T182" i="3" s="1"/>
  <c r="E13" i="2" s="1"/>
  <c r="T151" i="3"/>
  <c r="U151" i="3" s="1"/>
  <c r="T143" i="3"/>
  <c r="U143" i="3" s="1"/>
  <c r="T165" i="3"/>
  <c r="U165" i="3" s="1"/>
  <c r="T67" i="3"/>
  <c r="T9" i="3"/>
  <c r="U9" i="3" s="1"/>
  <c r="T146" i="3"/>
  <c r="U146" i="3" s="1"/>
  <c r="T139" i="3"/>
  <c r="U139" i="3" s="1"/>
  <c r="T158" i="3"/>
  <c r="N157" i="3"/>
  <c r="C11" i="2" s="1"/>
  <c r="T142" i="3"/>
  <c r="U142" i="3" s="1"/>
  <c r="T81" i="3"/>
  <c r="T80" i="3" s="1"/>
  <c r="E8" i="2" s="1"/>
  <c r="N80" i="3"/>
  <c r="C8" i="2" s="1"/>
  <c r="P167" i="3"/>
  <c r="D12" i="2" s="1"/>
  <c r="N60" i="3"/>
  <c r="C7" i="2" s="1"/>
  <c r="P137" i="3"/>
  <c r="D10" i="2" s="1"/>
  <c r="R5" i="3" l="1"/>
  <c r="U189" i="3"/>
  <c r="U182" i="3" s="1"/>
  <c r="F13" i="2" s="1"/>
  <c r="T157" i="3"/>
  <c r="E11" i="2" s="1"/>
  <c r="T167" i="3"/>
  <c r="E12" i="2" s="1"/>
  <c r="T137" i="3"/>
  <c r="E10" i="2" s="1"/>
  <c r="U192" i="3"/>
  <c r="F14" i="2" s="1"/>
  <c r="T60" i="3"/>
  <c r="E7" i="2" s="1"/>
  <c r="U6" i="3"/>
  <c r="F6" i="2" s="1"/>
  <c r="U84" i="3"/>
  <c r="F9" i="2" s="1"/>
  <c r="U81" i="3"/>
  <c r="U80" i="3" s="1"/>
  <c r="F8" i="2" s="1"/>
  <c r="T84" i="3"/>
  <c r="E9" i="2" s="1"/>
  <c r="N5" i="3"/>
  <c r="P5" i="3"/>
  <c r="D5" i="2" s="1"/>
  <c r="U158" i="3"/>
  <c r="U157" i="3" s="1"/>
  <c r="F11" i="2" s="1"/>
  <c r="U67" i="3"/>
  <c r="U60" i="3" s="1"/>
  <c r="F7" i="2" s="1"/>
  <c r="T6" i="3"/>
  <c r="E6" i="2" s="1"/>
  <c r="U168" i="3"/>
  <c r="U167" i="3" s="1"/>
  <c r="F12" i="2" s="1"/>
  <c r="C19" i="2"/>
  <c r="C17" i="2" s="1"/>
  <c r="B19" i="2"/>
  <c r="T192" i="3"/>
  <c r="E14" i="2" s="1"/>
  <c r="U138" i="3"/>
  <c r="U137" i="3" s="1"/>
  <c r="F10" i="2" s="1"/>
  <c r="C5" i="2" l="1"/>
  <c r="C16" i="2" s="1"/>
  <c r="C20" i="2" s="1"/>
  <c r="U5" i="3"/>
  <c r="F5" i="2" s="1"/>
  <c r="T5" i="3"/>
  <c r="E5" i="2" s="1"/>
</calcChain>
</file>

<file path=xl/sharedStrings.xml><?xml version="1.0" encoding="utf-8"?>
<sst xmlns="http://schemas.openxmlformats.org/spreadsheetml/2006/main" count="647" uniqueCount="292">
  <si>
    <t>%</t>
  </si>
  <si>
    <t>_</t>
  </si>
  <si>
    <t>m</t>
  </si>
  <si>
    <t>t</t>
  </si>
  <si>
    <t>01</t>
  </si>
  <si>
    <t>07</t>
  </si>
  <si>
    <t>09</t>
  </si>
  <si>
    <t>MJ</t>
  </si>
  <si>
    <t>kg</t>
  </si>
  <si>
    <t>ks</t>
  </si>
  <si>
    <t>m2</t>
  </si>
  <si>
    <t>m3</t>
  </si>
  <si>
    <t>001</t>
  </si>
  <si>
    <t>004</t>
  </si>
  <si>
    <t>005</t>
  </si>
  <si>
    <t>008</t>
  </si>
  <si>
    <t>009</t>
  </si>
  <si>
    <t>099</t>
  </si>
  <si>
    <t>772</t>
  </si>
  <si>
    <t>DPH</t>
  </si>
  <si>
    <t>Kód</t>
  </si>
  <si>
    <t>VRN</t>
  </si>
  <si>
    <t>kus</t>
  </si>
  <si>
    <t>0011</t>
  </si>
  <si>
    <t>Cena</t>
  </si>
  <si>
    <t>kpl.</t>
  </si>
  <si>
    <t>Oddíl</t>
  </si>
  <si>
    <t>Popis</t>
  </si>
  <si>
    <t>Suť</t>
  </si>
  <si>
    <t>Objekt</t>
  </si>
  <si>
    <t>X-RONN</t>
  </si>
  <si>
    <t>Ztratné</t>
  </si>
  <si>
    <t>Poř.</t>
  </si>
  <si>
    <t>00572410</t>
  </si>
  <si>
    <t>10364101</t>
  </si>
  <si>
    <t>28611170</t>
  </si>
  <si>
    <t>28611231</t>
  </si>
  <si>
    <t>58337344</t>
  </si>
  <si>
    <t>58381007</t>
  </si>
  <si>
    <t>58381014</t>
  </si>
  <si>
    <t>59217023</t>
  </si>
  <si>
    <t>59223854</t>
  </si>
  <si>
    <t>59223858</t>
  </si>
  <si>
    <t>59223864</t>
  </si>
  <si>
    <t>59223871</t>
  </si>
  <si>
    <t>59224481</t>
  </si>
  <si>
    <t>59224495</t>
  </si>
  <si>
    <t>59245008</t>
  </si>
  <si>
    <t>7,0+11,7</t>
  </si>
  <si>
    <t>Hmotnost</t>
  </si>
  <si>
    <t>Zakázka:</t>
  </si>
  <si>
    <t>113106121</t>
  </si>
  <si>
    <t>113106122</t>
  </si>
  <si>
    <t>113106123</t>
  </si>
  <si>
    <t>113106161</t>
  </si>
  <si>
    <t>113107141</t>
  </si>
  <si>
    <t>113202111</t>
  </si>
  <si>
    <t>122151104</t>
  </si>
  <si>
    <t>132151102</t>
  </si>
  <si>
    <t>132153253</t>
  </si>
  <si>
    <t>162751117</t>
  </si>
  <si>
    <t>167151101</t>
  </si>
  <si>
    <t>171152111</t>
  </si>
  <si>
    <t>171201221</t>
  </si>
  <si>
    <t>171251201</t>
  </si>
  <si>
    <t>174111101</t>
  </si>
  <si>
    <t>175151101</t>
  </si>
  <si>
    <t>181101102</t>
  </si>
  <si>
    <t>181152301</t>
  </si>
  <si>
    <t>181311103</t>
  </si>
  <si>
    <t>181411131</t>
  </si>
  <si>
    <t>183403153</t>
  </si>
  <si>
    <t>184802115</t>
  </si>
  <si>
    <t>185803111</t>
  </si>
  <si>
    <t>185804312</t>
  </si>
  <si>
    <t>185851121</t>
  </si>
  <si>
    <t>26,5*0,15</t>
  </si>
  <si>
    <t>451572111</t>
  </si>
  <si>
    <t>564851111</t>
  </si>
  <si>
    <t>567122113</t>
  </si>
  <si>
    <t>591211111</t>
  </si>
  <si>
    <t>591241111</t>
  </si>
  <si>
    <t>59245341X</t>
  </si>
  <si>
    <t>596211110</t>
  </si>
  <si>
    <t>596811222</t>
  </si>
  <si>
    <t>772521150</t>
  </si>
  <si>
    <t>772522160</t>
  </si>
  <si>
    <t>871265231</t>
  </si>
  <si>
    <t>871315241</t>
  </si>
  <si>
    <t>895941111</t>
  </si>
  <si>
    <t>899201211</t>
  </si>
  <si>
    <t>899204112</t>
  </si>
  <si>
    <t>899204211</t>
  </si>
  <si>
    <t>899332111</t>
  </si>
  <si>
    <t>899432111</t>
  </si>
  <si>
    <t>916131213</t>
  </si>
  <si>
    <t>916241211</t>
  </si>
  <si>
    <t>919735111</t>
  </si>
  <si>
    <t>935113111</t>
  </si>
  <si>
    <t>979024442</t>
  </si>
  <si>
    <t>979054442</t>
  </si>
  <si>
    <t>997221561</t>
  </si>
  <si>
    <t>997221569</t>
  </si>
  <si>
    <t>997221571</t>
  </si>
  <si>
    <t>997221579</t>
  </si>
  <si>
    <t>998223011</t>
  </si>
  <si>
    <t>998772181</t>
  </si>
  <si>
    <t>Sazba DPH</t>
  </si>
  <si>
    <t>X58381445</t>
  </si>
  <si>
    <t>X59245630</t>
  </si>
  <si>
    <t>X59245631</t>
  </si>
  <si>
    <t>58381007-X</t>
  </si>
  <si>
    <t>Cena s DPH</t>
  </si>
  <si>
    <t>Jedn. cena</t>
  </si>
  <si>
    <t>464,61*1,67</t>
  </si>
  <si>
    <t>58381014-X1</t>
  </si>
  <si>
    <t>58381014-X2</t>
  </si>
  <si>
    <t>Výměra</t>
  </si>
  <si>
    <t>Jedn. hmotn.</t>
  </si>
  <si>
    <t>celkem ; 23,6</t>
  </si>
  <si>
    <t>celkem ; 35,3</t>
  </si>
  <si>
    <t>01: Komunikace</t>
  </si>
  <si>
    <t>chodník ; 35,3</t>
  </si>
  <si>
    <t>005: Komunikace</t>
  </si>
  <si>
    <t>Komentář</t>
  </si>
  <si>
    <t>001: Zemní práce</t>
  </si>
  <si>
    <t>Celkem (bez DPH)</t>
  </si>
  <si>
    <t>Jedn. suť</t>
  </si>
  <si>
    <t>(8,004+7,371)*1,67</t>
  </si>
  <si>
    <t>008: Trubní vedení</t>
  </si>
  <si>
    <t>4,2 ks/m2 ; 198*4,2</t>
  </si>
  <si>
    <t>šoupata; 2</t>
  </si>
  <si>
    <t>##T2##PRO_ITEM_catID</t>
  </si>
  <si>
    <t>1/3 plochy ; 817,0/3</t>
  </si>
  <si>
    <t>zelené plochy ; 26,5</t>
  </si>
  <si>
    <t>772: Podlahy z kamene</t>
  </si>
  <si>
    <t>##T2##PRO_ITEM_iteCode</t>
  </si>
  <si>
    <t>##T2##PRO_ITEM_szvCode</t>
  </si>
  <si>
    <t>##T2##PRO_ITEM_tevCode</t>
  </si>
  <si>
    <t>25 ks/m2 ; 12,2*0,4*25</t>
  </si>
  <si>
    <t>chodník podél LN ; 2,4</t>
  </si>
  <si>
    <t>##T2##N_Catalog_catGUID</t>
  </si>
  <si>
    <t>0,035kg/1m2;  0,035*26,5</t>
  </si>
  <si>
    <t>1600 kg/m3 ; 3,975*1,600</t>
  </si>
  <si>
    <t>004: Vodorovné konstrukce</t>
  </si>
  <si>
    <t>vápencová mozaika ; 817,0</t>
  </si>
  <si>
    <t>viz kubaturový list ; 25,85</t>
  </si>
  <si>
    <t>viz. kubaturový list ; 2,10</t>
  </si>
  <si>
    <t>obsyp kalníku vpusti ; 0,291</t>
  </si>
  <si>
    <t>viz. kubaturový list ; 440,86</t>
  </si>
  <si>
    <t>viz. kubaturový list ; 469,42</t>
  </si>
  <si>
    <t>vybouraná obruba ; -(4,8+5,2)</t>
  </si>
  <si>
    <t>Výměra bez ztr.</t>
  </si>
  <si>
    <t>vodící linie ; 140*0,6+9,0*0,4</t>
  </si>
  <si>
    <t>009: Ostatní konstrukce a práce</t>
  </si>
  <si>
    <t>příloha 9 ; 12,5</t>
  </si>
  <si>
    <t>příloha 9 ; 17,5</t>
  </si>
  <si>
    <t>příloha 9 ; 18,6</t>
  </si>
  <si>
    <t>5x zalití =100 l/m2;  0,100*26,5</t>
  </si>
  <si>
    <t>vodící linie ; 140,00*0,6+9,0*0,4</t>
  </si>
  <si>
    <t>zemina pro terénní úpravy - ornice</t>
  </si>
  <si>
    <t>žlaby ; 14,75*0,13</t>
  </si>
  <si>
    <t>varovné pásy pro nevidomé ; 12,2*0,40</t>
  </si>
  <si>
    <t>Celkem (včetně DPH)</t>
  </si>
  <si>
    <t>Zařízení staveniště</t>
  </si>
  <si>
    <t>099: Přesun hmot HSV</t>
  </si>
  <si>
    <t>asfalt z vybouraného chodníku ; 18,6*0,98</t>
  </si>
  <si>
    <t>0011: Přípravné práce</t>
  </si>
  <si>
    <t>příloha 10 ; 25,1-1,5</t>
  </si>
  <si>
    <t>příloha 9 ; 32,0+10,3</t>
  </si>
  <si>
    <t>Vodorovná doprava vybouraných hmot do 1 km</t>
  </si>
  <si>
    <t>obrubník betonový chodníkový 1000x150x250mm</t>
  </si>
  <si>
    <t>řezaná mozaika ; 817,0</t>
  </si>
  <si>
    <t>štěrkopísek frakce 0/32</t>
  </si>
  <si>
    <t>celková potřeba ; 125,4</t>
  </si>
  <si>
    <t>3x následná péče; 3*26,5</t>
  </si>
  <si>
    <t>kabelová chránička ; 4,0</t>
  </si>
  <si>
    <t>vybouraná dlažba ; -10,3</t>
  </si>
  <si>
    <t>osivo směs travní parková</t>
  </si>
  <si>
    <t>dlažba kostky žula ; 125,4</t>
  </si>
  <si>
    <t>celková potřeba ; 125,4/4,5</t>
  </si>
  <si>
    <t>dlažba kostky syenit ; 19,7</t>
  </si>
  <si>
    <t>příloha 9 ; 1081,0+3,0+14,6</t>
  </si>
  <si>
    <t>Dovoz vody pro zálivku rostlin za vzdálenost do 1000 m</t>
  </si>
  <si>
    <t>zapravení chem. granulátu - do ohumusované plochy; 26,5</t>
  </si>
  <si>
    <t>Všebořice - 8 km ; 7*315,516</t>
  </si>
  <si>
    <t>betonová zámková dlažba ; 35,3</t>
  </si>
  <si>
    <t>dlažba řádková mozaika ; 817,0</t>
  </si>
  <si>
    <t>přípojka vpusti ; 7,0*1,1*0,52</t>
  </si>
  <si>
    <t>travetinové červené desky ; 3,0</t>
  </si>
  <si>
    <t>VRN: Vedlejší rozpočtové náklady</t>
  </si>
  <si>
    <t>obsyp přípojky vpusti; 7,0*0,354</t>
  </si>
  <si>
    <t>původní vybouraná dlažba ; -17,5</t>
  </si>
  <si>
    <t>dlažba řádková kostky syenit ; 19,7</t>
  </si>
  <si>
    <t>dlažba vějířová kostky žula ; 125,4</t>
  </si>
  <si>
    <t>rozšíření pod obrubníky ; 25,1*0,25</t>
  </si>
  <si>
    <t>skládka Všebořice - 8 km ; 7*18,228</t>
  </si>
  <si>
    <t>vybourané kostky na místě ; -32/4,5</t>
  </si>
  <si>
    <t>Rožanská žula - 1/3 plochy ; 817,0/3</t>
  </si>
  <si>
    <t>chránička viz kubaturový list ; 4,81</t>
  </si>
  <si>
    <t>Zalití rostlin vodou plocha přes 20 m2</t>
  </si>
  <si>
    <t>betonová velkoformátová dlažba ; 198,0</t>
  </si>
  <si>
    <t>obsyp přípojek žábků; (1,3+11,7)*0,354</t>
  </si>
  <si>
    <t>Území se ztíženými výrobními podmínkami</t>
  </si>
  <si>
    <t>kostka štípaná dlažební žula drobná 8/10</t>
  </si>
  <si>
    <t>trubka kanalizační PVC DN 110x1000mm SN10</t>
  </si>
  <si>
    <t>dlaždice 40/60 cm - drážky podélně ; 9/0,6</t>
  </si>
  <si>
    <t>kostka štípaná dlažební syenit drobná 8/10</t>
  </si>
  <si>
    <t>Vytrhání obrub krajníků obrubníků stojatých</t>
  </si>
  <si>
    <t>betonová velkoformátová dlažba ; 11,1+198,0</t>
  </si>
  <si>
    <t>dlažba pro nevidomé umělý kámen ;  12,2*0,4</t>
  </si>
  <si>
    <t>trubka kanalizační PVC-U DN 200x3000mm SN12</t>
  </si>
  <si>
    <t>Odstranění podkladu živičného tl 50 mm ručně</t>
  </si>
  <si>
    <t>Uložení sypaniny na skládky nebo meziskládky</t>
  </si>
  <si>
    <t>kostka řezanoštípaná dlažební žula 10x10x8cm</t>
  </si>
  <si>
    <t>dlaždice 40/60 cm - drážky napříč ; 140,0/0,4</t>
  </si>
  <si>
    <t>Obdělání půdy hrabáním v rovině a svahu do 1:5</t>
  </si>
  <si>
    <t>Řezání stávajícího živičného krytu hl do 50 mm</t>
  </si>
  <si>
    <t>kostka řezanoštípaná dlažební syenit 10x10x8cm</t>
  </si>
  <si>
    <t>vpusť uliční DN 450 kaliště nízké 450/240x50mm</t>
  </si>
  <si>
    <t>přípojky vpustí a žlábků ; (7,0+1,3+11,7)*0,132</t>
  </si>
  <si>
    <t>příloha 9 - betonové dlaždice parkoviště ; 123,8</t>
  </si>
  <si>
    <t>Dlažba desková betonová 60x40x8 cm šedá FORMELA IV</t>
  </si>
  <si>
    <t>skruž pro uliční vpusť horní betonová 450x570x50mm</t>
  </si>
  <si>
    <t>Ošetření trávníku shrabáním v rovině a svahu do 1:5</t>
  </si>
  <si>
    <t>Vodorovná doprava suti z kusových materiálů do 1 km</t>
  </si>
  <si>
    <t>dlažba tvar obdélník betonová 200x100x60mm antracit</t>
  </si>
  <si>
    <t>příloha 9 ; velkoformátové dlaždice 40/60 cm ; 22,5</t>
  </si>
  <si>
    <t>Přesun hmot pro pozemní komunikace s krytem dlážděným</t>
  </si>
  <si>
    <t>Podklad ze štěrkodrtě ŠD plochy přes 100 m2 tl 150 mm</t>
  </si>
  <si>
    <t>Očištění vybouraných obrubníků a krajníků chodníkových</t>
  </si>
  <si>
    <t>kostka řezanoštípaná dlažební žula Eagle Red 10x10x8cm</t>
  </si>
  <si>
    <t>Příplatek ZKD 1 km u vodorovné dopravy vybouraných hmot</t>
  </si>
  <si>
    <t>Demontáž mříží litinových včetně rámů hmotnosti do 50 kg</t>
  </si>
  <si>
    <t>Kladení dlažby z kostek drobných z kamene na MC tl 50 mm</t>
  </si>
  <si>
    <t>odvoz vybourané betonové dlažby na skládku ; 146,3*0,255</t>
  </si>
  <si>
    <t>Úprava pláně v zářezech v hornině tř. 1 až 4 se zhutněním</t>
  </si>
  <si>
    <t>Úprava pláně pro silnice a dálnice v zářezech bez zhutnění</t>
  </si>
  <si>
    <t>Demontáž mříží litinových včetně rámů hmotnosti přes 150 kg</t>
  </si>
  <si>
    <t>Ukončení parkoviště - jedna řada dlaždic na plnou šířku ; 9</t>
  </si>
  <si>
    <t>prstenec pro uliční vpusť vyrovnávací betonový 390x60x130mm</t>
  </si>
  <si>
    <t>Lože pod potrubí otevřený výkop z kameniva drobného těženého</t>
  </si>
  <si>
    <t>Dlažba desková betonová 60x40x8 cm barevná (černá) FORMELA IV</t>
  </si>
  <si>
    <t>Podklad ze směsi stmelené cementem SC C 8/10 (KSC I) tl 140 mm</t>
  </si>
  <si>
    <t>Rozebrání dlažeb z kamenných dlaždic komunikací pro pěší ručně</t>
  </si>
  <si>
    <t>koš vysoký pro uliční vpusti žárově Pz plech pro rám 500/500mm</t>
  </si>
  <si>
    <t>mříž vtoková s rámem pro uliční vpusť 500x500, zatížení 40 tun</t>
  </si>
  <si>
    <t>Rozebrání dlažeb ze zámkových dlaždic komunikací pro pěší ručně</t>
  </si>
  <si>
    <t>Řádka z původních červených travertinových desek 60/60 cm ; 3,0</t>
  </si>
  <si>
    <t>nabídková cena kamenoprůmyslové závody Šluknov ze dne 26.8.2022</t>
  </si>
  <si>
    <t>Příplatek ZKD 1 km u vodorovné dopravy suti z kusových materiálů</t>
  </si>
  <si>
    <t>Obsypání potrubí strojně sypaninou bez prohození, uloženou do 3 m</t>
  </si>
  <si>
    <t>Rozebrání dlažeb vozovek z drobných kostek s ložem z kameniva ručně</t>
  </si>
  <si>
    <t>Očištění vybouraných z desek nebo dlaždic s původním spárováním z MC</t>
  </si>
  <si>
    <t>Kanalizační potrubí z tvrdého PVC vícevrstvé tuhost třídy SN12 DN 150</t>
  </si>
  <si>
    <t>Výšková úprava uličního vstupu nebo vpusti do 200 mm snížením poklopu</t>
  </si>
  <si>
    <t>Zásyp jam, šachet rýh nebo kolem objektů sypaninou se zhutněním ručně</t>
  </si>
  <si>
    <t>Kanalizační potrubí z tvrdého PVC jednovrstvé tuhost třídy SN10 DN 110</t>
  </si>
  <si>
    <t>Příplatek k přesunu hmot tonážní 772 prováděný bez použití mechanizace</t>
  </si>
  <si>
    <t>Zřízení vpusti kanalizační uliční z betonových dílců typ UV-50 normální</t>
  </si>
  <si>
    <t>Nakládání výkopku z hornin třídy těžitelnosti I skupiny 1 až 3 do 100 m3</t>
  </si>
  <si>
    <t>Rozprostření ornice tl vrstvy do 200 mm v rovině nebo ve svahu do 1:5 ručně</t>
  </si>
  <si>
    <t>Založení parkového trávníku výsevem pl do 1000 m2 v rovině a ve svahu do 1:5</t>
  </si>
  <si>
    <t>Osazení odvodňovacího polymerbetonového žlabu s krycím roštem šířky do 200 mm</t>
  </si>
  <si>
    <t>Kladení dlažby z kostek drobných z kamene do lože z kameniva těženého tl 50 mm</t>
  </si>
  <si>
    <t>Rozebrání dlažeb z betonových nebo kamenných dlaždic komunikací pro pěší ručně</t>
  </si>
  <si>
    <t>Kladení zámkové dlažby komunikací pro pěší ručně tl 60 mm skupiny A pl do 50 m2</t>
  </si>
  <si>
    <t>Poplatek za uložení na skládce (skládkovné) zeminy a kamení kód odpadu 17 05 04</t>
  </si>
  <si>
    <t>skruž pro uliční vpusť se sifonem a výtokovým otvorem PVC betonová 450x570x50mm</t>
  </si>
  <si>
    <t>vybourané žulové desky 250/500/50 pro lemování varovných pásů ; (6+2,4+3,8)*0,25</t>
  </si>
  <si>
    <t>Osazení obrubníku kamenného stojatého bez boční opěry do lože z kameniva těženého</t>
  </si>
  <si>
    <t>Kladení dlažby z kamene z pravoúhlých desek a dlaždic do malty tl přes 30 do 50 mm</t>
  </si>
  <si>
    <t>Osazení mříží litinových včetně rámů a košů na bahno pro třídu zatížení D400, E600</t>
  </si>
  <si>
    <t>Rastr stání - dlaždice řezané na polovinu po delší straně  - 4,5 ks/1 rastr ;  8*4,5</t>
  </si>
  <si>
    <t>odvoz žulových a travertinových desek na úložiště AVE ; (1098,6-(6+2,4+3,8)*0,25)*0,235</t>
  </si>
  <si>
    <t>Osazení silničního obrubníku betonového stojatého s boční opěrou do lože z betonu prostého</t>
  </si>
  <si>
    <t xml:space="preserve">dovoz chybějících dlažebních žulových kostek z areálu úložiště AVE ve Všebořicích - 4,5m2/t </t>
  </si>
  <si>
    <t>Deska dlažební s frézovanými drážkami, žula leštěná, tl 7 cm do 0,24 m2 Drážky š. 1,0 cm hl. 1 cm</t>
  </si>
  <si>
    <t>Chemické odplevelení před založením kultury nad 20 m2 granulátem na široko v rovině a svahu do 1:5</t>
  </si>
  <si>
    <t>Výšková úprava uličního vstupu nebo vpusti do 200 mm snížením krycího hrnce, šoupěte nebo hydrantu</t>
  </si>
  <si>
    <t>Uložení sypaniny z hornin nesoudržných a sypkých do násypů zhutněných v aktivní zóně silnic a dálnic</t>
  </si>
  <si>
    <t>Kompletní dodávka 2 žlabů DN 100 délek 3,5 a 11,0 m  - včetně litinových mříží D400 a výtokových kusů</t>
  </si>
  <si>
    <t>přechod mezi varovnými pásy a mozaikou - původní vybourané žulové desky 250/500/50 ; (6+2,4+3,8)*0,25</t>
  </si>
  <si>
    <t>Odkopávky a prokopávky nezapažené v hornině třídy těžitelnosti I skupiny 1 a 2 objem do 500 m3 strojně</t>
  </si>
  <si>
    <t>Hloubení rýh nezapažených š do 800 mm v hornině třídy těžitelnosti I skupiny 1 a 2 objem do 50 m3 strojně</t>
  </si>
  <si>
    <t>Kladení dlažby z kamene z pravoúhlých desek, dlaždic v pásech do malty š 100 - 400 mm tl přes 50 do 70 mm</t>
  </si>
  <si>
    <t>Vodorovné přemístění přes 9 000 do 10000 m výkopku/sypaniny z horniny třídy těžitelnosti I skupiny 1 až 3</t>
  </si>
  <si>
    <t>Kladení betonové dlažby komunikací pro pěší do lože z kameniva velikosti přes 0,09 do 0,25 m2 pl přes 100 do 300 m2</t>
  </si>
  <si>
    <t>Hloubení rýh nezapažených š do 2000 mm v hornině třídy těžitelnosti I skupiny 1 a 2 objem do 100 m3 strojně v omezeném prostoru</t>
  </si>
  <si>
    <t>Polymerbetonová profilovaná dlaždice COMCON CD 20x20x6 cm se speciální hmatovou úpravou pro zrakově postižené, určená pro signální a varovné pásy v exteriéru, barva antracit</t>
  </si>
  <si>
    <t>CELKEM</t>
  </si>
  <si>
    <t>Oprava plochy před Magistrátem města Ústí n. L. – ZMĚNA 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</si>
</sst>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69" formatCode="_(#,##0.0_);[Red]\-\ #,##0.0_);&quot;–&quot;??;_(@_)"/>
    <numFmt numFmtId="170" formatCode="#"/>
    <numFmt numFmtId="171" formatCode="#,##0.000_ ;[Red]\-#,##0.000\ "/>
  </numFmts>
  <fonts count="31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0"/>
      <name val="Courier New"/>
      <family val="3"/>
      <charset val="238"/>
    </font>
    <font>
      <b/>
      <i/>
      <sz val="1"/>
      <color theme="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4" fontId="4" fillId="0" borderId="0" xfId="0" applyNumberFormat="1" applyFont="1"/>
    <xf numFmtId="49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/>
    <xf numFmtId="164" fontId="9" fillId="0" borderId="0" xfId="0" applyNumberFormat="1" applyFont="1"/>
    <xf numFmtId="164" fontId="10" fillId="0" borderId="1" xfId="0" applyNumberFormat="1" applyFont="1" applyBorder="1" applyAlignment="1">
      <alignment horizontal="right" vertical="top"/>
    </xf>
    <xf numFmtId="49" fontId="10" fillId="0" borderId="1" xfId="0" applyNumberFormat="1" applyFont="1" applyBorder="1" applyAlignment="1">
      <alignment horizontal="center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2" fillId="0" borderId="0" xfId="0" applyFont="1"/>
    <xf numFmtId="49" fontId="13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14" fillId="0" borderId="0" xfId="0" applyFont="1"/>
    <xf numFmtId="164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4" fillId="0" borderId="0" xfId="0" applyNumberFormat="1" applyFont="1"/>
    <xf numFmtId="166" fontId="14" fillId="0" borderId="0" xfId="0" applyNumberFormat="1" applyFont="1"/>
    <xf numFmtId="167" fontId="14" fillId="0" borderId="0" xfId="0" applyNumberFormat="1" applyFont="1"/>
    <xf numFmtId="168" fontId="14" fillId="0" borderId="0" xfId="0" applyNumberFormat="1" applyFont="1"/>
    <xf numFmtId="169" fontId="14" fillId="0" borderId="0" xfId="0" applyNumberFormat="1" applyFont="1"/>
    <xf numFmtId="49" fontId="14" fillId="0" borderId="0" xfId="0" applyNumberFormat="1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0" fontId="15" fillId="0" borderId="0" xfId="0" applyFont="1"/>
    <xf numFmtId="49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165" fontId="16" fillId="0" borderId="1" xfId="0" applyNumberFormat="1" applyFont="1" applyBorder="1" applyAlignment="1">
      <alignment horizontal="right" vertical="top"/>
    </xf>
    <xf numFmtId="168" fontId="10" fillId="0" borderId="1" xfId="0" applyNumberFormat="1" applyFont="1" applyBorder="1" applyAlignment="1">
      <alignment horizontal="right" vertical="top"/>
    </xf>
    <xf numFmtId="169" fontId="10" fillId="0" borderId="1" xfId="0" applyNumberFormat="1" applyFont="1" applyBorder="1" applyAlignment="1">
      <alignment horizontal="right" vertical="top"/>
    </xf>
    <xf numFmtId="0" fontId="17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167" fontId="5" fillId="0" borderId="0" xfId="0" applyNumberFormat="1" applyFont="1" applyAlignment="1">
      <alignment horizontal="left" vertical="top" wrapText="1"/>
    </xf>
    <xf numFmtId="168" fontId="5" fillId="0" borderId="0" xfId="0" applyNumberFormat="1" applyFont="1" applyAlignment="1">
      <alignment horizontal="left" vertical="top" wrapText="1"/>
    </xf>
    <xf numFmtId="0" fontId="18" fillId="0" borderId="0" xfId="0" applyFont="1"/>
    <xf numFmtId="167" fontId="19" fillId="0" borderId="0" xfId="0" applyNumberFormat="1" applyFont="1"/>
    <xf numFmtId="0" fontId="20" fillId="0" borderId="0" xfId="0" applyFont="1"/>
    <xf numFmtId="167" fontId="13" fillId="0" borderId="0" xfId="0" applyNumberFormat="1" applyFont="1"/>
    <xf numFmtId="169" fontId="13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/>
    <xf numFmtId="0" fontId="22" fillId="0" borderId="3" xfId="0" applyFont="1" applyBorder="1" applyAlignment="1">
      <alignment horizontal="left"/>
    </xf>
    <xf numFmtId="167" fontId="22" fillId="0" borderId="3" xfId="0" applyNumberFormat="1" applyFont="1" applyBorder="1"/>
    <xf numFmtId="0" fontId="22" fillId="0" borderId="0" xfId="0" applyFont="1" applyAlignment="1">
      <alignment horizontal="left"/>
    </xf>
    <xf numFmtId="167" fontId="22" fillId="0" borderId="0" xfId="0" applyNumberFormat="1" applyFont="1"/>
    <xf numFmtId="0" fontId="23" fillId="0" borderId="0" xfId="0" applyFont="1"/>
    <xf numFmtId="167" fontId="24" fillId="0" borderId="0" xfId="0" applyNumberFormat="1" applyFont="1"/>
    <xf numFmtId="0" fontId="24" fillId="0" borderId="0" xfId="0" applyFont="1" applyAlignment="1">
      <alignment horizontal="left" indent="1"/>
    </xf>
    <xf numFmtId="49" fontId="13" fillId="0" borderId="0" xfId="0" applyNumberFormat="1" applyFont="1" applyAlignment="1">
      <alignment horizontal="left" indent="2"/>
    </xf>
    <xf numFmtId="0" fontId="6" fillId="0" borderId="0" xfId="0" applyFont="1"/>
    <xf numFmtId="170" fontId="26" fillId="0" borderId="0" xfId="0" applyNumberFormat="1" applyFont="1"/>
    <xf numFmtId="170" fontId="27" fillId="0" borderId="0" xfId="0" applyNumberFormat="1" applyFont="1"/>
    <xf numFmtId="170" fontId="28" fillId="0" borderId="0" xfId="0" applyNumberFormat="1" applyFont="1" applyAlignment="1">
      <alignment horizontal="left" vertical="top" wrapText="1"/>
    </xf>
    <xf numFmtId="170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/>
    </xf>
    <xf numFmtId="167" fontId="21" fillId="0" borderId="3" xfId="0" applyNumberFormat="1" applyFont="1" applyBorder="1"/>
    <xf numFmtId="0" fontId="21" fillId="0" borderId="3" xfId="0" applyFont="1" applyBorder="1"/>
    <xf numFmtId="164" fontId="25" fillId="0" borderId="0" xfId="0" applyNumberFormat="1" applyFont="1" applyAlignment="1">
      <alignment horizontal="left" indent="3"/>
    </xf>
    <xf numFmtId="49" fontId="2" fillId="0" borderId="2" xfId="0" applyNumberFormat="1" applyFont="1" applyBorder="1" applyAlignment="1">
      <alignment horizontal="center"/>
    </xf>
    <xf numFmtId="171" fontId="19" fillId="0" borderId="0" xfId="0" applyNumberFormat="1" applyFont="1"/>
    <xf numFmtId="171" fontId="13" fillId="0" borderId="0" xfId="0" applyNumberFormat="1" applyFont="1"/>
    <xf numFmtId="49" fontId="14" fillId="0" borderId="0" xfId="0" applyNumberFormat="1" applyFont="1" applyAlignment="1">
      <alignment horizontal="left" indent="1"/>
    </xf>
    <xf numFmtId="49" fontId="13" fillId="0" borderId="2" xfId="0" applyNumberFormat="1" applyFont="1" applyBorder="1" applyAlignment="1">
      <alignment horizontal="center" wrapText="1"/>
    </xf>
    <xf numFmtId="0" fontId="30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0"/>
  <sheetViews>
    <sheetView workbookViewId="0">
      <pane ySplit="3" topLeftCell="A4" activePane="bottomLeft" state="frozen"/>
      <selection pane="bottomLeft" activeCell="B29" sqref="B29"/>
    </sheetView>
  </sheetViews>
  <sheetFormatPr defaultRowHeight="12.75" outlineLevelRow="1" x14ac:dyDescent="0.2"/>
  <cols>
    <col min="1" max="1" width="12.42578125" hidden="1" customWidth="1"/>
    <col min="2" max="2" width="80.7109375" customWidth="1"/>
    <col min="3" max="6" width="15.7109375" customWidth="1"/>
  </cols>
  <sheetData>
    <row r="1" spans="1:7" ht="15.75" customHeight="1" x14ac:dyDescent="0.25">
      <c r="A1" s="19"/>
      <c r="B1" s="77" t="s">
        <v>50</v>
      </c>
      <c r="C1" s="12"/>
      <c r="D1" s="15"/>
      <c r="E1" s="14"/>
      <c r="F1" s="12"/>
      <c r="G1" s="17"/>
    </row>
    <row r="2" spans="1:7" ht="14.25" customHeight="1" x14ac:dyDescent="0.25">
      <c r="A2" t="str">
        <f t="array" ref="A2">INDEX(__SAZBA__,MATCH(0,COUNTIF($A$1:A1,__SAZBA__),0))</f>
        <v>_</v>
      </c>
      <c r="B2" s="93" t="s">
        <v>291</v>
      </c>
      <c r="C2" s="12"/>
      <c r="D2" s="15"/>
      <c r="E2" s="14"/>
      <c r="F2" s="12"/>
      <c r="G2" s="17"/>
    </row>
    <row r="3" spans="1:7" ht="13.5" thickBot="1" x14ac:dyDescent="0.25">
      <c r="A3">
        <f t="array" ref="A3">INDEX(__SAZBA__,MATCH(0,COUNTIF($A$1:A2,__SAZBA__),0))</f>
        <v>21</v>
      </c>
      <c r="B3" s="94" t="s">
        <v>27</v>
      </c>
      <c r="C3" s="94" t="s">
        <v>24</v>
      </c>
      <c r="D3" s="94" t="s">
        <v>49</v>
      </c>
      <c r="E3" s="94" t="s">
        <v>19</v>
      </c>
      <c r="F3" s="94" t="s">
        <v>112</v>
      </c>
      <c r="G3" s="18"/>
    </row>
    <row r="4" spans="1:7" x14ac:dyDescent="0.2">
      <c r="A4" t="e">
        <f t="array" ref="A4">INDEX(__SAZBA__,MATCH(0,COUNTIF($A$1:A3,__SAZBA__),0))</f>
        <v>#N/A</v>
      </c>
      <c r="B4" s="26"/>
      <c r="C4" s="2"/>
      <c r="D4" s="2"/>
      <c r="E4" s="2"/>
      <c r="F4" s="2"/>
      <c r="G4" s="18"/>
    </row>
    <row r="5" spans="1:7" s="62" customFormat="1" ht="15.75" customHeight="1" x14ac:dyDescent="0.2">
      <c r="B5" s="97" t="s">
        <v>290</v>
      </c>
      <c r="C5" s="63">
        <f>Zakazka!N5</f>
        <v>0</v>
      </c>
      <c r="D5" s="95">
        <f>Zakazka!P5</f>
        <v>1454.0563160999993</v>
      </c>
      <c r="E5" s="63">
        <f>Zakazka!T5</f>
        <v>0</v>
      </c>
      <c r="F5" s="63">
        <f>Zakazka!U5</f>
        <v>0</v>
      </c>
    </row>
    <row r="6" spans="1:7" s="64" customFormat="1" ht="15" customHeight="1" outlineLevel="1" x14ac:dyDescent="0.2">
      <c r="B6" s="76" t="str">
        <f>IF(Zakazka!$H$6=0,"",Zakazka!$H$6)</f>
        <v>001: Zemní práce</v>
      </c>
      <c r="C6" s="65">
        <f>Zakazka!N6</f>
        <v>0</v>
      </c>
      <c r="D6" s="96">
        <f>Zakazka!P6</f>
        <v>32.037251700000006</v>
      </c>
      <c r="E6" s="65">
        <f>Zakazka!T6</f>
        <v>0</v>
      </c>
      <c r="F6" s="65" t="str">
        <f>IF(Zakazka!$U$6=0,"",Zakazka!$U$6)</f>
        <v/>
      </c>
    </row>
    <row r="7" spans="1:7" s="64" customFormat="1" ht="15" customHeight="1" outlineLevel="1" x14ac:dyDescent="0.2">
      <c r="B7" s="76" t="str">
        <f>IF(Zakazka!$H$60=0,"",Zakazka!$H$60)</f>
        <v>0011: Přípravné práce</v>
      </c>
      <c r="C7" s="65">
        <f>Zakazka!N60</f>
        <v>0</v>
      </c>
      <c r="D7" s="96">
        <f>Zakazka!P60</f>
        <v>0</v>
      </c>
      <c r="E7" s="65">
        <f>Zakazka!T60</f>
        <v>0</v>
      </c>
      <c r="F7" s="65">
        <f>Zakazka!U60</f>
        <v>0</v>
      </c>
    </row>
    <row r="8" spans="1:7" s="64" customFormat="1" ht="15" customHeight="1" outlineLevel="1" x14ac:dyDescent="0.2">
      <c r="B8" s="76" t="str">
        <f>IF(Zakazka!$H$80=0,"",Zakazka!$H$80)</f>
        <v>004: Vodorovné konstrukce</v>
      </c>
      <c r="C8" s="65">
        <f>Zakazka!N80</f>
        <v>0</v>
      </c>
      <c r="D8" s="96">
        <f>Zakazka!P80</f>
        <v>4.9916328000000005</v>
      </c>
      <c r="E8" s="65">
        <f>Zakazka!T80</f>
        <v>0</v>
      </c>
      <c r="F8" s="65">
        <f>Zakazka!U80</f>
        <v>0</v>
      </c>
    </row>
    <row r="9" spans="1:7" s="64" customFormat="1" ht="15" customHeight="1" outlineLevel="1" x14ac:dyDescent="0.2">
      <c r="B9" s="76" t="str">
        <f>IF(Zakazka!$H$84=0,"",Zakazka!$H$84)</f>
        <v>005: Komunikace</v>
      </c>
      <c r="C9" s="65">
        <f>Zakazka!N84</f>
        <v>0</v>
      </c>
      <c r="D9" s="96">
        <f>Zakazka!P84</f>
        <v>1383.6215645999996</v>
      </c>
      <c r="E9" s="65">
        <f>Zakazka!T84</f>
        <v>0</v>
      </c>
      <c r="F9" s="65">
        <f>Zakazka!U84</f>
        <v>0</v>
      </c>
    </row>
    <row r="10" spans="1:7" s="64" customFormat="1" ht="15" customHeight="1" outlineLevel="1" x14ac:dyDescent="0.2">
      <c r="B10" s="76" t="str">
        <f>IF(Zakazka!$H$137=0,"",Zakazka!$H$137)</f>
        <v>008: Trubní vedení</v>
      </c>
      <c r="C10" s="65">
        <f>Zakazka!N137</f>
        <v>0</v>
      </c>
      <c r="D10" s="96">
        <f>Zakazka!P137</f>
        <v>3.6743869999999998</v>
      </c>
      <c r="E10" s="65">
        <f>Zakazka!T137</f>
        <v>0</v>
      </c>
      <c r="F10" s="65">
        <f>Zakazka!U137</f>
        <v>0</v>
      </c>
    </row>
    <row r="11" spans="1:7" s="64" customFormat="1" ht="15" customHeight="1" outlineLevel="1" x14ac:dyDescent="0.2">
      <c r="B11" s="76" t="str">
        <f>IF(Zakazka!$H$157=0,"",Zakazka!$H$157)</f>
        <v>009: Ostatní konstrukce a práce</v>
      </c>
      <c r="C11" s="65">
        <f>Zakazka!N157</f>
        <v>0</v>
      </c>
      <c r="D11" s="96">
        <f>Zakazka!P157</f>
        <v>9.5753599999999999</v>
      </c>
      <c r="E11" s="65">
        <f>Zakazka!T157</f>
        <v>0</v>
      </c>
      <c r="F11" s="65">
        <f>Zakazka!U157</f>
        <v>0</v>
      </c>
    </row>
    <row r="12" spans="1:7" s="64" customFormat="1" ht="15" customHeight="1" outlineLevel="1" x14ac:dyDescent="0.2">
      <c r="B12" s="76" t="str">
        <f>IF(Zakazka!$H$167=0,"",Zakazka!$H$167)</f>
        <v>099: Přesun hmot HSV</v>
      </c>
      <c r="C12" s="65">
        <f>Zakazka!N167</f>
        <v>0</v>
      </c>
      <c r="D12" s="96">
        <f>Zakazka!P167</f>
        <v>0</v>
      </c>
      <c r="E12" s="65">
        <f>Zakazka!T167</f>
        <v>0</v>
      </c>
      <c r="F12" s="65">
        <f>Zakazka!U167</f>
        <v>0</v>
      </c>
    </row>
    <row r="13" spans="1:7" s="64" customFormat="1" ht="15" customHeight="1" outlineLevel="1" x14ac:dyDescent="0.2">
      <c r="B13" s="76" t="str">
        <f>IF(Zakazka!$H$182=0,"",Zakazka!$H$182)</f>
        <v>772: Podlahy z kamene</v>
      </c>
      <c r="C13" s="65">
        <f>Zakazka!N182</f>
        <v>0</v>
      </c>
      <c r="D13" s="96">
        <f>Zakazka!P182</f>
        <v>20.156120000000001</v>
      </c>
      <c r="E13" s="65">
        <f>Zakazka!T182</f>
        <v>0</v>
      </c>
      <c r="F13" s="65">
        <f>Zakazka!U182</f>
        <v>0</v>
      </c>
    </row>
    <row r="14" spans="1:7" s="64" customFormat="1" ht="15" customHeight="1" outlineLevel="1" x14ac:dyDescent="0.2">
      <c r="B14" s="76" t="str">
        <f>IF(Zakazka!$H$192=0,"",Zakazka!$H$192)</f>
        <v>VRN: Vedlejší rozpočtové náklady</v>
      </c>
      <c r="C14" s="65">
        <f>Zakazka!N192</f>
        <v>0</v>
      </c>
      <c r="D14" s="66">
        <f>Zakazka!P192</f>
        <v>0</v>
      </c>
      <c r="E14" s="65">
        <f>Zakazka!T192</f>
        <v>0</v>
      </c>
      <c r="F14" s="65">
        <f>Zakazka!U192</f>
        <v>0</v>
      </c>
    </row>
    <row r="15" spans="1:7" ht="13.5" outlineLevel="1" thickBot="1" x14ac:dyDescent="0.25">
      <c r="B15" s="67"/>
    </row>
    <row r="16" spans="1:7" s="68" customFormat="1" ht="15" x14ac:dyDescent="0.25">
      <c r="A16" s="68">
        <f>SUM(A18:A19)</f>
        <v>0</v>
      </c>
      <c r="B16" s="69" t="s">
        <v>126</v>
      </c>
      <c r="C16" s="70">
        <f>SUBTOTAL(9,C5:C15)/2</f>
        <v>0</v>
      </c>
      <c r="D16" s="91"/>
      <c r="E16" s="92"/>
      <c r="F16" s="92"/>
    </row>
    <row r="17" spans="1:6" s="68" customFormat="1" ht="15" x14ac:dyDescent="0.25">
      <c r="B17" s="71" t="s">
        <v>19</v>
      </c>
      <c r="C17" s="72">
        <f>SUBTOTAL(9,C18:C19)</f>
        <v>0</v>
      </c>
    </row>
    <row r="18" spans="1:6" s="73" customFormat="1" x14ac:dyDescent="0.2">
      <c r="A18" s="73">
        <f>IF(ISNUMBER(A3),SUMIF(__SAZBA__,A3,__CENA__),0)</f>
        <v>0</v>
      </c>
      <c r="B18" s="75" t="str">
        <f>IF(A18=0,"","DPH " &amp; A3 &amp; " % ze základny: " &amp; TEXT(A18,"# ##0"))</f>
        <v/>
      </c>
      <c r="C18" s="74" t="str">
        <f>IF(A18=0,"",A18*A3/100)</f>
        <v/>
      </c>
    </row>
    <row r="19" spans="1:6" s="73" customFormat="1" ht="13.5" thickBot="1" x14ac:dyDescent="0.25">
      <c r="A19" s="73">
        <f>IF(ISNUMBER(A4),SUMIF(__SAZBA__,A4,__CENA__),0)</f>
        <v>0</v>
      </c>
      <c r="B19" s="75" t="str">
        <f>IF(A19=0,"","DPH " &amp; A4 &amp; " % ze základny: " &amp; TEXT(A19,"# ##0"))</f>
        <v/>
      </c>
      <c r="C19" s="74" t="str">
        <f>IF(A19=0,"",A19*A4/100)</f>
        <v/>
      </c>
    </row>
    <row r="20" spans="1:6" s="68" customFormat="1" ht="15" x14ac:dyDescent="0.25">
      <c r="B20" s="69" t="s">
        <v>163</v>
      </c>
      <c r="C20" s="70">
        <f>SUM(C16:C17)</f>
        <v>0</v>
      </c>
      <c r="D20" s="69"/>
      <c r="E20" s="92"/>
      <c r="F20" s="92"/>
    </row>
  </sheetData>
  <sheetProtection algorithmName="SHA-512" hashValue="bz11+ZhlSr2l/jlmri/UZ+IhIBY+29sFVL5tN+m+ErNR8c0CnK9Tosq5U1jPtFD10Af7CX4so0inPl/HXCnXfA==" saltValue="L3/uZmzcIfE0oogr6ncl3Q==" spinCount="100000" sheet="1" objects="1" scenarios="1"/>
  <phoneticPr fontId="0" type="noConversion"/>
  <printOptions gridLines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X197"/>
  <sheetViews>
    <sheetView tabSelected="1" topLeftCell="F1" zoomScaleNormal="100" zoomScaleSheetLayoutView="100" workbookViewId="0">
      <pane ySplit="3" topLeftCell="A4" activePane="bottomLeft" state="frozen"/>
      <selection pane="bottomLeft" activeCell="M9" sqref="M9"/>
    </sheetView>
  </sheetViews>
  <sheetFormatPr defaultRowHeight="12.75" outlineLevelRow="3" x14ac:dyDescent="0.2"/>
  <cols>
    <col min="1" max="5" width="0" hidden="1" customWidth="1"/>
    <col min="6" max="6" width="5.42578125" style="1" customWidth="1"/>
    <col min="7" max="7" width="10.28515625" style="3" customWidth="1"/>
    <col min="8" max="8" width="57.140625" style="5" customWidth="1"/>
    <col min="9" max="9" width="4.28515625" style="4" customWidth="1"/>
    <col min="10" max="10" width="10.7109375" style="7" customWidth="1"/>
    <col min="11" max="11" width="6.85546875" style="8" customWidth="1"/>
    <col min="12" max="12" width="10.28515625" style="7" customWidth="1"/>
    <col min="13" max="13" width="10.28515625" style="8" customWidth="1"/>
    <col min="14" max="14" width="10.28515625" style="9" customWidth="1"/>
    <col min="15" max="15" width="9.7109375" style="10" customWidth="1"/>
    <col min="16" max="16" width="9.7109375" style="8" customWidth="1"/>
    <col min="17" max="18" width="10.7109375" style="8" customWidth="1"/>
    <col min="19" max="19" width="9.7109375" style="8" customWidth="1"/>
    <col min="20" max="20" width="14.5703125" style="8" customWidth="1"/>
    <col min="21" max="21" width="15.7109375" style="8" customWidth="1"/>
    <col min="22" max="22" width="25.7109375" style="8" customWidth="1"/>
    <col min="23" max="24" width="10" style="3" customWidth="1"/>
    <col min="25" max="25" width="9.42578125" customWidth="1"/>
  </cols>
  <sheetData>
    <row r="1" spans="1:24" ht="21.6" customHeight="1" x14ac:dyDescent="0.3">
      <c r="F1" s="11"/>
      <c r="G1" s="12"/>
      <c r="H1" s="99" t="s">
        <v>291</v>
      </c>
      <c r="I1" s="12"/>
      <c r="J1" s="13"/>
      <c r="K1" s="14"/>
      <c r="L1" s="13"/>
      <c r="M1" s="14"/>
      <c r="N1" s="15"/>
      <c r="O1" s="16"/>
      <c r="P1" s="14"/>
      <c r="Q1" s="14"/>
      <c r="R1" s="14"/>
      <c r="S1" s="14"/>
      <c r="T1" s="14"/>
      <c r="U1" s="14"/>
      <c r="V1" s="14"/>
      <c r="W1" s="12"/>
      <c r="X1" s="12"/>
    </row>
    <row r="2" spans="1:24" ht="21.6" customHeight="1" x14ac:dyDescent="0.25">
      <c r="F2" s="11"/>
      <c r="G2" s="12"/>
      <c r="H2" s="12"/>
      <c r="I2" s="12"/>
      <c r="J2" s="13"/>
      <c r="K2" s="14"/>
      <c r="L2" s="13"/>
      <c r="M2" s="14"/>
      <c r="N2" s="15"/>
      <c r="O2" s="16"/>
      <c r="P2" s="14"/>
      <c r="Q2" s="14"/>
      <c r="R2" s="14"/>
      <c r="S2" s="14"/>
      <c r="T2" s="14"/>
      <c r="U2" s="14"/>
      <c r="V2" s="14"/>
      <c r="W2" s="12"/>
      <c r="X2" s="12"/>
    </row>
    <row r="3" spans="1:24" s="24" customFormat="1" ht="24.75" thickBot="1" x14ac:dyDescent="0.25">
      <c r="F3" s="25" t="s">
        <v>32</v>
      </c>
      <c r="G3" s="25" t="s">
        <v>20</v>
      </c>
      <c r="H3" s="90" t="s">
        <v>27</v>
      </c>
      <c r="I3" s="25" t="s">
        <v>7</v>
      </c>
      <c r="J3" s="98" t="s">
        <v>152</v>
      </c>
      <c r="K3" s="25" t="s">
        <v>31</v>
      </c>
      <c r="L3" s="25" t="s">
        <v>117</v>
      </c>
      <c r="M3" s="25" t="s">
        <v>113</v>
      </c>
      <c r="N3" s="25" t="s">
        <v>24</v>
      </c>
      <c r="O3" s="98" t="s">
        <v>118</v>
      </c>
      <c r="P3" s="25" t="s">
        <v>49</v>
      </c>
      <c r="Q3" s="25" t="s">
        <v>127</v>
      </c>
      <c r="R3" s="25" t="s">
        <v>28</v>
      </c>
      <c r="S3" s="25" t="s">
        <v>107</v>
      </c>
      <c r="T3" s="25" t="s">
        <v>19</v>
      </c>
      <c r="U3" s="25" t="s">
        <v>112</v>
      </c>
      <c r="V3" s="90" t="s">
        <v>124</v>
      </c>
      <c r="W3" s="25" t="s">
        <v>29</v>
      </c>
      <c r="X3" s="25" t="s">
        <v>26</v>
      </c>
    </row>
    <row r="4" spans="1:24" ht="11.25" customHeight="1" x14ac:dyDescent="0.2">
      <c r="F4" s="2"/>
      <c r="G4" s="26"/>
      <c r="H4" s="27"/>
      <c r="I4" s="6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8"/>
      <c r="W4" s="26"/>
      <c r="X4" s="26"/>
    </row>
    <row r="5" spans="1:24" s="29" customFormat="1" ht="18.75" customHeight="1" x14ac:dyDescent="0.2">
      <c r="F5" s="30"/>
      <c r="G5" s="32"/>
      <c r="H5" s="32" t="s">
        <v>121</v>
      </c>
      <c r="I5" s="31"/>
      <c r="J5" s="33"/>
      <c r="K5" s="34"/>
      <c r="L5" s="33"/>
      <c r="M5" s="34"/>
      <c r="N5" s="35">
        <f>SUBTOTAL(9,N6:N196)</f>
        <v>0</v>
      </c>
      <c r="O5" s="36"/>
      <c r="P5" s="37">
        <f>SUBTOTAL(9,P6:P196)</f>
        <v>1454.0563160999993</v>
      </c>
      <c r="Q5" s="34"/>
      <c r="R5" s="37">
        <f>SUBTOTAL(9,R6:R196)</f>
        <v>318.19880000000001</v>
      </c>
      <c r="S5" s="78" t="s">
        <v>1</v>
      </c>
      <c r="T5" s="35">
        <f>SUBTOTAL(9,T6:T196)</f>
        <v>0</v>
      </c>
      <c r="U5" s="35">
        <f>SUBTOTAL(9,U6:U196)</f>
        <v>0</v>
      </c>
      <c r="W5" s="38"/>
      <c r="X5" s="38"/>
    </row>
    <row r="6" spans="1:24" s="39" customFormat="1" ht="16.5" customHeight="1" outlineLevel="1" x14ac:dyDescent="0.2">
      <c r="F6" s="40"/>
      <c r="G6" s="41"/>
      <c r="H6" s="41" t="s">
        <v>125</v>
      </c>
      <c r="I6" s="6"/>
      <c r="J6" s="42"/>
      <c r="K6" s="43"/>
      <c r="L6" s="42"/>
      <c r="M6" s="43"/>
      <c r="N6" s="44">
        <f>SUBTOTAL(9,N7:N59)</f>
        <v>0</v>
      </c>
      <c r="O6" s="45"/>
      <c r="P6" s="46">
        <f>SUBTOTAL(9,P7:P59)</f>
        <v>32.037251700000006</v>
      </c>
      <c r="Q6" s="43"/>
      <c r="R6" s="46">
        <f>SUBTOTAL(9,R7:R59)</f>
        <v>0</v>
      </c>
      <c r="S6" s="79" t="s">
        <v>1</v>
      </c>
      <c r="T6" s="44">
        <f>SUBTOTAL(9,T7:T59)</f>
        <v>0</v>
      </c>
      <c r="U6" s="44">
        <f>SUBTOTAL(9,U7:U59)</f>
        <v>0</v>
      </c>
      <c r="W6" s="26"/>
      <c r="X6" s="26"/>
    </row>
    <row r="7" spans="1:24" s="47" customFormat="1" ht="24" outlineLevel="2" x14ac:dyDescent="0.2">
      <c r="A7" s="47" t="s">
        <v>141</v>
      </c>
      <c r="B7" s="47" t="s">
        <v>132</v>
      </c>
      <c r="C7" s="47" t="s">
        <v>136</v>
      </c>
      <c r="D7" s="47" t="s">
        <v>137</v>
      </c>
      <c r="E7" s="47" t="s">
        <v>138</v>
      </c>
      <c r="F7" s="20">
        <v>1</v>
      </c>
      <c r="G7" s="48" t="s">
        <v>57</v>
      </c>
      <c r="H7" s="49" t="s">
        <v>283</v>
      </c>
      <c r="I7" s="21" t="s">
        <v>11</v>
      </c>
      <c r="J7" s="50">
        <v>440.86</v>
      </c>
      <c r="K7" s="22">
        <v>0</v>
      </c>
      <c r="L7" s="50">
        <f>J7*(1+K7/100)</f>
        <v>440.86</v>
      </c>
      <c r="M7" s="22">
        <v>0</v>
      </c>
      <c r="N7" s="23">
        <f>L7*M7</f>
        <v>0</v>
      </c>
      <c r="O7" s="51"/>
      <c r="P7" s="52">
        <f>L7*O7</f>
        <v>0</v>
      </c>
      <c r="Q7" s="51"/>
      <c r="R7" s="52">
        <f>L7*Q7</f>
        <v>0</v>
      </c>
      <c r="S7" s="23">
        <v>21</v>
      </c>
      <c r="T7" s="23">
        <f>N7*(S7/100)</f>
        <v>0</v>
      </c>
      <c r="U7" s="23">
        <f>N7+T7</f>
        <v>0</v>
      </c>
      <c r="V7" s="49"/>
      <c r="W7" s="48" t="s">
        <v>4</v>
      </c>
      <c r="X7" s="48" t="s">
        <v>12</v>
      </c>
    </row>
    <row r="8" spans="1:24" s="53" customFormat="1" ht="11.25" outlineLevel="3" x14ac:dyDescent="0.2">
      <c r="F8" s="54"/>
      <c r="G8" s="55"/>
      <c r="H8" s="56" t="s">
        <v>149</v>
      </c>
      <c r="I8" s="55"/>
      <c r="J8" s="57">
        <v>440.86</v>
      </c>
      <c r="K8" s="58"/>
      <c r="L8" s="59"/>
      <c r="M8" s="58"/>
      <c r="N8" s="60"/>
      <c r="O8" s="61"/>
      <c r="P8" s="58"/>
      <c r="Q8" s="58"/>
      <c r="R8" s="58"/>
      <c r="S8" s="80" t="s">
        <v>1</v>
      </c>
      <c r="T8" s="58"/>
      <c r="U8" s="58"/>
      <c r="V8" s="56"/>
      <c r="W8" s="55"/>
      <c r="X8" s="55"/>
    </row>
    <row r="9" spans="1:24" s="47" customFormat="1" ht="24" outlineLevel="2" x14ac:dyDescent="0.2">
      <c r="F9" s="20">
        <v>2</v>
      </c>
      <c r="G9" s="48" t="s">
        <v>62</v>
      </c>
      <c r="H9" s="49" t="s">
        <v>280</v>
      </c>
      <c r="I9" s="21" t="s">
        <v>11</v>
      </c>
      <c r="J9" s="50">
        <v>2.1</v>
      </c>
      <c r="K9" s="22">
        <v>0</v>
      </c>
      <c r="L9" s="50">
        <f>J9*(1+K9/100)</f>
        <v>2.1</v>
      </c>
      <c r="M9" s="22">
        <v>0</v>
      </c>
      <c r="N9" s="23">
        <f>L9*M9</f>
        <v>0</v>
      </c>
      <c r="O9" s="51"/>
      <c r="P9" s="52">
        <f>L9*O9</f>
        <v>0</v>
      </c>
      <c r="Q9" s="51"/>
      <c r="R9" s="52">
        <f>L9*Q9</f>
        <v>0</v>
      </c>
      <c r="S9" s="23">
        <v>21</v>
      </c>
      <c r="T9" s="23">
        <f>N9*(S9/100)</f>
        <v>0</v>
      </c>
      <c r="U9" s="23">
        <f>N9+T9</f>
        <v>0</v>
      </c>
      <c r="V9" s="49"/>
      <c r="W9" s="48" t="s">
        <v>4</v>
      </c>
      <c r="X9" s="48" t="s">
        <v>12</v>
      </c>
    </row>
    <row r="10" spans="1:24" s="53" customFormat="1" ht="11.25" outlineLevel="3" x14ac:dyDescent="0.2">
      <c r="F10" s="54"/>
      <c r="G10" s="55"/>
      <c r="H10" s="56" t="s">
        <v>147</v>
      </c>
      <c r="I10" s="55"/>
      <c r="J10" s="57">
        <v>2.1</v>
      </c>
      <c r="K10" s="58"/>
      <c r="L10" s="59"/>
      <c r="M10" s="58"/>
      <c r="N10" s="60"/>
      <c r="O10" s="61"/>
      <c r="P10" s="58"/>
      <c r="Q10" s="58"/>
      <c r="R10" s="58"/>
      <c r="S10" s="80" t="s">
        <v>1</v>
      </c>
      <c r="T10" s="58"/>
      <c r="U10" s="58"/>
      <c r="V10" s="56"/>
      <c r="W10" s="55"/>
      <c r="X10" s="55"/>
    </row>
    <row r="11" spans="1:24" s="47" customFormat="1" ht="24" outlineLevel="2" x14ac:dyDescent="0.2">
      <c r="F11" s="20">
        <v>3</v>
      </c>
      <c r="G11" s="48" t="s">
        <v>58</v>
      </c>
      <c r="H11" s="49" t="s">
        <v>284</v>
      </c>
      <c r="I11" s="21" t="s">
        <v>11</v>
      </c>
      <c r="J11" s="50">
        <v>4.8099999999999996</v>
      </c>
      <c r="K11" s="22">
        <v>0</v>
      </c>
      <c r="L11" s="50">
        <f>J11*(1+K11/100)</f>
        <v>4.8099999999999996</v>
      </c>
      <c r="M11" s="22">
        <v>0</v>
      </c>
      <c r="N11" s="23">
        <f>L11*M11</f>
        <v>0</v>
      </c>
      <c r="O11" s="51"/>
      <c r="P11" s="52">
        <f>L11*O11</f>
        <v>0</v>
      </c>
      <c r="Q11" s="51"/>
      <c r="R11" s="52">
        <f>L11*Q11</f>
        <v>0</v>
      </c>
      <c r="S11" s="23">
        <v>21</v>
      </c>
      <c r="T11" s="23">
        <f>N11*(S11/100)</f>
        <v>0</v>
      </c>
      <c r="U11" s="23">
        <f>N11+T11</f>
        <v>0</v>
      </c>
      <c r="V11" s="49"/>
      <c r="W11" s="48" t="s">
        <v>4</v>
      </c>
      <c r="X11" s="48" t="s">
        <v>12</v>
      </c>
    </row>
    <row r="12" spans="1:24" s="53" customFormat="1" ht="11.25" outlineLevel="3" x14ac:dyDescent="0.2">
      <c r="F12" s="54"/>
      <c r="G12" s="55"/>
      <c r="H12" s="56" t="s">
        <v>199</v>
      </c>
      <c r="I12" s="55"/>
      <c r="J12" s="57">
        <v>4.8099999999999996</v>
      </c>
      <c r="K12" s="58"/>
      <c r="L12" s="59"/>
      <c r="M12" s="58"/>
      <c r="N12" s="60"/>
      <c r="O12" s="61"/>
      <c r="P12" s="58"/>
      <c r="Q12" s="58"/>
      <c r="R12" s="58"/>
      <c r="S12" s="80" t="s">
        <v>1</v>
      </c>
      <c r="T12" s="58"/>
      <c r="U12" s="58"/>
      <c r="V12" s="56"/>
      <c r="W12" s="55"/>
      <c r="X12" s="55"/>
    </row>
    <row r="13" spans="1:24" s="47" customFormat="1" ht="24" outlineLevel="2" x14ac:dyDescent="0.2">
      <c r="F13" s="20">
        <v>4</v>
      </c>
      <c r="G13" s="48" t="s">
        <v>59</v>
      </c>
      <c r="H13" s="49" t="s">
        <v>288</v>
      </c>
      <c r="I13" s="21" t="s">
        <v>11</v>
      </c>
      <c r="J13" s="50">
        <v>25.85</v>
      </c>
      <c r="K13" s="22">
        <v>0</v>
      </c>
      <c r="L13" s="50">
        <f>J13*(1+K13/100)</f>
        <v>25.85</v>
      </c>
      <c r="M13" s="22">
        <v>0</v>
      </c>
      <c r="N13" s="23">
        <f>L13*M13</f>
        <v>0</v>
      </c>
      <c r="O13" s="51"/>
      <c r="P13" s="52">
        <f>L13*O13</f>
        <v>0</v>
      </c>
      <c r="Q13" s="51"/>
      <c r="R13" s="52">
        <f>L13*Q13</f>
        <v>0</v>
      </c>
      <c r="S13" s="23">
        <v>21</v>
      </c>
      <c r="T13" s="23">
        <f>N13*(S13/100)</f>
        <v>0</v>
      </c>
      <c r="U13" s="23">
        <f>N13+T13</f>
        <v>0</v>
      </c>
      <c r="V13" s="49"/>
      <c r="W13" s="48" t="s">
        <v>4</v>
      </c>
      <c r="X13" s="48" t="s">
        <v>12</v>
      </c>
    </row>
    <row r="14" spans="1:24" s="53" customFormat="1" ht="11.25" outlineLevel="3" x14ac:dyDescent="0.2">
      <c r="F14" s="54"/>
      <c r="G14" s="55"/>
      <c r="H14" s="56" t="s">
        <v>146</v>
      </c>
      <c r="I14" s="55"/>
      <c r="J14" s="57">
        <v>25.85</v>
      </c>
      <c r="K14" s="58"/>
      <c r="L14" s="59"/>
      <c r="M14" s="58"/>
      <c r="N14" s="60"/>
      <c r="O14" s="61"/>
      <c r="P14" s="58"/>
      <c r="Q14" s="58"/>
      <c r="R14" s="58"/>
      <c r="S14" s="80" t="s">
        <v>1</v>
      </c>
      <c r="T14" s="58"/>
      <c r="U14" s="58"/>
      <c r="V14" s="56"/>
      <c r="W14" s="55"/>
      <c r="X14" s="55"/>
    </row>
    <row r="15" spans="1:24" s="47" customFormat="1" ht="24" outlineLevel="2" x14ac:dyDescent="0.2">
      <c r="F15" s="20">
        <v>5</v>
      </c>
      <c r="G15" s="48" t="s">
        <v>65</v>
      </c>
      <c r="H15" s="49" t="s">
        <v>256</v>
      </c>
      <c r="I15" s="21" t="s">
        <v>11</v>
      </c>
      <c r="J15" s="50">
        <v>8.0040000000000013</v>
      </c>
      <c r="K15" s="22">
        <v>0</v>
      </c>
      <c r="L15" s="50">
        <f>J15*(1+K15/100)</f>
        <v>8.0040000000000013</v>
      </c>
      <c r="M15" s="22">
        <v>0</v>
      </c>
      <c r="N15" s="23">
        <f>L15*M15</f>
        <v>0</v>
      </c>
      <c r="O15" s="51"/>
      <c r="P15" s="52">
        <f>L15*O15</f>
        <v>0</v>
      </c>
      <c r="Q15" s="51"/>
      <c r="R15" s="52">
        <f>L15*Q15</f>
        <v>0</v>
      </c>
      <c r="S15" s="23">
        <v>21</v>
      </c>
      <c r="T15" s="23">
        <f>N15*(S15/100)</f>
        <v>0</v>
      </c>
      <c r="U15" s="23">
        <f>N15+T15</f>
        <v>0</v>
      </c>
      <c r="V15" s="49"/>
      <c r="W15" s="48" t="s">
        <v>4</v>
      </c>
      <c r="X15" s="48" t="s">
        <v>12</v>
      </c>
    </row>
    <row r="16" spans="1:24" s="53" customFormat="1" ht="11.25" outlineLevel="3" x14ac:dyDescent="0.2">
      <c r="F16" s="54"/>
      <c r="G16" s="55"/>
      <c r="H16" s="56" t="s">
        <v>188</v>
      </c>
      <c r="I16" s="55"/>
      <c r="J16" s="57">
        <v>4.0040000000000004</v>
      </c>
      <c r="K16" s="58"/>
      <c r="L16" s="59"/>
      <c r="M16" s="58"/>
      <c r="N16" s="60"/>
      <c r="O16" s="61"/>
      <c r="P16" s="58"/>
      <c r="Q16" s="58"/>
      <c r="R16" s="58"/>
      <c r="S16" s="80" t="s">
        <v>1</v>
      </c>
      <c r="T16" s="58"/>
      <c r="U16" s="58"/>
      <c r="V16" s="56"/>
      <c r="W16" s="55"/>
      <c r="X16" s="55"/>
    </row>
    <row r="17" spans="6:24" s="53" customFormat="1" ht="11.25" outlineLevel="3" x14ac:dyDescent="0.2">
      <c r="F17" s="54"/>
      <c r="G17" s="55"/>
      <c r="H17" s="56" t="s">
        <v>176</v>
      </c>
      <c r="I17" s="55"/>
      <c r="J17" s="57">
        <v>4</v>
      </c>
      <c r="K17" s="58"/>
      <c r="L17" s="59"/>
      <c r="M17" s="58"/>
      <c r="N17" s="60"/>
      <c r="O17" s="61"/>
      <c r="P17" s="58"/>
      <c r="Q17" s="58"/>
      <c r="R17" s="58"/>
      <c r="S17" s="80" t="s">
        <v>1</v>
      </c>
      <c r="T17" s="58"/>
      <c r="U17" s="58"/>
      <c r="V17" s="56"/>
      <c r="W17" s="55"/>
      <c r="X17" s="55"/>
    </row>
    <row r="18" spans="6:24" s="47" customFormat="1" ht="12" outlineLevel="2" x14ac:dyDescent="0.2">
      <c r="F18" s="20">
        <v>6</v>
      </c>
      <c r="G18" s="48" t="s">
        <v>66</v>
      </c>
      <c r="H18" s="49" t="s">
        <v>251</v>
      </c>
      <c r="I18" s="21" t="s">
        <v>11</v>
      </c>
      <c r="J18" s="50">
        <v>7.3709999999999987</v>
      </c>
      <c r="K18" s="22">
        <v>0</v>
      </c>
      <c r="L18" s="50">
        <f>J18*(1+K18/100)</f>
        <v>7.3709999999999987</v>
      </c>
      <c r="M18" s="22">
        <v>0</v>
      </c>
      <c r="N18" s="23">
        <f>L18*M18</f>
        <v>0</v>
      </c>
      <c r="O18" s="51"/>
      <c r="P18" s="52">
        <f>L18*O18</f>
        <v>0</v>
      </c>
      <c r="Q18" s="51"/>
      <c r="R18" s="52">
        <f>L18*Q18</f>
        <v>0</v>
      </c>
      <c r="S18" s="23">
        <v>21</v>
      </c>
      <c r="T18" s="23">
        <f>N18*(S18/100)</f>
        <v>0</v>
      </c>
      <c r="U18" s="23">
        <f>N18+T18</f>
        <v>0</v>
      </c>
      <c r="V18" s="49"/>
      <c r="W18" s="48" t="s">
        <v>4</v>
      </c>
      <c r="X18" s="48" t="s">
        <v>12</v>
      </c>
    </row>
    <row r="19" spans="6:24" s="53" customFormat="1" ht="11.25" outlineLevel="3" x14ac:dyDescent="0.2">
      <c r="F19" s="54"/>
      <c r="G19" s="55"/>
      <c r="H19" s="56" t="s">
        <v>148</v>
      </c>
      <c r="I19" s="55"/>
      <c r="J19" s="57">
        <v>0.29099999999999998</v>
      </c>
      <c r="K19" s="58"/>
      <c r="L19" s="59"/>
      <c r="M19" s="58"/>
      <c r="N19" s="60"/>
      <c r="O19" s="61"/>
      <c r="P19" s="58"/>
      <c r="Q19" s="58"/>
      <c r="R19" s="58"/>
      <c r="S19" s="80" t="s">
        <v>1</v>
      </c>
      <c r="T19" s="58"/>
      <c r="U19" s="58"/>
      <c r="V19" s="56"/>
      <c r="W19" s="55"/>
      <c r="X19" s="55"/>
    </row>
    <row r="20" spans="6:24" s="53" customFormat="1" ht="11.25" outlineLevel="3" x14ac:dyDescent="0.2">
      <c r="F20" s="54"/>
      <c r="G20" s="55"/>
      <c r="H20" s="56" t="s">
        <v>191</v>
      </c>
      <c r="I20" s="55"/>
      <c r="J20" s="57">
        <v>2.4779999999999998</v>
      </c>
      <c r="K20" s="58"/>
      <c r="L20" s="59"/>
      <c r="M20" s="58"/>
      <c r="N20" s="60"/>
      <c r="O20" s="61"/>
      <c r="P20" s="58"/>
      <c r="Q20" s="58"/>
      <c r="R20" s="58"/>
      <c r="S20" s="80" t="s">
        <v>1</v>
      </c>
      <c r="T20" s="58"/>
      <c r="U20" s="58"/>
      <c r="V20" s="56"/>
      <c r="W20" s="55"/>
      <c r="X20" s="55"/>
    </row>
    <row r="21" spans="6:24" s="53" customFormat="1" ht="11.25" outlineLevel="3" x14ac:dyDescent="0.2">
      <c r="F21" s="54"/>
      <c r="G21" s="55"/>
      <c r="H21" s="56" t="s">
        <v>202</v>
      </c>
      <c r="I21" s="55"/>
      <c r="J21" s="57">
        <v>4.6019999999999994</v>
      </c>
      <c r="K21" s="58"/>
      <c r="L21" s="59"/>
      <c r="M21" s="58"/>
      <c r="N21" s="60"/>
      <c r="O21" s="61"/>
      <c r="P21" s="58"/>
      <c r="Q21" s="58"/>
      <c r="R21" s="58"/>
      <c r="S21" s="80" t="s">
        <v>1</v>
      </c>
      <c r="T21" s="58"/>
      <c r="U21" s="58"/>
      <c r="V21" s="56"/>
      <c r="W21" s="55"/>
      <c r="X21" s="55"/>
    </row>
    <row r="22" spans="6:24" s="53" customFormat="1" ht="11.25" outlineLevel="3" x14ac:dyDescent="0.2">
      <c r="F22" s="54"/>
      <c r="G22" s="55"/>
      <c r="H22" s="56"/>
      <c r="I22" s="55"/>
      <c r="J22" s="57">
        <v>0</v>
      </c>
      <c r="K22" s="58"/>
      <c r="L22" s="59"/>
      <c r="M22" s="58"/>
      <c r="N22" s="60"/>
      <c r="O22" s="61"/>
      <c r="P22" s="58"/>
      <c r="Q22" s="58"/>
      <c r="R22" s="58"/>
      <c r="S22" s="80" t="s">
        <v>1</v>
      </c>
      <c r="T22" s="58"/>
      <c r="U22" s="58"/>
      <c r="V22" s="56"/>
      <c r="W22" s="55"/>
      <c r="X22" s="55"/>
    </row>
    <row r="23" spans="6:24" s="47" customFormat="1" ht="12" outlineLevel="2" x14ac:dyDescent="0.2">
      <c r="F23" s="20">
        <v>7</v>
      </c>
      <c r="G23" s="48" t="s">
        <v>37</v>
      </c>
      <c r="H23" s="49" t="s">
        <v>173</v>
      </c>
      <c r="I23" s="21" t="s">
        <v>3</v>
      </c>
      <c r="J23" s="50">
        <v>25.67625</v>
      </c>
      <c r="K23" s="22">
        <v>0</v>
      </c>
      <c r="L23" s="50">
        <f>J23*(1+K23/100)</f>
        <v>25.67625</v>
      </c>
      <c r="M23" s="22">
        <v>0</v>
      </c>
      <c r="N23" s="23">
        <f>L23*M23</f>
        <v>0</v>
      </c>
      <c r="O23" s="51">
        <v>1</v>
      </c>
      <c r="P23" s="52">
        <f>L23*O23</f>
        <v>25.67625</v>
      </c>
      <c r="Q23" s="51"/>
      <c r="R23" s="52">
        <f>L23*Q23</f>
        <v>0</v>
      </c>
      <c r="S23" s="23">
        <v>21</v>
      </c>
      <c r="T23" s="23">
        <f>N23*(S23/100)</f>
        <v>0</v>
      </c>
      <c r="U23" s="23">
        <f>N23+T23</f>
        <v>0</v>
      </c>
      <c r="V23" s="49"/>
      <c r="W23" s="48" t="s">
        <v>4</v>
      </c>
      <c r="X23" s="48" t="s">
        <v>12</v>
      </c>
    </row>
    <row r="24" spans="6:24" s="53" customFormat="1" ht="11.25" outlineLevel="3" x14ac:dyDescent="0.2">
      <c r="F24" s="54"/>
      <c r="G24" s="55"/>
      <c r="H24" s="56" t="s">
        <v>128</v>
      </c>
      <c r="I24" s="55"/>
      <c r="J24" s="57">
        <v>25.67625</v>
      </c>
      <c r="K24" s="58"/>
      <c r="L24" s="59"/>
      <c r="M24" s="58"/>
      <c r="N24" s="60"/>
      <c r="O24" s="61"/>
      <c r="P24" s="58"/>
      <c r="Q24" s="58"/>
      <c r="R24" s="58"/>
      <c r="S24" s="80" t="s">
        <v>1</v>
      </c>
      <c r="T24" s="58"/>
      <c r="U24" s="58"/>
      <c r="V24" s="56"/>
      <c r="W24" s="55"/>
      <c r="X24" s="55"/>
    </row>
    <row r="25" spans="6:24" s="47" customFormat="1" ht="24" outlineLevel="2" x14ac:dyDescent="0.2">
      <c r="F25" s="20">
        <v>8</v>
      </c>
      <c r="G25" s="48" t="s">
        <v>60</v>
      </c>
      <c r="H25" s="49" t="s">
        <v>286</v>
      </c>
      <c r="I25" s="21" t="s">
        <v>11</v>
      </c>
      <c r="J25" s="50">
        <v>469.42</v>
      </c>
      <c r="K25" s="22">
        <v>0</v>
      </c>
      <c r="L25" s="50">
        <f>J25*(1+K25/100)</f>
        <v>469.42</v>
      </c>
      <c r="M25" s="22">
        <v>0</v>
      </c>
      <c r="N25" s="23">
        <f>L25*M25</f>
        <v>0</v>
      </c>
      <c r="O25" s="51"/>
      <c r="P25" s="52">
        <f>L25*O25</f>
        <v>0</v>
      </c>
      <c r="Q25" s="51"/>
      <c r="R25" s="52">
        <f>L25*Q25</f>
        <v>0</v>
      </c>
      <c r="S25" s="23">
        <v>21</v>
      </c>
      <c r="T25" s="23">
        <f>N25*(S25/100)</f>
        <v>0</v>
      </c>
      <c r="U25" s="23">
        <f>N25+T25</f>
        <v>0</v>
      </c>
      <c r="V25" s="49"/>
      <c r="W25" s="48" t="s">
        <v>4</v>
      </c>
      <c r="X25" s="48" t="s">
        <v>12</v>
      </c>
    </row>
    <row r="26" spans="6:24" s="53" customFormat="1" ht="11.25" outlineLevel="3" x14ac:dyDescent="0.2">
      <c r="F26" s="54"/>
      <c r="G26" s="55"/>
      <c r="H26" s="56" t="s">
        <v>150</v>
      </c>
      <c r="I26" s="55"/>
      <c r="J26" s="57">
        <v>469.42</v>
      </c>
      <c r="K26" s="58"/>
      <c r="L26" s="59"/>
      <c r="M26" s="58"/>
      <c r="N26" s="60"/>
      <c r="O26" s="61"/>
      <c r="P26" s="58"/>
      <c r="Q26" s="58"/>
      <c r="R26" s="58"/>
      <c r="S26" s="80" t="s">
        <v>1</v>
      </c>
      <c r="T26" s="58"/>
      <c r="U26" s="58"/>
      <c r="V26" s="56"/>
      <c r="W26" s="55"/>
      <c r="X26" s="55"/>
    </row>
    <row r="27" spans="6:24" s="47" customFormat="1" ht="12" outlineLevel="2" x14ac:dyDescent="0.2">
      <c r="F27" s="20">
        <v>9</v>
      </c>
      <c r="G27" s="48" t="s">
        <v>64</v>
      </c>
      <c r="H27" s="49" t="s">
        <v>213</v>
      </c>
      <c r="I27" s="21" t="s">
        <v>11</v>
      </c>
      <c r="J27" s="50">
        <v>464.61</v>
      </c>
      <c r="K27" s="22">
        <v>1.0352768989044578</v>
      </c>
      <c r="L27" s="50">
        <f>J27*(1+K27/100)</f>
        <v>469.42</v>
      </c>
      <c r="M27" s="22">
        <v>0</v>
      </c>
      <c r="N27" s="23">
        <f>L27*M27</f>
        <v>0</v>
      </c>
      <c r="O27" s="51"/>
      <c r="P27" s="52">
        <f>L27*O27</f>
        <v>0</v>
      </c>
      <c r="Q27" s="51"/>
      <c r="R27" s="52">
        <f>L27*Q27</f>
        <v>0</v>
      </c>
      <c r="S27" s="23">
        <v>21</v>
      </c>
      <c r="T27" s="23">
        <f>N27*(S27/100)</f>
        <v>0</v>
      </c>
      <c r="U27" s="23">
        <f>N27+T27</f>
        <v>0</v>
      </c>
      <c r="V27" s="49"/>
      <c r="W27" s="48" t="s">
        <v>4</v>
      </c>
      <c r="X27" s="48" t="s">
        <v>12</v>
      </c>
    </row>
    <row r="28" spans="6:24" s="47" customFormat="1" ht="24" outlineLevel="2" x14ac:dyDescent="0.2">
      <c r="F28" s="20">
        <v>10</v>
      </c>
      <c r="G28" s="48" t="s">
        <v>63</v>
      </c>
      <c r="H28" s="49" t="s">
        <v>267</v>
      </c>
      <c r="I28" s="21" t="s">
        <v>3</v>
      </c>
      <c r="J28" s="50">
        <v>775.89869999999996</v>
      </c>
      <c r="K28" s="22">
        <v>0</v>
      </c>
      <c r="L28" s="50">
        <f>J28*(1+K28/100)</f>
        <v>775.89869999999996</v>
      </c>
      <c r="M28" s="22">
        <v>0</v>
      </c>
      <c r="N28" s="23">
        <f>L28*M28</f>
        <v>0</v>
      </c>
      <c r="O28" s="51"/>
      <c r="P28" s="52">
        <f>L28*O28</f>
        <v>0</v>
      </c>
      <c r="Q28" s="51"/>
      <c r="R28" s="52">
        <f>L28*Q28</f>
        <v>0</v>
      </c>
      <c r="S28" s="23">
        <v>21</v>
      </c>
      <c r="T28" s="23">
        <f>N28*(S28/100)</f>
        <v>0</v>
      </c>
      <c r="U28" s="23">
        <f>N28+T28</f>
        <v>0</v>
      </c>
      <c r="V28" s="49"/>
      <c r="W28" s="48" t="s">
        <v>4</v>
      </c>
      <c r="X28" s="48" t="s">
        <v>12</v>
      </c>
    </row>
    <row r="29" spans="6:24" s="53" customFormat="1" ht="11.25" outlineLevel="3" x14ac:dyDescent="0.2">
      <c r="F29" s="54"/>
      <c r="G29" s="55"/>
      <c r="H29" s="56" t="s">
        <v>114</v>
      </c>
      <c r="I29" s="55"/>
      <c r="J29" s="57">
        <v>775.89869999999996</v>
      </c>
      <c r="K29" s="58"/>
      <c r="L29" s="59"/>
      <c r="M29" s="58"/>
      <c r="N29" s="60"/>
      <c r="O29" s="61"/>
      <c r="P29" s="58"/>
      <c r="Q29" s="58"/>
      <c r="R29" s="58"/>
      <c r="S29" s="80" t="s">
        <v>1</v>
      </c>
      <c r="T29" s="58"/>
      <c r="U29" s="58"/>
      <c r="V29" s="56"/>
      <c r="W29" s="55"/>
      <c r="X29" s="55"/>
    </row>
    <row r="30" spans="6:24" s="47" customFormat="1" ht="12" outlineLevel="2" x14ac:dyDescent="0.2">
      <c r="F30" s="20">
        <v>11</v>
      </c>
      <c r="G30" s="48" t="s">
        <v>67</v>
      </c>
      <c r="H30" s="49" t="s">
        <v>236</v>
      </c>
      <c r="I30" s="21" t="s">
        <v>10</v>
      </c>
      <c r="J30" s="50">
        <v>1305.2925</v>
      </c>
      <c r="K30" s="22">
        <v>0</v>
      </c>
      <c r="L30" s="50">
        <f>J30*(1+K30/100)</f>
        <v>1305.2925</v>
      </c>
      <c r="M30" s="22">
        <v>0</v>
      </c>
      <c r="N30" s="23">
        <f>L30*M30</f>
        <v>0</v>
      </c>
      <c r="O30" s="51"/>
      <c r="P30" s="52">
        <f>L30*O30</f>
        <v>0</v>
      </c>
      <c r="Q30" s="51"/>
      <c r="R30" s="52">
        <f>L30*Q30</f>
        <v>0</v>
      </c>
      <c r="S30" s="23">
        <v>21</v>
      </c>
      <c r="T30" s="23">
        <f>N30*(S30/100)</f>
        <v>0</v>
      </c>
      <c r="U30" s="23">
        <f>N30+T30</f>
        <v>0</v>
      </c>
      <c r="V30" s="49"/>
      <c r="W30" s="48" t="s">
        <v>4</v>
      </c>
      <c r="X30" s="48" t="s">
        <v>12</v>
      </c>
    </row>
    <row r="31" spans="6:24" s="53" customFormat="1" ht="11.25" outlineLevel="3" x14ac:dyDescent="0.2">
      <c r="F31" s="54"/>
      <c r="G31" s="55"/>
      <c r="H31" s="56" t="s">
        <v>179</v>
      </c>
      <c r="I31" s="55"/>
      <c r="J31" s="57">
        <v>125.4</v>
      </c>
      <c r="K31" s="58"/>
      <c r="L31" s="59"/>
      <c r="M31" s="58"/>
      <c r="N31" s="60"/>
      <c r="O31" s="61"/>
      <c r="P31" s="58"/>
      <c r="Q31" s="58"/>
      <c r="R31" s="58"/>
      <c r="S31" s="80" t="s">
        <v>1</v>
      </c>
      <c r="T31" s="58"/>
      <c r="U31" s="58"/>
      <c r="V31" s="56"/>
      <c r="W31" s="55"/>
      <c r="X31" s="55"/>
    </row>
    <row r="32" spans="6:24" s="53" customFormat="1" ht="11.25" outlineLevel="3" x14ac:dyDescent="0.2">
      <c r="F32" s="54"/>
      <c r="G32" s="55"/>
      <c r="H32" s="56" t="s">
        <v>181</v>
      </c>
      <c r="I32" s="55"/>
      <c r="J32" s="57">
        <v>19.7</v>
      </c>
      <c r="K32" s="58"/>
      <c r="L32" s="59"/>
      <c r="M32" s="58"/>
      <c r="N32" s="60"/>
      <c r="O32" s="61"/>
      <c r="P32" s="58"/>
      <c r="Q32" s="58"/>
      <c r="R32" s="58"/>
      <c r="S32" s="80" t="s">
        <v>1</v>
      </c>
      <c r="T32" s="58"/>
      <c r="U32" s="58"/>
      <c r="V32" s="56"/>
      <c r="W32" s="55"/>
      <c r="X32" s="55"/>
    </row>
    <row r="33" spans="6:24" s="53" customFormat="1" ht="11.25" outlineLevel="3" x14ac:dyDescent="0.2">
      <c r="F33" s="54"/>
      <c r="G33" s="55"/>
      <c r="H33" s="56" t="s">
        <v>209</v>
      </c>
      <c r="I33" s="55"/>
      <c r="J33" s="57">
        <v>209.1</v>
      </c>
      <c r="K33" s="58"/>
      <c r="L33" s="59"/>
      <c r="M33" s="58"/>
      <c r="N33" s="60"/>
      <c r="O33" s="61"/>
      <c r="P33" s="58"/>
      <c r="Q33" s="58"/>
      <c r="R33" s="58"/>
      <c r="S33" s="80" t="s">
        <v>1</v>
      </c>
      <c r="T33" s="58"/>
      <c r="U33" s="58"/>
      <c r="V33" s="56"/>
      <c r="W33" s="55"/>
      <c r="X33" s="55"/>
    </row>
    <row r="34" spans="6:24" s="53" customFormat="1" ht="11.25" outlineLevel="3" x14ac:dyDescent="0.2">
      <c r="F34" s="54"/>
      <c r="G34" s="55"/>
      <c r="H34" s="56" t="s">
        <v>189</v>
      </c>
      <c r="I34" s="55"/>
      <c r="J34" s="57">
        <v>3</v>
      </c>
      <c r="K34" s="58"/>
      <c r="L34" s="59"/>
      <c r="M34" s="58"/>
      <c r="N34" s="60"/>
      <c r="O34" s="61"/>
      <c r="P34" s="58"/>
      <c r="Q34" s="58"/>
      <c r="R34" s="58"/>
      <c r="S34" s="80" t="s">
        <v>1</v>
      </c>
      <c r="T34" s="58"/>
      <c r="U34" s="58"/>
      <c r="V34" s="56"/>
      <c r="W34" s="55"/>
      <c r="X34" s="55"/>
    </row>
    <row r="35" spans="6:24" s="53" customFormat="1" ht="11.25" outlineLevel="3" x14ac:dyDescent="0.2">
      <c r="F35" s="54"/>
      <c r="G35" s="55"/>
      <c r="H35" s="56" t="s">
        <v>145</v>
      </c>
      <c r="I35" s="55"/>
      <c r="J35" s="57">
        <v>817</v>
      </c>
      <c r="K35" s="58"/>
      <c r="L35" s="59"/>
      <c r="M35" s="58"/>
      <c r="N35" s="60"/>
      <c r="O35" s="61"/>
      <c r="P35" s="58"/>
      <c r="Q35" s="58"/>
      <c r="R35" s="58"/>
      <c r="S35" s="80" t="s">
        <v>1</v>
      </c>
      <c r="T35" s="58"/>
      <c r="U35" s="58"/>
      <c r="V35" s="56"/>
      <c r="W35" s="55"/>
      <c r="X35" s="55"/>
    </row>
    <row r="36" spans="6:24" s="53" customFormat="1" ht="11.25" outlineLevel="3" x14ac:dyDescent="0.2">
      <c r="F36" s="54"/>
      <c r="G36" s="55"/>
      <c r="H36" s="56" t="s">
        <v>186</v>
      </c>
      <c r="I36" s="55"/>
      <c r="J36" s="57">
        <v>35.299999999999997</v>
      </c>
      <c r="K36" s="58"/>
      <c r="L36" s="59"/>
      <c r="M36" s="58"/>
      <c r="N36" s="60"/>
      <c r="O36" s="61"/>
      <c r="P36" s="58"/>
      <c r="Q36" s="58"/>
      <c r="R36" s="58"/>
      <c r="S36" s="80" t="s">
        <v>1</v>
      </c>
      <c r="T36" s="58"/>
      <c r="U36" s="58"/>
      <c r="V36" s="56"/>
      <c r="W36" s="55"/>
      <c r="X36" s="55"/>
    </row>
    <row r="37" spans="6:24" s="53" customFormat="1" ht="11.25" outlineLevel="3" x14ac:dyDescent="0.2">
      <c r="F37" s="54"/>
      <c r="G37" s="55"/>
      <c r="H37" s="56" t="s">
        <v>195</v>
      </c>
      <c r="I37" s="55"/>
      <c r="J37" s="57">
        <v>6.2750000000000004</v>
      </c>
      <c r="K37" s="58"/>
      <c r="L37" s="59"/>
      <c r="M37" s="58"/>
      <c r="N37" s="60"/>
      <c r="O37" s="61"/>
      <c r="P37" s="58"/>
      <c r="Q37" s="58"/>
      <c r="R37" s="58"/>
      <c r="S37" s="80" t="s">
        <v>1</v>
      </c>
      <c r="T37" s="58"/>
      <c r="U37" s="58"/>
      <c r="V37" s="56"/>
      <c r="W37" s="55"/>
      <c r="X37" s="55"/>
    </row>
    <row r="38" spans="6:24" s="53" customFormat="1" ht="11.25" outlineLevel="3" x14ac:dyDescent="0.2">
      <c r="F38" s="54"/>
      <c r="G38" s="55"/>
      <c r="H38" s="56" t="s">
        <v>153</v>
      </c>
      <c r="I38" s="55"/>
      <c r="J38" s="57">
        <v>87.6</v>
      </c>
      <c r="K38" s="58"/>
      <c r="L38" s="59"/>
      <c r="M38" s="58"/>
      <c r="N38" s="60"/>
      <c r="O38" s="61"/>
      <c r="P38" s="58"/>
      <c r="Q38" s="58"/>
      <c r="R38" s="58"/>
      <c r="S38" s="80" t="s">
        <v>1</v>
      </c>
      <c r="T38" s="58"/>
      <c r="U38" s="58"/>
      <c r="V38" s="56"/>
      <c r="W38" s="55"/>
      <c r="X38" s="55"/>
    </row>
    <row r="39" spans="6:24" s="53" customFormat="1" ht="11.25" outlineLevel="3" x14ac:dyDescent="0.2">
      <c r="F39" s="54"/>
      <c r="G39" s="55"/>
      <c r="H39" s="56" t="s">
        <v>161</v>
      </c>
      <c r="I39" s="55"/>
      <c r="J39" s="57">
        <v>1.9175</v>
      </c>
      <c r="K39" s="58"/>
      <c r="L39" s="59"/>
      <c r="M39" s="58"/>
      <c r="N39" s="60"/>
      <c r="O39" s="61"/>
      <c r="P39" s="58"/>
      <c r="Q39" s="58"/>
      <c r="R39" s="58"/>
      <c r="S39" s="80" t="s">
        <v>1</v>
      </c>
      <c r="T39" s="58"/>
      <c r="U39" s="58"/>
      <c r="V39" s="56"/>
      <c r="W39" s="55"/>
      <c r="X39" s="55"/>
    </row>
    <row r="40" spans="6:24" s="47" customFormat="1" ht="12" outlineLevel="2" x14ac:dyDescent="0.2">
      <c r="F40" s="20">
        <v>12</v>
      </c>
      <c r="G40" s="48" t="s">
        <v>68</v>
      </c>
      <c r="H40" s="49" t="s">
        <v>237</v>
      </c>
      <c r="I40" s="21" t="s">
        <v>10</v>
      </c>
      <c r="J40" s="50">
        <v>26.5</v>
      </c>
      <c r="K40" s="22">
        <v>0</v>
      </c>
      <c r="L40" s="50">
        <f>J40*(1+K40/100)</f>
        <v>26.5</v>
      </c>
      <c r="M40" s="22">
        <v>0</v>
      </c>
      <c r="N40" s="23">
        <f>L40*M40</f>
        <v>0</v>
      </c>
      <c r="O40" s="51"/>
      <c r="P40" s="52">
        <f>L40*O40</f>
        <v>0</v>
      </c>
      <c r="Q40" s="51"/>
      <c r="R40" s="52">
        <f>L40*Q40</f>
        <v>0</v>
      </c>
      <c r="S40" s="23">
        <v>21</v>
      </c>
      <c r="T40" s="23">
        <f>N40*(S40/100)</f>
        <v>0</v>
      </c>
      <c r="U40" s="23">
        <f>N40+T40</f>
        <v>0</v>
      </c>
      <c r="V40" s="49"/>
      <c r="W40" s="48" t="s">
        <v>4</v>
      </c>
      <c r="X40" s="48" t="s">
        <v>12</v>
      </c>
    </row>
    <row r="41" spans="6:24" s="53" customFormat="1" ht="11.25" outlineLevel="3" x14ac:dyDescent="0.2">
      <c r="F41" s="54"/>
      <c r="G41" s="55"/>
      <c r="H41" s="56" t="s">
        <v>134</v>
      </c>
      <c r="I41" s="55"/>
      <c r="J41" s="57">
        <v>26.5</v>
      </c>
      <c r="K41" s="58"/>
      <c r="L41" s="59"/>
      <c r="M41" s="58"/>
      <c r="N41" s="60"/>
      <c r="O41" s="61"/>
      <c r="P41" s="58"/>
      <c r="Q41" s="58"/>
      <c r="R41" s="58"/>
      <c r="S41" s="80" t="s">
        <v>1</v>
      </c>
      <c r="T41" s="58"/>
      <c r="U41" s="58"/>
      <c r="V41" s="56"/>
      <c r="W41" s="55"/>
      <c r="X41" s="55"/>
    </row>
    <row r="42" spans="6:24" s="47" customFormat="1" ht="12" outlineLevel="2" x14ac:dyDescent="0.2">
      <c r="F42" s="20">
        <v>13</v>
      </c>
      <c r="G42" s="48" t="s">
        <v>61</v>
      </c>
      <c r="H42" s="49" t="s">
        <v>260</v>
      </c>
      <c r="I42" s="21" t="s">
        <v>11</v>
      </c>
      <c r="J42" s="50">
        <v>3.9749999999999996</v>
      </c>
      <c r="K42" s="22">
        <v>0</v>
      </c>
      <c r="L42" s="50">
        <f>J42*(1+K42/100)</f>
        <v>3.9749999999999996</v>
      </c>
      <c r="M42" s="22">
        <v>0</v>
      </c>
      <c r="N42" s="23">
        <f>L42*M42</f>
        <v>0</v>
      </c>
      <c r="O42" s="51"/>
      <c r="P42" s="52">
        <f>L42*O42</f>
        <v>0</v>
      </c>
      <c r="Q42" s="51"/>
      <c r="R42" s="52">
        <f>L42*Q42</f>
        <v>0</v>
      </c>
      <c r="S42" s="23">
        <v>21</v>
      </c>
      <c r="T42" s="23">
        <f>N42*(S42/100)</f>
        <v>0</v>
      </c>
      <c r="U42" s="23">
        <f>N42+T42</f>
        <v>0</v>
      </c>
      <c r="V42" s="49"/>
      <c r="W42" s="48" t="s">
        <v>4</v>
      </c>
      <c r="X42" s="48" t="s">
        <v>12</v>
      </c>
    </row>
    <row r="43" spans="6:24" s="53" customFormat="1" ht="11.25" outlineLevel="3" x14ac:dyDescent="0.2">
      <c r="F43" s="54"/>
      <c r="G43" s="55"/>
      <c r="H43" s="56" t="s">
        <v>76</v>
      </c>
      <c r="I43" s="55"/>
      <c r="J43" s="57">
        <v>3.9749999999999996</v>
      </c>
      <c r="K43" s="58"/>
      <c r="L43" s="59"/>
      <c r="M43" s="58"/>
      <c r="N43" s="60"/>
      <c r="O43" s="61"/>
      <c r="P43" s="58"/>
      <c r="Q43" s="58"/>
      <c r="R43" s="58"/>
      <c r="S43" s="80" t="s">
        <v>1</v>
      </c>
      <c r="T43" s="58"/>
      <c r="U43" s="58"/>
      <c r="V43" s="56"/>
      <c r="W43" s="55"/>
      <c r="X43" s="55"/>
    </row>
    <row r="44" spans="6:24" s="47" customFormat="1" ht="12" outlineLevel="2" x14ac:dyDescent="0.2">
      <c r="F44" s="20">
        <v>14</v>
      </c>
      <c r="G44" s="48" t="s">
        <v>34</v>
      </c>
      <c r="H44" s="49" t="s">
        <v>160</v>
      </c>
      <c r="I44" s="21" t="s">
        <v>3</v>
      </c>
      <c r="J44" s="50">
        <v>6.36</v>
      </c>
      <c r="K44" s="22">
        <v>0</v>
      </c>
      <c r="L44" s="50">
        <f>J44*(1+K44/100)</f>
        <v>6.36</v>
      </c>
      <c r="M44" s="22">
        <v>0</v>
      </c>
      <c r="N44" s="23">
        <f>L44*M44</f>
        <v>0</v>
      </c>
      <c r="O44" s="51">
        <v>1</v>
      </c>
      <c r="P44" s="52">
        <f>L44*O44</f>
        <v>6.36</v>
      </c>
      <c r="Q44" s="51"/>
      <c r="R44" s="52">
        <f>L44*Q44</f>
        <v>0</v>
      </c>
      <c r="S44" s="23">
        <v>21</v>
      </c>
      <c r="T44" s="23">
        <f>N44*(S44/100)</f>
        <v>0</v>
      </c>
      <c r="U44" s="23">
        <f>N44+T44</f>
        <v>0</v>
      </c>
      <c r="V44" s="49"/>
      <c r="W44" s="48" t="s">
        <v>4</v>
      </c>
      <c r="X44" s="48" t="s">
        <v>12</v>
      </c>
    </row>
    <row r="45" spans="6:24" s="53" customFormat="1" ht="11.25" outlineLevel="3" x14ac:dyDescent="0.2">
      <c r="F45" s="54"/>
      <c r="G45" s="55"/>
      <c r="H45" s="56" t="s">
        <v>143</v>
      </c>
      <c r="I45" s="55"/>
      <c r="J45" s="57">
        <v>6.36</v>
      </c>
      <c r="K45" s="58"/>
      <c r="L45" s="59"/>
      <c r="M45" s="58"/>
      <c r="N45" s="60"/>
      <c r="O45" s="61"/>
      <c r="P45" s="58"/>
      <c r="Q45" s="58"/>
      <c r="R45" s="58"/>
      <c r="S45" s="80" t="s">
        <v>1</v>
      </c>
      <c r="T45" s="58"/>
      <c r="U45" s="58"/>
      <c r="V45" s="56"/>
      <c r="W45" s="55"/>
      <c r="X45" s="55"/>
    </row>
    <row r="46" spans="6:24" s="47" customFormat="1" ht="24" outlineLevel="2" x14ac:dyDescent="0.2">
      <c r="F46" s="20">
        <v>15</v>
      </c>
      <c r="G46" s="48" t="s">
        <v>69</v>
      </c>
      <c r="H46" s="49" t="s">
        <v>261</v>
      </c>
      <c r="I46" s="21" t="s">
        <v>10</v>
      </c>
      <c r="J46" s="50">
        <v>26.5</v>
      </c>
      <c r="K46" s="22">
        <v>0</v>
      </c>
      <c r="L46" s="50">
        <f>J46*(1+K46/100)</f>
        <v>26.5</v>
      </c>
      <c r="M46" s="22">
        <v>0</v>
      </c>
      <c r="N46" s="23">
        <f>L46*M46</f>
        <v>0</v>
      </c>
      <c r="O46" s="51"/>
      <c r="P46" s="52">
        <f>L46*O46</f>
        <v>0</v>
      </c>
      <c r="Q46" s="51"/>
      <c r="R46" s="52">
        <f>L46*Q46</f>
        <v>0</v>
      </c>
      <c r="S46" s="23">
        <v>21</v>
      </c>
      <c r="T46" s="23">
        <f>N46*(S46/100)</f>
        <v>0</v>
      </c>
      <c r="U46" s="23">
        <f>N46+T46</f>
        <v>0</v>
      </c>
      <c r="V46" s="49"/>
      <c r="W46" s="48" t="s">
        <v>4</v>
      </c>
      <c r="X46" s="48" t="s">
        <v>12</v>
      </c>
    </row>
    <row r="47" spans="6:24" s="53" customFormat="1" ht="11.25" outlineLevel="3" x14ac:dyDescent="0.2">
      <c r="F47" s="54"/>
      <c r="G47" s="55"/>
      <c r="H47" s="56" t="s">
        <v>134</v>
      </c>
      <c r="I47" s="55"/>
      <c r="J47" s="57">
        <v>26.5</v>
      </c>
      <c r="K47" s="58"/>
      <c r="L47" s="59"/>
      <c r="M47" s="58"/>
      <c r="N47" s="60"/>
      <c r="O47" s="61"/>
      <c r="P47" s="58"/>
      <c r="Q47" s="58"/>
      <c r="R47" s="58"/>
      <c r="S47" s="80" t="s">
        <v>1</v>
      </c>
      <c r="T47" s="58"/>
      <c r="U47" s="58"/>
      <c r="V47" s="56"/>
      <c r="W47" s="55"/>
      <c r="X47" s="55"/>
    </row>
    <row r="48" spans="6:24" s="47" customFormat="1" ht="24" outlineLevel="2" x14ac:dyDescent="0.2">
      <c r="F48" s="20">
        <v>16</v>
      </c>
      <c r="G48" s="48" t="s">
        <v>72</v>
      </c>
      <c r="H48" s="49" t="s">
        <v>278</v>
      </c>
      <c r="I48" s="21" t="s">
        <v>10</v>
      </c>
      <c r="J48" s="50">
        <v>26.5</v>
      </c>
      <c r="K48" s="22">
        <v>0</v>
      </c>
      <c r="L48" s="50">
        <f>J48*(1+K48/100)</f>
        <v>26.5</v>
      </c>
      <c r="M48" s="22">
        <v>0</v>
      </c>
      <c r="N48" s="23">
        <f>L48*M48</f>
        <v>0</v>
      </c>
      <c r="O48" s="51"/>
      <c r="P48" s="52">
        <f>L48*O48</f>
        <v>0</v>
      </c>
      <c r="Q48" s="51"/>
      <c r="R48" s="52">
        <f>L48*Q48</f>
        <v>0</v>
      </c>
      <c r="S48" s="23">
        <v>21</v>
      </c>
      <c r="T48" s="23">
        <f>N48*(S48/100)</f>
        <v>0</v>
      </c>
      <c r="U48" s="23">
        <f>N48+T48</f>
        <v>0</v>
      </c>
      <c r="V48" s="49"/>
      <c r="W48" s="48" t="s">
        <v>4</v>
      </c>
      <c r="X48" s="48" t="s">
        <v>12</v>
      </c>
    </row>
    <row r="49" spans="6:24" s="47" customFormat="1" ht="12" outlineLevel="2" x14ac:dyDescent="0.2">
      <c r="F49" s="20">
        <v>17</v>
      </c>
      <c r="G49" s="48" t="s">
        <v>71</v>
      </c>
      <c r="H49" s="49" t="s">
        <v>216</v>
      </c>
      <c r="I49" s="21" t="s">
        <v>10</v>
      </c>
      <c r="J49" s="50">
        <v>26.5</v>
      </c>
      <c r="K49" s="22">
        <v>0</v>
      </c>
      <c r="L49" s="50">
        <f>J49*(1+K49/100)</f>
        <v>26.5</v>
      </c>
      <c r="M49" s="22">
        <v>0</v>
      </c>
      <c r="N49" s="23">
        <f>L49*M49</f>
        <v>0</v>
      </c>
      <c r="O49" s="51"/>
      <c r="P49" s="52">
        <f>L49*O49</f>
        <v>0</v>
      </c>
      <c r="Q49" s="51"/>
      <c r="R49" s="52">
        <f>L49*Q49</f>
        <v>0</v>
      </c>
      <c r="S49" s="23">
        <v>21</v>
      </c>
      <c r="T49" s="23">
        <f>N49*(S49/100)</f>
        <v>0</v>
      </c>
      <c r="U49" s="23">
        <f>N49+T49</f>
        <v>0</v>
      </c>
      <c r="V49" s="49"/>
      <c r="W49" s="48" t="s">
        <v>4</v>
      </c>
      <c r="X49" s="48" t="s">
        <v>12</v>
      </c>
    </row>
    <row r="50" spans="6:24" s="53" customFormat="1" ht="22.5" outlineLevel="3" x14ac:dyDescent="0.2">
      <c r="F50" s="54"/>
      <c r="G50" s="55"/>
      <c r="H50" s="56" t="s">
        <v>184</v>
      </c>
      <c r="I50" s="55"/>
      <c r="J50" s="57">
        <v>26.5</v>
      </c>
      <c r="K50" s="58"/>
      <c r="L50" s="59"/>
      <c r="M50" s="58"/>
      <c r="N50" s="60"/>
      <c r="O50" s="61"/>
      <c r="P50" s="58"/>
      <c r="Q50" s="58"/>
      <c r="R50" s="58"/>
      <c r="S50" s="80" t="s">
        <v>1</v>
      </c>
      <c r="T50" s="58"/>
      <c r="U50" s="58"/>
      <c r="V50" s="56"/>
      <c r="W50" s="55"/>
      <c r="X50" s="55"/>
    </row>
    <row r="51" spans="6:24" s="47" customFormat="1" ht="24" outlineLevel="2" x14ac:dyDescent="0.2">
      <c r="F51" s="20">
        <v>18</v>
      </c>
      <c r="G51" s="48" t="s">
        <v>70</v>
      </c>
      <c r="H51" s="49" t="s">
        <v>262</v>
      </c>
      <c r="I51" s="21" t="s">
        <v>10</v>
      </c>
      <c r="J51" s="50">
        <v>26.5</v>
      </c>
      <c r="K51" s="22">
        <v>0</v>
      </c>
      <c r="L51" s="50">
        <f>J51*(1+K51/100)</f>
        <v>26.5</v>
      </c>
      <c r="M51" s="22">
        <v>0</v>
      </c>
      <c r="N51" s="23">
        <f>L51*M51</f>
        <v>0</v>
      </c>
      <c r="O51" s="51"/>
      <c r="P51" s="52">
        <f>L51*O51</f>
        <v>0</v>
      </c>
      <c r="Q51" s="51"/>
      <c r="R51" s="52">
        <f>L51*Q51</f>
        <v>0</v>
      </c>
      <c r="S51" s="23">
        <v>21</v>
      </c>
      <c r="T51" s="23">
        <f>N51*(S51/100)</f>
        <v>0</v>
      </c>
      <c r="U51" s="23">
        <f>N51+T51</f>
        <v>0</v>
      </c>
      <c r="V51" s="49"/>
      <c r="W51" s="48" t="s">
        <v>4</v>
      </c>
      <c r="X51" s="48" t="s">
        <v>12</v>
      </c>
    </row>
    <row r="52" spans="6:24" s="47" customFormat="1" ht="12" outlineLevel="2" x14ac:dyDescent="0.2">
      <c r="F52" s="20">
        <v>19</v>
      </c>
      <c r="G52" s="48" t="s">
        <v>33</v>
      </c>
      <c r="H52" s="49" t="s">
        <v>178</v>
      </c>
      <c r="I52" s="21" t="s">
        <v>8</v>
      </c>
      <c r="J52" s="50">
        <v>0.9275000000000001</v>
      </c>
      <c r="K52" s="22">
        <v>8</v>
      </c>
      <c r="L52" s="50">
        <f>J52*(1+K52/100)</f>
        <v>1.0017000000000003</v>
      </c>
      <c r="M52" s="22">
        <v>0</v>
      </c>
      <c r="N52" s="23">
        <f>L52*M52</f>
        <v>0</v>
      </c>
      <c r="O52" s="51">
        <v>1E-3</v>
      </c>
      <c r="P52" s="52">
        <f>L52*O52</f>
        <v>1.0017000000000003E-3</v>
      </c>
      <c r="Q52" s="51"/>
      <c r="R52" s="52">
        <f>L52*Q52</f>
        <v>0</v>
      </c>
      <c r="S52" s="23">
        <v>21</v>
      </c>
      <c r="T52" s="23">
        <f>N52*(S52/100)</f>
        <v>0</v>
      </c>
      <c r="U52" s="23">
        <f>N52+T52</f>
        <v>0</v>
      </c>
      <c r="V52" s="49"/>
      <c r="W52" s="48" t="s">
        <v>4</v>
      </c>
      <c r="X52" s="48" t="s">
        <v>12</v>
      </c>
    </row>
    <row r="53" spans="6:24" s="53" customFormat="1" ht="11.25" outlineLevel="3" x14ac:dyDescent="0.2">
      <c r="F53" s="54"/>
      <c r="G53" s="55"/>
      <c r="H53" s="56" t="s">
        <v>142</v>
      </c>
      <c r="I53" s="55"/>
      <c r="J53" s="57">
        <v>0.9275000000000001</v>
      </c>
      <c r="K53" s="58"/>
      <c r="L53" s="59"/>
      <c r="M53" s="58"/>
      <c r="N53" s="60"/>
      <c r="O53" s="61"/>
      <c r="P53" s="58"/>
      <c r="Q53" s="58"/>
      <c r="R53" s="58"/>
      <c r="S53" s="80" t="s">
        <v>1</v>
      </c>
      <c r="T53" s="58"/>
      <c r="U53" s="58"/>
      <c r="V53" s="56"/>
      <c r="W53" s="55"/>
      <c r="X53" s="55"/>
    </row>
    <row r="54" spans="6:24" s="47" customFormat="1" ht="12" outlineLevel="2" x14ac:dyDescent="0.2">
      <c r="F54" s="20">
        <v>20</v>
      </c>
      <c r="G54" s="48" t="s">
        <v>75</v>
      </c>
      <c r="H54" s="49" t="s">
        <v>183</v>
      </c>
      <c r="I54" s="21" t="s">
        <v>11</v>
      </c>
      <c r="J54" s="50">
        <v>2.6500000000000004</v>
      </c>
      <c r="K54" s="22">
        <v>0</v>
      </c>
      <c r="L54" s="50">
        <f>J54*(1+K54/100)</f>
        <v>2.6500000000000004</v>
      </c>
      <c r="M54" s="22">
        <v>0</v>
      </c>
      <c r="N54" s="23">
        <f>L54*M54</f>
        <v>0</v>
      </c>
      <c r="O54" s="51"/>
      <c r="P54" s="52">
        <f>L54*O54</f>
        <v>0</v>
      </c>
      <c r="Q54" s="51"/>
      <c r="R54" s="52">
        <f>L54*Q54</f>
        <v>0</v>
      </c>
      <c r="S54" s="23">
        <v>21</v>
      </c>
      <c r="T54" s="23">
        <f>N54*(S54/100)</f>
        <v>0</v>
      </c>
      <c r="U54" s="23">
        <f>N54+T54</f>
        <v>0</v>
      </c>
      <c r="V54" s="49"/>
      <c r="W54" s="48" t="s">
        <v>4</v>
      </c>
      <c r="X54" s="48" t="s">
        <v>12</v>
      </c>
    </row>
    <row r="55" spans="6:24" s="53" customFormat="1" ht="11.25" outlineLevel="3" x14ac:dyDescent="0.2">
      <c r="F55" s="54"/>
      <c r="G55" s="55"/>
      <c r="H55" s="56" t="s">
        <v>158</v>
      </c>
      <c r="I55" s="55"/>
      <c r="J55" s="57">
        <v>2.6500000000000004</v>
      </c>
      <c r="K55" s="58"/>
      <c r="L55" s="59"/>
      <c r="M55" s="58"/>
      <c r="N55" s="60"/>
      <c r="O55" s="61"/>
      <c r="P55" s="58"/>
      <c r="Q55" s="58"/>
      <c r="R55" s="58"/>
      <c r="S55" s="80" t="s">
        <v>1</v>
      </c>
      <c r="T55" s="58"/>
      <c r="U55" s="58"/>
      <c r="V55" s="56"/>
      <c r="W55" s="55"/>
      <c r="X55" s="55"/>
    </row>
    <row r="56" spans="6:24" s="47" customFormat="1" ht="12" outlineLevel="2" x14ac:dyDescent="0.2">
      <c r="F56" s="20">
        <v>21</v>
      </c>
      <c r="G56" s="48" t="s">
        <v>74</v>
      </c>
      <c r="H56" s="49" t="s">
        <v>200</v>
      </c>
      <c r="I56" s="21" t="s">
        <v>11</v>
      </c>
      <c r="J56" s="50">
        <v>2.65</v>
      </c>
      <c r="K56" s="22">
        <v>0</v>
      </c>
      <c r="L56" s="50">
        <f>J56*(1+K56/100)</f>
        <v>2.65</v>
      </c>
      <c r="M56" s="22">
        <v>0</v>
      </c>
      <c r="N56" s="23">
        <f>L56*M56</f>
        <v>0</v>
      </c>
      <c r="O56" s="51"/>
      <c r="P56" s="52">
        <f>L56*O56</f>
        <v>0</v>
      </c>
      <c r="Q56" s="51"/>
      <c r="R56" s="52">
        <f>L56*Q56</f>
        <v>0</v>
      </c>
      <c r="S56" s="23">
        <v>21</v>
      </c>
      <c r="T56" s="23">
        <f>N56*(S56/100)</f>
        <v>0</v>
      </c>
      <c r="U56" s="23">
        <f>N56+T56</f>
        <v>0</v>
      </c>
      <c r="V56" s="49"/>
      <c r="W56" s="48" t="s">
        <v>4</v>
      </c>
      <c r="X56" s="48" t="s">
        <v>12</v>
      </c>
    </row>
    <row r="57" spans="6:24" s="47" customFormat="1" ht="12" outlineLevel="2" x14ac:dyDescent="0.2">
      <c r="F57" s="20">
        <v>22</v>
      </c>
      <c r="G57" s="48" t="s">
        <v>73</v>
      </c>
      <c r="H57" s="49" t="s">
        <v>224</v>
      </c>
      <c r="I57" s="21" t="s">
        <v>10</v>
      </c>
      <c r="J57" s="50">
        <v>79.5</v>
      </c>
      <c r="K57" s="22">
        <v>0</v>
      </c>
      <c r="L57" s="50">
        <f>J57*(1+K57/100)</f>
        <v>79.5</v>
      </c>
      <c r="M57" s="22">
        <v>0</v>
      </c>
      <c r="N57" s="23">
        <f>L57*M57</f>
        <v>0</v>
      </c>
      <c r="O57" s="51"/>
      <c r="P57" s="52">
        <f>L57*O57</f>
        <v>0</v>
      </c>
      <c r="Q57" s="51"/>
      <c r="R57" s="52">
        <f>L57*Q57</f>
        <v>0</v>
      </c>
      <c r="S57" s="23">
        <v>21</v>
      </c>
      <c r="T57" s="23">
        <f>N57*(S57/100)</f>
        <v>0</v>
      </c>
      <c r="U57" s="23">
        <f>N57+T57</f>
        <v>0</v>
      </c>
      <c r="V57" s="49"/>
      <c r="W57" s="48" t="s">
        <v>4</v>
      </c>
      <c r="X57" s="48" t="s">
        <v>12</v>
      </c>
    </row>
    <row r="58" spans="6:24" s="53" customFormat="1" ht="11.25" outlineLevel="3" x14ac:dyDescent="0.2">
      <c r="F58" s="54"/>
      <c r="G58" s="55"/>
      <c r="H58" s="56" t="s">
        <v>175</v>
      </c>
      <c r="I58" s="55"/>
      <c r="J58" s="57">
        <v>79.5</v>
      </c>
      <c r="K58" s="58"/>
      <c r="L58" s="59"/>
      <c r="M58" s="58"/>
      <c r="N58" s="60"/>
      <c r="O58" s="61"/>
      <c r="P58" s="58"/>
      <c r="Q58" s="58"/>
      <c r="R58" s="58"/>
      <c r="S58" s="80" t="s">
        <v>1</v>
      </c>
      <c r="T58" s="58"/>
      <c r="U58" s="58"/>
      <c r="V58" s="56"/>
      <c r="W58" s="55"/>
      <c r="X58" s="55"/>
    </row>
    <row r="59" spans="6:24" s="82" customFormat="1" ht="12.75" customHeight="1" outlineLevel="2" x14ac:dyDescent="0.2">
      <c r="F59" s="83"/>
      <c r="G59" s="84"/>
      <c r="H59" s="85"/>
      <c r="I59" s="84"/>
      <c r="J59" s="86"/>
      <c r="K59" s="87"/>
      <c r="L59" s="86"/>
      <c r="M59" s="87"/>
      <c r="N59" s="88"/>
      <c r="O59" s="89"/>
      <c r="P59" s="87"/>
      <c r="Q59" s="87"/>
      <c r="R59" s="87"/>
      <c r="S59" s="81" t="s">
        <v>1</v>
      </c>
      <c r="T59" s="87"/>
      <c r="U59" s="87"/>
      <c r="V59" s="87"/>
      <c r="W59" s="84"/>
      <c r="X59" s="84"/>
    </row>
    <row r="60" spans="6:24" s="39" customFormat="1" ht="16.5" customHeight="1" outlineLevel="1" x14ac:dyDescent="0.2">
      <c r="F60" s="40"/>
      <c r="G60" s="41"/>
      <c r="H60" s="41" t="s">
        <v>167</v>
      </c>
      <c r="I60" s="6"/>
      <c r="J60" s="42"/>
      <c r="K60" s="43"/>
      <c r="L60" s="42"/>
      <c r="M60" s="43"/>
      <c r="N60" s="44">
        <f>SUBTOTAL(9,N61:N79)</f>
        <v>0</v>
      </c>
      <c r="O60" s="45"/>
      <c r="P60" s="46">
        <f>SUBTOTAL(9,P61:P79)</f>
        <v>0</v>
      </c>
      <c r="Q60" s="43"/>
      <c r="R60" s="46">
        <f>SUBTOTAL(9,R61:R79)</f>
        <v>317.94880000000001</v>
      </c>
      <c r="S60" s="79" t="s">
        <v>1</v>
      </c>
      <c r="T60" s="44">
        <f>SUBTOTAL(9,T61:T79)</f>
        <v>0</v>
      </c>
      <c r="U60" s="44">
        <f>SUBTOTAL(9,U61:U79)</f>
        <v>0</v>
      </c>
      <c r="W60" s="26"/>
      <c r="X60" s="26"/>
    </row>
    <row r="61" spans="6:24" s="47" customFormat="1" ht="12" outlineLevel="2" x14ac:dyDescent="0.2">
      <c r="F61" s="20">
        <v>1</v>
      </c>
      <c r="G61" s="48" t="s">
        <v>97</v>
      </c>
      <c r="H61" s="49" t="s">
        <v>217</v>
      </c>
      <c r="I61" s="21" t="s">
        <v>2</v>
      </c>
      <c r="J61" s="50">
        <v>2.4</v>
      </c>
      <c r="K61" s="22">
        <v>0</v>
      </c>
      <c r="L61" s="50">
        <f>J61*(1+K61/100)</f>
        <v>2.4</v>
      </c>
      <c r="M61" s="22">
        <v>0</v>
      </c>
      <c r="N61" s="23">
        <f>L61*M61</f>
        <v>0</v>
      </c>
      <c r="O61" s="51"/>
      <c r="P61" s="52">
        <f>L61*O61</f>
        <v>0</v>
      </c>
      <c r="Q61" s="51"/>
      <c r="R61" s="52">
        <f>L61*Q61</f>
        <v>0</v>
      </c>
      <c r="S61" s="23">
        <v>21</v>
      </c>
      <c r="T61" s="23">
        <f>N61*(S61/100)</f>
        <v>0</v>
      </c>
      <c r="U61" s="23">
        <f>N61+T61</f>
        <v>0</v>
      </c>
      <c r="V61" s="49"/>
      <c r="W61" s="48" t="s">
        <v>4</v>
      </c>
      <c r="X61" s="48" t="s">
        <v>23</v>
      </c>
    </row>
    <row r="62" spans="6:24" s="53" customFormat="1" ht="11.25" outlineLevel="3" x14ac:dyDescent="0.2">
      <c r="F62" s="54"/>
      <c r="G62" s="55"/>
      <c r="H62" s="56" t="s">
        <v>140</v>
      </c>
      <c r="I62" s="55"/>
      <c r="J62" s="57">
        <v>2.4</v>
      </c>
      <c r="K62" s="58"/>
      <c r="L62" s="59"/>
      <c r="M62" s="58"/>
      <c r="N62" s="60"/>
      <c r="O62" s="61"/>
      <c r="P62" s="58"/>
      <c r="Q62" s="58"/>
      <c r="R62" s="58"/>
      <c r="S62" s="80" t="s">
        <v>1</v>
      </c>
      <c r="T62" s="58"/>
      <c r="U62" s="58"/>
      <c r="V62" s="56"/>
      <c r="W62" s="55"/>
      <c r="X62" s="55"/>
    </row>
    <row r="63" spans="6:24" s="47" customFormat="1" ht="12" outlineLevel="2" x14ac:dyDescent="0.2">
      <c r="F63" s="20">
        <v>2</v>
      </c>
      <c r="G63" s="48" t="s">
        <v>55</v>
      </c>
      <c r="H63" s="49" t="s">
        <v>212</v>
      </c>
      <c r="I63" s="21" t="s">
        <v>10</v>
      </c>
      <c r="J63" s="50">
        <v>18.600000000000001</v>
      </c>
      <c r="K63" s="22">
        <v>0</v>
      </c>
      <c r="L63" s="50">
        <f>J63*(1+K63/100)</f>
        <v>18.600000000000001</v>
      </c>
      <c r="M63" s="22">
        <v>0</v>
      </c>
      <c r="N63" s="23">
        <f>L63*M63</f>
        <v>0</v>
      </c>
      <c r="O63" s="51"/>
      <c r="P63" s="52">
        <f>L63*O63</f>
        <v>0</v>
      </c>
      <c r="Q63" s="51">
        <v>9.8000000000000004E-2</v>
      </c>
      <c r="R63" s="52">
        <f>L63*Q63</f>
        <v>1.8228000000000002</v>
      </c>
      <c r="S63" s="23">
        <v>21</v>
      </c>
      <c r="T63" s="23">
        <f>N63*(S63/100)</f>
        <v>0</v>
      </c>
      <c r="U63" s="23">
        <f>N63+T63</f>
        <v>0</v>
      </c>
      <c r="V63" s="49"/>
      <c r="W63" s="48" t="s">
        <v>4</v>
      </c>
      <c r="X63" s="48" t="s">
        <v>23</v>
      </c>
    </row>
    <row r="64" spans="6:24" s="53" customFormat="1" ht="11.25" outlineLevel="3" x14ac:dyDescent="0.2">
      <c r="F64" s="54"/>
      <c r="G64" s="55"/>
      <c r="H64" s="56" t="s">
        <v>157</v>
      </c>
      <c r="I64" s="55"/>
      <c r="J64" s="57">
        <v>18.600000000000001</v>
      </c>
      <c r="K64" s="58"/>
      <c r="L64" s="59"/>
      <c r="M64" s="58"/>
      <c r="N64" s="60"/>
      <c r="O64" s="61"/>
      <c r="P64" s="58"/>
      <c r="Q64" s="58"/>
      <c r="R64" s="58"/>
      <c r="S64" s="80" t="s">
        <v>1</v>
      </c>
      <c r="T64" s="58"/>
      <c r="U64" s="58"/>
      <c r="V64" s="56"/>
      <c r="W64" s="55"/>
      <c r="X64" s="55"/>
    </row>
    <row r="65" spans="6:24" s="47" customFormat="1" ht="12" outlineLevel="2" x14ac:dyDescent="0.2">
      <c r="F65" s="20">
        <v>3</v>
      </c>
      <c r="G65" s="48" t="s">
        <v>56</v>
      </c>
      <c r="H65" s="49" t="s">
        <v>208</v>
      </c>
      <c r="I65" s="21" t="s">
        <v>2</v>
      </c>
      <c r="J65" s="50">
        <v>12.5</v>
      </c>
      <c r="K65" s="22">
        <v>0</v>
      </c>
      <c r="L65" s="50">
        <f>J65*(1+K65/100)</f>
        <v>12.5</v>
      </c>
      <c r="M65" s="22">
        <v>0</v>
      </c>
      <c r="N65" s="23">
        <f>L65*M65</f>
        <v>0</v>
      </c>
      <c r="O65" s="51"/>
      <c r="P65" s="52">
        <f>L65*O65</f>
        <v>0</v>
      </c>
      <c r="Q65" s="51">
        <v>0.20499999999999999</v>
      </c>
      <c r="R65" s="52">
        <f>L65*Q65</f>
        <v>2.5625</v>
      </c>
      <c r="S65" s="23">
        <v>21</v>
      </c>
      <c r="T65" s="23">
        <f>N65*(S65/100)</f>
        <v>0</v>
      </c>
      <c r="U65" s="23">
        <f>N65+T65</f>
        <v>0</v>
      </c>
      <c r="V65" s="49"/>
      <c r="W65" s="48" t="s">
        <v>4</v>
      </c>
      <c r="X65" s="48" t="s">
        <v>23</v>
      </c>
    </row>
    <row r="66" spans="6:24" s="53" customFormat="1" ht="11.25" outlineLevel="3" x14ac:dyDescent="0.2">
      <c r="F66" s="54"/>
      <c r="G66" s="55"/>
      <c r="H66" s="56" t="s">
        <v>155</v>
      </c>
      <c r="I66" s="55"/>
      <c r="J66" s="57">
        <v>12.5</v>
      </c>
      <c r="K66" s="58"/>
      <c r="L66" s="59"/>
      <c r="M66" s="58"/>
      <c r="N66" s="60"/>
      <c r="O66" s="61"/>
      <c r="P66" s="58"/>
      <c r="Q66" s="58"/>
      <c r="R66" s="58"/>
      <c r="S66" s="80" t="s">
        <v>1</v>
      </c>
      <c r="T66" s="58"/>
      <c r="U66" s="58"/>
      <c r="V66" s="56"/>
      <c r="W66" s="55"/>
      <c r="X66" s="55"/>
    </row>
    <row r="67" spans="6:24" s="47" customFormat="1" ht="24" outlineLevel="2" x14ac:dyDescent="0.2">
      <c r="F67" s="20">
        <v>4</v>
      </c>
      <c r="G67" s="48" t="s">
        <v>54</v>
      </c>
      <c r="H67" s="49" t="s">
        <v>252</v>
      </c>
      <c r="I67" s="21" t="s">
        <v>10</v>
      </c>
      <c r="J67" s="50">
        <v>42.3</v>
      </c>
      <c r="K67" s="22">
        <v>0</v>
      </c>
      <c r="L67" s="50">
        <f>J67*(1+K67/100)</f>
        <v>42.3</v>
      </c>
      <c r="M67" s="22">
        <v>0</v>
      </c>
      <c r="N67" s="23">
        <f>L67*M67</f>
        <v>0</v>
      </c>
      <c r="O67" s="51"/>
      <c r="P67" s="52">
        <f>L67*O67</f>
        <v>0</v>
      </c>
      <c r="Q67" s="51">
        <v>0.32</v>
      </c>
      <c r="R67" s="52">
        <f>L67*Q67</f>
        <v>13.536</v>
      </c>
      <c r="S67" s="23">
        <v>21</v>
      </c>
      <c r="T67" s="23">
        <f>N67*(S67/100)</f>
        <v>0</v>
      </c>
      <c r="U67" s="23">
        <f>N67+T67</f>
        <v>0</v>
      </c>
      <c r="V67" s="49"/>
      <c r="W67" s="48" t="s">
        <v>4</v>
      </c>
      <c r="X67" s="48" t="s">
        <v>23</v>
      </c>
    </row>
    <row r="68" spans="6:24" s="53" customFormat="1" ht="11.25" outlineLevel="3" x14ac:dyDescent="0.2">
      <c r="F68" s="54"/>
      <c r="G68" s="55"/>
      <c r="H68" s="56" t="s">
        <v>169</v>
      </c>
      <c r="I68" s="55"/>
      <c r="J68" s="57">
        <v>42.3</v>
      </c>
      <c r="K68" s="58"/>
      <c r="L68" s="59"/>
      <c r="M68" s="58"/>
      <c r="N68" s="60"/>
      <c r="O68" s="61"/>
      <c r="P68" s="58"/>
      <c r="Q68" s="58"/>
      <c r="R68" s="58"/>
      <c r="S68" s="80" t="s">
        <v>1</v>
      </c>
      <c r="T68" s="58"/>
      <c r="U68" s="58"/>
      <c r="V68" s="56"/>
      <c r="W68" s="55"/>
      <c r="X68" s="55"/>
    </row>
    <row r="69" spans="6:24" s="47" customFormat="1" ht="24" outlineLevel="2" x14ac:dyDescent="0.2">
      <c r="F69" s="20">
        <v>5</v>
      </c>
      <c r="G69" s="48" t="s">
        <v>51</v>
      </c>
      <c r="H69" s="49" t="s">
        <v>265</v>
      </c>
      <c r="I69" s="21" t="s">
        <v>10</v>
      </c>
      <c r="J69" s="50">
        <v>146.30000000000001</v>
      </c>
      <c r="K69" s="22">
        <v>0</v>
      </c>
      <c r="L69" s="50">
        <f>J69*(1+K69/100)</f>
        <v>146.30000000000001</v>
      </c>
      <c r="M69" s="22">
        <v>0</v>
      </c>
      <c r="N69" s="23">
        <f>L69*M69</f>
        <v>0</v>
      </c>
      <c r="O69" s="51"/>
      <c r="P69" s="52">
        <f>L69*O69</f>
        <v>0</v>
      </c>
      <c r="Q69" s="51">
        <v>0.255</v>
      </c>
      <c r="R69" s="52">
        <f>L69*Q69</f>
        <v>37.306500000000007</v>
      </c>
      <c r="S69" s="23">
        <v>21</v>
      </c>
      <c r="T69" s="23">
        <f>N69*(S69/100)</f>
        <v>0</v>
      </c>
      <c r="U69" s="23">
        <f>N69+T69</f>
        <v>0</v>
      </c>
      <c r="V69" s="49"/>
      <c r="W69" s="48" t="s">
        <v>4</v>
      </c>
      <c r="X69" s="48" t="s">
        <v>23</v>
      </c>
    </row>
    <row r="70" spans="6:24" s="53" customFormat="1" ht="11.25" outlineLevel="3" x14ac:dyDescent="0.2">
      <c r="F70" s="54"/>
      <c r="G70" s="55"/>
      <c r="H70" s="56" t="s">
        <v>221</v>
      </c>
      <c r="I70" s="55"/>
      <c r="J70" s="57">
        <v>123.8</v>
      </c>
      <c r="K70" s="58"/>
      <c r="L70" s="59"/>
      <c r="M70" s="58"/>
      <c r="N70" s="60"/>
      <c r="O70" s="61"/>
      <c r="P70" s="58"/>
      <c r="Q70" s="58"/>
      <c r="R70" s="58"/>
      <c r="S70" s="80" t="s">
        <v>1</v>
      </c>
      <c r="T70" s="58"/>
      <c r="U70" s="58"/>
      <c r="V70" s="56"/>
      <c r="W70" s="55"/>
      <c r="X70" s="55"/>
    </row>
    <row r="71" spans="6:24" s="53" customFormat="1" ht="11.25" outlineLevel="3" x14ac:dyDescent="0.2">
      <c r="F71" s="54"/>
      <c r="G71" s="55"/>
      <c r="H71" s="56" t="s">
        <v>227</v>
      </c>
      <c r="I71" s="55"/>
      <c r="J71" s="57">
        <v>22.5</v>
      </c>
      <c r="K71" s="58"/>
      <c r="L71" s="59"/>
      <c r="M71" s="58"/>
      <c r="N71" s="60"/>
      <c r="O71" s="61"/>
      <c r="P71" s="58"/>
      <c r="Q71" s="58"/>
      <c r="R71" s="58"/>
      <c r="S71" s="80" t="s">
        <v>1</v>
      </c>
      <c r="T71" s="58"/>
      <c r="U71" s="58"/>
      <c r="V71" s="56"/>
      <c r="W71" s="55"/>
      <c r="X71" s="55"/>
    </row>
    <row r="72" spans="6:24" s="47" customFormat="1" ht="12" outlineLevel="2" x14ac:dyDescent="0.2">
      <c r="F72" s="20">
        <v>6</v>
      </c>
      <c r="G72" s="48" t="s">
        <v>52</v>
      </c>
      <c r="H72" s="49" t="s">
        <v>244</v>
      </c>
      <c r="I72" s="21" t="s">
        <v>10</v>
      </c>
      <c r="J72" s="50">
        <v>1098.5999999999999</v>
      </c>
      <c r="K72" s="22">
        <v>0</v>
      </c>
      <c r="L72" s="50">
        <f>J72*(1+K72/100)</f>
        <v>1098.5999999999999</v>
      </c>
      <c r="M72" s="22">
        <v>0</v>
      </c>
      <c r="N72" s="23">
        <f>L72*M72</f>
        <v>0</v>
      </c>
      <c r="O72" s="51"/>
      <c r="P72" s="52">
        <f>L72*O72</f>
        <v>0</v>
      </c>
      <c r="Q72" s="51">
        <v>0.23499999999999999</v>
      </c>
      <c r="R72" s="52">
        <f>L72*Q72</f>
        <v>258.17099999999999</v>
      </c>
      <c r="S72" s="23">
        <v>21</v>
      </c>
      <c r="T72" s="23">
        <f>N72*(S72/100)</f>
        <v>0</v>
      </c>
      <c r="U72" s="23">
        <f>N72+T72</f>
        <v>0</v>
      </c>
      <c r="V72" s="49"/>
      <c r="W72" s="48" t="s">
        <v>4</v>
      </c>
      <c r="X72" s="48" t="s">
        <v>23</v>
      </c>
    </row>
    <row r="73" spans="6:24" s="53" customFormat="1" ht="11.25" outlineLevel="3" x14ac:dyDescent="0.2">
      <c r="F73" s="54"/>
      <c r="G73" s="55"/>
      <c r="H73" s="56" t="s">
        <v>182</v>
      </c>
      <c r="I73" s="55"/>
      <c r="J73" s="57">
        <v>1098.5999999999999</v>
      </c>
      <c r="K73" s="58"/>
      <c r="L73" s="59"/>
      <c r="M73" s="58"/>
      <c r="N73" s="60"/>
      <c r="O73" s="61"/>
      <c r="P73" s="58"/>
      <c r="Q73" s="58"/>
      <c r="R73" s="58"/>
      <c r="S73" s="80" t="s">
        <v>1</v>
      </c>
      <c r="T73" s="58"/>
      <c r="U73" s="58"/>
      <c r="V73" s="56"/>
      <c r="W73" s="55"/>
      <c r="X73" s="55"/>
    </row>
    <row r="74" spans="6:24" s="47" customFormat="1" ht="12" outlineLevel="2" x14ac:dyDescent="0.2">
      <c r="F74" s="20">
        <v>7</v>
      </c>
      <c r="G74" s="48" t="s">
        <v>53</v>
      </c>
      <c r="H74" s="49" t="s">
        <v>247</v>
      </c>
      <c r="I74" s="21" t="s">
        <v>10</v>
      </c>
      <c r="J74" s="50">
        <v>17.5</v>
      </c>
      <c r="K74" s="22">
        <v>0</v>
      </c>
      <c r="L74" s="50">
        <f>J74*(1+K74/100)</f>
        <v>17.5</v>
      </c>
      <c r="M74" s="22">
        <v>0</v>
      </c>
      <c r="N74" s="23">
        <f>L74*M74</f>
        <v>0</v>
      </c>
      <c r="O74" s="51"/>
      <c r="P74" s="52">
        <f>L74*O74</f>
        <v>0</v>
      </c>
      <c r="Q74" s="51">
        <v>0.26</v>
      </c>
      <c r="R74" s="52">
        <f>L74*Q74</f>
        <v>4.55</v>
      </c>
      <c r="S74" s="23">
        <v>21</v>
      </c>
      <c r="T74" s="23">
        <f>N74*(S74/100)</f>
        <v>0</v>
      </c>
      <c r="U74" s="23">
        <f>N74+T74</f>
        <v>0</v>
      </c>
      <c r="V74" s="49"/>
      <c r="W74" s="48" t="s">
        <v>4</v>
      </c>
      <c r="X74" s="48" t="s">
        <v>23</v>
      </c>
    </row>
    <row r="75" spans="6:24" s="53" customFormat="1" ht="11.25" outlineLevel="3" x14ac:dyDescent="0.2">
      <c r="F75" s="54"/>
      <c r="G75" s="55"/>
      <c r="H75" s="56" t="s">
        <v>156</v>
      </c>
      <c r="I75" s="55"/>
      <c r="J75" s="57">
        <v>17.5</v>
      </c>
      <c r="K75" s="58"/>
      <c r="L75" s="59"/>
      <c r="M75" s="58"/>
      <c r="N75" s="60"/>
      <c r="O75" s="61"/>
      <c r="P75" s="58"/>
      <c r="Q75" s="58"/>
      <c r="R75" s="58"/>
      <c r="S75" s="80" t="s">
        <v>1</v>
      </c>
      <c r="T75" s="58"/>
      <c r="U75" s="58"/>
      <c r="V75" s="56"/>
      <c r="W75" s="55"/>
      <c r="X75" s="55"/>
    </row>
    <row r="76" spans="6:24" s="47" customFormat="1" ht="24" outlineLevel="2" x14ac:dyDescent="0.2">
      <c r="F76" s="20">
        <v>8</v>
      </c>
      <c r="G76" s="48" t="s">
        <v>100</v>
      </c>
      <c r="H76" s="49" t="s">
        <v>253</v>
      </c>
      <c r="I76" s="21" t="s">
        <v>10</v>
      </c>
      <c r="J76" s="50">
        <v>3.05</v>
      </c>
      <c r="K76" s="22">
        <v>0</v>
      </c>
      <c r="L76" s="50">
        <f>J76*(1+K76/100)</f>
        <v>3.05</v>
      </c>
      <c r="M76" s="22">
        <v>0</v>
      </c>
      <c r="N76" s="23">
        <f>L76*M76</f>
        <v>0</v>
      </c>
      <c r="O76" s="51"/>
      <c r="P76" s="52">
        <f>L76*O76</f>
        <v>0</v>
      </c>
      <c r="Q76" s="51"/>
      <c r="R76" s="52">
        <f>L76*Q76</f>
        <v>0</v>
      </c>
      <c r="S76" s="23">
        <v>21</v>
      </c>
      <c r="T76" s="23">
        <f>N76*(S76/100)</f>
        <v>0</v>
      </c>
      <c r="U76" s="23">
        <f>N76+T76</f>
        <v>0</v>
      </c>
      <c r="V76" s="49"/>
      <c r="W76" s="48" t="s">
        <v>4</v>
      </c>
      <c r="X76" s="48" t="s">
        <v>23</v>
      </c>
    </row>
    <row r="77" spans="6:24" s="53" customFormat="1" ht="22.5" outlineLevel="3" x14ac:dyDescent="0.2">
      <c r="F77" s="54"/>
      <c r="G77" s="55"/>
      <c r="H77" s="56" t="s">
        <v>269</v>
      </c>
      <c r="I77" s="55"/>
      <c r="J77" s="57">
        <v>3.05</v>
      </c>
      <c r="K77" s="58"/>
      <c r="L77" s="59"/>
      <c r="M77" s="58"/>
      <c r="N77" s="60"/>
      <c r="O77" s="61"/>
      <c r="P77" s="58"/>
      <c r="Q77" s="58"/>
      <c r="R77" s="58"/>
      <c r="S77" s="80" t="s">
        <v>1</v>
      </c>
      <c r="T77" s="58"/>
      <c r="U77" s="58"/>
      <c r="V77" s="56"/>
      <c r="W77" s="55"/>
      <c r="X77" s="55"/>
    </row>
    <row r="78" spans="6:24" s="47" customFormat="1" ht="12" outlineLevel="2" x14ac:dyDescent="0.2">
      <c r="F78" s="20">
        <v>9</v>
      </c>
      <c r="G78" s="48" t="s">
        <v>99</v>
      </c>
      <c r="H78" s="49" t="s">
        <v>230</v>
      </c>
      <c r="I78" s="21" t="s">
        <v>2</v>
      </c>
      <c r="J78" s="50">
        <v>12.5</v>
      </c>
      <c r="K78" s="22">
        <v>0</v>
      </c>
      <c r="L78" s="50">
        <f>J78*(1+K78/100)</f>
        <v>12.5</v>
      </c>
      <c r="M78" s="22">
        <v>0</v>
      </c>
      <c r="N78" s="23">
        <f>L78*M78</f>
        <v>0</v>
      </c>
      <c r="O78" s="51"/>
      <c r="P78" s="52">
        <f>L78*O78</f>
        <v>0</v>
      </c>
      <c r="Q78" s="51"/>
      <c r="R78" s="52">
        <f>L78*Q78</f>
        <v>0</v>
      </c>
      <c r="S78" s="23">
        <v>21</v>
      </c>
      <c r="T78" s="23">
        <f>N78*(S78/100)</f>
        <v>0</v>
      </c>
      <c r="U78" s="23">
        <f>N78+T78</f>
        <v>0</v>
      </c>
      <c r="V78" s="49"/>
      <c r="W78" s="48" t="s">
        <v>4</v>
      </c>
      <c r="X78" s="48" t="s">
        <v>23</v>
      </c>
    </row>
    <row r="79" spans="6:24" s="82" customFormat="1" ht="12.75" customHeight="1" outlineLevel="2" x14ac:dyDescent="0.2">
      <c r="F79" s="83"/>
      <c r="G79" s="84"/>
      <c r="H79" s="85"/>
      <c r="I79" s="84"/>
      <c r="J79" s="86"/>
      <c r="K79" s="87"/>
      <c r="L79" s="86"/>
      <c r="M79" s="87"/>
      <c r="N79" s="88"/>
      <c r="O79" s="89"/>
      <c r="P79" s="87"/>
      <c r="Q79" s="87"/>
      <c r="R79" s="87"/>
      <c r="S79" s="81" t="s">
        <v>1</v>
      </c>
      <c r="T79" s="87"/>
      <c r="U79" s="87"/>
      <c r="V79" s="87"/>
      <c r="W79" s="84"/>
      <c r="X79" s="84"/>
    </row>
    <row r="80" spans="6:24" s="39" customFormat="1" ht="16.5" customHeight="1" outlineLevel="1" x14ac:dyDescent="0.2">
      <c r="F80" s="40"/>
      <c r="G80" s="41"/>
      <c r="H80" s="41" t="s">
        <v>144</v>
      </c>
      <c r="I80" s="6"/>
      <c r="J80" s="42"/>
      <c r="K80" s="43"/>
      <c r="L80" s="42"/>
      <c r="M80" s="43"/>
      <c r="N80" s="44">
        <f>SUBTOTAL(9,N81:N83)</f>
        <v>0</v>
      </c>
      <c r="O80" s="45"/>
      <c r="P80" s="46">
        <f>SUBTOTAL(9,P81:P83)</f>
        <v>4.9916328000000005</v>
      </c>
      <c r="Q80" s="43"/>
      <c r="R80" s="46">
        <f>SUBTOTAL(9,R81:R83)</f>
        <v>0</v>
      </c>
      <c r="S80" s="79" t="s">
        <v>1</v>
      </c>
      <c r="T80" s="44">
        <f>SUBTOTAL(9,T81:T83)</f>
        <v>0</v>
      </c>
      <c r="U80" s="44">
        <f>SUBTOTAL(9,U81:U83)</f>
        <v>0</v>
      </c>
      <c r="W80" s="26"/>
      <c r="X80" s="26"/>
    </row>
    <row r="81" spans="6:24" s="47" customFormat="1" ht="12" outlineLevel="2" x14ac:dyDescent="0.2">
      <c r="F81" s="20">
        <v>1</v>
      </c>
      <c r="G81" s="48" t="s">
        <v>77</v>
      </c>
      <c r="H81" s="49" t="s">
        <v>241</v>
      </c>
      <c r="I81" s="21" t="s">
        <v>11</v>
      </c>
      <c r="J81" s="50">
        <v>2.64</v>
      </c>
      <c r="K81" s="22">
        <v>0</v>
      </c>
      <c r="L81" s="50">
        <f>J81*(1+K81/100)</f>
        <v>2.64</v>
      </c>
      <c r="M81" s="22">
        <v>0</v>
      </c>
      <c r="N81" s="23">
        <f>L81*M81</f>
        <v>0</v>
      </c>
      <c r="O81" s="51">
        <v>1.8907700000000001</v>
      </c>
      <c r="P81" s="52">
        <f>L81*O81</f>
        <v>4.9916328000000005</v>
      </c>
      <c r="Q81" s="51"/>
      <c r="R81" s="52">
        <f>L81*Q81</f>
        <v>0</v>
      </c>
      <c r="S81" s="23">
        <v>21</v>
      </c>
      <c r="T81" s="23">
        <f>N81*(S81/100)</f>
        <v>0</v>
      </c>
      <c r="U81" s="23">
        <f>N81+T81</f>
        <v>0</v>
      </c>
      <c r="V81" s="49"/>
      <c r="W81" s="48" t="s">
        <v>4</v>
      </c>
      <c r="X81" s="48" t="s">
        <v>13</v>
      </c>
    </row>
    <row r="82" spans="6:24" s="53" customFormat="1" ht="11.25" outlineLevel="3" x14ac:dyDescent="0.2">
      <c r="F82" s="54"/>
      <c r="G82" s="55"/>
      <c r="H82" s="56" t="s">
        <v>220</v>
      </c>
      <c r="I82" s="55"/>
      <c r="J82" s="57">
        <v>2.64</v>
      </c>
      <c r="K82" s="58"/>
      <c r="L82" s="59"/>
      <c r="M82" s="58"/>
      <c r="N82" s="60"/>
      <c r="O82" s="61"/>
      <c r="P82" s="58"/>
      <c r="Q82" s="58"/>
      <c r="R82" s="58"/>
      <c r="S82" s="80" t="s">
        <v>1</v>
      </c>
      <c r="T82" s="58"/>
      <c r="U82" s="58"/>
      <c r="V82" s="56"/>
      <c r="W82" s="55"/>
      <c r="X82" s="55"/>
    </row>
    <row r="83" spans="6:24" s="82" customFormat="1" ht="12.75" customHeight="1" outlineLevel="2" x14ac:dyDescent="0.2">
      <c r="F83" s="83"/>
      <c r="G83" s="84"/>
      <c r="H83" s="85"/>
      <c r="I83" s="84"/>
      <c r="J83" s="86"/>
      <c r="K83" s="87"/>
      <c r="L83" s="86"/>
      <c r="M83" s="87"/>
      <c r="N83" s="88"/>
      <c r="O83" s="89"/>
      <c r="P83" s="87"/>
      <c r="Q83" s="87"/>
      <c r="R83" s="87"/>
      <c r="S83" s="81" t="s">
        <v>1</v>
      </c>
      <c r="T83" s="87"/>
      <c r="U83" s="87"/>
      <c r="V83" s="87"/>
      <c r="W83" s="84"/>
      <c r="X83" s="84"/>
    </row>
    <row r="84" spans="6:24" s="39" customFormat="1" ht="16.5" customHeight="1" outlineLevel="1" x14ac:dyDescent="0.2">
      <c r="F84" s="40"/>
      <c r="G84" s="41"/>
      <c r="H84" s="41" t="s">
        <v>123</v>
      </c>
      <c r="I84" s="6"/>
      <c r="J84" s="42"/>
      <c r="K84" s="43"/>
      <c r="L84" s="42"/>
      <c r="M84" s="43"/>
      <c r="N84" s="44">
        <f>SUBTOTAL(9,N85:N136)</f>
        <v>0</v>
      </c>
      <c r="O84" s="45"/>
      <c r="P84" s="46">
        <f>SUBTOTAL(9,P85:P136)</f>
        <v>1383.6215645999996</v>
      </c>
      <c r="Q84" s="43"/>
      <c r="R84" s="46">
        <f>SUBTOTAL(9,R85:R136)</f>
        <v>0</v>
      </c>
      <c r="S84" s="79" t="s">
        <v>1</v>
      </c>
      <c r="T84" s="44">
        <f>SUBTOTAL(9,T85:T136)</f>
        <v>0</v>
      </c>
      <c r="U84" s="44">
        <f>SUBTOTAL(9,U85:U136)</f>
        <v>0</v>
      </c>
      <c r="W84" s="26"/>
      <c r="X84" s="26"/>
    </row>
    <row r="85" spans="6:24" s="47" customFormat="1" ht="12" outlineLevel="2" x14ac:dyDescent="0.2">
      <c r="F85" s="20">
        <v>1</v>
      </c>
      <c r="G85" s="48" t="s">
        <v>78</v>
      </c>
      <c r="H85" s="49" t="s">
        <v>229</v>
      </c>
      <c r="I85" s="21" t="s">
        <v>10</v>
      </c>
      <c r="J85" s="50">
        <v>1303.375</v>
      </c>
      <c r="K85" s="22">
        <v>0</v>
      </c>
      <c r="L85" s="50">
        <f>J85*(1+K85/100)</f>
        <v>1303.375</v>
      </c>
      <c r="M85" s="22">
        <v>0</v>
      </c>
      <c r="N85" s="23">
        <f>L85*M85</f>
        <v>0</v>
      </c>
      <c r="O85" s="51">
        <v>0.34499999999999997</v>
      </c>
      <c r="P85" s="52">
        <f>L85*O85</f>
        <v>449.66437499999995</v>
      </c>
      <c r="Q85" s="51"/>
      <c r="R85" s="52">
        <f>L85*Q85</f>
        <v>0</v>
      </c>
      <c r="S85" s="23">
        <v>21</v>
      </c>
      <c r="T85" s="23">
        <f>N85*(S85/100)</f>
        <v>0</v>
      </c>
      <c r="U85" s="23">
        <f>N85+T85</f>
        <v>0</v>
      </c>
      <c r="V85" s="49"/>
      <c r="W85" s="48" t="s">
        <v>4</v>
      </c>
      <c r="X85" s="48" t="s">
        <v>14</v>
      </c>
    </row>
    <row r="86" spans="6:24" s="53" customFormat="1" ht="11.25" outlineLevel="3" x14ac:dyDescent="0.2">
      <c r="F86" s="54"/>
      <c r="G86" s="55"/>
      <c r="H86" s="56" t="s">
        <v>179</v>
      </c>
      <c r="I86" s="55"/>
      <c r="J86" s="57">
        <v>125.4</v>
      </c>
      <c r="K86" s="58"/>
      <c r="L86" s="59"/>
      <c r="M86" s="58"/>
      <c r="N86" s="60"/>
      <c r="O86" s="61"/>
      <c r="P86" s="58"/>
      <c r="Q86" s="58"/>
      <c r="R86" s="58"/>
      <c r="S86" s="80" t="s">
        <v>1</v>
      </c>
      <c r="T86" s="58"/>
      <c r="U86" s="58"/>
      <c r="V86" s="56"/>
      <c r="W86" s="55"/>
      <c r="X86" s="55"/>
    </row>
    <row r="87" spans="6:24" s="53" customFormat="1" ht="11.25" outlineLevel="3" x14ac:dyDescent="0.2">
      <c r="F87" s="54"/>
      <c r="G87" s="55"/>
      <c r="H87" s="56" t="s">
        <v>181</v>
      </c>
      <c r="I87" s="55"/>
      <c r="J87" s="57">
        <v>19.7</v>
      </c>
      <c r="K87" s="58"/>
      <c r="L87" s="59"/>
      <c r="M87" s="58"/>
      <c r="N87" s="60"/>
      <c r="O87" s="61"/>
      <c r="P87" s="58"/>
      <c r="Q87" s="58"/>
      <c r="R87" s="58"/>
      <c r="S87" s="80" t="s">
        <v>1</v>
      </c>
      <c r="T87" s="58"/>
      <c r="U87" s="58"/>
      <c r="V87" s="56"/>
      <c r="W87" s="55"/>
      <c r="X87" s="55"/>
    </row>
    <row r="88" spans="6:24" s="53" customFormat="1" ht="11.25" outlineLevel="3" x14ac:dyDescent="0.2">
      <c r="F88" s="54"/>
      <c r="G88" s="55"/>
      <c r="H88" s="56" t="s">
        <v>209</v>
      </c>
      <c r="I88" s="55"/>
      <c r="J88" s="57">
        <v>209.1</v>
      </c>
      <c r="K88" s="58"/>
      <c r="L88" s="59"/>
      <c r="M88" s="58"/>
      <c r="N88" s="60"/>
      <c r="O88" s="61"/>
      <c r="P88" s="58"/>
      <c r="Q88" s="58"/>
      <c r="R88" s="58"/>
      <c r="S88" s="80" t="s">
        <v>1</v>
      </c>
      <c r="T88" s="58"/>
      <c r="U88" s="58"/>
      <c r="V88" s="56"/>
      <c r="W88" s="55"/>
      <c r="X88" s="55"/>
    </row>
    <row r="89" spans="6:24" s="53" customFormat="1" ht="11.25" outlineLevel="3" x14ac:dyDescent="0.2">
      <c r="F89" s="54"/>
      <c r="G89" s="55"/>
      <c r="H89" s="56" t="s">
        <v>189</v>
      </c>
      <c r="I89" s="55"/>
      <c r="J89" s="57">
        <v>3</v>
      </c>
      <c r="K89" s="58"/>
      <c r="L89" s="59"/>
      <c r="M89" s="58"/>
      <c r="N89" s="60"/>
      <c r="O89" s="61"/>
      <c r="P89" s="58"/>
      <c r="Q89" s="58"/>
      <c r="R89" s="58"/>
      <c r="S89" s="80" t="s">
        <v>1</v>
      </c>
      <c r="T89" s="58"/>
      <c r="U89" s="58"/>
      <c r="V89" s="56"/>
      <c r="W89" s="55"/>
      <c r="X89" s="55"/>
    </row>
    <row r="90" spans="6:24" s="53" customFormat="1" ht="11.25" outlineLevel="3" x14ac:dyDescent="0.2">
      <c r="F90" s="54"/>
      <c r="G90" s="55"/>
      <c r="H90" s="56" t="s">
        <v>172</v>
      </c>
      <c r="I90" s="55"/>
      <c r="J90" s="57">
        <v>817</v>
      </c>
      <c r="K90" s="58"/>
      <c r="L90" s="59"/>
      <c r="M90" s="58"/>
      <c r="N90" s="60"/>
      <c r="O90" s="61"/>
      <c r="P90" s="58"/>
      <c r="Q90" s="58"/>
      <c r="R90" s="58"/>
      <c r="S90" s="80" t="s">
        <v>1</v>
      </c>
      <c r="T90" s="58"/>
      <c r="U90" s="58"/>
      <c r="V90" s="56"/>
      <c r="W90" s="55"/>
      <c r="X90" s="55"/>
    </row>
    <row r="91" spans="6:24" s="53" customFormat="1" ht="11.25" outlineLevel="3" x14ac:dyDescent="0.2">
      <c r="F91" s="54"/>
      <c r="G91" s="55"/>
      <c r="H91" s="56" t="s">
        <v>186</v>
      </c>
      <c r="I91" s="55"/>
      <c r="J91" s="57">
        <v>35.299999999999997</v>
      </c>
      <c r="K91" s="58"/>
      <c r="L91" s="59"/>
      <c r="M91" s="58"/>
      <c r="N91" s="60"/>
      <c r="O91" s="61"/>
      <c r="P91" s="58"/>
      <c r="Q91" s="58"/>
      <c r="R91" s="58"/>
      <c r="S91" s="80" t="s">
        <v>1</v>
      </c>
      <c r="T91" s="58"/>
      <c r="U91" s="58"/>
      <c r="V91" s="56"/>
      <c r="W91" s="55"/>
      <c r="X91" s="55"/>
    </row>
    <row r="92" spans="6:24" s="53" customFormat="1" ht="11.25" outlineLevel="3" x14ac:dyDescent="0.2">
      <c r="F92" s="54"/>
      <c r="G92" s="55"/>
      <c r="H92" s="56" t="s">
        <v>153</v>
      </c>
      <c r="I92" s="55"/>
      <c r="J92" s="57">
        <v>87.6</v>
      </c>
      <c r="K92" s="58"/>
      <c r="L92" s="59"/>
      <c r="M92" s="58"/>
      <c r="N92" s="60"/>
      <c r="O92" s="61"/>
      <c r="P92" s="58"/>
      <c r="Q92" s="58"/>
      <c r="R92" s="58"/>
      <c r="S92" s="80" t="s">
        <v>1</v>
      </c>
      <c r="T92" s="58"/>
      <c r="U92" s="58"/>
      <c r="V92" s="56"/>
      <c r="W92" s="55"/>
      <c r="X92" s="55"/>
    </row>
    <row r="93" spans="6:24" s="53" customFormat="1" ht="11.25" outlineLevel="3" x14ac:dyDescent="0.2">
      <c r="F93" s="54"/>
      <c r="G93" s="55"/>
      <c r="H93" s="56" t="s">
        <v>195</v>
      </c>
      <c r="I93" s="55"/>
      <c r="J93" s="57">
        <v>6.2750000000000004</v>
      </c>
      <c r="K93" s="58"/>
      <c r="L93" s="59"/>
      <c r="M93" s="58"/>
      <c r="N93" s="60"/>
      <c r="O93" s="61"/>
      <c r="P93" s="58"/>
      <c r="Q93" s="58"/>
      <c r="R93" s="58"/>
      <c r="S93" s="80" t="s">
        <v>1</v>
      </c>
      <c r="T93" s="58"/>
      <c r="U93" s="58"/>
      <c r="V93" s="56"/>
      <c r="W93" s="55"/>
      <c r="X93" s="55"/>
    </row>
    <row r="94" spans="6:24" s="47" customFormat="1" ht="12" outlineLevel="2" x14ac:dyDescent="0.2">
      <c r="F94" s="20">
        <v>2</v>
      </c>
      <c r="G94" s="48" t="s">
        <v>79</v>
      </c>
      <c r="H94" s="49" t="s">
        <v>243</v>
      </c>
      <c r="I94" s="21" t="s">
        <v>10</v>
      </c>
      <c r="J94" s="50">
        <v>1261.8</v>
      </c>
      <c r="K94" s="22">
        <v>0</v>
      </c>
      <c r="L94" s="50">
        <f>J94*(1+K94/100)</f>
        <v>1261.8</v>
      </c>
      <c r="M94" s="22">
        <v>0</v>
      </c>
      <c r="N94" s="23">
        <f>L94*M94</f>
        <v>0</v>
      </c>
      <c r="O94" s="51">
        <v>0.35759999999999997</v>
      </c>
      <c r="P94" s="52">
        <f>L94*O94</f>
        <v>451.21967999999993</v>
      </c>
      <c r="Q94" s="51"/>
      <c r="R94" s="52">
        <f>L94*Q94</f>
        <v>0</v>
      </c>
      <c r="S94" s="23">
        <v>21</v>
      </c>
      <c r="T94" s="23">
        <f>N94*(S94/100)</f>
        <v>0</v>
      </c>
      <c r="U94" s="23">
        <f>N94+T94</f>
        <v>0</v>
      </c>
      <c r="V94" s="49"/>
      <c r="W94" s="48" t="s">
        <v>4</v>
      </c>
      <c r="X94" s="48" t="s">
        <v>14</v>
      </c>
    </row>
    <row r="95" spans="6:24" s="53" customFormat="1" ht="11.25" outlineLevel="3" x14ac:dyDescent="0.2">
      <c r="F95" s="54"/>
      <c r="G95" s="55"/>
      <c r="H95" s="56" t="s">
        <v>179</v>
      </c>
      <c r="I95" s="55"/>
      <c r="J95" s="57">
        <v>125.4</v>
      </c>
      <c r="K95" s="58"/>
      <c r="L95" s="59"/>
      <c r="M95" s="58"/>
      <c r="N95" s="60"/>
      <c r="O95" s="61"/>
      <c r="P95" s="58"/>
      <c r="Q95" s="58"/>
      <c r="R95" s="58"/>
      <c r="S95" s="80" t="s">
        <v>1</v>
      </c>
      <c r="T95" s="58"/>
      <c r="U95" s="58"/>
      <c r="V95" s="56"/>
      <c r="W95" s="55"/>
      <c r="X95" s="55"/>
    </row>
    <row r="96" spans="6:24" s="53" customFormat="1" ht="11.25" outlineLevel="3" x14ac:dyDescent="0.2">
      <c r="F96" s="54"/>
      <c r="G96" s="55"/>
      <c r="H96" s="56" t="s">
        <v>181</v>
      </c>
      <c r="I96" s="55"/>
      <c r="J96" s="57">
        <v>19.7</v>
      </c>
      <c r="K96" s="58"/>
      <c r="L96" s="59"/>
      <c r="M96" s="58"/>
      <c r="N96" s="60"/>
      <c r="O96" s="61"/>
      <c r="P96" s="58"/>
      <c r="Q96" s="58"/>
      <c r="R96" s="58"/>
      <c r="S96" s="80" t="s">
        <v>1</v>
      </c>
      <c r="T96" s="58"/>
      <c r="U96" s="58"/>
      <c r="V96" s="56"/>
      <c r="W96" s="55"/>
      <c r="X96" s="55"/>
    </row>
    <row r="97" spans="6:24" s="53" customFormat="1" ht="11.25" outlineLevel="3" x14ac:dyDescent="0.2">
      <c r="F97" s="54"/>
      <c r="G97" s="55"/>
      <c r="H97" s="56" t="s">
        <v>209</v>
      </c>
      <c r="I97" s="55"/>
      <c r="J97" s="57">
        <v>209.1</v>
      </c>
      <c r="K97" s="58"/>
      <c r="L97" s="59"/>
      <c r="M97" s="58"/>
      <c r="N97" s="60"/>
      <c r="O97" s="61"/>
      <c r="P97" s="58"/>
      <c r="Q97" s="58"/>
      <c r="R97" s="58"/>
      <c r="S97" s="80" t="s">
        <v>1</v>
      </c>
      <c r="T97" s="58"/>
      <c r="U97" s="58"/>
      <c r="V97" s="56"/>
      <c r="W97" s="55"/>
      <c r="X97" s="55"/>
    </row>
    <row r="98" spans="6:24" s="53" customFormat="1" ht="11.25" outlineLevel="3" x14ac:dyDescent="0.2">
      <c r="F98" s="54"/>
      <c r="G98" s="55"/>
      <c r="H98" s="56" t="s">
        <v>189</v>
      </c>
      <c r="I98" s="55"/>
      <c r="J98" s="57">
        <v>3</v>
      </c>
      <c r="K98" s="58"/>
      <c r="L98" s="59"/>
      <c r="M98" s="58"/>
      <c r="N98" s="60"/>
      <c r="O98" s="61"/>
      <c r="P98" s="58"/>
      <c r="Q98" s="58"/>
      <c r="R98" s="58"/>
      <c r="S98" s="80" t="s">
        <v>1</v>
      </c>
      <c r="T98" s="58"/>
      <c r="U98" s="58"/>
      <c r="V98" s="56"/>
      <c r="W98" s="55"/>
      <c r="X98" s="55"/>
    </row>
    <row r="99" spans="6:24" s="53" customFormat="1" ht="11.25" outlineLevel="3" x14ac:dyDescent="0.2">
      <c r="F99" s="54"/>
      <c r="G99" s="55"/>
      <c r="H99" s="56" t="s">
        <v>172</v>
      </c>
      <c r="I99" s="55"/>
      <c r="J99" s="57">
        <v>817</v>
      </c>
      <c r="K99" s="58"/>
      <c r="L99" s="59"/>
      <c r="M99" s="58"/>
      <c r="N99" s="60"/>
      <c r="O99" s="61"/>
      <c r="P99" s="58"/>
      <c r="Q99" s="58"/>
      <c r="R99" s="58"/>
      <c r="S99" s="80" t="s">
        <v>1</v>
      </c>
      <c r="T99" s="58"/>
      <c r="U99" s="58"/>
      <c r="V99" s="56"/>
      <c r="W99" s="55"/>
      <c r="X99" s="55"/>
    </row>
    <row r="100" spans="6:24" s="53" customFormat="1" ht="11.25" outlineLevel="3" x14ac:dyDescent="0.2">
      <c r="F100" s="54"/>
      <c r="G100" s="55"/>
      <c r="H100" s="56" t="s">
        <v>153</v>
      </c>
      <c r="I100" s="55"/>
      <c r="J100" s="57">
        <v>87.6</v>
      </c>
      <c r="K100" s="58"/>
      <c r="L100" s="59"/>
      <c r="M100" s="58"/>
      <c r="N100" s="60"/>
      <c r="O100" s="61"/>
      <c r="P100" s="58"/>
      <c r="Q100" s="58"/>
      <c r="R100" s="58"/>
      <c r="S100" s="80" t="s">
        <v>1</v>
      </c>
      <c r="T100" s="58"/>
      <c r="U100" s="58"/>
      <c r="V100" s="56"/>
      <c r="W100" s="55"/>
      <c r="X100" s="55"/>
    </row>
    <row r="101" spans="6:24" s="47" customFormat="1" ht="24" outlineLevel="2" x14ac:dyDescent="0.2">
      <c r="F101" s="20">
        <v>3</v>
      </c>
      <c r="G101" s="48" t="s">
        <v>80</v>
      </c>
      <c r="H101" s="49" t="s">
        <v>264</v>
      </c>
      <c r="I101" s="21" t="s">
        <v>10</v>
      </c>
      <c r="J101" s="50">
        <v>145.1</v>
      </c>
      <c r="K101" s="22">
        <v>0</v>
      </c>
      <c r="L101" s="50">
        <f>J101*(1+K101/100)</f>
        <v>145.1</v>
      </c>
      <c r="M101" s="22">
        <v>0</v>
      </c>
      <c r="N101" s="23">
        <f>L101*M101</f>
        <v>0</v>
      </c>
      <c r="O101" s="51">
        <v>0.1837</v>
      </c>
      <c r="P101" s="52">
        <f>L101*O101</f>
        <v>26.654869999999999</v>
      </c>
      <c r="Q101" s="51"/>
      <c r="R101" s="52">
        <f>L101*Q101</f>
        <v>0</v>
      </c>
      <c r="S101" s="23">
        <v>21</v>
      </c>
      <c r="T101" s="23">
        <f>N101*(S101/100)</f>
        <v>0</v>
      </c>
      <c r="U101" s="23">
        <f>N101+T101</f>
        <v>0</v>
      </c>
      <c r="V101" s="49"/>
      <c r="W101" s="48" t="s">
        <v>4</v>
      </c>
      <c r="X101" s="48" t="s">
        <v>14</v>
      </c>
    </row>
    <row r="102" spans="6:24" s="53" customFormat="1" ht="11.25" outlineLevel="3" x14ac:dyDescent="0.2">
      <c r="F102" s="54"/>
      <c r="G102" s="55"/>
      <c r="H102" s="56" t="s">
        <v>194</v>
      </c>
      <c r="I102" s="55"/>
      <c r="J102" s="57">
        <v>125.4</v>
      </c>
      <c r="K102" s="58"/>
      <c r="L102" s="59"/>
      <c r="M102" s="58"/>
      <c r="N102" s="60"/>
      <c r="O102" s="61"/>
      <c r="P102" s="58"/>
      <c r="Q102" s="58"/>
      <c r="R102" s="58"/>
      <c r="S102" s="80" t="s">
        <v>1</v>
      </c>
      <c r="T102" s="58"/>
      <c r="U102" s="58"/>
      <c r="V102" s="56"/>
      <c r="W102" s="55"/>
      <c r="X102" s="55"/>
    </row>
    <row r="103" spans="6:24" s="53" customFormat="1" ht="11.25" outlineLevel="3" x14ac:dyDescent="0.2">
      <c r="F103" s="54"/>
      <c r="G103" s="55"/>
      <c r="H103" s="56" t="s">
        <v>193</v>
      </c>
      <c r="I103" s="55"/>
      <c r="J103" s="57">
        <v>19.7</v>
      </c>
      <c r="K103" s="58"/>
      <c r="L103" s="59"/>
      <c r="M103" s="58"/>
      <c r="N103" s="60"/>
      <c r="O103" s="61"/>
      <c r="P103" s="58"/>
      <c r="Q103" s="58"/>
      <c r="R103" s="58"/>
      <c r="S103" s="80" t="s">
        <v>1</v>
      </c>
      <c r="T103" s="58"/>
      <c r="U103" s="58"/>
      <c r="V103" s="56"/>
      <c r="W103" s="55"/>
      <c r="X103" s="55"/>
    </row>
    <row r="104" spans="6:24" s="47" customFormat="1" ht="12" outlineLevel="2" x14ac:dyDescent="0.2">
      <c r="F104" s="20">
        <v>4</v>
      </c>
      <c r="G104" s="48" t="s">
        <v>38</v>
      </c>
      <c r="H104" s="49" t="s">
        <v>204</v>
      </c>
      <c r="I104" s="21" t="s">
        <v>10</v>
      </c>
      <c r="J104" s="50">
        <v>115.1</v>
      </c>
      <c r="K104" s="22">
        <v>0</v>
      </c>
      <c r="L104" s="50">
        <f>J104*(1+K104/100)</f>
        <v>115.1</v>
      </c>
      <c r="M104" s="22">
        <v>0</v>
      </c>
      <c r="N104" s="23">
        <f>L104*M104</f>
        <v>0</v>
      </c>
      <c r="O104" s="51">
        <v>0.222</v>
      </c>
      <c r="P104" s="52">
        <f>L104*O104</f>
        <v>25.552199999999999</v>
      </c>
      <c r="Q104" s="51"/>
      <c r="R104" s="52">
        <f>L104*Q104</f>
        <v>0</v>
      </c>
      <c r="S104" s="23">
        <v>21</v>
      </c>
      <c r="T104" s="23">
        <f>N104*(S104/100)</f>
        <v>0</v>
      </c>
      <c r="U104" s="23">
        <f>N104+T104</f>
        <v>0</v>
      </c>
      <c r="V104" s="49"/>
      <c r="W104" s="48" t="s">
        <v>4</v>
      </c>
      <c r="X104" s="48" t="s">
        <v>14</v>
      </c>
    </row>
    <row r="105" spans="6:24" s="53" customFormat="1" ht="11.25" outlineLevel="3" x14ac:dyDescent="0.2">
      <c r="F105" s="54"/>
      <c r="G105" s="55"/>
      <c r="H105" s="56" t="s">
        <v>174</v>
      </c>
      <c r="I105" s="55"/>
      <c r="J105" s="57">
        <v>125.4</v>
      </c>
      <c r="K105" s="58"/>
      <c r="L105" s="59"/>
      <c r="M105" s="58"/>
      <c r="N105" s="60"/>
      <c r="O105" s="61"/>
      <c r="P105" s="58"/>
      <c r="Q105" s="58"/>
      <c r="R105" s="58"/>
      <c r="S105" s="80" t="s">
        <v>1</v>
      </c>
      <c r="T105" s="58"/>
      <c r="U105" s="58"/>
      <c r="V105" s="56"/>
      <c r="W105" s="55"/>
      <c r="X105" s="55"/>
    </row>
    <row r="106" spans="6:24" s="53" customFormat="1" ht="11.25" outlineLevel="3" x14ac:dyDescent="0.2">
      <c r="F106" s="54"/>
      <c r="G106" s="55"/>
      <c r="H106" s="56" t="s">
        <v>177</v>
      </c>
      <c r="I106" s="55"/>
      <c r="J106" s="57">
        <v>-10.3</v>
      </c>
      <c r="K106" s="58"/>
      <c r="L106" s="59"/>
      <c r="M106" s="58"/>
      <c r="N106" s="60"/>
      <c r="O106" s="61"/>
      <c r="P106" s="58"/>
      <c r="Q106" s="58"/>
      <c r="R106" s="58"/>
      <c r="S106" s="80" t="s">
        <v>1</v>
      </c>
      <c r="T106" s="58"/>
      <c r="U106" s="58"/>
      <c r="V106" s="56"/>
      <c r="W106" s="55"/>
      <c r="X106" s="55"/>
    </row>
    <row r="107" spans="6:24" s="47" customFormat="1" ht="12" outlineLevel="2" x14ac:dyDescent="0.2">
      <c r="F107" s="20">
        <v>5</v>
      </c>
      <c r="G107" s="48" t="s">
        <v>111</v>
      </c>
      <c r="H107" s="49" t="s">
        <v>207</v>
      </c>
      <c r="I107" s="21" t="s">
        <v>10</v>
      </c>
      <c r="J107" s="50">
        <v>19.7</v>
      </c>
      <c r="K107" s="22">
        <v>0</v>
      </c>
      <c r="L107" s="50">
        <f>J107*(1+K107/100)</f>
        <v>19.7</v>
      </c>
      <c r="M107" s="22">
        <v>0</v>
      </c>
      <c r="N107" s="23">
        <f>L107*M107</f>
        <v>0</v>
      </c>
      <c r="O107" s="51">
        <v>0.222</v>
      </c>
      <c r="P107" s="52">
        <f>L107*O107</f>
        <v>4.3734000000000002</v>
      </c>
      <c r="Q107" s="51"/>
      <c r="R107" s="52">
        <f>L107*Q107</f>
        <v>0</v>
      </c>
      <c r="S107" s="23">
        <v>21</v>
      </c>
      <c r="T107" s="23">
        <f>N107*(S107/100)</f>
        <v>0</v>
      </c>
      <c r="U107" s="23">
        <f>N107+T107</f>
        <v>0</v>
      </c>
      <c r="V107" s="49"/>
      <c r="W107" s="48" t="s">
        <v>4</v>
      </c>
      <c r="X107" s="48" t="s">
        <v>14</v>
      </c>
    </row>
    <row r="108" spans="6:24" s="47" customFormat="1" ht="12" outlineLevel="2" x14ac:dyDescent="0.2">
      <c r="F108" s="20">
        <v>6</v>
      </c>
      <c r="G108" s="48" t="s">
        <v>81</v>
      </c>
      <c r="H108" s="49" t="s">
        <v>234</v>
      </c>
      <c r="I108" s="21" t="s">
        <v>10</v>
      </c>
      <c r="J108" s="50">
        <v>817</v>
      </c>
      <c r="K108" s="22">
        <v>0</v>
      </c>
      <c r="L108" s="50">
        <f>J108*(1+K108/100)</f>
        <v>817</v>
      </c>
      <c r="M108" s="22">
        <v>0</v>
      </c>
      <c r="N108" s="23">
        <f>L108*M108</f>
        <v>0</v>
      </c>
      <c r="O108" s="51">
        <v>0.19536000000000001</v>
      </c>
      <c r="P108" s="52">
        <f>L108*O108</f>
        <v>159.60912000000002</v>
      </c>
      <c r="Q108" s="51"/>
      <c r="R108" s="52">
        <f>L108*Q108</f>
        <v>0</v>
      </c>
      <c r="S108" s="23">
        <v>21</v>
      </c>
      <c r="T108" s="23">
        <f>N108*(S108/100)</f>
        <v>0</v>
      </c>
      <c r="U108" s="23">
        <f>N108+T108</f>
        <v>0</v>
      </c>
      <c r="V108" s="49"/>
      <c r="W108" s="48" t="s">
        <v>4</v>
      </c>
      <c r="X108" s="48" t="s">
        <v>14</v>
      </c>
    </row>
    <row r="109" spans="6:24" s="53" customFormat="1" ht="11.25" outlineLevel="3" x14ac:dyDescent="0.2">
      <c r="F109" s="54"/>
      <c r="G109" s="55"/>
      <c r="H109" s="56" t="s">
        <v>187</v>
      </c>
      <c r="I109" s="55"/>
      <c r="J109" s="57">
        <v>817</v>
      </c>
      <c r="K109" s="58"/>
      <c r="L109" s="59"/>
      <c r="M109" s="58"/>
      <c r="N109" s="60"/>
      <c r="O109" s="61"/>
      <c r="P109" s="58"/>
      <c r="Q109" s="58"/>
      <c r="R109" s="58"/>
      <c r="S109" s="80" t="s">
        <v>1</v>
      </c>
      <c r="T109" s="58"/>
      <c r="U109" s="58"/>
      <c r="V109" s="56"/>
      <c r="W109" s="55"/>
      <c r="X109" s="55"/>
    </row>
    <row r="110" spans="6:24" s="47" customFormat="1" ht="12" outlineLevel="2" x14ac:dyDescent="0.2">
      <c r="F110" s="20">
        <v>7</v>
      </c>
      <c r="G110" s="48" t="s">
        <v>39</v>
      </c>
      <c r="H110" s="49" t="s">
        <v>214</v>
      </c>
      <c r="I110" s="21" t="s">
        <v>10</v>
      </c>
      <c r="J110" s="50">
        <v>272.33333333333331</v>
      </c>
      <c r="K110" s="22">
        <v>2</v>
      </c>
      <c r="L110" s="50">
        <f>J110*(1+K110/100)</f>
        <v>277.77999999999997</v>
      </c>
      <c r="M110" s="22">
        <v>0</v>
      </c>
      <c r="N110" s="23">
        <f>L110*M110</f>
        <v>0</v>
      </c>
      <c r="O110" s="51">
        <v>0.222</v>
      </c>
      <c r="P110" s="52">
        <f>L110*O110</f>
        <v>61.667159999999996</v>
      </c>
      <c r="Q110" s="51"/>
      <c r="R110" s="52">
        <f>L110*Q110</f>
        <v>0</v>
      </c>
      <c r="S110" s="23">
        <v>21</v>
      </c>
      <c r="T110" s="23">
        <f>N110*(S110/100)</f>
        <v>0</v>
      </c>
      <c r="U110" s="23">
        <f>N110+T110</f>
        <v>0</v>
      </c>
      <c r="V110" s="49"/>
      <c r="W110" s="48" t="s">
        <v>4</v>
      </c>
      <c r="X110" s="48" t="s">
        <v>14</v>
      </c>
    </row>
    <row r="111" spans="6:24" s="53" customFormat="1" ht="22.5" outlineLevel="3" x14ac:dyDescent="0.2">
      <c r="F111" s="54"/>
      <c r="G111" s="55"/>
      <c r="H111" s="56" t="s">
        <v>249</v>
      </c>
      <c r="I111" s="55"/>
      <c r="J111" s="57">
        <v>0</v>
      </c>
      <c r="K111" s="58"/>
      <c r="L111" s="59"/>
      <c r="M111" s="58"/>
      <c r="N111" s="60"/>
      <c r="O111" s="61"/>
      <c r="P111" s="58"/>
      <c r="Q111" s="58"/>
      <c r="R111" s="58"/>
      <c r="S111" s="80" t="s">
        <v>1</v>
      </c>
      <c r="T111" s="58"/>
      <c r="U111" s="58"/>
      <c r="V111" s="56"/>
      <c r="W111" s="55"/>
      <c r="X111" s="55"/>
    </row>
    <row r="112" spans="6:24" s="53" customFormat="1" ht="11.25" outlineLevel="3" x14ac:dyDescent="0.2">
      <c r="F112" s="54"/>
      <c r="G112" s="55"/>
      <c r="H112" s="56" t="s">
        <v>198</v>
      </c>
      <c r="I112" s="55"/>
      <c r="J112" s="57">
        <v>272.33333333333331</v>
      </c>
      <c r="K112" s="58"/>
      <c r="L112" s="59"/>
      <c r="M112" s="58"/>
      <c r="N112" s="60"/>
      <c r="O112" s="61"/>
      <c r="P112" s="58"/>
      <c r="Q112" s="58"/>
      <c r="R112" s="58"/>
      <c r="S112" s="80" t="s">
        <v>1</v>
      </c>
      <c r="T112" s="58"/>
      <c r="U112" s="58"/>
      <c r="V112" s="56"/>
      <c r="W112" s="55"/>
      <c r="X112" s="55"/>
    </row>
    <row r="113" spans="6:24" s="47" customFormat="1" ht="12" outlineLevel="2" x14ac:dyDescent="0.2">
      <c r="F113" s="20">
        <v>8</v>
      </c>
      <c r="G113" s="48" t="s">
        <v>115</v>
      </c>
      <c r="H113" s="49" t="s">
        <v>218</v>
      </c>
      <c r="I113" s="21" t="s">
        <v>10</v>
      </c>
      <c r="J113" s="50">
        <v>272.33333333333331</v>
      </c>
      <c r="K113" s="22">
        <v>2</v>
      </c>
      <c r="L113" s="50">
        <f>J113*(1+K113/100)</f>
        <v>277.77999999999997</v>
      </c>
      <c r="M113" s="22">
        <v>0</v>
      </c>
      <c r="N113" s="23">
        <f>L113*M113</f>
        <v>0</v>
      </c>
      <c r="O113" s="51">
        <v>0.222</v>
      </c>
      <c r="P113" s="52">
        <f>L113*O113</f>
        <v>61.667159999999996</v>
      </c>
      <c r="Q113" s="51"/>
      <c r="R113" s="52">
        <f>L113*Q113</f>
        <v>0</v>
      </c>
      <c r="S113" s="23">
        <v>21</v>
      </c>
      <c r="T113" s="23">
        <f>N113*(S113/100)</f>
        <v>0</v>
      </c>
      <c r="U113" s="23">
        <f>N113+T113</f>
        <v>0</v>
      </c>
      <c r="V113" s="49"/>
      <c r="W113" s="48" t="s">
        <v>4</v>
      </c>
      <c r="X113" s="48" t="s">
        <v>14</v>
      </c>
    </row>
    <row r="114" spans="6:24" s="53" customFormat="1" ht="22.5" outlineLevel="3" x14ac:dyDescent="0.2">
      <c r="F114" s="54"/>
      <c r="G114" s="55"/>
      <c r="H114" s="56" t="s">
        <v>249</v>
      </c>
      <c r="I114" s="55"/>
      <c r="J114" s="57">
        <v>0</v>
      </c>
      <c r="K114" s="58"/>
      <c r="L114" s="59"/>
      <c r="M114" s="58"/>
      <c r="N114" s="60"/>
      <c r="O114" s="61"/>
      <c r="P114" s="58"/>
      <c r="Q114" s="58"/>
      <c r="R114" s="58"/>
      <c r="S114" s="80" t="s">
        <v>1</v>
      </c>
      <c r="T114" s="58"/>
      <c r="U114" s="58"/>
      <c r="V114" s="56"/>
      <c r="W114" s="55"/>
      <c r="X114" s="55"/>
    </row>
    <row r="115" spans="6:24" s="53" customFormat="1" ht="11.25" outlineLevel="3" x14ac:dyDescent="0.2">
      <c r="F115" s="54"/>
      <c r="G115" s="55"/>
      <c r="H115" s="56" t="s">
        <v>133</v>
      </c>
      <c r="I115" s="55"/>
      <c r="J115" s="57">
        <v>272.33333333333331</v>
      </c>
      <c r="K115" s="58"/>
      <c r="L115" s="59"/>
      <c r="M115" s="58"/>
      <c r="N115" s="60"/>
      <c r="O115" s="61"/>
      <c r="P115" s="58"/>
      <c r="Q115" s="58"/>
      <c r="R115" s="58"/>
      <c r="S115" s="80" t="s">
        <v>1</v>
      </c>
      <c r="T115" s="58"/>
      <c r="U115" s="58"/>
      <c r="V115" s="56"/>
      <c r="W115" s="55"/>
      <c r="X115" s="55"/>
    </row>
    <row r="116" spans="6:24" s="47" customFormat="1" ht="12" outlineLevel="2" x14ac:dyDescent="0.2">
      <c r="F116" s="20">
        <v>9</v>
      </c>
      <c r="G116" s="48" t="s">
        <v>116</v>
      </c>
      <c r="H116" s="49" t="s">
        <v>231</v>
      </c>
      <c r="I116" s="21" t="s">
        <v>10</v>
      </c>
      <c r="J116" s="50">
        <v>272.33333333333331</v>
      </c>
      <c r="K116" s="22">
        <v>2</v>
      </c>
      <c r="L116" s="50">
        <f>J116*(1+K116/100)</f>
        <v>277.77999999999997</v>
      </c>
      <c r="M116" s="22">
        <v>0</v>
      </c>
      <c r="N116" s="23">
        <f>L116*M116</f>
        <v>0</v>
      </c>
      <c r="O116" s="51">
        <v>0.222</v>
      </c>
      <c r="P116" s="52">
        <f>L116*O116</f>
        <v>61.667159999999996</v>
      </c>
      <c r="Q116" s="51"/>
      <c r="R116" s="52">
        <f>L116*Q116</f>
        <v>0</v>
      </c>
      <c r="S116" s="23">
        <v>21</v>
      </c>
      <c r="T116" s="23">
        <f>N116*(S116/100)</f>
        <v>0</v>
      </c>
      <c r="U116" s="23">
        <f>N116+T116</f>
        <v>0</v>
      </c>
      <c r="V116" s="49"/>
      <c r="W116" s="48" t="s">
        <v>4</v>
      </c>
      <c r="X116" s="48" t="s">
        <v>14</v>
      </c>
    </row>
    <row r="117" spans="6:24" s="53" customFormat="1" ht="22.5" outlineLevel="3" x14ac:dyDescent="0.2">
      <c r="F117" s="54"/>
      <c r="G117" s="55"/>
      <c r="H117" s="56" t="s">
        <v>249</v>
      </c>
      <c r="I117" s="55"/>
      <c r="J117" s="57">
        <v>0</v>
      </c>
      <c r="K117" s="58"/>
      <c r="L117" s="59"/>
      <c r="M117" s="58"/>
      <c r="N117" s="60"/>
      <c r="O117" s="61"/>
      <c r="P117" s="58"/>
      <c r="Q117" s="58"/>
      <c r="R117" s="58"/>
      <c r="S117" s="80" t="s">
        <v>1</v>
      </c>
      <c r="T117" s="58"/>
      <c r="U117" s="58"/>
      <c r="V117" s="56"/>
      <c r="W117" s="55"/>
      <c r="X117" s="55"/>
    </row>
    <row r="118" spans="6:24" s="53" customFormat="1" ht="11.25" outlineLevel="3" x14ac:dyDescent="0.2">
      <c r="F118" s="54"/>
      <c r="G118" s="55"/>
      <c r="H118" s="56" t="s">
        <v>133</v>
      </c>
      <c r="I118" s="55"/>
      <c r="J118" s="57">
        <v>272.33333333333331</v>
      </c>
      <c r="K118" s="58"/>
      <c r="L118" s="59"/>
      <c r="M118" s="58"/>
      <c r="N118" s="60"/>
      <c r="O118" s="61"/>
      <c r="P118" s="58"/>
      <c r="Q118" s="58"/>
      <c r="R118" s="58"/>
      <c r="S118" s="80" t="s">
        <v>1</v>
      </c>
      <c r="T118" s="58"/>
      <c r="U118" s="58"/>
      <c r="V118" s="56"/>
      <c r="W118" s="55"/>
      <c r="X118" s="55"/>
    </row>
    <row r="119" spans="6:24" s="47" customFormat="1" ht="24" outlineLevel="2" x14ac:dyDescent="0.2">
      <c r="F119" s="20">
        <v>10</v>
      </c>
      <c r="G119" s="48" t="s">
        <v>84</v>
      </c>
      <c r="H119" s="49" t="s">
        <v>287</v>
      </c>
      <c r="I119" s="21" t="s">
        <v>10</v>
      </c>
      <c r="J119" s="50">
        <v>205.88</v>
      </c>
      <c r="K119" s="22">
        <v>0</v>
      </c>
      <c r="L119" s="50">
        <f>J119*(1+K119/100)</f>
        <v>205.88</v>
      </c>
      <c r="M119" s="22">
        <v>0</v>
      </c>
      <c r="N119" s="23">
        <f>L119*M119</f>
        <v>0</v>
      </c>
      <c r="O119" s="51">
        <v>0.10100000000000001</v>
      </c>
      <c r="P119" s="52">
        <f>L119*O119</f>
        <v>20.793880000000001</v>
      </c>
      <c r="Q119" s="51"/>
      <c r="R119" s="52">
        <f>L119*Q119</f>
        <v>0</v>
      </c>
      <c r="S119" s="23">
        <v>21</v>
      </c>
      <c r="T119" s="23">
        <f>N119*(S119/100)</f>
        <v>0</v>
      </c>
      <c r="U119" s="23">
        <f>N119+T119</f>
        <v>0</v>
      </c>
      <c r="V119" s="49"/>
      <c r="W119" s="48" t="s">
        <v>4</v>
      </c>
      <c r="X119" s="48" t="s">
        <v>14</v>
      </c>
    </row>
    <row r="120" spans="6:24" s="53" customFormat="1" ht="11.25" outlineLevel="3" x14ac:dyDescent="0.2">
      <c r="F120" s="54"/>
      <c r="G120" s="55"/>
      <c r="H120" s="56" t="s">
        <v>201</v>
      </c>
      <c r="I120" s="55"/>
      <c r="J120" s="57">
        <v>198</v>
      </c>
      <c r="K120" s="58"/>
      <c r="L120" s="59"/>
      <c r="M120" s="58"/>
      <c r="N120" s="60"/>
      <c r="O120" s="61"/>
      <c r="P120" s="58"/>
      <c r="Q120" s="58"/>
      <c r="R120" s="58"/>
      <c r="S120" s="80" t="s">
        <v>1</v>
      </c>
      <c r="T120" s="58"/>
      <c r="U120" s="58"/>
      <c r="V120" s="56"/>
      <c r="W120" s="55"/>
      <c r="X120" s="55"/>
    </row>
    <row r="121" spans="6:24" s="53" customFormat="1" ht="11.25" outlineLevel="3" x14ac:dyDescent="0.2">
      <c r="F121" s="54"/>
      <c r="G121" s="55"/>
      <c r="H121" s="56" t="s">
        <v>162</v>
      </c>
      <c r="I121" s="55"/>
      <c r="J121" s="57">
        <v>4.88</v>
      </c>
      <c r="K121" s="58"/>
      <c r="L121" s="59"/>
      <c r="M121" s="58"/>
      <c r="N121" s="60"/>
      <c r="O121" s="61"/>
      <c r="P121" s="58"/>
      <c r="Q121" s="58"/>
      <c r="R121" s="58"/>
      <c r="S121" s="80" t="s">
        <v>1</v>
      </c>
      <c r="T121" s="58"/>
      <c r="U121" s="58"/>
      <c r="V121" s="56"/>
      <c r="W121" s="55"/>
      <c r="X121" s="55"/>
    </row>
    <row r="122" spans="6:24" s="53" customFormat="1" ht="22.5" outlineLevel="3" x14ac:dyDescent="0.2">
      <c r="F122" s="54"/>
      <c r="G122" s="55"/>
      <c r="H122" s="56" t="s">
        <v>248</v>
      </c>
      <c r="I122" s="55"/>
      <c r="J122" s="57">
        <v>3</v>
      </c>
      <c r="K122" s="58"/>
      <c r="L122" s="59"/>
      <c r="M122" s="58"/>
      <c r="N122" s="60"/>
      <c r="O122" s="61"/>
      <c r="P122" s="58"/>
      <c r="Q122" s="58"/>
      <c r="R122" s="58"/>
      <c r="S122" s="80" t="s">
        <v>1</v>
      </c>
      <c r="T122" s="58"/>
      <c r="U122" s="58"/>
      <c r="V122" s="56"/>
      <c r="W122" s="55"/>
      <c r="X122" s="55"/>
    </row>
    <row r="123" spans="6:24" s="47" customFormat="1" ht="12" outlineLevel="2" x14ac:dyDescent="0.2">
      <c r="F123" s="20">
        <v>11</v>
      </c>
      <c r="G123" s="48" t="s">
        <v>109</v>
      </c>
      <c r="H123" s="49" t="s">
        <v>242</v>
      </c>
      <c r="I123" s="21" t="s">
        <v>9</v>
      </c>
      <c r="J123" s="50">
        <v>45</v>
      </c>
      <c r="K123" s="22">
        <v>1</v>
      </c>
      <c r="L123" s="50">
        <f>J123*(1+K123/100)</f>
        <v>45.45</v>
      </c>
      <c r="M123" s="22">
        <v>0</v>
      </c>
      <c r="N123" s="23">
        <f>L123*M123</f>
        <v>0</v>
      </c>
      <c r="O123" s="51">
        <v>4.3999999999999997E-2</v>
      </c>
      <c r="P123" s="52">
        <f>L123*O123</f>
        <v>1.9998</v>
      </c>
      <c r="Q123" s="51"/>
      <c r="R123" s="52">
        <f>L123*Q123</f>
        <v>0</v>
      </c>
      <c r="S123" s="23">
        <v>21</v>
      </c>
      <c r="T123" s="23">
        <f>N123*(S123/100)</f>
        <v>0</v>
      </c>
      <c r="U123" s="23">
        <f>N123+T123</f>
        <v>0</v>
      </c>
      <c r="V123" s="49"/>
      <c r="W123" s="48" t="s">
        <v>4</v>
      </c>
      <c r="X123" s="48" t="s">
        <v>14</v>
      </c>
    </row>
    <row r="124" spans="6:24" s="53" customFormat="1" ht="22.5" outlineLevel="3" x14ac:dyDescent="0.2">
      <c r="F124" s="54"/>
      <c r="G124" s="55"/>
      <c r="H124" s="56" t="s">
        <v>273</v>
      </c>
      <c r="I124" s="55"/>
      <c r="J124" s="57">
        <v>36</v>
      </c>
      <c r="K124" s="58"/>
      <c r="L124" s="59"/>
      <c r="M124" s="58"/>
      <c r="N124" s="60"/>
      <c r="O124" s="61"/>
      <c r="P124" s="58"/>
      <c r="Q124" s="58"/>
      <c r="R124" s="58"/>
      <c r="S124" s="80" t="s">
        <v>1</v>
      </c>
      <c r="T124" s="58"/>
      <c r="U124" s="58"/>
      <c r="V124" s="56"/>
      <c r="W124" s="55"/>
      <c r="X124" s="55"/>
    </row>
    <row r="125" spans="6:24" s="53" customFormat="1" ht="22.5" outlineLevel="3" x14ac:dyDescent="0.2">
      <c r="F125" s="54"/>
      <c r="G125" s="55"/>
      <c r="H125" s="56" t="s">
        <v>239</v>
      </c>
      <c r="I125" s="55"/>
      <c r="J125" s="57">
        <v>9</v>
      </c>
      <c r="K125" s="58"/>
      <c r="L125" s="59"/>
      <c r="M125" s="58"/>
      <c r="N125" s="60"/>
      <c r="O125" s="61"/>
      <c r="P125" s="58"/>
      <c r="Q125" s="58"/>
      <c r="R125" s="58"/>
      <c r="S125" s="80" t="s">
        <v>1</v>
      </c>
      <c r="T125" s="58"/>
      <c r="U125" s="58"/>
      <c r="V125" s="56"/>
      <c r="W125" s="55"/>
      <c r="X125" s="55"/>
    </row>
    <row r="126" spans="6:24" s="47" customFormat="1" ht="12" outlineLevel="2" x14ac:dyDescent="0.2">
      <c r="F126" s="20">
        <v>12</v>
      </c>
      <c r="G126" s="48" t="s">
        <v>110</v>
      </c>
      <c r="H126" s="49" t="s">
        <v>222</v>
      </c>
      <c r="I126" s="21" t="s">
        <v>9</v>
      </c>
      <c r="J126" s="50">
        <v>831.6</v>
      </c>
      <c r="K126" s="22">
        <v>1</v>
      </c>
      <c r="L126" s="50">
        <f>J126*(1+K126/100)</f>
        <v>839.91600000000005</v>
      </c>
      <c r="M126" s="22">
        <v>0</v>
      </c>
      <c r="N126" s="23">
        <f>L126*M126</f>
        <v>0</v>
      </c>
      <c r="O126" s="51">
        <v>4.3999999999999997E-2</v>
      </c>
      <c r="P126" s="52">
        <f>L126*O126</f>
        <v>36.956304000000003</v>
      </c>
      <c r="Q126" s="51"/>
      <c r="R126" s="52">
        <f>L126*Q126</f>
        <v>0</v>
      </c>
      <c r="S126" s="23">
        <v>21</v>
      </c>
      <c r="T126" s="23">
        <f>N126*(S126/100)</f>
        <v>0</v>
      </c>
      <c r="U126" s="23">
        <f>N126+T126</f>
        <v>0</v>
      </c>
      <c r="V126" s="49"/>
      <c r="W126" s="48" t="s">
        <v>4</v>
      </c>
      <c r="X126" s="48" t="s">
        <v>14</v>
      </c>
    </row>
    <row r="127" spans="6:24" s="53" customFormat="1" ht="11.25" outlineLevel="3" x14ac:dyDescent="0.2">
      <c r="F127" s="54"/>
      <c r="G127" s="55"/>
      <c r="H127" s="56" t="s">
        <v>130</v>
      </c>
      <c r="I127" s="55"/>
      <c r="J127" s="57">
        <v>831.6</v>
      </c>
      <c r="K127" s="58"/>
      <c r="L127" s="59"/>
      <c r="M127" s="58"/>
      <c r="N127" s="60"/>
      <c r="O127" s="61"/>
      <c r="P127" s="58"/>
      <c r="Q127" s="58"/>
      <c r="R127" s="58"/>
      <c r="S127" s="80" t="s">
        <v>1</v>
      </c>
      <c r="T127" s="58"/>
      <c r="U127" s="58"/>
      <c r="V127" s="56"/>
      <c r="W127" s="55"/>
      <c r="X127" s="55"/>
    </row>
    <row r="128" spans="6:24" s="47" customFormat="1" ht="24" outlineLevel="2" x14ac:dyDescent="0.2">
      <c r="F128" s="20">
        <v>13</v>
      </c>
      <c r="G128" s="48" t="s">
        <v>83</v>
      </c>
      <c r="H128" s="49" t="s">
        <v>266</v>
      </c>
      <c r="I128" s="21" t="s">
        <v>10</v>
      </c>
      <c r="J128" s="50">
        <v>40.18</v>
      </c>
      <c r="K128" s="22">
        <v>0</v>
      </c>
      <c r="L128" s="50">
        <f>J128*(1+K128/100)</f>
        <v>40.18</v>
      </c>
      <c r="M128" s="22">
        <v>0</v>
      </c>
      <c r="N128" s="23">
        <f>L128*M128</f>
        <v>0</v>
      </c>
      <c r="O128" s="51">
        <v>8.9219999999999994E-2</v>
      </c>
      <c r="P128" s="52">
        <f>L128*O128</f>
        <v>3.5848595999999997</v>
      </c>
      <c r="Q128" s="51"/>
      <c r="R128" s="52">
        <f>L128*Q128</f>
        <v>0</v>
      </c>
      <c r="S128" s="23">
        <v>21</v>
      </c>
      <c r="T128" s="23">
        <f>N128*(S128/100)</f>
        <v>0</v>
      </c>
      <c r="U128" s="23">
        <f>N128+T128</f>
        <v>0</v>
      </c>
      <c r="V128" s="49"/>
      <c r="W128" s="48" t="s">
        <v>4</v>
      </c>
      <c r="X128" s="48" t="s">
        <v>14</v>
      </c>
    </row>
    <row r="129" spans="6:24" s="53" customFormat="1" ht="11.25" outlineLevel="3" x14ac:dyDescent="0.2">
      <c r="F129" s="54"/>
      <c r="G129" s="55"/>
      <c r="H129" s="56" t="s">
        <v>122</v>
      </c>
      <c r="I129" s="55"/>
      <c r="J129" s="57">
        <v>35.299999999999997</v>
      </c>
      <c r="K129" s="58"/>
      <c r="L129" s="59"/>
      <c r="M129" s="58"/>
      <c r="N129" s="60"/>
      <c r="O129" s="61"/>
      <c r="P129" s="58"/>
      <c r="Q129" s="58"/>
      <c r="R129" s="58"/>
      <c r="S129" s="80" t="s">
        <v>1</v>
      </c>
      <c r="T129" s="58"/>
      <c r="U129" s="58"/>
      <c r="V129" s="56"/>
      <c r="W129" s="55"/>
      <c r="X129" s="55"/>
    </row>
    <row r="130" spans="6:24" s="53" customFormat="1" ht="11.25" outlineLevel="3" x14ac:dyDescent="0.2">
      <c r="F130" s="54"/>
      <c r="G130" s="55"/>
      <c r="H130" s="56" t="s">
        <v>210</v>
      </c>
      <c r="I130" s="55"/>
      <c r="J130" s="57">
        <v>4.88</v>
      </c>
      <c r="K130" s="58"/>
      <c r="L130" s="59"/>
      <c r="M130" s="58"/>
      <c r="N130" s="60"/>
      <c r="O130" s="61"/>
      <c r="P130" s="58"/>
      <c r="Q130" s="58"/>
      <c r="R130" s="58"/>
      <c r="S130" s="80" t="s">
        <v>1</v>
      </c>
      <c r="T130" s="58"/>
      <c r="U130" s="58"/>
      <c r="V130" s="56"/>
      <c r="W130" s="55"/>
      <c r="X130" s="55"/>
    </row>
    <row r="131" spans="6:24" s="47" customFormat="1" ht="12" outlineLevel="2" x14ac:dyDescent="0.2">
      <c r="F131" s="20">
        <v>14</v>
      </c>
      <c r="G131" s="48" t="s">
        <v>47</v>
      </c>
      <c r="H131" s="49" t="s">
        <v>226</v>
      </c>
      <c r="I131" s="21" t="s">
        <v>10</v>
      </c>
      <c r="J131" s="50">
        <v>17.799999999999997</v>
      </c>
      <c r="K131" s="22">
        <v>2</v>
      </c>
      <c r="L131" s="50">
        <f>J131*(1+K131/100)</f>
        <v>18.155999999999999</v>
      </c>
      <c r="M131" s="22">
        <v>0</v>
      </c>
      <c r="N131" s="23">
        <f>L131*M131</f>
        <v>0</v>
      </c>
      <c r="O131" s="51">
        <v>0.13100000000000001</v>
      </c>
      <c r="P131" s="52">
        <f>L131*O131</f>
        <v>2.3784359999999998</v>
      </c>
      <c r="Q131" s="51"/>
      <c r="R131" s="52">
        <f>L131*Q131</f>
        <v>0</v>
      </c>
      <c r="S131" s="23">
        <v>21</v>
      </c>
      <c r="T131" s="23">
        <f>N131*(S131/100)</f>
        <v>0</v>
      </c>
      <c r="U131" s="23">
        <f>N131+T131</f>
        <v>0</v>
      </c>
      <c r="V131" s="49"/>
      <c r="W131" s="48" t="s">
        <v>4</v>
      </c>
      <c r="X131" s="48" t="s">
        <v>14</v>
      </c>
    </row>
    <row r="132" spans="6:24" s="53" customFormat="1" ht="11.25" outlineLevel="3" x14ac:dyDescent="0.2">
      <c r="F132" s="54"/>
      <c r="G132" s="55"/>
      <c r="H132" s="56" t="s">
        <v>120</v>
      </c>
      <c r="I132" s="55"/>
      <c r="J132" s="57">
        <v>35.299999999999997</v>
      </c>
      <c r="K132" s="58"/>
      <c r="L132" s="59"/>
      <c r="M132" s="58"/>
      <c r="N132" s="60"/>
      <c r="O132" s="61"/>
      <c r="P132" s="58"/>
      <c r="Q132" s="58"/>
      <c r="R132" s="58"/>
      <c r="S132" s="80" t="s">
        <v>1</v>
      </c>
      <c r="T132" s="58"/>
      <c r="U132" s="58"/>
      <c r="V132" s="56"/>
      <c r="W132" s="55"/>
      <c r="X132" s="55"/>
    </row>
    <row r="133" spans="6:24" s="53" customFormat="1" ht="11.25" outlineLevel="3" x14ac:dyDescent="0.2">
      <c r="F133" s="54"/>
      <c r="G133" s="55"/>
      <c r="H133" s="56" t="s">
        <v>192</v>
      </c>
      <c r="I133" s="55"/>
      <c r="J133" s="57">
        <v>-17.5</v>
      </c>
      <c r="K133" s="58"/>
      <c r="L133" s="59"/>
      <c r="M133" s="58"/>
      <c r="N133" s="60"/>
      <c r="O133" s="61"/>
      <c r="P133" s="58"/>
      <c r="Q133" s="58"/>
      <c r="R133" s="58"/>
      <c r="S133" s="80" t="s">
        <v>1</v>
      </c>
      <c r="T133" s="58"/>
      <c r="U133" s="58"/>
      <c r="V133" s="56"/>
      <c r="W133" s="55"/>
      <c r="X133" s="55"/>
    </row>
    <row r="134" spans="6:24" s="47" customFormat="1" ht="36" outlineLevel="2" x14ac:dyDescent="0.2">
      <c r="F134" s="20">
        <v>15</v>
      </c>
      <c r="G134" s="48" t="s">
        <v>82</v>
      </c>
      <c r="H134" s="49" t="s">
        <v>289</v>
      </c>
      <c r="I134" s="21" t="s">
        <v>9</v>
      </c>
      <c r="J134" s="50">
        <v>122</v>
      </c>
      <c r="K134" s="22">
        <v>3</v>
      </c>
      <c r="L134" s="50">
        <f>J134*(1+K134/100)</f>
        <v>125.66</v>
      </c>
      <c r="M134" s="22">
        <v>0</v>
      </c>
      <c r="N134" s="23">
        <f>L134*M134</f>
        <v>0</v>
      </c>
      <c r="O134" s="51">
        <v>0.126</v>
      </c>
      <c r="P134" s="52">
        <f>L134*O134</f>
        <v>15.833159999999999</v>
      </c>
      <c r="Q134" s="51"/>
      <c r="R134" s="52">
        <f>L134*Q134</f>
        <v>0</v>
      </c>
      <c r="S134" s="23">
        <v>21</v>
      </c>
      <c r="T134" s="23">
        <f>N134*(S134/100)</f>
        <v>0</v>
      </c>
      <c r="U134" s="23">
        <f>N134+T134</f>
        <v>0</v>
      </c>
      <c r="V134" s="49"/>
      <c r="W134" s="48" t="s">
        <v>4</v>
      </c>
      <c r="X134" s="48" t="s">
        <v>14</v>
      </c>
    </row>
    <row r="135" spans="6:24" s="53" customFormat="1" ht="11.25" outlineLevel="3" x14ac:dyDescent="0.2">
      <c r="F135" s="54"/>
      <c r="G135" s="55"/>
      <c r="H135" s="56" t="s">
        <v>139</v>
      </c>
      <c r="I135" s="55"/>
      <c r="J135" s="57">
        <v>122</v>
      </c>
      <c r="K135" s="58"/>
      <c r="L135" s="59"/>
      <c r="M135" s="58"/>
      <c r="N135" s="60"/>
      <c r="O135" s="61"/>
      <c r="P135" s="58"/>
      <c r="Q135" s="58"/>
      <c r="R135" s="58"/>
      <c r="S135" s="80" t="s">
        <v>1</v>
      </c>
      <c r="T135" s="58"/>
      <c r="U135" s="58"/>
      <c r="V135" s="56"/>
      <c r="W135" s="55"/>
      <c r="X135" s="55"/>
    </row>
    <row r="136" spans="6:24" s="82" customFormat="1" ht="12.75" customHeight="1" outlineLevel="2" x14ac:dyDescent="0.2">
      <c r="F136" s="83"/>
      <c r="G136" s="84"/>
      <c r="H136" s="85"/>
      <c r="I136" s="84"/>
      <c r="J136" s="86"/>
      <c r="K136" s="87"/>
      <c r="L136" s="86"/>
      <c r="M136" s="87"/>
      <c r="N136" s="88"/>
      <c r="O136" s="89"/>
      <c r="P136" s="87"/>
      <c r="Q136" s="87"/>
      <c r="R136" s="87"/>
      <c r="S136" s="81" t="s">
        <v>1</v>
      </c>
      <c r="T136" s="87"/>
      <c r="U136" s="87"/>
      <c r="V136" s="87"/>
      <c r="W136" s="84"/>
      <c r="X136" s="84"/>
    </row>
    <row r="137" spans="6:24" s="39" customFormat="1" ht="16.5" customHeight="1" outlineLevel="1" x14ac:dyDescent="0.2">
      <c r="F137" s="40"/>
      <c r="G137" s="41"/>
      <c r="H137" s="41" t="s">
        <v>129</v>
      </c>
      <c r="I137" s="6"/>
      <c r="J137" s="42"/>
      <c r="K137" s="43"/>
      <c r="L137" s="42"/>
      <c r="M137" s="43"/>
      <c r="N137" s="44">
        <f>SUBTOTAL(9,N138:N156)</f>
        <v>0</v>
      </c>
      <c r="O137" s="45"/>
      <c r="P137" s="46">
        <f>SUBTOTAL(9,P138:P156)</f>
        <v>3.6743869999999998</v>
      </c>
      <c r="Q137" s="43"/>
      <c r="R137" s="46">
        <f>SUBTOTAL(9,R138:R156)</f>
        <v>0.25</v>
      </c>
      <c r="S137" s="79" t="s">
        <v>1</v>
      </c>
      <c r="T137" s="44">
        <f>SUBTOTAL(9,T138:T156)</f>
        <v>0</v>
      </c>
      <c r="U137" s="44">
        <f>SUBTOTAL(9,U138:U156)</f>
        <v>0</v>
      </c>
      <c r="W137" s="26"/>
      <c r="X137" s="26"/>
    </row>
    <row r="138" spans="6:24" s="47" customFormat="1" ht="12" outlineLevel="2" x14ac:dyDescent="0.2">
      <c r="F138" s="20">
        <v>1</v>
      </c>
      <c r="G138" s="48" t="s">
        <v>89</v>
      </c>
      <c r="H138" s="49" t="s">
        <v>259</v>
      </c>
      <c r="I138" s="21" t="s">
        <v>22</v>
      </c>
      <c r="J138" s="50">
        <v>1</v>
      </c>
      <c r="K138" s="22">
        <v>0</v>
      </c>
      <c r="L138" s="50">
        <f t="shared" ref="L138:L149" si="0">J138*(1+K138/100)</f>
        <v>1</v>
      </c>
      <c r="M138" s="22">
        <v>0</v>
      </c>
      <c r="N138" s="23">
        <f t="shared" ref="N138:N149" si="1">L138*M138</f>
        <v>0</v>
      </c>
      <c r="O138" s="51">
        <v>0.34089999999999998</v>
      </c>
      <c r="P138" s="52">
        <f t="shared" ref="P138:P149" si="2">L138*O138</f>
        <v>0.34089999999999998</v>
      </c>
      <c r="Q138" s="51"/>
      <c r="R138" s="52">
        <f t="shared" ref="R138:R149" si="3">L138*Q138</f>
        <v>0</v>
      </c>
      <c r="S138" s="23">
        <v>21</v>
      </c>
      <c r="T138" s="23">
        <f t="shared" ref="T138:T149" si="4">N138*(S138/100)</f>
        <v>0</v>
      </c>
      <c r="U138" s="23">
        <f t="shared" ref="U138:U149" si="5">N138+T138</f>
        <v>0</v>
      </c>
      <c r="V138" s="49"/>
      <c r="W138" s="48" t="s">
        <v>4</v>
      </c>
      <c r="X138" s="48" t="s">
        <v>15</v>
      </c>
    </row>
    <row r="139" spans="6:24" s="47" customFormat="1" ht="12" outlineLevel="2" x14ac:dyDescent="0.2">
      <c r="F139" s="20">
        <v>2</v>
      </c>
      <c r="G139" s="48" t="s">
        <v>46</v>
      </c>
      <c r="H139" s="49" t="s">
        <v>219</v>
      </c>
      <c r="I139" s="21" t="s">
        <v>22</v>
      </c>
      <c r="J139" s="50">
        <v>1</v>
      </c>
      <c r="K139" s="22">
        <v>1</v>
      </c>
      <c r="L139" s="50">
        <f t="shared" si="0"/>
        <v>1.01</v>
      </c>
      <c r="M139" s="22">
        <v>0</v>
      </c>
      <c r="N139" s="23">
        <f t="shared" si="1"/>
        <v>0</v>
      </c>
      <c r="O139" s="51">
        <v>6.7000000000000004E-2</v>
      </c>
      <c r="P139" s="52">
        <f t="shared" si="2"/>
        <v>6.7670000000000008E-2</v>
      </c>
      <c r="Q139" s="51"/>
      <c r="R139" s="52">
        <f t="shared" si="3"/>
        <v>0</v>
      </c>
      <c r="S139" s="23">
        <v>21</v>
      </c>
      <c r="T139" s="23">
        <f t="shared" si="4"/>
        <v>0</v>
      </c>
      <c r="U139" s="23">
        <f t="shared" si="5"/>
        <v>0</v>
      </c>
      <c r="V139" s="49"/>
      <c r="W139" s="48" t="s">
        <v>4</v>
      </c>
      <c r="X139" s="48" t="s">
        <v>15</v>
      </c>
    </row>
    <row r="140" spans="6:24" s="47" customFormat="1" ht="24" outlineLevel="2" x14ac:dyDescent="0.2">
      <c r="F140" s="20">
        <v>3</v>
      </c>
      <c r="G140" s="48" t="s">
        <v>41</v>
      </c>
      <c r="H140" s="49" t="s">
        <v>268</v>
      </c>
      <c r="I140" s="21" t="s">
        <v>22</v>
      </c>
      <c r="J140" s="50">
        <v>1</v>
      </c>
      <c r="K140" s="22">
        <v>1</v>
      </c>
      <c r="L140" s="50">
        <f t="shared" si="0"/>
        <v>1.01</v>
      </c>
      <c r="M140" s="22">
        <v>0</v>
      </c>
      <c r="N140" s="23">
        <f t="shared" si="1"/>
        <v>0</v>
      </c>
      <c r="O140" s="51">
        <v>0.08</v>
      </c>
      <c r="P140" s="52">
        <f t="shared" si="2"/>
        <v>8.0799999999999997E-2</v>
      </c>
      <c r="Q140" s="51"/>
      <c r="R140" s="52">
        <f t="shared" si="3"/>
        <v>0</v>
      </c>
      <c r="S140" s="23">
        <v>21</v>
      </c>
      <c r="T140" s="23">
        <f t="shared" si="4"/>
        <v>0</v>
      </c>
      <c r="U140" s="23">
        <f t="shared" si="5"/>
        <v>0</v>
      </c>
      <c r="V140" s="49"/>
      <c r="W140" s="48" t="s">
        <v>4</v>
      </c>
      <c r="X140" s="48" t="s">
        <v>15</v>
      </c>
    </row>
    <row r="141" spans="6:24" s="47" customFormat="1" ht="12" outlineLevel="2" x14ac:dyDescent="0.2">
      <c r="F141" s="20">
        <v>4</v>
      </c>
      <c r="G141" s="48" t="s">
        <v>42</v>
      </c>
      <c r="H141" s="49" t="s">
        <v>223</v>
      </c>
      <c r="I141" s="21" t="s">
        <v>22</v>
      </c>
      <c r="J141" s="50">
        <v>1</v>
      </c>
      <c r="K141" s="22">
        <v>1</v>
      </c>
      <c r="L141" s="50">
        <f t="shared" si="0"/>
        <v>1.01</v>
      </c>
      <c r="M141" s="22">
        <v>0</v>
      </c>
      <c r="N141" s="23">
        <f t="shared" si="1"/>
        <v>0</v>
      </c>
      <c r="O141" s="51">
        <v>0.111</v>
      </c>
      <c r="P141" s="52">
        <f t="shared" si="2"/>
        <v>0.11211</v>
      </c>
      <c r="Q141" s="51"/>
      <c r="R141" s="52">
        <f t="shared" si="3"/>
        <v>0</v>
      </c>
      <c r="S141" s="23">
        <v>21</v>
      </c>
      <c r="T141" s="23">
        <f t="shared" si="4"/>
        <v>0</v>
      </c>
      <c r="U141" s="23">
        <f t="shared" si="5"/>
        <v>0</v>
      </c>
      <c r="V141" s="49"/>
      <c r="W141" s="48" t="s">
        <v>4</v>
      </c>
      <c r="X141" s="48" t="s">
        <v>15</v>
      </c>
    </row>
    <row r="142" spans="6:24" s="47" customFormat="1" ht="12" outlineLevel="2" x14ac:dyDescent="0.2">
      <c r="F142" s="20">
        <v>5</v>
      </c>
      <c r="G142" s="48" t="s">
        <v>43</v>
      </c>
      <c r="H142" s="49" t="s">
        <v>240</v>
      </c>
      <c r="I142" s="21" t="s">
        <v>22</v>
      </c>
      <c r="J142" s="50">
        <v>1</v>
      </c>
      <c r="K142" s="22">
        <v>1</v>
      </c>
      <c r="L142" s="50">
        <f t="shared" si="0"/>
        <v>1.01</v>
      </c>
      <c r="M142" s="22">
        <v>0</v>
      </c>
      <c r="N142" s="23">
        <f t="shared" si="1"/>
        <v>0</v>
      </c>
      <c r="O142" s="51">
        <v>2.7E-2</v>
      </c>
      <c r="P142" s="52">
        <f t="shared" si="2"/>
        <v>2.7269999999999999E-2</v>
      </c>
      <c r="Q142" s="51"/>
      <c r="R142" s="52">
        <f t="shared" si="3"/>
        <v>0</v>
      </c>
      <c r="S142" s="23">
        <v>21</v>
      </c>
      <c r="T142" s="23">
        <f t="shared" si="4"/>
        <v>0</v>
      </c>
      <c r="U142" s="23">
        <f t="shared" si="5"/>
        <v>0</v>
      </c>
      <c r="V142" s="49"/>
      <c r="W142" s="48" t="s">
        <v>4</v>
      </c>
      <c r="X142" s="48" t="s">
        <v>15</v>
      </c>
    </row>
    <row r="143" spans="6:24" s="47" customFormat="1" ht="12" outlineLevel="2" x14ac:dyDescent="0.2">
      <c r="F143" s="20">
        <v>6</v>
      </c>
      <c r="G143" s="48" t="s">
        <v>92</v>
      </c>
      <c r="H143" s="49" t="s">
        <v>238</v>
      </c>
      <c r="I143" s="21" t="s">
        <v>22</v>
      </c>
      <c r="J143" s="50">
        <v>1</v>
      </c>
      <c r="K143" s="22">
        <v>0</v>
      </c>
      <c r="L143" s="50">
        <f t="shared" si="0"/>
        <v>1</v>
      </c>
      <c r="M143" s="22">
        <v>0</v>
      </c>
      <c r="N143" s="23">
        <f t="shared" si="1"/>
        <v>0</v>
      </c>
      <c r="O143" s="51"/>
      <c r="P143" s="52">
        <f t="shared" si="2"/>
        <v>0</v>
      </c>
      <c r="Q143" s="51">
        <v>0.2</v>
      </c>
      <c r="R143" s="52">
        <f t="shared" si="3"/>
        <v>0.2</v>
      </c>
      <c r="S143" s="23">
        <v>21</v>
      </c>
      <c r="T143" s="23">
        <f t="shared" si="4"/>
        <v>0</v>
      </c>
      <c r="U143" s="23">
        <f t="shared" si="5"/>
        <v>0</v>
      </c>
      <c r="V143" s="49"/>
      <c r="W143" s="48" t="s">
        <v>4</v>
      </c>
      <c r="X143" s="48" t="s">
        <v>15</v>
      </c>
    </row>
    <row r="144" spans="6:24" s="47" customFormat="1" ht="12" outlineLevel="2" x14ac:dyDescent="0.2">
      <c r="F144" s="20">
        <v>7</v>
      </c>
      <c r="G144" s="48" t="s">
        <v>90</v>
      </c>
      <c r="H144" s="49" t="s">
        <v>233</v>
      </c>
      <c r="I144" s="21" t="s">
        <v>22</v>
      </c>
      <c r="J144" s="50">
        <v>1</v>
      </c>
      <c r="K144" s="22">
        <v>0</v>
      </c>
      <c r="L144" s="50">
        <f t="shared" si="0"/>
        <v>1</v>
      </c>
      <c r="M144" s="22">
        <v>0</v>
      </c>
      <c r="N144" s="23">
        <f t="shared" si="1"/>
        <v>0</v>
      </c>
      <c r="O144" s="51"/>
      <c r="P144" s="52">
        <f t="shared" si="2"/>
        <v>0</v>
      </c>
      <c r="Q144" s="51">
        <v>0.05</v>
      </c>
      <c r="R144" s="52">
        <f t="shared" si="3"/>
        <v>0.05</v>
      </c>
      <c r="S144" s="23">
        <v>21</v>
      </c>
      <c r="T144" s="23">
        <f t="shared" si="4"/>
        <v>0</v>
      </c>
      <c r="U144" s="23">
        <f t="shared" si="5"/>
        <v>0</v>
      </c>
      <c r="V144" s="49"/>
      <c r="W144" s="48" t="s">
        <v>4</v>
      </c>
      <c r="X144" s="48" t="s">
        <v>15</v>
      </c>
    </row>
    <row r="145" spans="6:24" s="47" customFormat="1" ht="24" outlineLevel="2" x14ac:dyDescent="0.2">
      <c r="F145" s="20">
        <v>8</v>
      </c>
      <c r="G145" s="48" t="s">
        <v>91</v>
      </c>
      <c r="H145" s="49" t="s">
        <v>272</v>
      </c>
      <c r="I145" s="21" t="s">
        <v>22</v>
      </c>
      <c r="J145" s="50">
        <v>1</v>
      </c>
      <c r="K145" s="22">
        <v>0</v>
      </c>
      <c r="L145" s="50">
        <f t="shared" si="0"/>
        <v>1</v>
      </c>
      <c r="M145" s="22">
        <v>0</v>
      </c>
      <c r="N145" s="23">
        <f t="shared" si="1"/>
        <v>0</v>
      </c>
      <c r="O145" s="51">
        <v>0.21734000000000001</v>
      </c>
      <c r="P145" s="52">
        <f t="shared" si="2"/>
        <v>0.21734000000000001</v>
      </c>
      <c r="Q145" s="51"/>
      <c r="R145" s="52">
        <f t="shared" si="3"/>
        <v>0</v>
      </c>
      <c r="S145" s="23">
        <v>21</v>
      </c>
      <c r="T145" s="23">
        <f t="shared" si="4"/>
        <v>0</v>
      </c>
      <c r="U145" s="23">
        <f t="shared" si="5"/>
        <v>0</v>
      </c>
      <c r="V145" s="49"/>
      <c r="W145" s="48" t="s">
        <v>4</v>
      </c>
      <c r="X145" s="48" t="s">
        <v>15</v>
      </c>
    </row>
    <row r="146" spans="6:24" s="47" customFormat="1" ht="12" outlineLevel="2" x14ac:dyDescent="0.2">
      <c r="F146" s="20">
        <v>9</v>
      </c>
      <c r="G146" s="48" t="s">
        <v>45</v>
      </c>
      <c r="H146" s="49" t="s">
        <v>246</v>
      </c>
      <c r="I146" s="21" t="s">
        <v>22</v>
      </c>
      <c r="J146" s="50">
        <v>1</v>
      </c>
      <c r="K146" s="22">
        <v>0</v>
      </c>
      <c r="L146" s="50">
        <f t="shared" si="0"/>
        <v>1</v>
      </c>
      <c r="M146" s="22">
        <v>0</v>
      </c>
      <c r="N146" s="23">
        <f t="shared" si="1"/>
        <v>0</v>
      </c>
      <c r="O146" s="51">
        <v>0.108</v>
      </c>
      <c r="P146" s="52">
        <f t="shared" si="2"/>
        <v>0.108</v>
      </c>
      <c r="Q146" s="51"/>
      <c r="R146" s="52">
        <f t="shared" si="3"/>
        <v>0</v>
      </c>
      <c r="S146" s="23">
        <v>21</v>
      </c>
      <c r="T146" s="23">
        <f t="shared" si="4"/>
        <v>0</v>
      </c>
      <c r="U146" s="23">
        <f t="shared" si="5"/>
        <v>0</v>
      </c>
      <c r="V146" s="49"/>
      <c r="W146" s="48" t="s">
        <v>4</v>
      </c>
      <c r="X146" s="48" t="s">
        <v>15</v>
      </c>
    </row>
    <row r="147" spans="6:24" s="47" customFormat="1" ht="12" outlineLevel="2" x14ac:dyDescent="0.2">
      <c r="F147" s="20">
        <v>10</v>
      </c>
      <c r="G147" s="48" t="s">
        <v>44</v>
      </c>
      <c r="H147" s="49" t="s">
        <v>245</v>
      </c>
      <c r="I147" s="21" t="s">
        <v>22</v>
      </c>
      <c r="J147" s="50">
        <v>1</v>
      </c>
      <c r="K147" s="22">
        <v>0</v>
      </c>
      <c r="L147" s="50">
        <f t="shared" si="0"/>
        <v>1</v>
      </c>
      <c r="M147" s="22">
        <v>0</v>
      </c>
      <c r="N147" s="23">
        <f t="shared" si="1"/>
        <v>0</v>
      </c>
      <c r="O147" s="51">
        <v>4.0000000000000001E-3</v>
      </c>
      <c r="P147" s="52">
        <f t="shared" si="2"/>
        <v>4.0000000000000001E-3</v>
      </c>
      <c r="Q147" s="51"/>
      <c r="R147" s="52">
        <f t="shared" si="3"/>
        <v>0</v>
      </c>
      <c r="S147" s="23">
        <v>21</v>
      </c>
      <c r="T147" s="23">
        <f t="shared" si="4"/>
        <v>0</v>
      </c>
      <c r="U147" s="23">
        <f t="shared" si="5"/>
        <v>0</v>
      </c>
      <c r="V147" s="49"/>
      <c r="W147" s="48" t="s">
        <v>4</v>
      </c>
      <c r="X147" s="48" t="s">
        <v>15</v>
      </c>
    </row>
    <row r="148" spans="6:24" s="47" customFormat="1" ht="24" outlineLevel="2" x14ac:dyDescent="0.2">
      <c r="F148" s="20">
        <v>11</v>
      </c>
      <c r="G148" s="48" t="s">
        <v>93</v>
      </c>
      <c r="H148" s="49" t="s">
        <v>255</v>
      </c>
      <c r="I148" s="21" t="s">
        <v>22</v>
      </c>
      <c r="J148" s="50">
        <v>6</v>
      </c>
      <c r="K148" s="22">
        <v>0</v>
      </c>
      <c r="L148" s="50">
        <f t="shared" si="0"/>
        <v>6</v>
      </c>
      <c r="M148" s="22">
        <v>0</v>
      </c>
      <c r="N148" s="23">
        <f t="shared" si="1"/>
        <v>0</v>
      </c>
      <c r="O148" s="51">
        <v>0.32973999999999998</v>
      </c>
      <c r="P148" s="52">
        <f t="shared" si="2"/>
        <v>1.97844</v>
      </c>
      <c r="Q148" s="51"/>
      <c r="R148" s="52">
        <f t="shared" si="3"/>
        <v>0</v>
      </c>
      <c r="S148" s="23">
        <v>21</v>
      </c>
      <c r="T148" s="23">
        <f t="shared" si="4"/>
        <v>0</v>
      </c>
      <c r="U148" s="23">
        <f t="shared" si="5"/>
        <v>0</v>
      </c>
      <c r="V148" s="49"/>
      <c r="W148" s="48" t="s">
        <v>4</v>
      </c>
      <c r="X148" s="48" t="s">
        <v>15</v>
      </c>
    </row>
    <row r="149" spans="6:24" s="47" customFormat="1" ht="24" outlineLevel="2" x14ac:dyDescent="0.2">
      <c r="F149" s="20">
        <v>12</v>
      </c>
      <c r="G149" s="48" t="s">
        <v>94</v>
      </c>
      <c r="H149" s="49" t="s">
        <v>279</v>
      </c>
      <c r="I149" s="21" t="s">
        <v>22</v>
      </c>
      <c r="J149" s="50">
        <v>2</v>
      </c>
      <c r="K149" s="22">
        <v>0</v>
      </c>
      <c r="L149" s="50">
        <f t="shared" si="0"/>
        <v>2</v>
      </c>
      <c r="M149" s="22">
        <v>0</v>
      </c>
      <c r="N149" s="23">
        <f t="shared" si="1"/>
        <v>0</v>
      </c>
      <c r="O149" s="51">
        <v>0.26469999999999999</v>
      </c>
      <c r="P149" s="52">
        <f t="shared" si="2"/>
        <v>0.52939999999999998</v>
      </c>
      <c r="Q149" s="51"/>
      <c r="R149" s="52">
        <f t="shared" si="3"/>
        <v>0</v>
      </c>
      <c r="S149" s="23">
        <v>21</v>
      </c>
      <c r="T149" s="23">
        <f t="shared" si="4"/>
        <v>0</v>
      </c>
      <c r="U149" s="23">
        <f t="shared" si="5"/>
        <v>0</v>
      </c>
      <c r="V149" s="49"/>
      <c r="W149" s="48" t="s">
        <v>4</v>
      </c>
      <c r="X149" s="48" t="s">
        <v>15</v>
      </c>
    </row>
    <row r="150" spans="6:24" s="53" customFormat="1" ht="11.25" outlineLevel="3" x14ac:dyDescent="0.2">
      <c r="F150" s="54"/>
      <c r="G150" s="55"/>
      <c r="H150" s="56" t="s">
        <v>131</v>
      </c>
      <c r="I150" s="55"/>
      <c r="J150" s="57">
        <v>2</v>
      </c>
      <c r="K150" s="58"/>
      <c r="L150" s="59"/>
      <c r="M150" s="58"/>
      <c r="N150" s="60"/>
      <c r="O150" s="61"/>
      <c r="P150" s="58"/>
      <c r="Q150" s="58"/>
      <c r="R150" s="58"/>
      <c r="S150" s="80" t="s">
        <v>1</v>
      </c>
      <c r="T150" s="58"/>
      <c r="U150" s="58"/>
      <c r="V150" s="56"/>
      <c r="W150" s="55"/>
      <c r="X150" s="55"/>
    </row>
    <row r="151" spans="6:24" s="47" customFormat="1" ht="24" outlineLevel="2" x14ac:dyDescent="0.2">
      <c r="F151" s="20">
        <v>13</v>
      </c>
      <c r="G151" s="48" t="s">
        <v>87</v>
      </c>
      <c r="H151" s="49" t="s">
        <v>257</v>
      </c>
      <c r="I151" s="21" t="s">
        <v>2</v>
      </c>
      <c r="J151" s="50">
        <v>1.3</v>
      </c>
      <c r="K151" s="22">
        <v>0</v>
      </c>
      <c r="L151" s="50">
        <f>J151*(1+K151/100)</f>
        <v>1.3</v>
      </c>
      <c r="M151" s="22">
        <v>0</v>
      </c>
      <c r="N151" s="23">
        <f>L151*M151</f>
        <v>0</v>
      </c>
      <c r="O151" s="51">
        <v>1.4400000000000001E-3</v>
      </c>
      <c r="P151" s="52">
        <f>L151*O151</f>
        <v>1.8720000000000002E-3</v>
      </c>
      <c r="Q151" s="51"/>
      <c r="R151" s="52">
        <f>L151*Q151</f>
        <v>0</v>
      </c>
      <c r="S151" s="23">
        <v>21</v>
      </c>
      <c r="T151" s="23">
        <f>N151*(S151/100)</f>
        <v>0</v>
      </c>
      <c r="U151" s="23">
        <f>N151+T151</f>
        <v>0</v>
      </c>
      <c r="V151" s="49"/>
      <c r="W151" s="48" t="s">
        <v>4</v>
      </c>
      <c r="X151" s="48" t="s">
        <v>15</v>
      </c>
    </row>
    <row r="152" spans="6:24" s="47" customFormat="1" ht="12" outlineLevel="2" x14ac:dyDescent="0.2">
      <c r="F152" s="20">
        <v>14</v>
      </c>
      <c r="G152" s="48" t="s">
        <v>88</v>
      </c>
      <c r="H152" s="49" t="s">
        <v>254</v>
      </c>
      <c r="I152" s="21" t="s">
        <v>2</v>
      </c>
      <c r="J152" s="50">
        <v>18.7</v>
      </c>
      <c r="K152" s="22">
        <v>0</v>
      </c>
      <c r="L152" s="50">
        <f>J152*(1+K152/100)</f>
        <v>18.7</v>
      </c>
      <c r="M152" s="22">
        <v>0</v>
      </c>
      <c r="N152" s="23">
        <f>L152*M152</f>
        <v>0</v>
      </c>
      <c r="O152" s="51">
        <v>4.2199999999999998E-3</v>
      </c>
      <c r="P152" s="52">
        <f>L152*O152</f>
        <v>7.8913999999999998E-2</v>
      </c>
      <c r="Q152" s="51"/>
      <c r="R152" s="52">
        <f>L152*Q152</f>
        <v>0</v>
      </c>
      <c r="S152" s="23">
        <v>21</v>
      </c>
      <c r="T152" s="23">
        <f>N152*(S152/100)</f>
        <v>0</v>
      </c>
      <c r="U152" s="23">
        <f>N152+T152</f>
        <v>0</v>
      </c>
      <c r="V152" s="49"/>
      <c r="W152" s="48" t="s">
        <v>4</v>
      </c>
      <c r="X152" s="48" t="s">
        <v>15</v>
      </c>
    </row>
    <row r="153" spans="6:24" s="53" customFormat="1" ht="11.25" outlineLevel="3" x14ac:dyDescent="0.2">
      <c r="F153" s="54"/>
      <c r="G153" s="55"/>
      <c r="H153" s="56" t="s">
        <v>48</v>
      </c>
      <c r="I153" s="55"/>
      <c r="J153" s="57">
        <v>18.7</v>
      </c>
      <c r="K153" s="58"/>
      <c r="L153" s="59"/>
      <c r="M153" s="58"/>
      <c r="N153" s="60"/>
      <c r="O153" s="61"/>
      <c r="P153" s="58"/>
      <c r="Q153" s="58"/>
      <c r="R153" s="58"/>
      <c r="S153" s="80" t="s">
        <v>1</v>
      </c>
      <c r="T153" s="58"/>
      <c r="U153" s="58"/>
      <c r="V153" s="56"/>
      <c r="W153" s="55"/>
      <c r="X153" s="55"/>
    </row>
    <row r="154" spans="6:24" s="47" customFormat="1" ht="12" outlineLevel="2" x14ac:dyDescent="0.2">
      <c r="F154" s="20">
        <v>15</v>
      </c>
      <c r="G154" s="48" t="s">
        <v>35</v>
      </c>
      <c r="H154" s="49" t="s">
        <v>205</v>
      </c>
      <c r="I154" s="21" t="s">
        <v>2</v>
      </c>
      <c r="J154" s="50">
        <v>1.3</v>
      </c>
      <c r="K154" s="22">
        <v>0</v>
      </c>
      <c r="L154" s="50">
        <f>J154*(1+K154/100)</f>
        <v>1.3</v>
      </c>
      <c r="M154" s="22">
        <v>0</v>
      </c>
      <c r="N154" s="23">
        <f>L154*M154</f>
        <v>0</v>
      </c>
      <c r="O154" s="51">
        <v>1.4E-3</v>
      </c>
      <c r="P154" s="52">
        <f>L154*O154</f>
        <v>1.82E-3</v>
      </c>
      <c r="Q154" s="51"/>
      <c r="R154" s="52">
        <f>L154*Q154</f>
        <v>0</v>
      </c>
      <c r="S154" s="23">
        <v>21</v>
      </c>
      <c r="T154" s="23">
        <f>N154*(S154/100)</f>
        <v>0</v>
      </c>
      <c r="U154" s="23">
        <f>N154+T154</f>
        <v>0</v>
      </c>
      <c r="V154" s="49"/>
      <c r="W154" s="48" t="s">
        <v>4</v>
      </c>
      <c r="X154" s="48" t="s">
        <v>15</v>
      </c>
    </row>
    <row r="155" spans="6:24" s="47" customFormat="1" ht="12" outlineLevel="2" x14ac:dyDescent="0.2">
      <c r="F155" s="20">
        <v>16</v>
      </c>
      <c r="G155" s="48" t="s">
        <v>36</v>
      </c>
      <c r="H155" s="49" t="s">
        <v>211</v>
      </c>
      <c r="I155" s="21" t="s">
        <v>2</v>
      </c>
      <c r="J155" s="50">
        <v>18.7</v>
      </c>
      <c r="K155" s="22">
        <v>0</v>
      </c>
      <c r="L155" s="50">
        <f>J155*(1+K155/100)</f>
        <v>18.7</v>
      </c>
      <c r="M155" s="22">
        <v>0</v>
      </c>
      <c r="N155" s="23">
        <f>L155*M155</f>
        <v>0</v>
      </c>
      <c r="O155" s="51">
        <v>6.7300000000000007E-3</v>
      </c>
      <c r="P155" s="52">
        <f>L155*O155</f>
        <v>0.12585100000000002</v>
      </c>
      <c r="Q155" s="51"/>
      <c r="R155" s="52">
        <f>L155*Q155</f>
        <v>0</v>
      </c>
      <c r="S155" s="23">
        <v>21</v>
      </c>
      <c r="T155" s="23">
        <f>N155*(S155/100)</f>
        <v>0</v>
      </c>
      <c r="U155" s="23">
        <f>N155+T155</f>
        <v>0</v>
      </c>
      <c r="V155" s="49"/>
      <c r="W155" s="48" t="s">
        <v>4</v>
      </c>
      <c r="X155" s="48" t="s">
        <v>15</v>
      </c>
    </row>
    <row r="156" spans="6:24" s="82" customFormat="1" ht="12.75" customHeight="1" outlineLevel="2" x14ac:dyDescent="0.2">
      <c r="F156" s="83"/>
      <c r="G156" s="84"/>
      <c r="H156" s="85"/>
      <c r="I156" s="84"/>
      <c r="J156" s="86"/>
      <c r="K156" s="87"/>
      <c r="L156" s="86"/>
      <c r="M156" s="87"/>
      <c r="N156" s="88"/>
      <c r="O156" s="89"/>
      <c r="P156" s="87"/>
      <c r="Q156" s="87"/>
      <c r="R156" s="87"/>
      <c r="S156" s="81" t="s">
        <v>1</v>
      </c>
      <c r="T156" s="87"/>
      <c r="U156" s="87"/>
      <c r="V156" s="87"/>
      <c r="W156" s="84"/>
      <c r="X156" s="84"/>
    </row>
    <row r="157" spans="6:24" s="39" customFormat="1" ht="16.5" customHeight="1" outlineLevel="1" x14ac:dyDescent="0.2">
      <c r="F157" s="40"/>
      <c r="G157" s="41"/>
      <c r="H157" s="41" t="s">
        <v>154</v>
      </c>
      <c r="I157" s="6"/>
      <c r="J157" s="42"/>
      <c r="K157" s="43"/>
      <c r="L157" s="42"/>
      <c r="M157" s="43"/>
      <c r="N157" s="44">
        <f>SUBTOTAL(9,N158:N166)</f>
        <v>0</v>
      </c>
      <c r="O157" s="45"/>
      <c r="P157" s="46">
        <f>SUBTOTAL(9,P158:P166)</f>
        <v>9.5753599999999999</v>
      </c>
      <c r="Q157" s="43"/>
      <c r="R157" s="46">
        <f>SUBTOTAL(9,R158:R166)</f>
        <v>0</v>
      </c>
      <c r="S157" s="79" t="s">
        <v>1</v>
      </c>
      <c r="T157" s="44">
        <f>SUBTOTAL(9,T158:T166)</f>
        <v>0</v>
      </c>
      <c r="U157" s="44">
        <f>SUBTOTAL(9,U158:U166)</f>
        <v>0</v>
      </c>
      <c r="W157" s="26"/>
      <c r="X157" s="26"/>
    </row>
    <row r="158" spans="6:24" s="47" customFormat="1" ht="24" outlineLevel="2" x14ac:dyDescent="0.2">
      <c r="F158" s="20">
        <v>1</v>
      </c>
      <c r="G158" s="48" t="s">
        <v>96</v>
      </c>
      <c r="H158" s="49" t="s">
        <v>270</v>
      </c>
      <c r="I158" s="21" t="s">
        <v>2</v>
      </c>
      <c r="J158" s="50">
        <v>1.5</v>
      </c>
      <c r="K158" s="22">
        <v>0</v>
      </c>
      <c r="L158" s="50">
        <f>J158*(1+K158/100)</f>
        <v>1.5</v>
      </c>
      <c r="M158" s="22">
        <v>0</v>
      </c>
      <c r="N158" s="23">
        <f>L158*M158</f>
        <v>0</v>
      </c>
      <c r="O158" s="51">
        <v>7.621E-2</v>
      </c>
      <c r="P158" s="52">
        <f>L158*O158</f>
        <v>0.114315</v>
      </c>
      <c r="Q158" s="51"/>
      <c r="R158" s="52">
        <f>L158*Q158</f>
        <v>0</v>
      </c>
      <c r="S158" s="23">
        <v>21</v>
      </c>
      <c r="T158" s="23">
        <f>N158*(S158/100)</f>
        <v>0</v>
      </c>
      <c r="U158" s="23">
        <f>N158+T158</f>
        <v>0</v>
      </c>
      <c r="V158" s="49"/>
      <c r="W158" s="48" t="s">
        <v>4</v>
      </c>
      <c r="X158" s="48" t="s">
        <v>16</v>
      </c>
    </row>
    <row r="159" spans="6:24" s="47" customFormat="1" ht="24" outlineLevel="2" x14ac:dyDescent="0.2">
      <c r="F159" s="20">
        <v>2</v>
      </c>
      <c r="G159" s="48" t="s">
        <v>95</v>
      </c>
      <c r="H159" s="49" t="s">
        <v>275</v>
      </c>
      <c r="I159" s="21" t="s">
        <v>2</v>
      </c>
      <c r="J159" s="50">
        <v>23.6</v>
      </c>
      <c r="K159" s="22">
        <v>0</v>
      </c>
      <c r="L159" s="50">
        <f>J159*(1+K159/100)</f>
        <v>23.6</v>
      </c>
      <c r="M159" s="22">
        <v>0</v>
      </c>
      <c r="N159" s="23">
        <f>L159*M159</f>
        <v>0</v>
      </c>
      <c r="O159" s="51">
        <v>0.15540000000000001</v>
      </c>
      <c r="P159" s="52">
        <f>L159*O159</f>
        <v>3.6674400000000005</v>
      </c>
      <c r="Q159" s="51"/>
      <c r="R159" s="52">
        <f>L159*Q159</f>
        <v>0</v>
      </c>
      <c r="S159" s="23">
        <v>21</v>
      </c>
      <c r="T159" s="23">
        <f>N159*(S159/100)</f>
        <v>0</v>
      </c>
      <c r="U159" s="23">
        <f>N159+T159</f>
        <v>0</v>
      </c>
      <c r="V159" s="49"/>
      <c r="W159" s="48" t="s">
        <v>4</v>
      </c>
      <c r="X159" s="48" t="s">
        <v>16</v>
      </c>
    </row>
    <row r="160" spans="6:24" s="53" customFormat="1" ht="11.25" outlineLevel="3" x14ac:dyDescent="0.2">
      <c r="F160" s="54"/>
      <c r="G160" s="55"/>
      <c r="H160" s="56" t="s">
        <v>168</v>
      </c>
      <c r="I160" s="55"/>
      <c r="J160" s="57">
        <v>23.6</v>
      </c>
      <c r="K160" s="58"/>
      <c r="L160" s="59"/>
      <c r="M160" s="58"/>
      <c r="N160" s="60"/>
      <c r="O160" s="61"/>
      <c r="P160" s="58"/>
      <c r="Q160" s="58"/>
      <c r="R160" s="58"/>
      <c r="S160" s="80" t="s">
        <v>1</v>
      </c>
      <c r="T160" s="58"/>
      <c r="U160" s="58"/>
      <c r="V160" s="56"/>
      <c r="W160" s="55"/>
      <c r="X160" s="55"/>
    </row>
    <row r="161" spans="6:24" s="47" customFormat="1" ht="12" outlineLevel="2" x14ac:dyDescent="0.2">
      <c r="F161" s="20">
        <v>3</v>
      </c>
      <c r="G161" s="48" t="s">
        <v>40</v>
      </c>
      <c r="H161" s="49" t="s">
        <v>171</v>
      </c>
      <c r="I161" s="21" t="s">
        <v>2</v>
      </c>
      <c r="J161" s="50">
        <v>13.600000000000001</v>
      </c>
      <c r="K161" s="22">
        <v>1</v>
      </c>
      <c r="L161" s="50">
        <f>J161*(1+K161/100)</f>
        <v>13.736000000000002</v>
      </c>
      <c r="M161" s="22">
        <v>0</v>
      </c>
      <c r="N161" s="23">
        <f>L161*M161</f>
        <v>0</v>
      </c>
      <c r="O161" s="51">
        <v>8.5000000000000006E-2</v>
      </c>
      <c r="P161" s="52">
        <f>L161*O161</f>
        <v>1.1675600000000004</v>
      </c>
      <c r="Q161" s="51"/>
      <c r="R161" s="52">
        <f>L161*Q161</f>
        <v>0</v>
      </c>
      <c r="S161" s="23">
        <v>21</v>
      </c>
      <c r="T161" s="23">
        <f>N161*(S161/100)</f>
        <v>0</v>
      </c>
      <c r="U161" s="23">
        <f>N161+T161</f>
        <v>0</v>
      </c>
      <c r="V161" s="49"/>
      <c r="W161" s="48" t="s">
        <v>4</v>
      </c>
      <c r="X161" s="48" t="s">
        <v>16</v>
      </c>
    </row>
    <row r="162" spans="6:24" s="53" customFormat="1" ht="11.25" outlineLevel="3" x14ac:dyDescent="0.2">
      <c r="F162" s="54"/>
      <c r="G162" s="55"/>
      <c r="H162" s="56" t="s">
        <v>119</v>
      </c>
      <c r="I162" s="55"/>
      <c r="J162" s="57">
        <v>23.6</v>
      </c>
      <c r="K162" s="58"/>
      <c r="L162" s="59"/>
      <c r="M162" s="58"/>
      <c r="N162" s="60"/>
      <c r="O162" s="61"/>
      <c r="P162" s="58"/>
      <c r="Q162" s="58"/>
      <c r="R162" s="58"/>
      <c r="S162" s="80" t="s">
        <v>1</v>
      </c>
      <c r="T162" s="58"/>
      <c r="U162" s="58"/>
      <c r="V162" s="56"/>
      <c r="W162" s="55"/>
      <c r="X162" s="55"/>
    </row>
    <row r="163" spans="6:24" s="53" customFormat="1" ht="11.25" outlineLevel="3" x14ac:dyDescent="0.2">
      <c r="F163" s="54"/>
      <c r="G163" s="55"/>
      <c r="H163" s="56" t="s">
        <v>151</v>
      </c>
      <c r="I163" s="55"/>
      <c r="J163" s="57">
        <v>-10</v>
      </c>
      <c r="K163" s="58"/>
      <c r="L163" s="59"/>
      <c r="M163" s="58"/>
      <c r="N163" s="60"/>
      <c r="O163" s="61"/>
      <c r="P163" s="58"/>
      <c r="Q163" s="58"/>
      <c r="R163" s="58"/>
      <c r="S163" s="80" t="s">
        <v>1</v>
      </c>
      <c r="T163" s="58"/>
      <c r="U163" s="58"/>
      <c r="V163" s="56"/>
      <c r="W163" s="55"/>
      <c r="X163" s="55"/>
    </row>
    <row r="164" spans="6:24" s="47" customFormat="1" ht="24" outlineLevel="2" x14ac:dyDescent="0.2">
      <c r="F164" s="20">
        <v>4</v>
      </c>
      <c r="G164" s="48" t="s">
        <v>98</v>
      </c>
      <c r="H164" s="49" t="s">
        <v>263</v>
      </c>
      <c r="I164" s="21" t="s">
        <v>2</v>
      </c>
      <c r="J164" s="50">
        <v>14.5</v>
      </c>
      <c r="K164" s="22">
        <v>0</v>
      </c>
      <c r="L164" s="50">
        <f>J164*(1+K164/100)</f>
        <v>14.5</v>
      </c>
      <c r="M164" s="22">
        <v>0</v>
      </c>
      <c r="N164" s="23">
        <f>L164*M164</f>
        <v>0</v>
      </c>
      <c r="O164" s="51">
        <v>0.29221000000000003</v>
      </c>
      <c r="P164" s="52">
        <f>L164*O164</f>
        <v>4.2370450000000002</v>
      </c>
      <c r="Q164" s="51"/>
      <c r="R164" s="52">
        <f>L164*Q164</f>
        <v>0</v>
      </c>
      <c r="S164" s="23">
        <v>21</v>
      </c>
      <c r="T164" s="23">
        <f>N164*(S164/100)</f>
        <v>0</v>
      </c>
      <c r="U164" s="23">
        <f>N164+T164</f>
        <v>0</v>
      </c>
      <c r="V164" s="49"/>
      <c r="W164" s="48" t="s">
        <v>4</v>
      </c>
      <c r="X164" s="48" t="s">
        <v>16</v>
      </c>
    </row>
    <row r="165" spans="6:24" s="47" customFormat="1" ht="24" outlineLevel="2" x14ac:dyDescent="0.2">
      <c r="F165" s="20">
        <v>5</v>
      </c>
      <c r="G165" s="48" t="s">
        <v>30</v>
      </c>
      <c r="H165" s="49" t="s">
        <v>281</v>
      </c>
      <c r="I165" s="21" t="s">
        <v>25</v>
      </c>
      <c r="J165" s="50">
        <v>1</v>
      </c>
      <c r="K165" s="22">
        <v>0</v>
      </c>
      <c r="L165" s="50">
        <f>J165*(1+K165/100)</f>
        <v>1</v>
      </c>
      <c r="M165" s="22">
        <v>0</v>
      </c>
      <c r="N165" s="23">
        <f>L165*M165</f>
        <v>0</v>
      </c>
      <c r="O165" s="51">
        <v>0.38900000000000001</v>
      </c>
      <c r="P165" s="52">
        <f>L165*O165</f>
        <v>0.38900000000000001</v>
      </c>
      <c r="Q165" s="51"/>
      <c r="R165" s="52">
        <f>L165*Q165</f>
        <v>0</v>
      </c>
      <c r="S165" s="23">
        <v>21</v>
      </c>
      <c r="T165" s="23">
        <f>N165*(S165/100)</f>
        <v>0</v>
      </c>
      <c r="U165" s="23">
        <f>N165+T165</f>
        <v>0</v>
      </c>
      <c r="V165" s="49"/>
      <c r="W165" s="48" t="s">
        <v>4</v>
      </c>
      <c r="X165" s="48" t="s">
        <v>16</v>
      </c>
    </row>
    <row r="166" spans="6:24" s="82" customFormat="1" ht="12.75" customHeight="1" outlineLevel="2" x14ac:dyDescent="0.2">
      <c r="F166" s="83"/>
      <c r="G166" s="84"/>
      <c r="H166" s="85"/>
      <c r="I166" s="84"/>
      <c r="J166" s="86"/>
      <c r="K166" s="87"/>
      <c r="L166" s="86"/>
      <c r="M166" s="87"/>
      <c r="N166" s="88"/>
      <c r="O166" s="89"/>
      <c r="P166" s="87"/>
      <c r="Q166" s="87"/>
      <c r="R166" s="87"/>
      <c r="S166" s="81" t="s">
        <v>1</v>
      </c>
      <c r="T166" s="87"/>
      <c r="U166" s="87"/>
      <c r="V166" s="87"/>
      <c r="W166" s="84"/>
      <c r="X166" s="84"/>
    </row>
    <row r="167" spans="6:24" s="39" customFormat="1" ht="16.5" customHeight="1" outlineLevel="1" x14ac:dyDescent="0.2">
      <c r="F167" s="40"/>
      <c r="G167" s="41"/>
      <c r="H167" s="41" t="s">
        <v>165</v>
      </c>
      <c r="I167" s="6"/>
      <c r="J167" s="42"/>
      <c r="K167" s="43"/>
      <c r="L167" s="42"/>
      <c r="M167" s="43"/>
      <c r="N167" s="44">
        <f>SUBTOTAL(9,N168:N181)</f>
        <v>0</v>
      </c>
      <c r="O167" s="45"/>
      <c r="P167" s="46">
        <f>SUBTOTAL(9,P168:P181)</f>
        <v>0</v>
      </c>
      <c r="Q167" s="43"/>
      <c r="R167" s="46">
        <f>SUBTOTAL(9,R168:R181)</f>
        <v>0</v>
      </c>
      <c r="S167" s="79" t="s">
        <v>1</v>
      </c>
      <c r="T167" s="44">
        <f>SUBTOTAL(9,T168:T181)</f>
        <v>0</v>
      </c>
      <c r="U167" s="44">
        <f>SUBTOTAL(9,U168:U181)</f>
        <v>0</v>
      </c>
      <c r="W167" s="26"/>
      <c r="X167" s="26"/>
    </row>
    <row r="168" spans="6:24" s="47" customFormat="1" ht="12" outlineLevel="2" x14ac:dyDescent="0.2">
      <c r="F168" s="20">
        <v>1</v>
      </c>
      <c r="G168" s="48" t="s">
        <v>101</v>
      </c>
      <c r="H168" s="49" t="s">
        <v>225</v>
      </c>
      <c r="I168" s="21" t="s">
        <v>3</v>
      </c>
      <c r="J168" s="50">
        <v>18.228000000000002</v>
      </c>
      <c r="K168" s="22">
        <v>0</v>
      </c>
      <c r="L168" s="50">
        <f>J168*(1+K168/100)</f>
        <v>18.228000000000002</v>
      </c>
      <c r="M168" s="22">
        <v>0</v>
      </c>
      <c r="N168" s="23">
        <f>L168*M168</f>
        <v>0</v>
      </c>
      <c r="O168" s="51"/>
      <c r="P168" s="52">
        <f>L168*O168</f>
        <v>0</v>
      </c>
      <c r="Q168" s="51"/>
      <c r="R168" s="52">
        <f>L168*Q168</f>
        <v>0</v>
      </c>
      <c r="S168" s="23">
        <v>21</v>
      </c>
      <c r="T168" s="23">
        <f>N168*(S168/100)</f>
        <v>0</v>
      </c>
      <c r="U168" s="23">
        <f>N168+T168</f>
        <v>0</v>
      </c>
      <c r="V168" s="49"/>
      <c r="W168" s="48" t="s">
        <v>4</v>
      </c>
      <c r="X168" s="48" t="s">
        <v>17</v>
      </c>
    </row>
    <row r="169" spans="6:24" s="53" customFormat="1" ht="11.25" outlineLevel="3" x14ac:dyDescent="0.2">
      <c r="F169" s="54"/>
      <c r="G169" s="55"/>
      <c r="H169" s="56" t="s">
        <v>166</v>
      </c>
      <c r="I169" s="55"/>
      <c r="J169" s="57">
        <v>18.228000000000002</v>
      </c>
      <c r="K169" s="58"/>
      <c r="L169" s="59"/>
      <c r="M169" s="58"/>
      <c r="N169" s="60"/>
      <c r="O169" s="61"/>
      <c r="P169" s="58"/>
      <c r="Q169" s="58"/>
      <c r="R169" s="58"/>
      <c r="S169" s="80" t="s">
        <v>1</v>
      </c>
      <c r="T169" s="58"/>
      <c r="U169" s="58"/>
      <c r="V169" s="56"/>
      <c r="W169" s="55"/>
      <c r="X169" s="55"/>
    </row>
    <row r="170" spans="6:24" s="47" customFormat="1" ht="12" outlineLevel="2" x14ac:dyDescent="0.2">
      <c r="F170" s="20">
        <v>2</v>
      </c>
      <c r="G170" s="48" t="s">
        <v>102</v>
      </c>
      <c r="H170" s="49" t="s">
        <v>250</v>
      </c>
      <c r="I170" s="21" t="s">
        <v>3</v>
      </c>
      <c r="J170" s="50">
        <v>127.596</v>
      </c>
      <c r="K170" s="22">
        <v>0</v>
      </c>
      <c r="L170" s="50">
        <f>J170*(1+K170/100)</f>
        <v>127.596</v>
      </c>
      <c r="M170" s="22">
        <v>0</v>
      </c>
      <c r="N170" s="23">
        <f>L170*M170</f>
        <v>0</v>
      </c>
      <c r="O170" s="51"/>
      <c r="P170" s="52">
        <f>L170*O170</f>
        <v>0</v>
      </c>
      <c r="Q170" s="51"/>
      <c r="R170" s="52">
        <f>L170*Q170</f>
        <v>0</v>
      </c>
      <c r="S170" s="23">
        <v>21</v>
      </c>
      <c r="T170" s="23">
        <f>N170*(S170/100)</f>
        <v>0</v>
      </c>
      <c r="U170" s="23">
        <f>N170+T170</f>
        <v>0</v>
      </c>
      <c r="V170" s="49"/>
      <c r="W170" s="48" t="s">
        <v>4</v>
      </c>
      <c r="X170" s="48" t="s">
        <v>17</v>
      </c>
    </row>
    <row r="171" spans="6:24" s="53" customFormat="1" ht="11.25" outlineLevel="3" x14ac:dyDescent="0.2">
      <c r="F171" s="54"/>
      <c r="G171" s="55"/>
      <c r="H171" s="56" t="s">
        <v>196</v>
      </c>
      <c r="I171" s="55"/>
      <c r="J171" s="57">
        <v>127.596</v>
      </c>
      <c r="K171" s="58"/>
      <c r="L171" s="59"/>
      <c r="M171" s="58"/>
      <c r="N171" s="60"/>
      <c r="O171" s="61"/>
      <c r="P171" s="58"/>
      <c r="Q171" s="58"/>
      <c r="R171" s="58"/>
      <c r="S171" s="80" t="s">
        <v>1</v>
      </c>
      <c r="T171" s="58"/>
      <c r="U171" s="58"/>
      <c r="V171" s="56"/>
      <c r="W171" s="55"/>
      <c r="X171" s="55"/>
    </row>
    <row r="172" spans="6:24" s="47" customFormat="1" ht="12" outlineLevel="2" x14ac:dyDescent="0.2">
      <c r="F172" s="20">
        <v>3</v>
      </c>
      <c r="G172" s="48" t="s">
        <v>103</v>
      </c>
      <c r="H172" s="49" t="s">
        <v>170</v>
      </c>
      <c r="I172" s="21" t="s">
        <v>3</v>
      </c>
      <c r="J172" s="50">
        <v>315.51630555555556</v>
      </c>
      <c r="K172" s="22">
        <v>0</v>
      </c>
      <c r="L172" s="50">
        <f>J172*(1+K172/100)</f>
        <v>315.51630555555556</v>
      </c>
      <c r="M172" s="22">
        <v>0</v>
      </c>
      <c r="N172" s="23">
        <f>L172*M172</f>
        <v>0</v>
      </c>
      <c r="O172" s="51"/>
      <c r="P172" s="52">
        <f>L172*O172</f>
        <v>0</v>
      </c>
      <c r="Q172" s="51"/>
      <c r="R172" s="52">
        <f>L172*Q172</f>
        <v>0</v>
      </c>
      <c r="S172" s="23">
        <v>21</v>
      </c>
      <c r="T172" s="23">
        <f>N172*(S172/100)</f>
        <v>0</v>
      </c>
      <c r="U172" s="23">
        <f>N172+T172</f>
        <v>0</v>
      </c>
      <c r="V172" s="49"/>
      <c r="W172" s="48" t="s">
        <v>4</v>
      </c>
      <c r="X172" s="48" t="s">
        <v>17</v>
      </c>
    </row>
    <row r="173" spans="6:24" s="53" customFormat="1" ht="22.5" outlineLevel="3" x14ac:dyDescent="0.2">
      <c r="F173" s="54"/>
      <c r="G173" s="55"/>
      <c r="H173" s="56" t="s">
        <v>276</v>
      </c>
      <c r="I173" s="55"/>
      <c r="J173" s="57">
        <v>0</v>
      </c>
      <c r="K173" s="58"/>
      <c r="L173" s="59"/>
      <c r="M173" s="58"/>
      <c r="N173" s="60"/>
      <c r="O173" s="61"/>
      <c r="P173" s="58"/>
      <c r="Q173" s="58"/>
      <c r="R173" s="58"/>
      <c r="S173" s="80" t="s">
        <v>1</v>
      </c>
      <c r="T173" s="58"/>
      <c r="U173" s="58"/>
      <c r="V173" s="56"/>
      <c r="W173" s="55"/>
      <c r="X173" s="55"/>
    </row>
    <row r="174" spans="6:24" s="53" customFormat="1" ht="11.25" outlineLevel="3" x14ac:dyDescent="0.2">
      <c r="F174" s="54"/>
      <c r="G174" s="55"/>
      <c r="H174" s="56" t="s">
        <v>180</v>
      </c>
      <c r="I174" s="55"/>
      <c r="J174" s="57">
        <v>27.866666666666667</v>
      </c>
      <c r="K174" s="58"/>
      <c r="L174" s="59"/>
      <c r="M174" s="58"/>
      <c r="N174" s="60"/>
      <c r="O174" s="61"/>
      <c r="P174" s="58"/>
      <c r="Q174" s="58"/>
      <c r="R174" s="58"/>
      <c r="S174" s="80" t="s">
        <v>1</v>
      </c>
      <c r="T174" s="58"/>
      <c r="U174" s="58"/>
      <c r="V174" s="56"/>
      <c r="W174" s="55"/>
      <c r="X174" s="55"/>
    </row>
    <row r="175" spans="6:24" s="53" customFormat="1" ht="11.25" outlineLevel="3" x14ac:dyDescent="0.2">
      <c r="F175" s="54"/>
      <c r="G175" s="55"/>
      <c r="H175" s="56" t="s">
        <v>197</v>
      </c>
      <c r="I175" s="55"/>
      <c r="J175" s="57">
        <v>-7.1111111111111107</v>
      </c>
      <c r="K175" s="58"/>
      <c r="L175" s="59"/>
      <c r="M175" s="58"/>
      <c r="N175" s="60"/>
      <c r="O175" s="61"/>
      <c r="P175" s="58"/>
      <c r="Q175" s="58"/>
      <c r="R175" s="58"/>
      <c r="S175" s="80" t="s">
        <v>1</v>
      </c>
      <c r="T175" s="58"/>
      <c r="U175" s="58"/>
      <c r="V175" s="56"/>
      <c r="W175" s="55"/>
      <c r="X175" s="55"/>
    </row>
    <row r="176" spans="6:24" s="53" customFormat="1" ht="22.5" outlineLevel="3" x14ac:dyDescent="0.2">
      <c r="F176" s="54"/>
      <c r="G176" s="55"/>
      <c r="H176" s="56" t="s">
        <v>235</v>
      </c>
      <c r="I176" s="55"/>
      <c r="J176" s="57">
        <v>37.306500000000007</v>
      </c>
      <c r="K176" s="58"/>
      <c r="L176" s="59"/>
      <c r="M176" s="58"/>
      <c r="N176" s="60"/>
      <c r="O176" s="61"/>
      <c r="P176" s="58"/>
      <c r="Q176" s="58"/>
      <c r="R176" s="58"/>
      <c r="S176" s="80" t="s">
        <v>1</v>
      </c>
      <c r="T176" s="58"/>
      <c r="U176" s="58"/>
      <c r="V176" s="56"/>
      <c r="W176" s="55"/>
      <c r="X176" s="55"/>
    </row>
    <row r="177" spans="6:24" s="53" customFormat="1" ht="22.5" outlineLevel="3" x14ac:dyDescent="0.2">
      <c r="F177" s="54"/>
      <c r="G177" s="55"/>
      <c r="H177" s="56" t="s">
        <v>274</v>
      </c>
      <c r="I177" s="55"/>
      <c r="J177" s="57">
        <v>257.45425</v>
      </c>
      <c r="K177" s="58"/>
      <c r="L177" s="59"/>
      <c r="M177" s="58"/>
      <c r="N177" s="60"/>
      <c r="O177" s="61"/>
      <c r="P177" s="58"/>
      <c r="Q177" s="58"/>
      <c r="R177" s="58"/>
      <c r="S177" s="80" t="s">
        <v>1</v>
      </c>
      <c r="T177" s="58"/>
      <c r="U177" s="58"/>
      <c r="V177" s="56"/>
      <c r="W177" s="55"/>
      <c r="X177" s="55"/>
    </row>
    <row r="178" spans="6:24" s="47" customFormat="1" ht="12" outlineLevel="2" x14ac:dyDescent="0.2">
      <c r="F178" s="20">
        <v>4</v>
      </c>
      <c r="G178" s="48" t="s">
        <v>104</v>
      </c>
      <c r="H178" s="49" t="s">
        <v>232</v>
      </c>
      <c r="I178" s="21" t="s">
        <v>3</v>
      </c>
      <c r="J178" s="50">
        <v>2208.6120000000001</v>
      </c>
      <c r="K178" s="22">
        <v>0</v>
      </c>
      <c r="L178" s="50">
        <f>J178*(1+K178/100)</f>
        <v>2208.6120000000001</v>
      </c>
      <c r="M178" s="22">
        <v>0</v>
      </c>
      <c r="N178" s="23">
        <f>L178*M178</f>
        <v>0</v>
      </c>
      <c r="O178" s="51"/>
      <c r="P178" s="52">
        <f>L178*O178</f>
        <v>0</v>
      </c>
      <c r="Q178" s="51"/>
      <c r="R178" s="52">
        <f>L178*Q178</f>
        <v>0</v>
      </c>
      <c r="S178" s="23">
        <v>21</v>
      </c>
      <c r="T178" s="23">
        <f>N178*(S178/100)</f>
        <v>0</v>
      </c>
      <c r="U178" s="23">
        <f>N178+T178</f>
        <v>0</v>
      </c>
      <c r="V178" s="49"/>
      <c r="W178" s="48" t="s">
        <v>4</v>
      </c>
      <c r="X178" s="48" t="s">
        <v>17</v>
      </c>
    </row>
    <row r="179" spans="6:24" s="53" customFormat="1" ht="11.25" outlineLevel="3" x14ac:dyDescent="0.2">
      <c r="F179" s="54"/>
      <c r="G179" s="55"/>
      <c r="H179" s="56" t="s">
        <v>185</v>
      </c>
      <c r="I179" s="55"/>
      <c r="J179" s="57">
        <v>2208.6120000000001</v>
      </c>
      <c r="K179" s="58"/>
      <c r="L179" s="59"/>
      <c r="M179" s="58"/>
      <c r="N179" s="60"/>
      <c r="O179" s="61"/>
      <c r="P179" s="58"/>
      <c r="Q179" s="58"/>
      <c r="R179" s="58"/>
      <c r="S179" s="80" t="s">
        <v>1</v>
      </c>
      <c r="T179" s="58"/>
      <c r="U179" s="58"/>
      <c r="V179" s="56"/>
      <c r="W179" s="55"/>
      <c r="X179" s="55"/>
    </row>
    <row r="180" spans="6:24" s="47" customFormat="1" ht="12" outlineLevel="2" x14ac:dyDescent="0.2">
      <c r="F180" s="20">
        <v>5</v>
      </c>
      <c r="G180" s="48" t="s">
        <v>105</v>
      </c>
      <c r="H180" s="49" t="s">
        <v>228</v>
      </c>
      <c r="I180" s="21" t="s">
        <v>3</v>
      </c>
      <c r="J180" s="50">
        <v>1433.9</v>
      </c>
      <c r="K180" s="22">
        <v>0</v>
      </c>
      <c r="L180" s="50">
        <f>J180*(1+K180/100)</f>
        <v>1433.9</v>
      </c>
      <c r="M180" s="22">
        <v>0</v>
      </c>
      <c r="N180" s="23">
        <f>L180*M180</f>
        <v>0</v>
      </c>
      <c r="O180" s="51"/>
      <c r="P180" s="52">
        <f>L180*O180</f>
        <v>0</v>
      </c>
      <c r="Q180" s="51"/>
      <c r="R180" s="52">
        <f>L180*Q180</f>
        <v>0</v>
      </c>
      <c r="S180" s="23">
        <v>21</v>
      </c>
      <c r="T180" s="23">
        <f>N180*(S180/100)</f>
        <v>0</v>
      </c>
      <c r="U180" s="23">
        <f>N180+T180</f>
        <v>0</v>
      </c>
      <c r="V180" s="49"/>
      <c r="W180" s="48" t="s">
        <v>4</v>
      </c>
      <c r="X180" s="48" t="s">
        <v>17</v>
      </c>
    </row>
    <row r="181" spans="6:24" s="82" customFormat="1" ht="12.75" customHeight="1" outlineLevel="2" x14ac:dyDescent="0.2">
      <c r="F181" s="83"/>
      <c r="G181" s="84"/>
      <c r="H181" s="85"/>
      <c r="I181" s="84"/>
      <c r="J181" s="86"/>
      <c r="K181" s="87"/>
      <c r="L181" s="86"/>
      <c r="M181" s="87"/>
      <c r="N181" s="88"/>
      <c r="O181" s="89"/>
      <c r="P181" s="87"/>
      <c r="Q181" s="87"/>
      <c r="R181" s="87"/>
      <c r="S181" s="81" t="s">
        <v>1</v>
      </c>
      <c r="T181" s="87"/>
      <c r="U181" s="87"/>
      <c r="V181" s="87"/>
      <c r="W181" s="84"/>
      <c r="X181" s="84"/>
    </row>
    <row r="182" spans="6:24" s="39" customFormat="1" ht="16.5" customHeight="1" outlineLevel="1" x14ac:dyDescent="0.2">
      <c r="F182" s="40"/>
      <c r="G182" s="41"/>
      <c r="H182" s="41" t="s">
        <v>135</v>
      </c>
      <c r="I182" s="6"/>
      <c r="J182" s="42"/>
      <c r="K182" s="43"/>
      <c r="L182" s="42"/>
      <c r="M182" s="43"/>
      <c r="N182" s="44">
        <f>SUBTOTAL(9,N183:N191)</f>
        <v>0</v>
      </c>
      <c r="O182" s="45"/>
      <c r="P182" s="46">
        <f>SUBTOTAL(9,P183:P191)</f>
        <v>20.156120000000001</v>
      </c>
      <c r="Q182" s="43"/>
      <c r="R182" s="46">
        <f>SUBTOTAL(9,R183:R191)</f>
        <v>0</v>
      </c>
      <c r="S182" s="79" t="s">
        <v>1</v>
      </c>
      <c r="T182" s="44">
        <f>SUBTOTAL(9,T183:T191)</f>
        <v>0</v>
      </c>
      <c r="U182" s="44">
        <f>SUBTOTAL(9,U183:U191)</f>
        <v>0</v>
      </c>
      <c r="W182" s="26"/>
      <c r="X182" s="26"/>
    </row>
    <row r="183" spans="6:24" s="47" customFormat="1" ht="24" outlineLevel="2" x14ac:dyDescent="0.2">
      <c r="F183" s="20">
        <v>1</v>
      </c>
      <c r="G183" s="48" t="s">
        <v>86</v>
      </c>
      <c r="H183" s="49" t="s">
        <v>285</v>
      </c>
      <c r="I183" s="21" t="s">
        <v>10</v>
      </c>
      <c r="J183" s="50">
        <v>87.6</v>
      </c>
      <c r="K183" s="22">
        <v>0</v>
      </c>
      <c r="L183" s="50">
        <f>J183*(1+K183/100)</f>
        <v>87.6</v>
      </c>
      <c r="M183" s="22">
        <v>0</v>
      </c>
      <c r="N183" s="23">
        <f>L183*M183</f>
        <v>0</v>
      </c>
      <c r="O183" s="51">
        <v>4.1200000000000001E-2</v>
      </c>
      <c r="P183" s="52">
        <f>L183*O183</f>
        <v>3.6091199999999999</v>
      </c>
      <c r="Q183" s="51"/>
      <c r="R183" s="52">
        <f>L183*Q183</f>
        <v>0</v>
      </c>
      <c r="S183" s="23">
        <v>21</v>
      </c>
      <c r="T183" s="23">
        <f>N183*(S183/100)</f>
        <v>0</v>
      </c>
      <c r="U183" s="23">
        <f>N183+T183</f>
        <v>0</v>
      </c>
      <c r="V183" s="49"/>
      <c r="W183" s="48" t="s">
        <v>4</v>
      </c>
      <c r="X183" s="48" t="s">
        <v>18</v>
      </c>
    </row>
    <row r="184" spans="6:24" s="53" customFormat="1" ht="11.25" outlineLevel="3" x14ac:dyDescent="0.2">
      <c r="F184" s="54"/>
      <c r="G184" s="55"/>
      <c r="H184" s="56" t="s">
        <v>159</v>
      </c>
      <c r="I184" s="55"/>
      <c r="J184" s="57">
        <v>87.6</v>
      </c>
      <c r="K184" s="58"/>
      <c r="L184" s="59"/>
      <c r="M184" s="58"/>
      <c r="N184" s="60"/>
      <c r="O184" s="61"/>
      <c r="P184" s="58"/>
      <c r="Q184" s="58"/>
      <c r="R184" s="58"/>
      <c r="S184" s="80" t="s">
        <v>1</v>
      </c>
      <c r="T184" s="58"/>
      <c r="U184" s="58"/>
      <c r="V184" s="56"/>
      <c r="W184" s="55"/>
      <c r="X184" s="55"/>
    </row>
    <row r="185" spans="6:24" s="47" customFormat="1" ht="24" outlineLevel="2" x14ac:dyDescent="0.2">
      <c r="F185" s="20">
        <v>2</v>
      </c>
      <c r="G185" s="48" t="s">
        <v>108</v>
      </c>
      <c r="H185" s="49" t="s">
        <v>277</v>
      </c>
      <c r="I185" s="21" t="s">
        <v>9</v>
      </c>
      <c r="J185" s="50">
        <v>365</v>
      </c>
      <c r="K185" s="22">
        <v>0</v>
      </c>
      <c r="L185" s="50">
        <f>J185*(1+K185/100)</f>
        <v>365</v>
      </c>
      <c r="M185" s="22">
        <v>0</v>
      </c>
      <c r="N185" s="23">
        <f>L185*M185</f>
        <v>0</v>
      </c>
      <c r="O185" s="51">
        <v>4.4999999999999998E-2</v>
      </c>
      <c r="P185" s="52">
        <f>L185*O185</f>
        <v>16.425000000000001</v>
      </c>
      <c r="Q185" s="51"/>
      <c r="R185" s="52">
        <f>L185*Q185</f>
        <v>0</v>
      </c>
      <c r="S185" s="23">
        <v>21</v>
      </c>
      <c r="T185" s="23">
        <f>N185*(S185/100)</f>
        <v>0</v>
      </c>
      <c r="U185" s="23">
        <f>N185+T185</f>
        <v>0</v>
      </c>
      <c r="V185" s="49"/>
      <c r="W185" s="48" t="s">
        <v>4</v>
      </c>
      <c r="X185" s="48" t="s">
        <v>18</v>
      </c>
    </row>
    <row r="186" spans="6:24" s="53" customFormat="1" ht="11.25" outlineLevel="3" x14ac:dyDescent="0.2">
      <c r="F186" s="54"/>
      <c r="G186" s="55"/>
      <c r="H186" s="56" t="s">
        <v>215</v>
      </c>
      <c r="I186" s="55"/>
      <c r="J186" s="57">
        <v>350</v>
      </c>
      <c r="K186" s="58"/>
      <c r="L186" s="59"/>
      <c r="M186" s="58"/>
      <c r="N186" s="60"/>
      <c r="O186" s="61"/>
      <c r="P186" s="58"/>
      <c r="Q186" s="58"/>
      <c r="R186" s="58"/>
      <c r="S186" s="80" t="s">
        <v>1</v>
      </c>
      <c r="T186" s="58"/>
      <c r="U186" s="58"/>
      <c r="V186" s="56"/>
      <c r="W186" s="55"/>
      <c r="X186" s="55"/>
    </row>
    <row r="187" spans="6:24" s="53" customFormat="1" ht="11.25" outlineLevel="3" x14ac:dyDescent="0.2">
      <c r="F187" s="54"/>
      <c r="G187" s="55"/>
      <c r="H187" s="56" t="s">
        <v>206</v>
      </c>
      <c r="I187" s="55"/>
      <c r="J187" s="57">
        <v>15</v>
      </c>
      <c r="K187" s="58"/>
      <c r="L187" s="59"/>
      <c r="M187" s="58"/>
      <c r="N187" s="60"/>
      <c r="O187" s="61"/>
      <c r="P187" s="58"/>
      <c r="Q187" s="58"/>
      <c r="R187" s="58"/>
      <c r="S187" s="80" t="s">
        <v>1</v>
      </c>
      <c r="T187" s="58"/>
      <c r="U187" s="58"/>
      <c r="V187" s="56"/>
      <c r="W187" s="55"/>
      <c r="X187" s="55"/>
    </row>
    <row r="188" spans="6:24" s="47" customFormat="1" ht="24" outlineLevel="2" x14ac:dyDescent="0.2">
      <c r="F188" s="20">
        <v>3</v>
      </c>
      <c r="G188" s="48" t="s">
        <v>106</v>
      </c>
      <c r="H188" s="49" t="s">
        <v>258</v>
      </c>
      <c r="I188" s="21" t="s">
        <v>3</v>
      </c>
      <c r="J188" s="50">
        <v>20.156120000000001</v>
      </c>
      <c r="K188" s="22">
        <v>0</v>
      </c>
      <c r="L188" s="50">
        <f>J188*(1+K188/100)</f>
        <v>20.156120000000001</v>
      </c>
      <c r="M188" s="22">
        <v>0</v>
      </c>
      <c r="N188" s="23">
        <f>L188*M188</f>
        <v>0</v>
      </c>
      <c r="O188" s="51"/>
      <c r="P188" s="52">
        <f>L188*O188</f>
        <v>0</v>
      </c>
      <c r="Q188" s="51"/>
      <c r="R188" s="52">
        <f>L188*Q188</f>
        <v>0</v>
      </c>
      <c r="S188" s="23">
        <v>21</v>
      </c>
      <c r="T188" s="23">
        <f>N188*(S188/100)</f>
        <v>0</v>
      </c>
      <c r="U188" s="23">
        <f>N188+T188</f>
        <v>0</v>
      </c>
      <c r="V188" s="49"/>
      <c r="W188" s="48" t="s">
        <v>4</v>
      </c>
      <c r="X188" s="48" t="s">
        <v>18</v>
      </c>
    </row>
    <row r="189" spans="6:24" s="47" customFormat="1" ht="24" outlineLevel="2" x14ac:dyDescent="0.2">
      <c r="F189" s="20">
        <v>4</v>
      </c>
      <c r="G189" s="48" t="s">
        <v>85</v>
      </c>
      <c r="H189" s="49" t="s">
        <v>271</v>
      </c>
      <c r="I189" s="21" t="s">
        <v>10</v>
      </c>
      <c r="J189" s="50">
        <v>3.05</v>
      </c>
      <c r="K189" s="22">
        <v>0</v>
      </c>
      <c r="L189" s="50">
        <f>J189*(1+K189/100)</f>
        <v>3.05</v>
      </c>
      <c r="M189" s="22">
        <v>0</v>
      </c>
      <c r="N189" s="23">
        <f>L189*M189</f>
        <v>0</v>
      </c>
      <c r="O189" s="51">
        <v>0.04</v>
      </c>
      <c r="P189" s="52">
        <f>L189*O189</f>
        <v>0.122</v>
      </c>
      <c r="Q189" s="51"/>
      <c r="R189" s="52">
        <f>L189*Q189</f>
        <v>0</v>
      </c>
      <c r="S189" s="23">
        <v>21</v>
      </c>
      <c r="T189" s="23">
        <f>N189*(S189/100)</f>
        <v>0</v>
      </c>
      <c r="U189" s="23">
        <f>N189+T189</f>
        <v>0</v>
      </c>
      <c r="V189" s="49"/>
      <c r="W189" s="48" t="s">
        <v>4</v>
      </c>
      <c r="X189" s="48" t="s">
        <v>18</v>
      </c>
    </row>
    <row r="190" spans="6:24" s="53" customFormat="1" ht="22.5" outlineLevel="3" x14ac:dyDescent="0.2">
      <c r="F190" s="54"/>
      <c r="G190" s="55"/>
      <c r="H190" s="56" t="s">
        <v>282</v>
      </c>
      <c r="I190" s="55"/>
      <c r="J190" s="57">
        <v>3.05</v>
      </c>
      <c r="K190" s="58"/>
      <c r="L190" s="59"/>
      <c r="M190" s="58"/>
      <c r="N190" s="60"/>
      <c r="O190" s="61"/>
      <c r="P190" s="58"/>
      <c r="Q190" s="58"/>
      <c r="R190" s="58"/>
      <c r="S190" s="80" t="s">
        <v>1</v>
      </c>
      <c r="T190" s="58"/>
      <c r="U190" s="58"/>
      <c r="V190" s="56"/>
      <c r="W190" s="55"/>
      <c r="X190" s="55"/>
    </row>
    <row r="191" spans="6:24" s="82" customFormat="1" ht="12.75" customHeight="1" outlineLevel="2" x14ac:dyDescent="0.2">
      <c r="F191" s="83"/>
      <c r="G191" s="84"/>
      <c r="H191" s="85"/>
      <c r="I191" s="84"/>
      <c r="J191" s="86"/>
      <c r="K191" s="87"/>
      <c r="L191" s="86"/>
      <c r="M191" s="87"/>
      <c r="N191" s="88"/>
      <c r="O191" s="89"/>
      <c r="P191" s="87"/>
      <c r="Q191" s="87"/>
      <c r="R191" s="87"/>
      <c r="S191" s="81" t="s">
        <v>1</v>
      </c>
      <c r="T191" s="87"/>
      <c r="U191" s="87"/>
      <c r="V191" s="87"/>
      <c r="W191" s="84"/>
      <c r="X191" s="84"/>
    </row>
    <row r="192" spans="6:24" s="39" customFormat="1" ht="16.5" customHeight="1" outlineLevel="1" x14ac:dyDescent="0.2">
      <c r="F192" s="40"/>
      <c r="G192" s="41"/>
      <c r="H192" s="41" t="s">
        <v>190</v>
      </c>
      <c r="I192" s="6"/>
      <c r="J192" s="42"/>
      <c r="K192" s="43"/>
      <c r="L192" s="42"/>
      <c r="M192" s="43"/>
      <c r="N192" s="44">
        <f>SUBTOTAL(9,N193:N195)</f>
        <v>0</v>
      </c>
      <c r="O192" s="45"/>
      <c r="P192" s="46">
        <f>SUBTOTAL(9,P193:P195)</f>
        <v>0</v>
      </c>
      <c r="Q192" s="43"/>
      <c r="R192" s="46">
        <f>SUBTOTAL(9,R193:R195)</f>
        <v>0</v>
      </c>
      <c r="S192" s="79" t="s">
        <v>1</v>
      </c>
      <c r="T192" s="44">
        <f>SUBTOTAL(9,T193:T195)</f>
        <v>0</v>
      </c>
      <c r="U192" s="44">
        <f>SUBTOTAL(9,U193:U195)</f>
        <v>0</v>
      </c>
      <c r="W192" s="26"/>
      <c r="X192" s="26"/>
    </row>
    <row r="193" spans="6:24" s="47" customFormat="1" ht="12" outlineLevel="2" x14ac:dyDescent="0.2">
      <c r="F193" s="20">
        <v>1</v>
      </c>
      <c r="G193" s="48" t="s">
        <v>5</v>
      </c>
      <c r="H193" s="49" t="s">
        <v>164</v>
      </c>
      <c r="I193" s="21" t="s">
        <v>0</v>
      </c>
      <c r="J193" s="50">
        <v>3.25</v>
      </c>
      <c r="K193" s="22">
        <v>0</v>
      </c>
      <c r="L193" s="50">
        <f>J193*(1+K193/100)</f>
        <v>3.25</v>
      </c>
      <c r="M193" s="22">
        <v>0</v>
      </c>
      <c r="N193" s="23">
        <f>L193*M193</f>
        <v>0</v>
      </c>
      <c r="O193" s="51"/>
      <c r="P193" s="52">
        <f>L193*O193</f>
        <v>0</v>
      </c>
      <c r="Q193" s="51"/>
      <c r="R193" s="52">
        <f>L193*Q193</f>
        <v>0</v>
      </c>
      <c r="S193" s="23">
        <v>21</v>
      </c>
      <c r="T193" s="23">
        <f>N193*(S193/100)</f>
        <v>0</v>
      </c>
      <c r="U193" s="23">
        <f>N193+T193</f>
        <v>0</v>
      </c>
      <c r="V193" s="49"/>
      <c r="W193" s="48" t="s">
        <v>4</v>
      </c>
      <c r="X193" s="48" t="s">
        <v>21</v>
      </c>
    </row>
    <row r="194" spans="6:24" s="47" customFormat="1" ht="12" outlineLevel="2" x14ac:dyDescent="0.2">
      <c r="F194" s="20">
        <v>2</v>
      </c>
      <c r="G194" s="48" t="s">
        <v>6</v>
      </c>
      <c r="H194" s="49" t="s">
        <v>203</v>
      </c>
      <c r="I194" s="21" t="s">
        <v>0</v>
      </c>
      <c r="J194" s="50">
        <v>5</v>
      </c>
      <c r="K194" s="22">
        <v>0</v>
      </c>
      <c r="L194" s="50">
        <f>J194*(1+K194/100)</f>
        <v>5</v>
      </c>
      <c r="M194" s="22">
        <v>0</v>
      </c>
      <c r="N194" s="23">
        <f>L194*M194</f>
        <v>0</v>
      </c>
      <c r="O194" s="51"/>
      <c r="P194" s="52">
        <f>L194*O194</f>
        <v>0</v>
      </c>
      <c r="Q194" s="51"/>
      <c r="R194" s="52">
        <f>L194*Q194</f>
        <v>0</v>
      </c>
      <c r="S194" s="23">
        <v>21</v>
      </c>
      <c r="T194" s="23">
        <f>N194*(S194/100)</f>
        <v>0</v>
      </c>
      <c r="U194" s="23">
        <f>N194+T194</f>
        <v>0</v>
      </c>
      <c r="V194" s="49"/>
      <c r="W194" s="48" t="s">
        <v>4</v>
      </c>
      <c r="X194" s="48" t="s">
        <v>21</v>
      </c>
    </row>
    <row r="195" spans="6:24" s="82" customFormat="1" ht="12.75" customHeight="1" outlineLevel="2" x14ac:dyDescent="0.2">
      <c r="F195" s="83"/>
      <c r="G195" s="84"/>
      <c r="H195" s="85"/>
      <c r="I195" s="84"/>
      <c r="J195" s="86"/>
      <c r="K195" s="87"/>
      <c r="L195" s="86"/>
      <c r="M195" s="87"/>
      <c r="N195" s="88"/>
      <c r="O195" s="89"/>
      <c r="P195" s="87"/>
      <c r="Q195" s="87"/>
      <c r="R195" s="87"/>
      <c r="S195" s="81" t="s">
        <v>1</v>
      </c>
      <c r="T195" s="87"/>
      <c r="U195" s="87"/>
      <c r="V195" s="87"/>
      <c r="W195" s="84"/>
      <c r="X195" s="84"/>
    </row>
    <row r="196" spans="6:24" s="82" customFormat="1" ht="12.75" customHeight="1" outlineLevel="1" x14ac:dyDescent="0.2">
      <c r="F196" s="83"/>
      <c r="G196" s="84"/>
      <c r="H196" s="85"/>
      <c r="I196" s="84"/>
      <c r="J196" s="86"/>
      <c r="K196" s="87"/>
      <c r="L196" s="86"/>
      <c r="M196" s="87"/>
      <c r="N196" s="88"/>
      <c r="O196" s="89"/>
      <c r="P196" s="87"/>
      <c r="Q196" s="87"/>
      <c r="R196" s="87"/>
      <c r="S196" s="81" t="s">
        <v>1</v>
      </c>
      <c r="T196" s="87"/>
      <c r="U196" s="87"/>
      <c r="V196" s="87"/>
      <c r="W196" s="84"/>
      <c r="X196" s="84"/>
    </row>
    <row r="197" spans="6:24" s="82" customFormat="1" ht="12.75" customHeight="1" x14ac:dyDescent="0.2">
      <c r="F197" s="83"/>
      <c r="G197" s="84"/>
      <c r="H197" s="85"/>
      <c r="I197" s="84"/>
      <c r="J197" s="86"/>
      <c r="K197" s="87"/>
      <c r="L197" s="86"/>
      <c r="M197" s="87"/>
      <c r="N197" s="88"/>
      <c r="O197" s="89"/>
      <c r="P197" s="87"/>
      <c r="Q197" s="87"/>
      <c r="R197" s="87"/>
      <c r="S197" s="81" t="s">
        <v>1</v>
      </c>
      <c r="T197" s="87"/>
      <c r="U197" s="87"/>
      <c r="V197" s="87"/>
      <c r="W197" s="84"/>
      <c r="X197" s="84"/>
    </row>
  </sheetData>
  <sheetProtection algorithmName="SHA-512" hashValue="lPKvGeH7H63o/pOIEcNGW2rvowJ1HQTdXZ8H0vBiDrEOjJ0VhqB/wyXGd5SnhhVekKCo9LmQqS5s11LcFcPwsg==" saltValue="68n4jYvJ4tRwGMR2Z++yBA==" spinCount="100000" sheet="1" objects="1" scenarios="1"/>
  <protectedRanges>
    <protectedRange sqref="M138 M139 M140 M141 M142 M143 M144 M145 M146 M147 M148 M149 M151 M152 M154 M155 M158 M159 M161 M164 M165 M168 M170 M172 M178 M180" name="Oblast3"/>
    <protectedRange sqref="M7 M9 M11 M13 M15 M18 M23 M25 M27 M28 M30 M40 M42 M44 M46 M48 M49 M51 M52 M54 M56 M57" name="Oblast1"/>
    <protectedRange sqref="M61 M63 M65 M67 M69 M72 M74 M76 M78 M81 M85 M94 M101 M104 M107 M108 M110 M113 M116 M119 M123 M126 M128 M131 M134" name="Oblast2"/>
    <protectedRange sqref="M183 M185 M188 M189 M193 M194" name="Oblast4"/>
  </protectedRanges>
  <phoneticPr fontId="0" type="noConversion"/>
  <printOptions gridLines="1"/>
  <pageMargins left="0.39370078740157483" right="0.39370078740157483" top="0.59055118110236227" bottom="0.59055118110236227" header="0.39370078740157483" footer="0.39370078740157483"/>
  <pageSetup paperSize="9" scale="95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Rekapitulace</vt:lpstr>
      <vt:lpstr>Zakazka</vt:lpstr>
      <vt:lpstr>__CENA__</vt:lpstr>
      <vt:lpstr>__MAIN__</vt:lpstr>
      <vt:lpstr>Rekapitulace!__MAIN2__</vt:lpstr>
      <vt:lpstr>__SAZBA__</vt:lpstr>
      <vt:lpstr>__T0__</vt:lpstr>
      <vt:lpstr>__T1__</vt:lpstr>
      <vt:lpstr>__T2__</vt:lpstr>
      <vt:lpstr>__T3__</vt:lpstr>
      <vt:lpstr>Rekapitulace!__TR0__</vt:lpstr>
      <vt:lpstr>Rekapitulace!__TR1__</vt:lpstr>
      <vt:lpstr>Zakazka!Názvy_tisku</vt:lpstr>
      <vt:lpstr>Zakazka!Oblast_tisku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Lysáková Kateřina, Mgr.</cp:lastModifiedBy>
  <cp:lastPrinted>2022-08-29T11:03:56Z</cp:lastPrinted>
  <dcterms:created xsi:type="dcterms:W3CDTF">2007-10-16T11:08:58Z</dcterms:created>
  <dcterms:modified xsi:type="dcterms:W3CDTF">2023-01-18T13:50:55Z</dcterms:modified>
</cp:coreProperties>
</file>