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server-dpd\Ředitelka\VEŘEJNÉ ZAKÁZKY\Výběrová řízení nad 300 tis\Oprava koupelen u pokojů klientů_2023\"/>
    </mc:Choice>
  </mc:AlternateContent>
  <xr:revisionPtr revIDLastSave="0" documentId="13_ncr:1_{65DEA2F7-B9E5-43C4-A5E9-DC4690455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2023-011 - DS Orlická - ú..." sheetId="2" r:id="rId2"/>
    <sheet name="057 - Orlická 1 Sociální ..." sheetId="3" r:id="rId3"/>
  </sheets>
  <definedNames>
    <definedName name="_xlnm._FilterDatabase" localSheetId="2" hidden="1">'057 - Orlická 1 Sociální ...'!$C$125:$K$184</definedName>
    <definedName name="_xlnm._FilterDatabase" localSheetId="1" hidden="1">'2023-011 - DS Orlická - ú...'!$C$132:$K$268</definedName>
    <definedName name="_xlnm.Print_Titles" localSheetId="2">'057 - Orlická 1 Sociální ...'!$125:$125</definedName>
    <definedName name="_xlnm.Print_Titles" localSheetId="1">'2023-011 - DS Orlická - ú...'!$132:$132</definedName>
    <definedName name="_xlnm.Print_Titles" localSheetId="0">'Rekapitulace stavby'!$92:$92</definedName>
    <definedName name="_xlnm.Print_Area" localSheetId="2">'057 - Orlická 1 Sociální ...'!$C$4:$J$76,'057 - Orlická 1 Sociální ...'!$C$82:$J$107,'057 - Orlická 1 Sociální ...'!$C$113:$J$184</definedName>
    <definedName name="_xlnm.Print_Area" localSheetId="1">'2023-011 - DS Orlická - ú...'!$C$4:$J$76,'2023-011 - DS Orlická - ú...'!$C$82:$J$116,'2023-011 - DS Orlická - ú...'!$C$122:$J$268</definedName>
    <definedName name="_xlnm.Print_Area" localSheetId="0">'Rekapitulace stavby'!$D$4:$AO$76,'Rekapitulace stavby'!$C$82:$AQ$97</definedName>
  </definedNames>
  <calcPr calcId="18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84" i="3"/>
  <c r="BH184" i="3"/>
  <c r="BG184" i="3"/>
  <c r="BE184" i="3"/>
  <c r="T184" i="3"/>
  <c r="T183" i="3"/>
  <c r="T182" i="3"/>
  <c r="R184" i="3"/>
  <c r="R183" i="3"/>
  <c r="R182" i="3"/>
  <c r="P184" i="3"/>
  <c r="P183" i="3" s="1"/>
  <c r="P182" i="3" s="1"/>
  <c r="BI181" i="3"/>
  <c r="BH181" i="3"/>
  <c r="BG181" i="3"/>
  <c r="BE181" i="3"/>
  <c r="T181" i="3"/>
  <c r="T180" i="3"/>
  <c r="T179" i="3" s="1"/>
  <c r="R181" i="3"/>
  <c r="R180" i="3"/>
  <c r="R179" i="3"/>
  <c r="P181" i="3"/>
  <c r="P180" i="3" s="1"/>
  <c r="P179" i="3" s="1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F120" i="3"/>
  <c r="E118" i="3"/>
  <c r="F89" i="3"/>
  <c r="E87" i="3"/>
  <c r="J24" i="3"/>
  <c r="E24" i="3"/>
  <c r="J123" i="3"/>
  <c r="J23" i="3"/>
  <c r="J21" i="3"/>
  <c r="E21" i="3"/>
  <c r="J91" i="3"/>
  <c r="J20" i="3"/>
  <c r="J18" i="3"/>
  <c r="E18" i="3"/>
  <c r="F123" i="3"/>
  <c r="J17" i="3"/>
  <c r="J15" i="3"/>
  <c r="E15" i="3"/>
  <c r="F122" i="3"/>
  <c r="J14" i="3"/>
  <c r="J12" i="3"/>
  <c r="J89" i="3" s="1"/>
  <c r="E7" i="3"/>
  <c r="E85" i="3" s="1"/>
  <c r="J35" i="2"/>
  <c r="J34" i="2"/>
  <c r="AY95" i="1"/>
  <c r="J33" i="2"/>
  <c r="AX95" i="1" s="1"/>
  <c r="BI268" i="2"/>
  <c r="BH268" i="2"/>
  <c r="BG268" i="2"/>
  <c r="BF268" i="2"/>
  <c r="T268" i="2"/>
  <c r="T267" i="2"/>
  <c r="R268" i="2"/>
  <c r="R267" i="2" s="1"/>
  <c r="P268" i="2"/>
  <c r="P267" i="2"/>
  <c r="BI266" i="2"/>
  <c r="BH266" i="2"/>
  <c r="BG266" i="2"/>
  <c r="BF266" i="2"/>
  <c r="T266" i="2"/>
  <c r="T265" i="2" s="1"/>
  <c r="T264" i="2" s="1"/>
  <c r="R266" i="2"/>
  <c r="R265" i="2" s="1"/>
  <c r="R264" i="2" s="1"/>
  <c r="P266" i="2"/>
  <c r="P265" i="2"/>
  <c r="P264" i="2" s="1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7" i="2"/>
  <c r="BH257" i="2"/>
  <c r="BG257" i="2"/>
  <c r="BF257" i="2"/>
  <c r="T257" i="2"/>
  <c r="R257" i="2"/>
  <c r="P257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F127" i="2"/>
  <c r="E125" i="2"/>
  <c r="F87" i="2"/>
  <c r="E85" i="2"/>
  <c r="J22" i="2"/>
  <c r="E22" i="2"/>
  <c r="J130" i="2"/>
  <c r="J21" i="2"/>
  <c r="J19" i="2"/>
  <c r="E19" i="2"/>
  <c r="J129" i="2"/>
  <c r="J18" i="2"/>
  <c r="J16" i="2"/>
  <c r="E16" i="2"/>
  <c r="F130" i="2"/>
  <c r="J15" i="2"/>
  <c r="J13" i="2"/>
  <c r="E13" i="2"/>
  <c r="F89" i="2"/>
  <c r="J12" i="2"/>
  <c r="J10" i="2"/>
  <c r="J87" i="2" s="1"/>
  <c r="L90" i="1"/>
  <c r="AM90" i="1"/>
  <c r="AM89" i="1"/>
  <c r="L89" i="1"/>
  <c r="AM87" i="1"/>
  <c r="L87" i="1"/>
  <c r="L85" i="1"/>
  <c r="L84" i="1"/>
  <c r="BK266" i="2"/>
  <c r="BK260" i="2"/>
  <c r="BK256" i="2"/>
  <c r="BK252" i="2"/>
  <c r="J248" i="2"/>
  <c r="BK245" i="2"/>
  <c r="BK234" i="2"/>
  <c r="BK232" i="2"/>
  <c r="BK221" i="2"/>
  <c r="J213" i="2"/>
  <c r="J210" i="2"/>
  <c r="J206" i="2"/>
  <c r="J198" i="2"/>
  <c r="BK192" i="2"/>
  <c r="J189" i="2"/>
  <c r="BK185" i="2"/>
  <c r="BK175" i="2"/>
  <c r="J168" i="2"/>
  <c r="J162" i="2"/>
  <c r="J156" i="2"/>
  <c r="BK149" i="2"/>
  <c r="BK144" i="2"/>
  <c r="J139" i="2"/>
  <c r="BK268" i="2"/>
  <c r="BK263" i="2"/>
  <c r="J259" i="2"/>
  <c r="J254" i="2"/>
  <c r="J250" i="2"/>
  <c r="BK246" i="2"/>
  <c r="BK243" i="2"/>
  <c r="J239" i="2"/>
  <c r="BK233" i="2"/>
  <c r="BK230" i="2"/>
  <c r="BK225" i="2"/>
  <c r="J223" i="2"/>
  <c r="J218" i="2"/>
  <c r="BK214" i="2"/>
  <c r="J207" i="2"/>
  <c r="BK203" i="2"/>
  <c r="BK199" i="2"/>
  <c r="BK196" i="2"/>
  <c r="J191" i="2"/>
  <c r="J183" i="2"/>
  <c r="J180" i="2"/>
  <c r="J178" i="2"/>
  <c r="J169" i="2"/>
  <c r="BK163" i="2"/>
  <c r="BK157" i="2"/>
  <c r="BK147" i="2"/>
  <c r="J145" i="2"/>
  <c r="BK139" i="2"/>
  <c r="J138" i="2"/>
  <c r="AS94" i="1"/>
  <c r="J246" i="2"/>
  <c r="J243" i="2"/>
  <c r="BK239" i="2"/>
  <c r="J236" i="2"/>
  <c r="J234" i="2"/>
  <c r="J230" i="2"/>
  <c r="BK227" i="2"/>
  <c r="BK222" i="2"/>
  <c r="J220" i="2"/>
  <c r="BK217" i="2"/>
  <c r="J214" i="2"/>
  <c r="BK210" i="2"/>
  <c r="BK202" i="2"/>
  <c r="J196" i="2"/>
  <c r="J187" i="2"/>
  <c r="J182" i="2"/>
  <c r="BK178" i="2"/>
  <c r="J157" i="2"/>
  <c r="J149" i="2"/>
  <c r="J141" i="2"/>
  <c r="J195" i="2"/>
  <c r="BK186" i="2"/>
  <c r="BK176" i="2"/>
  <c r="BK172" i="2"/>
  <c r="BK168" i="2"/>
  <c r="BK162" i="2"/>
  <c r="J150" i="2"/>
  <c r="J181" i="3"/>
  <c r="J177" i="3"/>
  <c r="J174" i="3"/>
  <c r="BK170" i="3"/>
  <c r="BK168" i="3"/>
  <c r="BK166" i="3"/>
  <c r="BK164" i="3"/>
  <c r="BK162" i="3"/>
  <c r="J161" i="3"/>
  <c r="BK159" i="3"/>
  <c r="J155" i="3"/>
  <c r="J147" i="3"/>
  <c r="BK142" i="3"/>
  <c r="J138" i="3"/>
  <c r="BK131" i="3"/>
  <c r="J156" i="3"/>
  <c r="J150" i="3"/>
  <c r="BK134" i="3"/>
  <c r="J151" i="3"/>
  <c r="J143" i="3"/>
  <c r="J137" i="3"/>
  <c r="BK157" i="3"/>
  <c r="J148" i="3"/>
  <c r="BK143" i="3"/>
  <c r="J263" i="2"/>
  <c r="BK259" i="2"/>
  <c r="BK249" i="2"/>
  <c r="BK238" i="2"/>
  <c r="BK223" i="2"/>
  <c r="J212" i="2"/>
  <c r="J204" i="2"/>
  <c r="BK193" i="2"/>
  <c r="J186" i="2"/>
  <c r="J172" i="2"/>
  <c r="J158" i="2"/>
  <c r="BK141" i="2"/>
  <c r="J266" i="2"/>
  <c r="J256" i="2"/>
  <c r="BK251" i="2"/>
  <c r="J245" i="2"/>
  <c r="J237" i="2"/>
  <c r="BK228" i="2"/>
  <c r="BK220" i="2"/>
  <c r="J209" i="2"/>
  <c r="J202" i="2"/>
  <c r="J193" i="2"/>
  <c r="BK181" i="2"/>
  <c r="BK174" i="2"/>
  <c r="J166" i="2"/>
  <c r="BK156" i="2"/>
  <c r="J144" i="2"/>
  <c r="J136" i="2"/>
  <c r="BK254" i="2"/>
  <c r="J249" i="2"/>
  <c r="BK242" i="2"/>
  <c r="BK237" i="2"/>
  <c r="J231" i="2"/>
  <c r="J224" i="2"/>
  <c r="BK218" i="2"/>
  <c r="BK216" i="2"/>
  <c r="BK211" i="2"/>
  <c r="J203" i="2"/>
  <c r="J200" i="2"/>
  <c r="BK195" i="2"/>
  <c r="J179" i="2"/>
  <c r="BK159" i="2"/>
  <c r="J152" i="2"/>
  <c r="J143" i="2"/>
  <c r="BK262" i="2"/>
  <c r="BK190" i="2"/>
  <c r="BK180" i="2"/>
  <c r="J173" i="2"/>
  <c r="BK169" i="2"/>
  <c r="BK158" i="2"/>
  <c r="BK148" i="2"/>
  <c r="BK184" i="3"/>
  <c r="BK178" i="3"/>
  <c r="BK175" i="3"/>
  <c r="BK173" i="3"/>
  <c r="J171" i="3"/>
  <c r="BK169" i="3"/>
  <c r="BK167" i="3"/>
  <c r="BK165" i="3"/>
  <c r="BK163" i="3"/>
  <c r="BK161" i="3"/>
  <c r="J157" i="3"/>
  <c r="J154" i="3"/>
  <c r="J146" i="3"/>
  <c r="BK141" i="3"/>
  <c r="BK137" i="3"/>
  <c r="BK129" i="3"/>
  <c r="J152" i="3"/>
  <c r="BK138" i="3"/>
  <c r="BK155" i="3"/>
  <c r="BK150" i="3"/>
  <c r="J142" i="3"/>
  <c r="BK136" i="3"/>
  <c r="BK153" i="3"/>
  <c r="BK145" i="3"/>
  <c r="BK135" i="3"/>
  <c r="J268" i="2"/>
  <c r="J262" i="2"/>
  <c r="BK258" i="2"/>
  <c r="J251" i="2"/>
  <c r="BK247" i="2"/>
  <c r="BK241" i="2"/>
  <c r="J235" i="2"/>
  <c r="BK231" i="2"/>
  <c r="J219" i="2"/>
  <c r="J211" i="2"/>
  <c r="BK209" i="2"/>
  <c r="BK201" i="2"/>
  <c r="BK197" i="2"/>
  <c r="BK191" i="2"/>
  <c r="J190" i="2"/>
  <c r="BK182" i="2"/>
  <c r="BK173" i="2"/>
  <c r="BK166" i="2"/>
  <c r="J159" i="2"/>
  <c r="J154" i="2"/>
  <c r="BK152" i="2"/>
  <c r="J147" i="2"/>
  <c r="BK140" i="2"/>
  <c r="BK136" i="2"/>
  <c r="J260" i="2"/>
  <c r="J257" i="2"/>
  <c r="BK253" i="2"/>
  <c r="J252" i="2"/>
  <c r="J247" i="2"/>
  <c r="J244" i="2"/>
  <c r="J242" i="2"/>
  <c r="BK236" i="2"/>
  <c r="J232" i="2"/>
  <c r="J227" i="2"/>
  <c r="BK224" i="2"/>
  <c r="J222" i="2"/>
  <c r="J216" i="2"/>
  <c r="BK212" i="2"/>
  <c r="BK206" i="2"/>
  <c r="BK200" i="2"/>
  <c r="BK198" i="2"/>
  <c r="J192" i="2"/>
  <c r="BK184" i="2"/>
  <c r="BK179" i="2"/>
  <c r="J176" i="2"/>
  <c r="J171" i="2"/>
  <c r="BK167" i="2"/>
  <c r="J160" i="2"/>
  <c r="J148" i="2"/>
  <c r="BK146" i="2"/>
  <c r="BK143" i="2"/>
  <c r="BK137" i="2"/>
  <c r="J258" i="2"/>
  <c r="BK257" i="2"/>
  <c r="J253" i="2"/>
  <c r="BK250" i="2"/>
  <c r="BK248" i="2"/>
  <c r="BK244" i="2"/>
  <c r="J241" i="2"/>
  <c r="J238" i="2"/>
  <c r="BK235" i="2"/>
  <c r="J233" i="2"/>
  <c r="J228" i="2"/>
  <c r="J225" i="2"/>
  <c r="J221" i="2"/>
  <c r="BK219" i="2"/>
  <c r="J217" i="2"/>
  <c r="BK213" i="2"/>
  <c r="BK207" i="2"/>
  <c r="J201" i="2"/>
  <c r="J199" i="2"/>
  <c r="J194" i="2"/>
  <c r="J184" i="2"/>
  <c r="J170" i="2"/>
  <c r="BK153" i="2"/>
  <c r="J146" i="2"/>
  <c r="J137" i="2"/>
  <c r="BK187" i="2"/>
  <c r="J181" i="2"/>
  <c r="J174" i="2"/>
  <c r="BK171" i="2"/>
  <c r="J163" i="2"/>
  <c r="BK154" i="2"/>
  <c r="BK145" i="2"/>
  <c r="J184" i="3"/>
  <c r="J178" i="3"/>
  <c r="J175" i="3"/>
  <c r="J173" i="3"/>
  <c r="J170" i="3"/>
  <c r="J168" i="3"/>
  <c r="J166" i="3"/>
  <c r="J164" i="3"/>
  <c r="J162" i="3"/>
  <c r="BK160" i="3"/>
  <c r="J159" i="3"/>
  <c r="BK156" i="3"/>
  <c r="J149" i="3"/>
  <c r="BK144" i="3"/>
  <c r="J139" i="3"/>
  <c r="J158" i="3"/>
  <c r="BK151" i="3"/>
  <c r="BK148" i="3"/>
  <c r="J141" i="3"/>
  <c r="J135" i="3"/>
  <c r="BK149" i="3"/>
  <c r="J144" i="3"/>
  <c r="J129" i="3"/>
  <c r="BK204" i="2"/>
  <c r="J197" i="2"/>
  <c r="BK189" i="2"/>
  <c r="J185" i="2"/>
  <c r="BK160" i="2"/>
  <c r="BK150" i="2"/>
  <c r="BK138" i="2"/>
  <c r="BK194" i="2"/>
  <c r="BK183" i="2"/>
  <c r="J175" i="2"/>
  <c r="BK170" i="2"/>
  <c r="J167" i="2"/>
  <c r="J153" i="2"/>
  <c r="J140" i="2"/>
  <c r="BK181" i="3"/>
  <c r="BK177" i="3"/>
  <c r="BK174" i="3"/>
  <c r="BK171" i="3"/>
  <c r="J169" i="3"/>
  <c r="J167" i="3"/>
  <c r="J165" i="3"/>
  <c r="J163" i="3"/>
  <c r="J160" i="3"/>
  <c r="BK158" i="3"/>
  <c r="BK152" i="3"/>
  <c r="J145" i="3"/>
  <c r="J140" i="3"/>
  <c r="J136" i="3"/>
  <c r="J130" i="3"/>
  <c r="J153" i="3"/>
  <c r="BK139" i="3"/>
  <c r="BK130" i="3"/>
  <c r="BK154" i="3"/>
  <c r="BK146" i="3"/>
  <c r="BK140" i="3"/>
  <c r="J131" i="3"/>
  <c r="BK147" i="3"/>
  <c r="J134" i="3"/>
  <c r="T135" i="2" l="1"/>
  <c r="R142" i="2"/>
  <c r="T151" i="2"/>
  <c r="T155" i="2"/>
  <c r="T161" i="2"/>
  <c r="T165" i="2"/>
  <c r="BK177" i="2"/>
  <c r="J177" i="2"/>
  <c r="J103" i="2" s="1"/>
  <c r="P188" i="2"/>
  <c r="P205" i="2"/>
  <c r="BK208" i="2"/>
  <c r="J208" i="2" s="1"/>
  <c r="J106" i="2" s="1"/>
  <c r="T215" i="2"/>
  <c r="T226" i="2"/>
  <c r="BK229" i="2"/>
  <c r="J229" i="2"/>
  <c r="J109" i="2"/>
  <c r="P240" i="2"/>
  <c r="P255" i="2"/>
  <c r="T261" i="2"/>
  <c r="T128" i="3"/>
  <c r="T127" i="3"/>
  <c r="T133" i="3"/>
  <c r="T172" i="3"/>
  <c r="BK176" i="3"/>
  <c r="J176" i="3"/>
  <c r="J102" i="3" s="1"/>
  <c r="P135" i="2"/>
  <c r="P142" i="2"/>
  <c r="BK151" i="2"/>
  <c r="J151" i="2" s="1"/>
  <c r="J98" i="2" s="1"/>
  <c r="BK155" i="2"/>
  <c r="J155" i="2"/>
  <c r="J99" i="2" s="1"/>
  <c r="P161" i="2"/>
  <c r="P165" i="2"/>
  <c r="R177" i="2"/>
  <c r="R188" i="2"/>
  <c r="R205" i="2"/>
  <c r="P208" i="2"/>
  <c r="P215" i="2"/>
  <c r="BK226" i="2"/>
  <c r="J226" i="2" s="1"/>
  <c r="J108" i="2" s="1"/>
  <c r="T229" i="2"/>
  <c r="R240" i="2"/>
  <c r="T255" i="2"/>
  <c r="R261" i="2"/>
  <c r="BK128" i="3"/>
  <c r="BK127" i="3" s="1"/>
  <c r="BK133" i="3"/>
  <c r="J133" i="3"/>
  <c r="J100" i="3"/>
  <c r="BK172" i="3"/>
  <c r="J172" i="3" s="1"/>
  <c r="J101" i="3" s="1"/>
  <c r="T176" i="3"/>
  <c r="BK135" i="2"/>
  <c r="J135" i="2" s="1"/>
  <c r="J96" i="2" s="1"/>
  <c r="BK142" i="2"/>
  <c r="J142" i="2" s="1"/>
  <c r="J97" i="2" s="1"/>
  <c r="P151" i="2"/>
  <c r="R155" i="2"/>
  <c r="R134" i="2" s="1"/>
  <c r="R161" i="2"/>
  <c r="R165" i="2"/>
  <c r="P177" i="2"/>
  <c r="BK188" i="2"/>
  <c r="J188" i="2" s="1"/>
  <c r="J104" i="2" s="1"/>
  <c r="BK205" i="2"/>
  <c r="J205" i="2"/>
  <c r="J105" i="2" s="1"/>
  <c r="R208" i="2"/>
  <c r="R215" i="2"/>
  <c r="R226" i="2"/>
  <c r="P229" i="2"/>
  <c r="BK240" i="2"/>
  <c r="J240" i="2"/>
  <c r="J110" i="2"/>
  <c r="BK255" i="2"/>
  <c r="J255" i="2"/>
  <c r="J111" i="2"/>
  <c r="P261" i="2"/>
  <c r="R128" i="3"/>
  <c r="R127" i="3"/>
  <c r="R133" i="3"/>
  <c r="R172" i="3"/>
  <c r="P176" i="3"/>
  <c r="R135" i="2"/>
  <c r="T142" i="2"/>
  <c r="R151" i="2"/>
  <c r="P155" i="2"/>
  <c r="BK161" i="2"/>
  <c r="J161" i="2"/>
  <c r="J100" i="2" s="1"/>
  <c r="BK165" i="2"/>
  <c r="T177" i="2"/>
  <c r="T188" i="2"/>
  <c r="T205" i="2"/>
  <c r="T208" i="2"/>
  <c r="BK215" i="2"/>
  <c r="J215" i="2"/>
  <c r="J107" i="2" s="1"/>
  <c r="P226" i="2"/>
  <c r="R229" i="2"/>
  <c r="T240" i="2"/>
  <c r="R255" i="2"/>
  <c r="BK261" i="2"/>
  <c r="J261" i="2"/>
  <c r="J112" i="2"/>
  <c r="P128" i="3"/>
  <c r="P127" i="3"/>
  <c r="P133" i="3"/>
  <c r="P132" i="3"/>
  <c r="P172" i="3"/>
  <c r="R176" i="3"/>
  <c r="BK180" i="3"/>
  <c r="J180" i="3"/>
  <c r="J104" i="3" s="1"/>
  <c r="BK265" i="2"/>
  <c r="J265" i="2"/>
  <c r="J114" i="2"/>
  <c r="BK267" i="2"/>
  <c r="J267" i="2" s="1"/>
  <c r="J115" i="2" s="1"/>
  <c r="BK183" i="3"/>
  <c r="J183" i="3" s="1"/>
  <c r="J106" i="3" s="1"/>
  <c r="F91" i="3"/>
  <c r="E116" i="3"/>
  <c r="J120" i="3"/>
  <c r="BF143" i="3"/>
  <c r="BF147" i="3"/>
  <c r="BF156" i="3"/>
  <c r="J165" i="2"/>
  <c r="J102" i="2" s="1"/>
  <c r="F92" i="3"/>
  <c r="J122" i="3"/>
  <c r="BF134" i="3"/>
  <c r="BF135" i="3"/>
  <c r="BF136" i="3"/>
  <c r="BF139" i="3"/>
  <c r="BF140" i="3"/>
  <c r="BF141" i="3"/>
  <c r="BF142" i="3"/>
  <c r="BF149" i="3"/>
  <c r="BF150" i="3"/>
  <c r="BF157" i="3"/>
  <c r="J92" i="3"/>
  <c r="BF131" i="3"/>
  <c r="BF138" i="3"/>
  <c r="BF151" i="3"/>
  <c r="BF152" i="3"/>
  <c r="BF155" i="3"/>
  <c r="BF158" i="3"/>
  <c r="BF129" i="3"/>
  <c r="BF130" i="3"/>
  <c r="BF137" i="3"/>
  <c r="BF144" i="3"/>
  <c r="BF145" i="3"/>
  <c r="BF146" i="3"/>
  <c r="BF148" i="3"/>
  <c r="BF153" i="3"/>
  <c r="BF154" i="3"/>
  <c r="BF159" i="3"/>
  <c r="BF160" i="3"/>
  <c r="BF161" i="3"/>
  <c r="BF162" i="3"/>
  <c r="BF163" i="3"/>
  <c r="BF164" i="3"/>
  <c r="BF165" i="3"/>
  <c r="BF166" i="3"/>
  <c r="BF167" i="3"/>
  <c r="BF168" i="3"/>
  <c r="BF169" i="3"/>
  <c r="BF170" i="3"/>
  <c r="BF171" i="3"/>
  <c r="BF173" i="3"/>
  <c r="BF174" i="3"/>
  <c r="BF175" i="3"/>
  <c r="BF177" i="3"/>
  <c r="BF178" i="3"/>
  <c r="BF181" i="3"/>
  <c r="BF184" i="3"/>
  <c r="J89" i="2"/>
  <c r="F129" i="2"/>
  <c r="BE136" i="2"/>
  <c r="BE138" i="2"/>
  <c r="BE141" i="2"/>
  <c r="BE143" i="2"/>
  <c r="BE146" i="2"/>
  <c r="BE148" i="2"/>
  <c r="BE156" i="2"/>
  <c r="BE159" i="2"/>
  <c r="BE160" i="2"/>
  <c r="BE178" i="2"/>
  <c r="BE181" i="2"/>
  <c r="BE184" i="2"/>
  <c r="BE189" i="2"/>
  <c r="BE190" i="2"/>
  <c r="BE191" i="2"/>
  <c r="BE258" i="2"/>
  <c r="BE263" i="2"/>
  <c r="F90" i="2"/>
  <c r="J127" i="2"/>
  <c r="BE139" i="2"/>
  <c r="BE144" i="2"/>
  <c r="BE154" i="2"/>
  <c r="BE157" i="2"/>
  <c r="BE162" i="2"/>
  <c r="BE166" i="2"/>
  <c r="BE167" i="2"/>
  <c r="BE168" i="2"/>
  <c r="BE171" i="2"/>
  <c r="BE173" i="2"/>
  <c r="BE174" i="2"/>
  <c r="BE175" i="2"/>
  <c r="BE180" i="2"/>
  <c r="BE182" i="2"/>
  <c r="BE192" i="2"/>
  <c r="BE196" i="2"/>
  <c r="BE198" i="2"/>
  <c r="BE199" i="2"/>
  <c r="BE202" i="2"/>
  <c r="BE206" i="2"/>
  <c r="BE210" i="2"/>
  <c r="BE217" i="2"/>
  <c r="BE223" i="2"/>
  <c r="BE225" i="2"/>
  <c r="BE228" i="2"/>
  <c r="BE230" i="2"/>
  <c r="BE232" i="2"/>
  <c r="BE233" i="2"/>
  <c r="BE234" i="2"/>
  <c r="BE241" i="2"/>
  <c r="BE245" i="2"/>
  <c r="BE247" i="2"/>
  <c r="BE248" i="2"/>
  <c r="BE251" i="2"/>
  <c r="BE253" i="2"/>
  <c r="BE256" i="2"/>
  <c r="BE259" i="2"/>
  <c r="BE260" i="2"/>
  <c r="BE262" i="2"/>
  <c r="BE266" i="2"/>
  <c r="BE268" i="2"/>
  <c r="J90" i="2"/>
  <c r="BE140" i="2"/>
  <c r="BE149" i="2"/>
  <c r="BE152" i="2"/>
  <c r="BE153" i="2"/>
  <c r="BE158" i="2"/>
  <c r="BE169" i="2"/>
  <c r="BE172" i="2"/>
  <c r="BE185" i="2"/>
  <c r="BE187" i="2"/>
  <c r="BE193" i="2"/>
  <c r="BE197" i="2"/>
  <c r="BE201" i="2"/>
  <c r="BE207" i="2"/>
  <c r="BE212" i="2"/>
  <c r="BE213" i="2"/>
  <c r="BE216" i="2"/>
  <c r="BE218" i="2"/>
  <c r="BE219" i="2"/>
  <c r="BE221" i="2"/>
  <c r="BE222" i="2"/>
  <c r="BE224" i="2"/>
  <c r="BE227" i="2"/>
  <c r="BE231" i="2"/>
  <c r="BE235" i="2"/>
  <c r="BE236" i="2"/>
  <c r="BE238" i="2"/>
  <c r="BE239" i="2"/>
  <c r="BE242" i="2"/>
  <c r="BE243" i="2"/>
  <c r="BE244" i="2"/>
  <c r="BE246" i="2"/>
  <c r="BE249" i="2"/>
  <c r="BE252" i="2"/>
  <c r="BE137" i="2"/>
  <c r="BE145" i="2"/>
  <c r="BE147" i="2"/>
  <c r="BE150" i="2"/>
  <c r="BE163" i="2"/>
  <c r="BE170" i="2"/>
  <c r="BE176" i="2"/>
  <c r="BE179" i="2"/>
  <c r="BE183" i="2"/>
  <c r="BE186" i="2"/>
  <c r="BE194" i="2"/>
  <c r="BE195" i="2"/>
  <c r="BE200" i="2"/>
  <c r="BE203" i="2"/>
  <c r="BE204" i="2"/>
  <c r="BE209" i="2"/>
  <c r="BE211" i="2"/>
  <c r="BE214" i="2"/>
  <c r="BE220" i="2"/>
  <c r="BE237" i="2"/>
  <c r="BE250" i="2"/>
  <c r="BE254" i="2"/>
  <c r="BE257" i="2"/>
  <c r="J32" i="2"/>
  <c r="AW95" i="1"/>
  <c r="F37" i="3"/>
  <c r="BD96" i="1" s="1"/>
  <c r="F35" i="3"/>
  <c r="BB96" i="1"/>
  <c r="F34" i="2"/>
  <c r="BC95" i="1" s="1"/>
  <c r="F33" i="3"/>
  <c r="AZ96" i="1"/>
  <c r="J33" i="3"/>
  <c r="AV96" i="1" s="1"/>
  <c r="F33" i="2"/>
  <c r="BB95" i="1"/>
  <c r="F32" i="2"/>
  <c r="BA95" i="1" s="1"/>
  <c r="F35" i="2"/>
  <c r="BD95" i="1"/>
  <c r="F36" i="3"/>
  <c r="BC96" i="1" s="1"/>
  <c r="BK164" i="2" l="1"/>
  <c r="P134" i="2"/>
  <c r="P126" i="3"/>
  <c r="AU96" i="1"/>
  <c r="T132" i="3"/>
  <c r="T126" i="3"/>
  <c r="T164" i="2"/>
  <c r="T133" i="2" s="1"/>
  <c r="R132" i="3"/>
  <c r="R126" i="3" s="1"/>
  <c r="R164" i="2"/>
  <c r="R133" i="2"/>
  <c r="P164" i="2"/>
  <c r="T134" i="2"/>
  <c r="J127" i="3"/>
  <c r="J97" i="3"/>
  <c r="BK134" i="2"/>
  <c r="J134" i="2"/>
  <c r="J95" i="2"/>
  <c r="J128" i="3"/>
  <c r="J98" i="3" s="1"/>
  <c r="BK132" i="3"/>
  <c r="J132" i="3"/>
  <c r="J99" i="3"/>
  <c r="BK179" i="3"/>
  <c r="J179" i="3"/>
  <c r="J103" i="3"/>
  <c r="BK182" i="3"/>
  <c r="J182" i="3" s="1"/>
  <c r="J105" i="3" s="1"/>
  <c r="BK264" i="2"/>
  <c r="J264" i="2"/>
  <c r="J113" i="2" s="1"/>
  <c r="J31" i="2"/>
  <c r="AV95" i="1" s="1"/>
  <c r="AT95" i="1" s="1"/>
  <c r="BC94" i="1"/>
  <c r="AY94" i="1"/>
  <c r="BB94" i="1"/>
  <c r="W31" i="1"/>
  <c r="J34" i="3"/>
  <c r="AW96" i="1"/>
  <c r="AT96" i="1"/>
  <c r="F31" i="2"/>
  <c r="AZ95" i="1" s="1"/>
  <c r="AZ94" i="1" s="1"/>
  <c r="W29" i="1" s="1"/>
  <c r="BD94" i="1"/>
  <c r="W33" i="1" s="1"/>
  <c r="F34" i="3"/>
  <c r="BA96" i="1"/>
  <c r="BA94" i="1"/>
  <c r="AW94" i="1" s="1"/>
  <c r="AK30" i="1" s="1"/>
  <c r="P133" i="2" l="1"/>
  <c r="AU95" i="1"/>
  <c r="BK133" i="2"/>
  <c r="J133" i="2"/>
  <c r="J94" i="2" s="1"/>
  <c r="BK126" i="3"/>
  <c r="J126" i="3"/>
  <c r="J96" i="3"/>
  <c r="J164" i="2"/>
  <c r="J101" i="2"/>
  <c r="AU94" i="1"/>
  <c r="AX94" i="1"/>
  <c r="AV94" i="1"/>
  <c r="AK29" i="1"/>
  <c r="W32" i="1"/>
  <c r="W30" i="1"/>
  <c r="J28" i="2" l="1"/>
  <c r="AG95" i="1"/>
  <c r="J30" i="3"/>
  <c r="AG96" i="1" s="1"/>
  <c r="AT94" i="1"/>
  <c r="J39" i="3" l="1"/>
  <c r="J37" i="2"/>
  <c r="AN95" i="1"/>
  <c r="AN96" i="1"/>
  <c r="AG94" i="1"/>
  <c r="AK26" i="1"/>
  <c r="AN94" i="1" l="1"/>
  <c r="AK35" i="1"/>
</calcChain>
</file>

<file path=xl/sharedStrings.xml><?xml version="1.0" encoding="utf-8"?>
<sst xmlns="http://schemas.openxmlformats.org/spreadsheetml/2006/main" count="2854" uniqueCount="751">
  <si>
    <t>Export Komplet</t>
  </si>
  <si>
    <t/>
  </si>
  <si>
    <t>2.0</t>
  </si>
  <si>
    <t>ZAMOK</t>
  </si>
  <si>
    <t>False</t>
  </si>
  <si>
    <t>{1f18da27-3387-468c-8bcf-c5bb310a9ec3}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</si>
  <si>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</si>
  <si>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</si>
  <si>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</si>
  <si>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</si>
  <si>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</si>
  <si>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</si>
  <si>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</si>
  <si>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</si>
  <si>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2023-011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</si>
  <si>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</si>
  <si>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</si>
  <si>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DS Orlická - úpravy nefunkčních jader</t>
  </si>
  <si>
    <t>KSO:</t>
  </si>
  <si>
    <t>CC-CZ:</t>
  </si>
  <si>
    <t>Místo:</t>
  </si>
  <si>
    <t xml:space="preserve">Orlická 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</si>
  <si>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</si>
  <si>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</si>
  <si>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</si>
  <si>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</si>
  <si>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</si>
  <si>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</si>
  <si>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</si>
  <si>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</si>
  <si>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</si>
  <si>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</si>
  <si>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</si>
  <si>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</si>
  <si>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</si>
  <si>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</si>
  <si>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</si>
  <si>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</si>
  <si>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</si>
  <si>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</si>
  <si>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</si>
  <si>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</si>
  <si>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</si>
  <si>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</si>
  <si>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</si>
  <si>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</si>
  <si>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</si>
  <si>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</si>
  <si>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</si>
  <si>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</si>
  <si>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</si>
  <si>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</si>
  <si>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</si>
  <si>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</si>
  <si>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</si>
  <si>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</si>
  <si>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</si>
  <si>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</si>
  <si>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</si>
  <si>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</si>
  <si>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</si>
  <si>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</si>
  <si>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</si>
  <si>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</si>
  <si>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</si>
  <si>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</si>
  <si>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</si>
  <si>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</si>
  <si>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</si>
  <si>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</si>
  <si>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</si>
  <si>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</si>
  <si>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</si>
  <si>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</si>
  <si>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</si>
  <si>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</si>
  <si>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</si>
  <si>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</si>
  <si>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</si>
  <si>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</si>
  <si>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057</t>
  </si>
  <si>
    <t>Orlická 1 Sociální ...</t>
  </si>
  <si>
    <t>{56a13159-4621-4f70-80f3-125a83bdd3d1}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</si>
  <si>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</si>
  <si>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</si>
  <si>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</si>
  <si>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</si>
  <si>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</si>
  <si>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</si>
  <si>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</si>
  <si>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</si>
  <si>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</si>
  <si>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</si>
  <si>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</si>
  <si>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</si>
  <si>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</si>
  <si>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</si>
  <si>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</si>
  <si>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</si>
  <si>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</si>
  <si>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</si>
  <si>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</si>
  <si>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</si>
  <si>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</si>
  <si>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</si>
  <si>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</si>
  <si>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</si>
  <si>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</si>
  <si>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VRN7 - VRN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</si>
  <si>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</si>
  <si>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</si>
  <si>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</si>
  <si>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</si>
  <si>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</si>
  <si>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</si>
  <si>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</si>
  <si>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</si>
  <si>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</si>
  <si>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</si>
  <si>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</si>
  <si>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</si>
  <si>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</si>
  <si>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</si>
  <si>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</si>
  <si>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</si>
  <si>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</si>
  <si>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</si>
  <si>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</si>
  <si>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</si>
  <si>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342272205.XLA</t>
  </si>
  <si>
    <t>Příčka z tvárnic Ytong Obezdívka 50 na tenkovrstvou maltu tl 50 mm</t>
  </si>
  <si>
    <t>m2</t>
  </si>
  <si>
    <t>4</t>
  </si>
  <si>
    <t>2</t>
  </si>
  <si>
    <t>-1472814816</t>
  </si>
  <si>
    <t>22</t>
  </si>
  <si>
    <t>342272215.XLA</t>
  </si>
  <si>
    <t>Příčka z tvárnic Ytong Klasik 75 na tenkovrstvou maltu tl 75 mm</t>
  </si>
  <si>
    <t>697723803</t>
  </si>
  <si>
    <t>23</t>
  </si>
  <si>
    <t>342272225.XLA</t>
  </si>
  <si>
    <t>Příčka z tvárnic Ytong Klasik 100 na tenkovrstvou maltu tl 100 mm</t>
  </si>
  <si>
    <t>-1304133180</t>
  </si>
  <si>
    <t>49</t>
  </si>
  <si>
    <t>342291131</t>
  </si>
  <si>
    <t>Ukotvení příček k betonovým konstrukcím plochými kotvami</t>
  </si>
  <si>
    <t>m</t>
  </si>
  <si>
    <t>-1813062642</t>
  </si>
  <si>
    <t>62</t>
  </si>
  <si>
    <t>346244352</t>
  </si>
  <si>
    <t>Obezdívka WC modulů z pórobetonových přesných tvárnic</t>
  </si>
  <si>
    <t>ks</t>
  </si>
  <si>
    <t>-1559513358</t>
  </si>
  <si>
    <t>48</t>
  </si>
  <si>
    <t>346272216.XLA</t>
  </si>
  <si>
    <t>Přizdívka z tvárnic Ytong Obezdívka tl 50 mm</t>
  </si>
  <si>
    <t>-1185197623</t>
  </si>
  <si>
    <t>6</t>
  </si>
  <si>
    <t>Úpravy povrchů, podlahy a osazování výplní</t>
  </si>
  <si>
    <t>52</t>
  </si>
  <si>
    <t>612135001</t>
  </si>
  <si>
    <t>Vyrovnání podkladu vnitřních stěn maltou vápenocementovou tl do 10 mm</t>
  </si>
  <si>
    <t>-503324916</t>
  </si>
  <si>
    <t>24</t>
  </si>
  <si>
    <t>612142001</t>
  </si>
  <si>
    <t>Potažení vnitřních stěn sklovláknitým pletivem vtlačeným do tenkovrstvé hmoty</t>
  </si>
  <si>
    <t>-1904620774</t>
  </si>
  <si>
    <t>25</t>
  </si>
  <si>
    <t>612321131</t>
  </si>
  <si>
    <t>Potažení vnitřních stěn vápenocementovým štukem tloušťky do 3 mm</t>
  </si>
  <si>
    <t>1091332398</t>
  </si>
  <si>
    <t>60</t>
  </si>
  <si>
    <t>622143003</t>
  </si>
  <si>
    <t>Montáž omítkových plastových nebo pozinkovaných rohových profilů s tkaninou</t>
  </si>
  <si>
    <t>803559320</t>
  </si>
  <si>
    <t>61</t>
  </si>
  <si>
    <t>M</t>
  </si>
  <si>
    <t>59051486</t>
  </si>
  <si>
    <t>profil rohový PVC 15x15mm s výztužnou tkaninou š 100mm pro ETICS</t>
  </si>
  <si>
    <t>8</t>
  </si>
  <si>
    <t>1999373031</t>
  </si>
  <si>
    <t>110</t>
  </si>
  <si>
    <t>632451441</t>
  </si>
  <si>
    <t>Doplnění cementového potěru hlazeného pl do 1 m2 tl přes 50 do 80 mm</t>
  </si>
  <si>
    <t>546141449</t>
  </si>
  <si>
    <t>50</t>
  </si>
  <si>
    <t>642942111</t>
  </si>
  <si>
    <t>Osazování zárubní nebo rámů dveřních kovových do 2,5 m2 na MC</t>
  </si>
  <si>
    <t>kus</t>
  </si>
  <si>
    <t>2031904800</t>
  </si>
  <si>
    <t>123</t>
  </si>
  <si>
    <t>55331433</t>
  </si>
  <si>
    <t>zárubeň jednokřídlá ocelová pro dodatečnou montáž tl stěny 75-100mm rozměru 900/1970, 2100mm</t>
  </si>
  <si>
    <t>857756857</t>
  </si>
  <si>
    <t>9</t>
  </si>
  <si>
    <t>Ostatní konstrukce a práce, bourání</t>
  </si>
  <si>
    <t>141</t>
  </si>
  <si>
    <t>965045113</t>
  </si>
  <si>
    <t>Bourání potěrů cementových nebo pískocementových tl do 50 mm pl přes 4 m2</t>
  </si>
  <si>
    <t>-1502914465</t>
  </si>
  <si>
    <t>968072455</t>
  </si>
  <si>
    <t>Vybourání kovových dveřních zárubní pl do 2 m2</t>
  </si>
  <si>
    <t>-1214710064</t>
  </si>
  <si>
    <t>13</t>
  </si>
  <si>
    <t>976086211</t>
  </si>
  <si>
    <t>Vybourání podezdívky sprchové vaničky</t>
  </si>
  <si>
    <t>1754041248</t>
  </si>
  <si>
    <t>997</t>
  </si>
  <si>
    <t>Přesun sutě</t>
  </si>
  <si>
    <t>139</t>
  </si>
  <si>
    <t>997013217</t>
  </si>
  <si>
    <t>Vnitrostaveništní doprava suti a vybouraných hmot pro budovy v přes 21 do 24 m ručně</t>
  </si>
  <si>
    <t>t</t>
  </si>
  <si>
    <t>-393045506</t>
  </si>
  <si>
    <t>17</t>
  </si>
  <si>
    <t>997013219</t>
  </si>
  <si>
    <t>Příplatek k vnitrostaveništní dopravě suti a vybouraných hmot za zvětšenou dopravu suti ZKD 10 m</t>
  </si>
  <si>
    <t>-460080827</t>
  </si>
  <si>
    <t>19</t>
  </si>
  <si>
    <t>997013509</t>
  </si>
  <si>
    <t>Příplatek k odvozu suti a vybouraných hmot na skládku ZKD 1 km přes 1 km</t>
  </si>
  <si>
    <t>-1649369963</t>
  </si>
  <si>
    <t>18</t>
  </si>
  <si>
    <t>997013511</t>
  </si>
  <si>
    <t>Odvoz suti a vybouraných hmot z meziskládky na skládku do 1 km s naložením a se složením</t>
  </si>
  <si>
    <t>2016297059</t>
  </si>
  <si>
    <t>20</t>
  </si>
  <si>
    <t>997013631</t>
  </si>
  <si>
    <t>Poplatek za uložení na skládce (skládkovné) stavebního odpadu směsného kód odpadu 17 09 04</t>
  </si>
  <si>
    <t>1002157038</t>
  </si>
  <si>
    <t>998</t>
  </si>
  <si>
    <t>Přesun hmot</t>
  </si>
  <si>
    <t>124</t>
  </si>
  <si>
    <t>998018003</t>
  </si>
  <si>
    <t>Přesun hmot ruční pro budovy v přes 12 do 24 m</t>
  </si>
  <si>
    <t>2023919503</t>
  </si>
  <si>
    <t>103</t>
  </si>
  <si>
    <t>998018011</t>
  </si>
  <si>
    <t>Příplatek k ručnímu přesunu hmot pro budovy za zvětšený přesun ZKD 100 m</t>
  </si>
  <si>
    <t>-1994448661</t>
  </si>
  <si>
    <t>PSV</t>
  </si>
  <si>
    <t>Práce a dodávky PSV</t>
  </si>
  <si>
    <t>721</t>
  </si>
  <si>
    <t>Zdravotechnika - vnitřní kanalizace</t>
  </si>
  <si>
    <t>26</t>
  </si>
  <si>
    <t>721171803</t>
  </si>
  <si>
    <t>Demontáž potrubí z PVC D do 75</t>
  </si>
  <si>
    <t>16</t>
  </si>
  <si>
    <t>-154504683</t>
  </si>
  <si>
    <t>27</t>
  </si>
  <si>
    <t>721171808</t>
  </si>
  <si>
    <t>Demontáž potrubí z PVC D přes 75 do 114</t>
  </si>
  <si>
    <t>167924531</t>
  </si>
  <si>
    <t>34</t>
  </si>
  <si>
    <t>721171913</t>
  </si>
  <si>
    <t>Potrubí z PP propojení potrubí DN 50</t>
  </si>
  <si>
    <t>-1206673038</t>
  </si>
  <si>
    <t>33</t>
  </si>
  <si>
    <t>721171914</t>
  </si>
  <si>
    <t>Potrubí z PP propojení potrubí DN 75</t>
  </si>
  <si>
    <t>1341251758</t>
  </si>
  <si>
    <t>30</t>
  </si>
  <si>
    <t>721173722.GBT</t>
  </si>
  <si>
    <t>Potrubí kanalizační připojovací Geberit PE DN 40</t>
  </si>
  <si>
    <t>-721826870</t>
  </si>
  <si>
    <t>31</t>
  </si>
  <si>
    <t>721173723.GBT</t>
  </si>
  <si>
    <t>Potrubí kanalizační připojovací Geberit PE DN 50</t>
  </si>
  <si>
    <t>1983124003</t>
  </si>
  <si>
    <t>32</t>
  </si>
  <si>
    <t>721173726.GBT</t>
  </si>
  <si>
    <t>Potrubí kanalizační připojovací Geberit PE DN 100</t>
  </si>
  <si>
    <t>480704209</t>
  </si>
  <si>
    <t>35</t>
  </si>
  <si>
    <t>721194104</t>
  </si>
  <si>
    <t>Vyvedení a upevnění odpadních výpustek DN 40</t>
  </si>
  <si>
    <t>1346465143</t>
  </si>
  <si>
    <t>36</t>
  </si>
  <si>
    <t>721212128.ALP</t>
  </si>
  <si>
    <t>Odtokový sprchový žlab APZ1 délky 1050 mm s krycím roštem a zápachovou uzávěrkou</t>
  </si>
  <si>
    <t>-1864326931</t>
  </si>
  <si>
    <t>47</t>
  </si>
  <si>
    <t>721290111</t>
  </si>
  <si>
    <t>Zkouška těsnosti potrubí kanalizace vodou DN do 125</t>
  </si>
  <si>
    <t>394956370</t>
  </si>
  <si>
    <t>46</t>
  </si>
  <si>
    <t>998721203</t>
  </si>
  <si>
    <t>Přesun hmot procentní pro vnitřní kanalizace v objektech v přes 12 do 24 m</t>
  </si>
  <si>
    <t>%</t>
  </si>
  <si>
    <t>126928384</t>
  </si>
  <si>
    <t>722</t>
  </si>
  <si>
    <t>Zdravotechnika - vnitřní vodovod</t>
  </si>
  <si>
    <t>28</t>
  </si>
  <si>
    <t>722170801</t>
  </si>
  <si>
    <t>Demontáž rozvodů vody z plastů D do 25</t>
  </si>
  <si>
    <t>-743828806</t>
  </si>
  <si>
    <t>38</t>
  </si>
  <si>
    <t>722174002.PPL</t>
  </si>
  <si>
    <t>Potrubí vodovodní plastové PPR INSTAPLAST S3.2 svar polyfúze PN 16 D 20x2,8 mm</t>
  </si>
  <si>
    <t>281997998</t>
  </si>
  <si>
    <t>39</t>
  </si>
  <si>
    <t>722179191</t>
  </si>
  <si>
    <t>Příplatek k rozvodu vody z plastů za malý rozsah prací na zakázce do 20 m</t>
  </si>
  <si>
    <t>soubor</t>
  </si>
  <si>
    <t>-1443360296</t>
  </si>
  <si>
    <t>40</t>
  </si>
  <si>
    <t>722181211</t>
  </si>
  <si>
    <t>Ochrana vodovodního potrubí přilepenými termoizolačními trubicemi z PE tl do 6 mm DN do 22 mm</t>
  </si>
  <si>
    <t>-1028317849</t>
  </si>
  <si>
    <t>29</t>
  </si>
  <si>
    <t>722181812</t>
  </si>
  <si>
    <t>Demontáž plstěných pásů z trub D do 50</t>
  </si>
  <si>
    <t>-664200456</t>
  </si>
  <si>
    <t>41</t>
  </si>
  <si>
    <t>722190401</t>
  </si>
  <si>
    <t>Vyvedení a upevnění výpustku DN do 25</t>
  </si>
  <si>
    <t>-879950060</t>
  </si>
  <si>
    <t>45</t>
  </si>
  <si>
    <t>722190901</t>
  </si>
  <si>
    <t>Uzavření nebo otevření vodovodního potrubí při opravách</t>
  </si>
  <si>
    <t>2054023097</t>
  </si>
  <si>
    <t>42</t>
  </si>
  <si>
    <t>722220121</t>
  </si>
  <si>
    <t>Nástěnka pro baterii G 1/2" s jedním závitem</t>
  </si>
  <si>
    <t>pár</t>
  </si>
  <si>
    <t>2140016649</t>
  </si>
  <si>
    <t>43</t>
  </si>
  <si>
    <t>722290234</t>
  </si>
  <si>
    <t>Proplach a dezinfekce vodovodního potrubí DN do 80</t>
  </si>
  <si>
    <t>906685757</t>
  </si>
  <si>
    <t>126</t>
  </si>
  <si>
    <t>998722204</t>
  </si>
  <si>
    <t>Přesun hmot procentní pro vnitřní vodovod v objektech v přes 24 do 36 m</t>
  </si>
  <si>
    <t>-946098549</t>
  </si>
  <si>
    <t>725</t>
  </si>
  <si>
    <t>Zdravotechnika - zařizovací předměty</t>
  </si>
  <si>
    <t>725110814</t>
  </si>
  <si>
    <t>Demontáž klozetu Kombi</t>
  </si>
  <si>
    <t>1084628306</t>
  </si>
  <si>
    <t>91</t>
  </si>
  <si>
    <t>725112022</t>
  </si>
  <si>
    <t>Klozet keramický závěsný na nosné stěny s hlubokým splachováním odpad vodorovný</t>
  </si>
  <si>
    <t>-1284536894</t>
  </si>
  <si>
    <t>725210821</t>
  </si>
  <si>
    <t>Demontáž umyvadel bez výtokových armatur</t>
  </si>
  <si>
    <t>141021819</t>
  </si>
  <si>
    <t>5</t>
  </si>
  <si>
    <t>725210984</t>
  </si>
  <si>
    <t>Demontáž rohového ventilu G 1/2</t>
  </si>
  <si>
    <t>-1957387750</t>
  </si>
  <si>
    <t>92</t>
  </si>
  <si>
    <t>725211601</t>
  </si>
  <si>
    <t>Umyvadlo keramické bílé šířky 500 mm bez krytu na sifon připevněné na stěnu šrouby</t>
  </si>
  <si>
    <t>-1063887956</t>
  </si>
  <si>
    <t>725240811</t>
  </si>
  <si>
    <t>Demontáž boxů sprchových bez výtokových armatur</t>
  </si>
  <si>
    <t>506621973</t>
  </si>
  <si>
    <t>120</t>
  </si>
  <si>
    <t>725244124.SSW</t>
  </si>
  <si>
    <t>Dveře sprchové rámové se skleněnou výplní tl. 5 mm skládací  šířky 1000 mm</t>
  </si>
  <si>
    <t>-1089282277</t>
  </si>
  <si>
    <t>725310823</t>
  </si>
  <si>
    <t>Demontáž dřez jednoduchý vestavěný v kuchyňských sestavách bez výtokových armatur</t>
  </si>
  <si>
    <t>-281874163</t>
  </si>
  <si>
    <t>118</t>
  </si>
  <si>
    <t>725311121</t>
  </si>
  <si>
    <t>Dřez jednoduchý nerezový se zápachovou uzávěrkou s odkapávací plochou 560x480 mm a miskou</t>
  </si>
  <si>
    <t>-1322623253</t>
  </si>
  <si>
    <t>7</t>
  </si>
  <si>
    <t>725820802</t>
  </si>
  <si>
    <t>Demontáž baterie stojánkové do jednoho otvoru</t>
  </si>
  <si>
    <t>-165385881</t>
  </si>
  <si>
    <t>119</t>
  </si>
  <si>
    <t>725821325</t>
  </si>
  <si>
    <t>Baterie dřezová stojánková páková s otáčivým kulatým ústím a délkou ramínka 220 mm</t>
  </si>
  <si>
    <t>699527642</t>
  </si>
  <si>
    <t>94</t>
  </si>
  <si>
    <t>725822613</t>
  </si>
  <si>
    <t>Baterie umyvadlová stojánková páková s výpustí</t>
  </si>
  <si>
    <t>-1975409281</t>
  </si>
  <si>
    <t>725840850</t>
  </si>
  <si>
    <t>Demontáž baterie sprch diferenciální do G 3/4x1</t>
  </si>
  <si>
    <t>-408012901</t>
  </si>
  <si>
    <t>96</t>
  </si>
  <si>
    <t>725841341</t>
  </si>
  <si>
    <t xml:space="preserve">Baterie sprchová závěsná </t>
  </si>
  <si>
    <t>-2096119853</t>
  </si>
  <si>
    <t>97</t>
  </si>
  <si>
    <t>725861102</t>
  </si>
  <si>
    <t>Zápachová uzávěrka pro umyvadla DN 40</t>
  </si>
  <si>
    <t>1680313575</t>
  </si>
  <si>
    <t>125</t>
  </si>
  <si>
    <t>998725204</t>
  </si>
  <si>
    <t>Přesun hmot procentní pro zařizovací předměty v objektech v přes 24 do 36 m</t>
  </si>
  <si>
    <t>-1697422028</t>
  </si>
  <si>
    <t>726</t>
  </si>
  <si>
    <t>Zdravotechnika - předstěnové instalace</t>
  </si>
  <si>
    <t>140</t>
  </si>
  <si>
    <t>726111031.GBT</t>
  </si>
  <si>
    <t>Instalační předstěna pro klozet s ovládáním zepředu v 1080 závěsný do masivní zděné kce</t>
  </si>
  <si>
    <t>752794165</t>
  </si>
  <si>
    <t>127</t>
  </si>
  <si>
    <t>998726214</t>
  </si>
  <si>
    <t>Přesun hmot procentní pro instalační prefabrikáty v objektech v přes 24 do 36 m</t>
  </si>
  <si>
    <t>-1940245387</t>
  </si>
  <si>
    <t>763</t>
  </si>
  <si>
    <t>Konstrukce suché výstavby</t>
  </si>
  <si>
    <t>763111811</t>
  </si>
  <si>
    <t>Demontáž SDK příčky s jednoduchou ocelovou nosnou konstrukcí opláštění jednoduché</t>
  </si>
  <si>
    <t>1200754002</t>
  </si>
  <si>
    <t>56</t>
  </si>
  <si>
    <t>763131412</t>
  </si>
  <si>
    <t>SDK podhled desky 1xA 12,5 s izolací dvouvrstvá spodní kce profil CD+UD</t>
  </si>
  <si>
    <t>1231980088</t>
  </si>
  <si>
    <t>57</t>
  </si>
  <si>
    <t>763131714</t>
  </si>
  <si>
    <t>SDK podhled základní penetrační nátěr</t>
  </si>
  <si>
    <t>24012432</t>
  </si>
  <si>
    <t>58</t>
  </si>
  <si>
    <t>763131761</t>
  </si>
  <si>
    <t>Příplatek k SDK podhledu za plochu do 3 m2 jednotlivě</t>
  </si>
  <si>
    <t>-1330193317</t>
  </si>
  <si>
    <t>10</t>
  </si>
  <si>
    <t>763131831</t>
  </si>
  <si>
    <t>Demontáž SDK podhledu s jednovrstvou nosnou kcí z ocelových profilů opláštění jednoduché</t>
  </si>
  <si>
    <t>-1251840910</t>
  </si>
  <si>
    <t>128</t>
  </si>
  <si>
    <t>998763404</t>
  </si>
  <si>
    <t>Přesun hmot procentní pro sádrokartonové konstrukce v objektech v přes 24 do 36 m</t>
  </si>
  <si>
    <t>1711858582</t>
  </si>
  <si>
    <t>766</t>
  </si>
  <si>
    <t>Konstrukce truhlářské</t>
  </si>
  <si>
    <t>87</t>
  </si>
  <si>
    <t>766660002</t>
  </si>
  <si>
    <t>Montáž dveřních křídel otvíravých jednokřídlových š přes 0,8 m do ocelové zárubně</t>
  </si>
  <si>
    <t>-1457220366</t>
  </si>
  <si>
    <t>88</t>
  </si>
  <si>
    <t>61160053</t>
  </si>
  <si>
    <t>dveře jednokřídlé dřevěné bez povrchové úpravy plné 900x1970mm</t>
  </si>
  <si>
    <t>-1236170570</t>
  </si>
  <si>
    <t>89</t>
  </si>
  <si>
    <t>766660729</t>
  </si>
  <si>
    <t>Montáž dveřního interiérového kování - štítku s klikou</t>
  </si>
  <si>
    <t>1483595165</t>
  </si>
  <si>
    <t>90</t>
  </si>
  <si>
    <t>54914124</t>
  </si>
  <si>
    <t>kování rozetové koule/klika</t>
  </si>
  <si>
    <t>-1016250996</t>
  </si>
  <si>
    <t>112</t>
  </si>
  <si>
    <t>766811111</t>
  </si>
  <si>
    <t>Montáž kuchyňské linky do 180cm</t>
  </si>
  <si>
    <t>-1925500838</t>
  </si>
  <si>
    <t>115</t>
  </si>
  <si>
    <t>61510102</t>
  </si>
  <si>
    <t>Kyuchňská linka do 180cm</t>
  </si>
  <si>
    <t>615356756</t>
  </si>
  <si>
    <t>116</t>
  </si>
  <si>
    <t>766811221</t>
  </si>
  <si>
    <t>Příplatek k montáži kuchyňské pracovní desky za vyřezání otvoru</t>
  </si>
  <si>
    <t>-950602375</t>
  </si>
  <si>
    <t>117</t>
  </si>
  <si>
    <t>766811223</t>
  </si>
  <si>
    <t>Příplatek k montáži kuchyňské pracovní desky za usazení dřezu</t>
  </si>
  <si>
    <t>-148170970</t>
  </si>
  <si>
    <t>14</t>
  </si>
  <si>
    <t>766812830</t>
  </si>
  <si>
    <t>Demontáž kuchyňských linek dřevěných nebo kovových dl přes 1,5 do 1,8 m</t>
  </si>
  <si>
    <t>-1205116242</t>
  </si>
  <si>
    <t>129</t>
  </si>
  <si>
    <t>998766204</t>
  </si>
  <si>
    <t>Přesun hmot procentní pro kce truhlářské v objektech v přes 24 do 36 m</t>
  </si>
  <si>
    <t>950563151</t>
  </si>
  <si>
    <t>767</t>
  </si>
  <si>
    <t>Konstrukce zámečnické</t>
  </si>
  <si>
    <t>53</t>
  </si>
  <si>
    <t>767646412</t>
  </si>
  <si>
    <t>Montáž revizních dveří a dvířek jednokřídlových s rámem plochy přes 0,5 do 1 m2</t>
  </si>
  <si>
    <t>1440368897</t>
  </si>
  <si>
    <t>55</t>
  </si>
  <si>
    <t>59030763</t>
  </si>
  <si>
    <t>dvířka revizní protipožární pro stěny a podhledy EI 60 600x600 mm</t>
  </si>
  <si>
    <t>388979063</t>
  </si>
  <si>
    <t>771</t>
  </si>
  <si>
    <t>Podlahy z dlaždic</t>
  </si>
  <si>
    <t>76</t>
  </si>
  <si>
    <t>771121011</t>
  </si>
  <si>
    <t>Nátěr penetrační na podlahu</t>
  </si>
  <si>
    <t>-1517514820</t>
  </si>
  <si>
    <t>77</t>
  </si>
  <si>
    <t>771151021.LSS</t>
  </si>
  <si>
    <t>Samonivelační stěrka podlah pevnosti 40 MPa tl 3 mm LE 40 DINO</t>
  </si>
  <si>
    <t>2079418021</t>
  </si>
  <si>
    <t>83</t>
  </si>
  <si>
    <t>771474113</t>
  </si>
  <si>
    <t>Montáž soklů z dlaždic keramických rovných flexibilní lepidlo v přes 90 do 120 mm</t>
  </si>
  <si>
    <t>1881067959</t>
  </si>
  <si>
    <t>12</t>
  </si>
  <si>
    <t>771573810</t>
  </si>
  <si>
    <t>Demontáž podlah z dlaždic keramických lepených</t>
  </si>
  <si>
    <t>-1831532377</t>
  </si>
  <si>
    <t>79</t>
  </si>
  <si>
    <t>771574243</t>
  </si>
  <si>
    <t>Montáž podlah keramických pro mechanické zatížení hladkých lepených flexibilním lepidlem přes 9 do 12 ks/m2</t>
  </si>
  <si>
    <t>393701658</t>
  </si>
  <si>
    <t>121</t>
  </si>
  <si>
    <t>59761433</t>
  </si>
  <si>
    <t>dlažba keramická slinutá hladká do interiéru i exteriéru pro vysoké mechanické namáhání přes 9 do 12ks/m2</t>
  </si>
  <si>
    <t>542257825</t>
  </si>
  <si>
    <t>82</t>
  </si>
  <si>
    <t>771577111</t>
  </si>
  <si>
    <t>Příplatek k montáži podlah keramických lepených flexibilním lepidlem za plochu do 5 m2</t>
  </si>
  <si>
    <t>-1755051608</t>
  </si>
  <si>
    <t>78</t>
  </si>
  <si>
    <t>771591112</t>
  </si>
  <si>
    <t>Izolace pod dlažbu nátěrem nebo stěrkou ve dvou vrstvách</t>
  </si>
  <si>
    <t>91106890</t>
  </si>
  <si>
    <t>84</t>
  </si>
  <si>
    <t>771591115</t>
  </si>
  <si>
    <t>Podlahy spárování silikonem</t>
  </si>
  <si>
    <t>1508732516</t>
  </si>
  <si>
    <t>130</t>
  </si>
  <si>
    <t>998771204</t>
  </si>
  <si>
    <t>Přesun hmot procentní pro podlahy z dlaždic v objektech v přes 24 do 36 m</t>
  </si>
  <si>
    <t>-532449040</t>
  </si>
  <si>
    <t>781</t>
  </si>
  <si>
    <t>Dokončovací práce - obklady</t>
  </si>
  <si>
    <t>63</t>
  </si>
  <si>
    <t>781111011</t>
  </si>
  <si>
    <t>Ometení (oprášení) stěny při přípravě podkladu</t>
  </si>
  <si>
    <t>687210784</t>
  </si>
  <si>
    <t>64</t>
  </si>
  <si>
    <t>781121011</t>
  </si>
  <si>
    <t>Nátěr penetrační na stěnu</t>
  </si>
  <si>
    <t>844901963</t>
  </si>
  <si>
    <t>66</t>
  </si>
  <si>
    <t>781131112</t>
  </si>
  <si>
    <t>Izolace pod obklad nátěrem nebo stěrkou ve dvou vrstvách</t>
  </si>
  <si>
    <t>670431682</t>
  </si>
  <si>
    <t>67</t>
  </si>
  <si>
    <t>781131264</t>
  </si>
  <si>
    <t>Izolace pod obklad těsnícími pásy mezi podlahou a stěnou</t>
  </si>
  <si>
    <t>1339189615</t>
  </si>
  <si>
    <t>68</t>
  </si>
  <si>
    <t>781131264.LSS</t>
  </si>
  <si>
    <t>Izolace pod obklad těsnícími pásy mezi stěnou a stěnou SE 5</t>
  </si>
  <si>
    <t>-521711307</t>
  </si>
  <si>
    <t>65</t>
  </si>
  <si>
    <t>781151031</t>
  </si>
  <si>
    <t>Celoplošné vyrovnání podkladu stěrkou tl 3 mm</t>
  </si>
  <si>
    <t>525236279</t>
  </si>
  <si>
    <t>11</t>
  </si>
  <si>
    <t>781473810</t>
  </si>
  <si>
    <t>Demontáž obkladů z obkladaček keramických lepených</t>
  </si>
  <si>
    <t>-1605922532</t>
  </si>
  <si>
    <t>69</t>
  </si>
  <si>
    <t>781474111</t>
  </si>
  <si>
    <t>Montáž obkladů vnitřních keramických hladkých přes 6 do 9 ks/m2 lepených flexibilním lepidlem</t>
  </si>
  <si>
    <t>2030157744</t>
  </si>
  <si>
    <t>122</t>
  </si>
  <si>
    <t>59761071</t>
  </si>
  <si>
    <t xml:space="preserve">obklad keramický hladký </t>
  </si>
  <si>
    <t>-1641898946</t>
  </si>
  <si>
    <t>71</t>
  </si>
  <si>
    <t>781494111</t>
  </si>
  <si>
    <t>Profily rohové lepené flexibilním lepidlem</t>
  </si>
  <si>
    <t>-611854811</t>
  </si>
  <si>
    <t>73</t>
  </si>
  <si>
    <t>781495115</t>
  </si>
  <si>
    <t>Spárování vnitřních obkladů silikonem</t>
  </si>
  <si>
    <t>1268204205</t>
  </si>
  <si>
    <t>72</t>
  </si>
  <si>
    <t>781495142</t>
  </si>
  <si>
    <t>Průnik obkladem kruhový přes DN 30 do DN 90</t>
  </si>
  <si>
    <t>1374480511</t>
  </si>
  <si>
    <t>133</t>
  </si>
  <si>
    <t>781495211</t>
  </si>
  <si>
    <t>Čištění vnitřních ploch stěn po provedení obkladu chemickými prostředky</t>
  </si>
  <si>
    <t>-1247675721</t>
  </si>
  <si>
    <t>131</t>
  </si>
  <si>
    <t>998781204</t>
  </si>
  <si>
    <t>Přesun hmot procentní pro obklady keramické v objektech v přes 24 do 36 m</t>
  </si>
  <si>
    <t>-1096951516</t>
  </si>
  <si>
    <t>783</t>
  </si>
  <si>
    <t>Dokončovací práce - nátěry</t>
  </si>
  <si>
    <t>134</t>
  </si>
  <si>
    <t>783301303</t>
  </si>
  <si>
    <t>Bezoplachové odrezivění zámečnických konstrukcí</t>
  </si>
  <si>
    <t>-1755497216</t>
  </si>
  <si>
    <t>135</t>
  </si>
  <si>
    <t>783301311</t>
  </si>
  <si>
    <t>Odmaštění zámečnických konstrukcí vodou ředitelným odmašťovačem</t>
  </si>
  <si>
    <t>203531036</t>
  </si>
  <si>
    <t>136</t>
  </si>
  <si>
    <t>783324101</t>
  </si>
  <si>
    <t>Základní jednonásobný akrylátový nátěr zámečnických konstrukcí</t>
  </si>
  <si>
    <t>-733461337</t>
  </si>
  <si>
    <t>137</t>
  </si>
  <si>
    <t>783325101</t>
  </si>
  <si>
    <t>Mezinátěr jednonásobný akrylátový mezinátěr zámečnických konstrukcí</t>
  </si>
  <si>
    <t>-202357043</t>
  </si>
  <si>
    <t>138</t>
  </si>
  <si>
    <t>783327101</t>
  </si>
  <si>
    <t>Krycí jednonásobný akrylátový nátěr zámečnických konstrukcí</t>
  </si>
  <si>
    <t>1132766934</t>
  </si>
  <si>
    <t>784</t>
  </si>
  <si>
    <t>Dokončovací práce - malby a tapety</t>
  </si>
  <si>
    <t>101</t>
  </si>
  <si>
    <t>784181101</t>
  </si>
  <si>
    <t>Základní akrylátová jednonásobná bezbarvá penetrace podkladu v místnostech v do 3,80 m</t>
  </si>
  <si>
    <t>1987401685</t>
  </si>
  <si>
    <t>132</t>
  </si>
  <si>
    <t>784211101</t>
  </si>
  <si>
    <t>Dvojnásobné bílé malby ze směsí za mokra výborně oděruvzdorných v místnostech v do 3,80 m</t>
  </si>
  <si>
    <t>-1495732948</t>
  </si>
  <si>
    <t>VRN</t>
  </si>
  <si>
    <t>Vedlejší rozpočtové náklady</t>
  </si>
  <si>
    <t>VRN7</t>
  </si>
  <si>
    <t>109</t>
  </si>
  <si>
    <t>070001000</t>
  </si>
  <si>
    <t>1024</t>
  </si>
  <si>
    <t>-1882440053</t>
  </si>
  <si>
    <t>VRN9</t>
  </si>
  <si>
    <t>Ostatní náklady</t>
  </si>
  <si>
    <t>108</t>
  </si>
  <si>
    <t>090001000</t>
  </si>
  <si>
    <t>Ostatní náklady - dopravné</t>
  </si>
  <si>
    <t>…</t>
  </si>
  <si>
    <t>-1274780808</t>
  </si>
  <si>
    <t>Objekt:</t>
  </si>
  <si>
    <t>057 - Orlická 1 Sociální ...</t>
  </si>
  <si>
    <t xml:space="preserve">    741 - Elektroinstalace - silnoproud</t>
  </si>
  <si>
    <t xml:space="preserve">    742 - Elektroinstalace - slaboproud</t>
  </si>
  <si>
    <t>M - Práce a dodávky M</t>
  </si>
  <si>
    <t xml:space="preserve">    58-M - Revize vyhrazených technických zařízení</t>
  </si>
  <si>
    <t xml:space="preserve">    VRN8 - Přesun stavebních kapacit</t>
  </si>
  <si>
    <t>973032616</t>
  </si>
  <si>
    <t>Vysekání kapes pro špalíky a krabice ve zdivu z dutých cihel nebo tvárnic do 100x100x50 mm</t>
  </si>
  <si>
    <t>974032121</t>
  </si>
  <si>
    <t>Vysekání rýh ve stěnách nebo příčkách z dutých cihel nebo tvárnic hl do 30 mm š do 30 mm</t>
  </si>
  <si>
    <t>974049121</t>
  </si>
  <si>
    <t>Vysekání rýh v betonových zdech hl do 30 mm š do 30 mm</t>
  </si>
  <si>
    <t>1606769620</t>
  </si>
  <si>
    <t>741</t>
  </si>
  <si>
    <t>Elektroinstalace - silnoproud</t>
  </si>
  <si>
    <t>741110501</t>
  </si>
  <si>
    <t>Montáž lišta a kanálek protahovací šířky do 60 mm</t>
  </si>
  <si>
    <t>34571004</t>
  </si>
  <si>
    <t>lišta elektroinstalační hranatá PVC 20x20mm</t>
  </si>
  <si>
    <t>741110513</t>
  </si>
  <si>
    <t>Montáž lišta a kanálek vkládací šířky přes 120 do 180 mm s víčkem</t>
  </si>
  <si>
    <t>34571220</t>
  </si>
  <si>
    <t>kanál elektroinstalační hranatý PVC 140x60mm včetně spojek 2x</t>
  </si>
  <si>
    <t>741112001</t>
  </si>
  <si>
    <t>Montáž krabice zapuštěná plastová kruhová</t>
  </si>
  <si>
    <t>34571457</t>
  </si>
  <si>
    <t>krabice pod omítku PVC odbočná kruhová D 70mm</t>
  </si>
  <si>
    <t>741112002</t>
  </si>
  <si>
    <t>Montáž krabice zapuštěná plastová kruhová pro sádrokartonové příčky</t>
  </si>
  <si>
    <t>34571470</t>
  </si>
  <si>
    <t>krabice do dutých stěn PVC odbočná kruhová D 70mm s víčkem</t>
  </si>
  <si>
    <t>74111206R</t>
  </si>
  <si>
    <t>Montáž můstek N7 modrý</t>
  </si>
  <si>
    <t>3457122R</t>
  </si>
  <si>
    <t>nulový můstek modrý</t>
  </si>
  <si>
    <t>741122611</t>
  </si>
  <si>
    <t>Montáž kabel Cu plný kulatý žíla 3x1,5 až 6 mm2 uložený pevně (např. CYKY)</t>
  </si>
  <si>
    <t>34111036</t>
  </si>
  <si>
    <t>kabel instalační jádro Cu plné izolace PVC plášť PVC 450/750V (CYKY) 3x2,5mm2</t>
  </si>
  <si>
    <t>741130001</t>
  </si>
  <si>
    <t>Ukončení vodič izolovaný do 2,5 mm2 v rozváděči nebo na přístroji</t>
  </si>
  <si>
    <t>741210002</t>
  </si>
  <si>
    <t>Montáž rozvodnice oceloplechová nebo plastová</t>
  </si>
  <si>
    <t>35713116</t>
  </si>
  <si>
    <t>rozvodnice nástěnná, neprůhledné dveře, 1 řada, šířka 18 modulárních jednotek</t>
  </si>
  <si>
    <t>74121010r</t>
  </si>
  <si>
    <t>Úpava v hlavním rozvaděči</t>
  </si>
  <si>
    <t>741210833</t>
  </si>
  <si>
    <t>Demontáž rozvodnic plastových na povrchu s krytím do IPx4</t>
  </si>
  <si>
    <t>741310021</t>
  </si>
  <si>
    <t>Montáž přepínač nástěnný prostředí normální se zapojením vodičů</t>
  </si>
  <si>
    <t>ABB.3558A02340</t>
  </si>
  <si>
    <t>Přístroj spínače nástěný prostředí normální</t>
  </si>
  <si>
    <t>ABB.3901JA00010B1</t>
  </si>
  <si>
    <t>Rámeček jednonásobný</t>
  </si>
  <si>
    <t>44</t>
  </si>
  <si>
    <t>741311805</t>
  </si>
  <si>
    <t>Demontáž spínačů nástěnných normálních do 10 A bezšroubových bez zachování funkčnosti přes 2 do 4 svorek</t>
  </si>
  <si>
    <t>741313002</t>
  </si>
  <si>
    <t>Montáž zásuvka (polo)zapuštěná bezšroubové připojení 2P+PE dvojí zapojení - průběžná se zapojením vodičů</t>
  </si>
  <si>
    <t>ABB.5519AA02357B</t>
  </si>
  <si>
    <t>Zásuvka jednonásobná, chráněná, s clonkami, s bezšroub. svorkami</t>
  </si>
  <si>
    <t>741315823</t>
  </si>
  <si>
    <t>Demontáž zásuvek domovních normální prostředí do 16A zapuštěných šroubových bez zachování funkčnosti 2P+PE</t>
  </si>
  <si>
    <t>741320105</t>
  </si>
  <si>
    <t>Montáž jističů jednopólových nn do 25 A ve skříni se zapojením vodičů</t>
  </si>
  <si>
    <t>54</t>
  </si>
  <si>
    <t>35822127</t>
  </si>
  <si>
    <t>jistič 1-pólový  vypínací charakteristika B vypínací schopnost 10 kA</t>
  </si>
  <si>
    <t>741320106</t>
  </si>
  <si>
    <t>Montáž hlavního vypínače jednopólového nn do 25 A ve skříni,</t>
  </si>
  <si>
    <t>35822114</t>
  </si>
  <si>
    <t>Hlavní vypínač jednopolový nn do 25A</t>
  </si>
  <si>
    <t>741321003</t>
  </si>
  <si>
    <t>Montáž proudových chráničů dvoupólových nn do 25 A ve skříni se zapojením vodičů</t>
  </si>
  <si>
    <t>35889206</t>
  </si>
  <si>
    <t>chránič proudový 2pólový 25A pracovního proudu 0,03A</t>
  </si>
  <si>
    <t>741322815</t>
  </si>
  <si>
    <t>Demontáž jistič jednopólový nn do 25 A ze skříně</t>
  </si>
  <si>
    <t>741352825</t>
  </si>
  <si>
    <t>Demontáž krycího žlabu pro kabely</t>
  </si>
  <si>
    <t>741371002</t>
  </si>
  <si>
    <t>Montáž svítidlo zářivkové bytové stropní přisazené 1 zdroj s krytem</t>
  </si>
  <si>
    <t>70</t>
  </si>
  <si>
    <t>34814407</t>
  </si>
  <si>
    <t>svítidlo ledkové  neutrální SRUM</t>
  </si>
  <si>
    <t>741371845</t>
  </si>
  <si>
    <t>Demontáž svítidla interiérového se standardní paticí nebo int. zdrojem LED přisazeného nástěnného přes 0,09 do 0,36 m2 bez zachování funkčnosti</t>
  </si>
  <si>
    <t>74</t>
  </si>
  <si>
    <t>741372061</t>
  </si>
  <si>
    <t>Montáž svítidlo LED interiérové přisazené stropní hranaté nebo kruhové do 0,09 m2 se zapojením vodičů</t>
  </si>
  <si>
    <t>DAM.02785</t>
  </si>
  <si>
    <t xml:space="preserve">Svítidlo OLGA LED 15W </t>
  </si>
  <si>
    <t>-713399931</t>
  </si>
  <si>
    <t>998741204</t>
  </si>
  <si>
    <t>Přesun hmot procentní pro silnoproud v objektech v přes 24 do 36 m</t>
  </si>
  <si>
    <t>1544223656</t>
  </si>
  <si>
    <t>742</t>
  </si>
  <si>
    <t>Elektroinstalace - slaboproud</t>
  </si>
  <si>
    <t>742230006</t>
  </si>
  <si>
    <t>Montáž ventilátoru,</t>
  </si>
  <si>
    <t>80</t>
  </si>
  <si>
    <t>51</t>
  </si>
  <si>
    <t>42914133</t>
  </si>
  <si>
    <t>ventilátor axiální stěnový skříň z plastu průtok 95m3/h IP44 13W D 100mm</t>
  </si>
  <si>
    <t>1911499473</t>
  </si>
  <si>
    <t>742310806</t>
  </si>
  <si>
    <t>Demontáž domácího nástěnného audio/video telefonu</t>
  </si>
  <si>
    <t>767415191</t>
  </si>
  <si>
    <t>Příplatek k montáži vnějšího  za zhotovení otvoru pl přes 0,10 do 0,25 m2</t>
  </si>
  <si>
    <t>86</t>
  </si>
  <si>
    <t>767415192</t>
  </si>
  <si>
    <t>Zhotovení otvoru pl přes 0,25 do 0,50 m2 do plechu</t>
  </si>
  <si>
    <t>Práce a dodávky M</t>
  </si>
  <si>
    <t>58-M</t>
  </si>
  <si>
    <t>Revize vyhrazených technických zařízení</t>
  </si>
  <si>
    <t>580103003</t>
  </si>
  <si>
    <t>Revize</t>
  </si>
  <si>
    <t>VRN8</t>
  </si>
  <si>
    <t>Přesun stavebních kapacit</t>
  </si>
  <si>
    <t>081103000</t>
  </si>
  <si>
    <t>Denní doprava pracovníků na pracoviště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</si>
</sst>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166" fontId="25" fillId="0" borderId="0" xfId="0" applyNumberFormat="1" applyFont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 wrapText="1"/>
    </xf>
    <xf numFmtId="167" fontId="30" fillId="0" borderId="22" xfId="0" applyNumberFormat="1" applyFont="1" applyBorder="1" applyAlignment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J95" sqref="J95:AF9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2" t="s">
        <v>14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6"/>
      <c r="BE5" s="159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64" t="s">
        <v>17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R6" s="16"/>
      <c r="BE6" s="160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60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/>
      <c r="AR8" s="16"/>
      <c r="BE8" s="160"/>
      <c r="BS8" s="13" t="s">
        <v>6</v>
      </c>
    </row>
    <row r="9" spans="1:74" ht="14.45" customHeight="1">
      <c r="B9" s="16"/>
      <c r="AR9" s="16"/>
      <c r="BE9" s="160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60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1</v>
      </c>
      <c r="AR11" s="16"/>
      <c r="BE11" s="160"/>
      <c r="BS11" s="13" t="s">
        <v>6</v>
      </c>
    </row>
    <row r="12" spans="1:74" ht="6.95" customHeight="1">
      <c r="B12" s="16"/>
      <c r="AR12" s="16"/>
      <c r="BE12" s="160"/>
      <c r="BS12" s="13" t="s">
        <v>6</v>
      </c>
    </row>
    <row r="13" spans="1:74" ht="12" customHeight="1">
      <c r="B13" s="16"/>
      <c r="D13" s="23" t="s">
        <v>27</v>
      </c>
      <c r="AK13" s="23" t="s">
        <v>24</v>
      </c>
      <c r="AN13" s="25" t="s">
        <v>28</v>
      </c>
      <c r="AR13" s="16"/>
      <c r="BE13" s="160"/>
      <c r="BS13" s="13" t="s">
        <v>6</v>
      </c>
    </row>
    <row r="14" spans="1:74" ht="12.75">
      <c r="B14" s="16"/>
      <c r="E14" s="165" t="s">
        <v>28</v>
      </c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23" t="s">
        <v>26</v>
      </c>
      <c r="AN14" s="25" t="s">
        <v>28</v>
      </c>
      <c r="AR14" s="16"/>
      <c r="BE14" s="160"/>
      <c r="BS14" s="13" t="s">
        <v>6</v>
      </c>
    </row>
    <row r="15" spans="1:74" ht="6.95" customHeight="1">
      <c r="B15" s="16"/>
      <c r="AR15" s="16"/>
      <c r="BE15" s="160"/>
      <c r="BS15" s="13" t="s">
        <v>4</v>
      </c>
    </row>
    <row r="16" spans="1:74" ht="12" customHeight="1">
      <c r="B16" s="16"/>
      <c r="D16" s="23" t="s">
        <v>29</v>
      </c>
      <c r="AK16" s="23" t="s">
        <v>24</v>
      </c>
      <c r="AN16" s="21" t="s">
        <v>1</v>
      </c>
      <c r="AR16" s="16"/>
      <c r="BE16" s="160"/>
      <c r="BS16" s="13" t="s">
        <v>4</v>
      </c>
    </row>
    <row r="17" spans="2:71" ht="18.399999999999999" customHeight="1">
      <c r="B17" s="16"/>
      <c r="E17" s="21" t="s">
        <v>25</v>
      </c>
      <c r="AK17" s="23" t="s">
        <v>26</v>
      </c>
      <c r="AN17" s="21" t="s">
        <v>1</v>
      </c>
      <c r="AR17" s="16"/>
      <c r="BE17" s="160"/>
      <c r="BS17" s="13" t="s">
        <v>30</v>
      </c>
    </row>
    <row r="18" spans="2:71" ht="6.95" customHeight="1">
      <c r="B18" s="16"/>
      <c r="AR18" s="16"/>
      <c r="BE18" s="160"/>
      <c r="BS18" s="13" t="s">
        <v>6</v>
      </c>
    </row>
    <row r="19" spans="2:71" ht="12" customHeight="1">
      <c r="B19" s="16"/>
      <c r="D19" s="23" t="s">
        <v>31</v>
      </c>
      <c r="AK19" s="23" t="s">
        <v>24</v>
      </c>
      <c r="AN19" s="21" t="s">
        <v>1</v>
      </c>
      <c r="AR19" s="16"/>
      <c r="BE19" s="160"/>
      <c r="BS19" s="13" t="s">
        <v>6</v>
      </c>
    </row>
    <row r="20" spans="2:71" ht="18.399999999999999" customHeight="1">
      <c r="B20" s="16"/>
      <c r="E20" s="21" t="s">
        <v>25</v>
      </c>
      <c r="AK20" s="23" t="s">
        <v>26</v>
      </c>
      <c r="AN20" s="21" t="s">
        <v>1</v>
      </c>
      <c r="AR20" s="16"/>
      <c r="BE20" s="160"/>
      <c r="BS20" s="13" t="s">
        <v>30</v>
      </c>
    </row>
    <row r="21" spans="2:71" ht="6.95" customHeight="1">
      <c r="B21" s="16"/>
      <c r="AR21" s="16"/>
      <c r="BE21" s="160"/>
    </row>
    <row r="22" spans="2:71" ht="12" customHeight="1">
      <c r="B22" s="16"/>
      <c r="D22" s="23" t="s">
        <v>32</v>
      </c>
      <c r="AR22" s="16"/>
      <c r="BE22" s="160"/>
    </row>
    <row r="23" spans="2:71" ht="16.5" customHeight="1">
      <c r="B23" s="16"/>
      <c r="E23" s="167" t="s">
        <v>1</v>
      </c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R23" s="16"/>
      <c r="BE23" s="160"/>
    </row>
    <row r="24" spans="2:71" ht="6.95" customHeight="1">
      <c r="B24" s="16"/>
      <c r="AR24" s="16"/>
      <c r="BE24" s="160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0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8">
        <f>ROUND(AG94,2)</f>
        <v>0</v>
      </c>
      <c r="AL26" s="169"/>
      <c r="AM26" s="169"/>
      <c r="AN26" s="169"/>
      <c r="AO26" s="169"/>
      <c r="AR26" s="28"/>
      <c r="BE26" s="160"/>
    </row>
    <row r="27" spans="2:71" s="1" customFormat="1" ht="6.95" customHeight="1">
      <c r="B27" s="28"/>
      <c r="AR27" s="28"/>
      <c r="BE27" s="160"/>
    </row>
    <row r="28" spans="2:71" s="1" customFormat="1" ht="12.75">
      <c r="B28" s="28"/>
      <c r="L28" s="170" t="s">
        <v>34</v>
      </c>
      <c r="M28" s="170"/>
      <c r="N28" s="170"/>
      <c r="O28" s="170"/>
      <c r="P28" s="170"/>
      <c r="W28" s="170" t="s">
        <v>35</v>
      </c>
      <c r="X28" s="170"/>
      <c r="Y28" s="170"/>
      <c r="Z28" s="170"/>
      <c r="AA28" s="170"/>
      <c r="AB28" s="170"/>
      <c r="AC28" s="170"/>
      <c r="AD28" s="170"/>
      <c r="AE28" s="170"/>
      <c r="AK28" s="170" t="s">
        <v>36</v>
      </c>
      <c r="AL28" s="170"/>
      <c r="AM28" s="170"/>
      <c r="AN28" s="170"/>
      <c r="AO28" s="170"/>
      <c r="AR28" s="28"/>
      <c r="BE28" s="160"/>
    </row>
    <row r="29" spans="2:71" s="2" customFormat="1" ht="14.45" customHeight="1">
      <c r="B29" s="32"/>
      <c r="D29" s="23" t="s">
        <v>37</v>
      </c>
      <c r="F29" s="23" t="s">
        <v>38</v>
      </c>
      <c r="L29" s="173">
        <v>0.21</v>
      </c>
      <c r="M29" s="172"/>
      <c r="N29" s="172"/>
      <c r="O29" s="172"/>
      <c r="P29" s="172"/>
      <c r="W29" s="171">
        <f>ROUND(AZ94, 2)</f>
        <v>0</v>
      </c>
      <c r="X29" s="172"/>
      <c r="Y29" s="172"/>
      <c r="Z29" s="172"/>
      <c r="AA29" s="172"/>
      <c r="AB29" s="172"/>
      <c r="AC29" s="172"/>
      <c r="AD29" s="172"/>
      <c r="AE29" s="172"/>
      <c r="AK29" s="171">
        <f>ROUND(AV94, 2)</f>
        <v>0</v>
      </c>
      <c r="AL29" s="172"/>
      <c r="AM29" s="172"/>
      <c r="AN29" s="172"/>
      <c r="AO29" s="172"/>
      <c r="AR29" s="32"/>
      <c r="BE29" s="161"/>
    </row>
    <row r="30" spans="2:71" s="2" customFormat="1" ht="14.45" customHeight="1">
      <c r="B30" s="32"/>
      <c r="F30" s="23" t="s">
        <v>39</v>
      </c>
      <c r="L30" s="173">
        <v>0.15</v>
      </c>
      <c r="M30" s="172"/>
      <c r="N30" s="172"/>
      <c r="O30" s="172"/>
      <c r="P30" s="172"/>
      <c r="W30" s="171">
        <f>ROUND(BA94, 2)</f>
        <v>0</v>
      </c>
      <c r="X30" s="172"/>
      <c r="Y30" s="172"/>
      <c r="Z30" s="172"/>
      <c r="AA30" s="172"/>
      <c r="AB30" s="172"/>
      <c r="AC30" s="172"/>
      <c r="AD30" s="172"/>
      <c r="AE30" s="172"/>
      <c r="AK30" s="171">
        <f>ROUND(AW94, 2)</f>
        <v>0</v>
      </c>
      <c r="AL30" s="172"/>
      <c r="AM30" s="172"/>
      <c r="AN30" s="172"/>
      <c r="AO30" s="172"/>
      <c r="AR30" s="32"/>
      <c r="BE30" s="161"/>
    </row>
    <row r="31" spans="2:71" s="2" customFormat="1" ht="14.45" hidden="1" customHeight="1">
      <c r="B31" s="32"/>
      <c r="F31" s="23" t="s">
        <v>40</v>
      </c>
      <c r="L31" s="173">
        <v>0.21</v>
      </c>
      <c r="M31" s="172"/>
      <c r="N31" s="172"/>
      <c r="O31" s="172"/>
      <c r="P31" s="172"/>
      <c r="W31" s="171">
        <f>ROUND(BB94, 2)</f>
        <v>0</v>
      </c>
      <c r="X31" s="172"/>
      <c r="Y31" s="172"/>
      <c r="Z31" s="172"/>
      <c r="AA31" s="172"/>
      <c r="AB31" s="172"/>
      <c r="AC31" s="172"/>
      <c r="AD31" s="172"/>
      <c r="AE31" s="172"/>
      <c r="AK31" s="171">
        <v>0</v>
      </c>
      <c r="AL31" s="172"/>
      <c r="AM31" s="172"/>
      <c r="AN31" s="172"/>
      <c r="AO31" s="172"/>
      <c r="AR31" s="32"/>
      <c r="BE31" s="161"/>
    </row>
    <row r="32" spans="2:71" s="2" customFormat="1" ht="14.45" hidden="1" customHeight="1">
      <c r="B32" s="32"/>
      <c r="F32" s="23" t="s">
        <v>41</v>
      </c>
      <c r="L32" s="173">
        <v>0.15</v>
      </c>
      <c r="M32" s="172"/>
      <c r="N32" s="172"/>
      <c r="O32" s="172"/>
      <c r="P32" s="172"/>
      <c r="W32" s="171">
        <f>ROUND(BC94, 2)</f>
        <v>0</v>
      </c>
      <c r="X32" s="172"/>
      <c r="Y32" s="172"/>
      <c r="Z32" s="172"/>
      <c r="AA32" s="172"/>
      <c r="AB32" s="172"/>
      <c r="AC32" s="172"/>
      <c r="AD32" s="172"/>
      <c r="AE32" s="172"/>
      <c r="AK32" s="171">
        <v>0</v>
      </c>
      <c r="AL32" s="172"/>
      <c r="AM32" s="172"/>
      <c r="AN32" s="172"/>
      <c r="AO32" s="172"/>
      <c r="AR32" s="32"/>
      <c r="BE32" s="161"/>
    </row>
    <row r="33" spans="2:57" s="2" customFormat="1" ht="14.45" hidden="1" customHeight="1">
      <c r="B33" s="32"/>
      <c r="F33" s="23" t="s">
        <v>42</v>
      </c>
      <c r="L33" s="173">
        <v>0</v>
      </c>
      <c r="M33" s="172"/>
      <c r="N33" s="172"/>
      <c r="O33" s="172"/>
      <c r="P33" s="172"/>
      <c r="W33" s="171">
        <f>ROUND(BD94, 2)</f>
        <v>0</v>
      </c>
      <c r="X33" s="172"/>
      <c r="Y33" s="172"/>
      <c r="Z33" s="172"/>
      <c r="AA33" s="172"/>
      <c r="AB33" s="172"/>
      <c r="AC33" s="172"/>
      <c r="AD33" s="172"/>
      <c r="AE33" s="172"/>
      <c r="AK33" s="171">
        <v>0</v>
      </c>
      <c r="AL33" s="172"/>
      <c r="AM33" s="172"/>
      <c r="AN33" s="172"/>
      <c r="AO33" s="172"/>
      <c r="AR33" s="32"/>
      <c r="BE33" s="161"/>
    </row>
    <row r="34" spans="2:57" s="1" customFormat="1" ht="6.95" customHeight="1">
      <c r="B34" s="28"/>
      <c r="AR34" s="28"/>
      <c r="BE34" s="160"/>
    </row>
    <row r="35" spans="2:57" s="1" customFormat="1" ht="25.9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74" t="s">
        <v>45</v>
      </c>
      <c r="Y35" s="175"/>
      <c r="Z35" s="175"/>
      <c r="AA35" s="175"/>
      <c r="AB35" s="175"/>
      <c r="AC35" s="35"/>
      <c r="AD35" s="35"/>
      <c r="AE35" s="35"/>
      <c r="AF35" s="35"/>
      <c r="AG35" s="35"/>
      <c r="AH35" s="35"/>
      <c r="AI35" s="35"/>
      <c r="AJ35" s="35"/>
      <c r="AK35" s="176">
        <f>SUM(AK26:AK33)</f>
        <v>0</v>
      </c>
      <c r="AL35" s="175"/>
      <c r="AM35" s="175"/>
      <c r="AN35" s="175"/>
      <c r="AO35" s="177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52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2023-011</v>
      </c>
      <c r="AR84" s="44"/>
    </row>
    <row r="85" spans="1:91" s="4" customFormat="1" ht="36.950000000000003" customHeight="1">
      <c r="B85" s="45"/>
      <c r="C85" s="46" t="s">
        <v>16</v>
      </c>
      <c r="L85" s="178" t="str">
        <f>K6</f>
        <v>DS Orlická - úpravy nefunkčních jader</v>
      </c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Orlická </v>
      </c>
      <c r="AI87" s="23" t="s">
        <v>22</v>
      </c>
      <c r="AM87" s="180" t="str">
        <f>IF(AN8= "","",AN8)</f>
        <v/>
      </c>
      <c r="AN87" s="180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23</v>
      </c>
      <c r="L89" s="3" t="str">
        <f>IF(E11= "","",E11)</f>
        <v xml:space="preserve"> </v>
      </c>
      <c r="AI89" s="23" t="s">
        <v>29</v>
      </c>
      <c r="AM89" s="181" t="str">
        <f>IF(E17="","",E17)</f>
        <v xml:space="preserve"> </v>
      </c>
      <c r="AN89" s="182"/>
      <c r="AO89" s="182"/>
      <c r="AP89" s="182"/>
      <c r="AR89" s="28"/>
      <c r="AS89" s="183" t="s">
        <v>53</v>
      </c>
      <c r="AT89" s="184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27</v>
      </c>
      <c r="L90" s="3" t="str">
        <f>IF(E14= "Vyplň údaj","",E14)</f>
        <v/>
      </c>
      <c r="AI90" s="23" t="s">
        <v>31</v>
      </c>
      <c r="AM90" s="181" t="str">
        <f>IF(E20="","",E20)</f>
        <v xml:space="preserve"> </v>
      </c>
      <c r="AN90" s="182"/>
      <c r="AO90" s="182"/>
      <c r="AP90" s="182"/>
      <c r="AR90" s="28"/>
      <c r="AS90" s="185"/>
      <c r="AT90" s="186"/>
      <c r="BD90" s="52"/>
    </row>
    <row r="91" spans="1:91" s="1" customFormat="1" ht="10.9" customHeight="1">
      <c r="B91" s="28"/>
      <c r="AR91" s="28"/>
      <c r="AS91" s="185"/>
      <c r="AT91" s="186"/>
      <c r="BD91" s="52"/>
    </row>
    <row r="92" spans="1:91" s="1" customFormat="1" ht="29.25" customHeight="1">
      <c r="B92" s="28"/>
      <c r="C92" s="187" t="s">
        <v>54</v>
      </c>
      <c r="D92" s="188"/>
      <c r="E92" s="188"/>
      <c r="F92" s="188"/>
      <c r="G92" s="188"/>
      <c r="H92" s="53"/>
      <c r="I92" s="189" t="s">
        <v>55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90" t="s">
        <v>56</v>
      </c>
      <c r="AH92" s="188"/>
      <c r="AI92" s="188"/>
      <c r="AJ92" s="188"/>
      <c r="AK92" s="188"/>
      <c r="AL92" s="188"/>
      <c r="AM92" s="188"/>
      <c r="AN92" s="189" t="s">
        <v>57</v>
      </c>
      <c r="AO92" s="188"/>
      <c r="AP92" s="191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95">
        <f>ROUND(SUM(AG95:AG96),2)</f>
        <v>0</v>
      </c>
      <c r="AH94" s="195"/>
      <c r="AI94" s="195"/>
      <c r="AJ94" s="195"/>
      <c r="AK94" s="195"/>
      <c r="AL94" s="195"/>
      <c r="AM94" s="195"/>
      <c r="AN94" s="196">
        <f>SUM(AG94,AT94)</f>
        <v>0</v>
      </c>
      <c r="AO94" s="196"/>
      <c r="AP94" s="196"/>
      <c r="AQ94" s="63" t="s">
        <v>1</v>
      </c>
      <c r="AR94" s="59"/>
      <c r="AS94" s="64">
        <f>ROUND(SUM(AS95:AS96),2)</f>
        <v>0</v>
      </c>
      <c r="AT94" s="65">
        <f>ROUND(SUM(AV94:AW94),2)</f>
        <v>0</v>
      </c>
      <c r="AU94" s="66">
        <f>ROUND(SUM(AU95:AU96),5)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ROUND(SUM(AZ95:AZ96),2)</f>
        <v>0</v>
      </c>
      <c r="BA94" s="65">
        <f>ROUND(SUM(BA95:BA96),2)</f>
        <v>0</v>
      </c>
      <c r="BB94" s="65">
        <f>ROUND(SUM(BB95:BB96),2)</f>
        <v>0</v>
      </c>
      <c r="BC94" s="65">
        <f>ROUND(SUM(BC95:BC96),2)</f>
        <v>0</v>
      </c>
      <c r="BD94" s="67">
        <f>ROUND(SUM(BD95:BD96),2)</f>
        <v>0</v>
      </c>
      <c r="BS94" s="68" t="s">
        <v>72</v>
      </c>
      <c r="BT94" s="68" t="s">
        <v>73</v>
      </c>
      <c r="BV94" s="68" t="s">
        <v>74</v>
      </c>
      <c r="BW94" s="68" t="s">
        <v>5</v>
      </c>
      <c r="BX94" s="68" t="s">
        <v>75</v>
      </c>
      <c r="CL94" s="68" t="s">
        <v>1</v>
      </c>
    </row>
    <row r="95" spans="1:91" s="6" customFormat="1" ht="24.75" customHeight="1">
      <c r="A95" s="69" t="s">
        <v>76</v>
      </c>
      <c r="B95" s="70"/>
      <c r="C95" s="71"/>
      <c r="D95" s="194" t="s">
        <v>14</v>
      </c>
      <c r="E95" s="194"/>
      <c r="F95" s="194"/>
      <c r="G95" s="194"/>
      <c r="H95" s="194"/>
      <c r="I95" s="72"/>
      <c r="J95" s="194" t="s">
        <v>17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'2023-011 - DS Orlická - ú...'!J28</f>
        <v>0</v>
      </c>
      <c r="AH95" s="193"/>
      <c r="AI95" s="193"/>
      <c r="AJ95" s="193"/>
      <c r="AK95" s="193"/>
      <c r="AL95" s="193"/>
      <c r="AM95" s="193"/>
      <c r="AN95" s="192">
        <f>SUM(AG95,AT95)</f>
        <v>0</v>
      </c>
      <c r="AO95" s="193"/>
      <c r="AP95" s="193"/>
      <c r="AQ95" s="73" t="s">
        <v>77</v>
      </c>
      <c r="AR95" s="70"/>
      <c r="AS95" s="74">
        <v>0</v>
      </c>
      <c r="AT95" s="75">
        <f>ROUND(SUM(AV95:AW95),2)</f>
        <v>0</v>
      </c>
      <c r="AU95" s="76">
        <f>'2023-011 - DS Orlická - ú...'!P133</f>
        <v>0</v>
      </c>
      <c r="AV95" s="75">
        <f>'2023-011 - DS Orlická - ú...'!J31</f>
        <v>0</v>
      </c>
      <c r="AW95" s="75">
        <f>'2023-011 - DS Orlická - ú...'!J32</f>
        <v>0</v>
      </c>
      <c r="AX95" s="75">
        <f>'2023-011 - DS Orlická - ú...'!J33</f>
        <v>0</v>
      </c>
      <c r="AY95" s="75">
        <f>'2023-011 - DS Orlická - ú...'!J34</f>
        <v>0</v>
      </c>
      <c r="AZ95" s="75">
        <f>'2023-011 - DS Orlická - ú...'!F31</f>
        <v>0</v>
      </c>
      <c r="BA95" s="75">
        <f>'2023-011 - DS Orlická - ú...'!F32</f>
        <v>0</v>
      </c>
      <c r="BB95" s="75">
        <f>'2023-011 - DS Orlická - ú...'!F33</f>
        <v>0</v>
      </c>
      <c r="BC95" s="75">
        <f>'2023-011 - DS Orlická - ú...'!F34</f>
        <v>0</v>
      </c>
      <c r="BD95" s="77">
        <f>'2023-011 - DS Orlická - ú...'!F35</f>
        <v>0</v>
      </c>
      <c r="BT95" s="78" t="s">
        <v>78</v>
      </c>
      <c r="BU95" s="78" t="s">
        <v>79</v>
      </c>
      <c r="BV95" s="78" t="s">
        <v>74</v>
      </c>
      <c r="BW95" s="78" t="s">
        <v>5</v>
      </c>
      <c r="BX95" s="78" t="s">
        <v>75</v>
      </c>
      <c r="CL95" s="78" t="s">
        <v>1</v>
      </c>
    </row>
    <row r="96" spans="1:91" s="6" customFormat="1" ht="16.5" customHeight="1">
      <c r="A96" s="69" t="s">
        <v>76</v>
      </c>
      <c r="B96" s="70"/>
      <c r="C96" s="71"/>
      <c r="D96" s="194" t="s">
        <v>80</v>
      </c>
      <c r="E96" s="194"/>
      <c r="F96" s="194"/>
      <c r="G96" s="194"/>
      <c r="H96" s="194"/>
      <c r="I96" s="72"/>
      <c r="J96" s="194" t="s">
        <v>81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2">
        <f>'057 - Orlická 1 Sociální ...'!J30</f>
        <v>0</v>
      </c>
      <c r="AH96" s="193"/>
      <c r="AI96" s="193"/>
      <c r="AJ96" s="193"/>
      <c r="AK96" s="193"/>
      <c r="AL96" s="193"/>
      <c r="AM96" s="193"/>
      <c r="AN96" s="192">
        <f>SUM(AG96,AT96)</f>
        <v>0</v>
      </c>
      <c r="AO96" s="193"/>
      <c r="AP96" s="193"/>
      <c r="AQ96" s="73" t="s">
        <v>77</v>
      </c>
      <c r="AR96" s="70"/>
      <c r="AS96" s="79">
        <v>0</v>
      </c>
      <c r="AT96" s="80">
        <f>ROUND(SUM(AV96:AW96),2)</f>
        <v>0</v>
      </c>
      <c r="AU96" s="81">
        <f>'057 - Orlická 1 Sociální ...'!P126</f>
        <v>0</v>
      </c>
      <c r="AV96" s="80">
        <f>'057 - Orlická 1 Sociální ...'!J33</f>
        <v>0</v>
      </c>
      <c r="AW96" s="80">
        <f>'057 - Orlická 1 Sociální ...'!J34</f>
        <v>0</v>
      </c>
      <c r="AX96" s="80">
        <f>'057 - Orlická 1 Sociální ...'!J35</f>
        <v>0</v>
      </c>
      <c r="AY96" s="80">
        <f>'057 - Orlická 1 Sociální ...'!J36</f>
        <v>0</v>
      </c>
      <c r="AZ96" s="80">
        <f>'057 - Orlická 1 Sociální ...'!F33</f>
        <v>0</v>
      </c>
      <c r="BA96" s="80">
        <f>'057 - Orlická 1 Sociální ...'!F34</f>
        <v>0</v>
      </c>
      <c r="BB96" s="80">
        <f>'057 - Orlická 1 Sociální ...'!F35</f>
        <v>0</v>
      </c>
      <c r="BC96" s="80">
        <f>'057 - Orlická 1 Sociální ...'!F36</f>
        <v>0</v>
      </c>
      <c r="BD96" s="82">
        <f>'057 - Orlická 1 Sociální ...'!F37</f>
        <v>0</v>
      </c>
      <c r="BT96" s="78" t="s">
        <v>78</v>
      </c>
      <c r="BV96" s="78" t="s">
        <v>74</v>
      </c>
      <c r="BW96" s="78" t="s">
        <v>82</v>
      </c>
      <c r="BX96" s="78" t="s">
        <v>5</v>
      </c>
      <c r="CL96" s="78" t="s">
        <v>1</v>
      </c>
      <c r="CM96" s="78" t="s">
        <v>78</v>
      </c>
    </row>
    <row r="97" spans="2:44" s="1" customFormat="1" ht="30" customHeight="1">
      <c r="B97" s="28"/>
      <c r="AR97" s="28"/>
    </row>
    <row r="98" spans="2:44" s="1" customFormat="1" ht="6.95" customHeight="1"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28"/>
    </row>
  </sheetData>
  <sheetProtection algorithmName="SHA-512" hashValue="7jrH38ZyYEwGt/Y+/ioNnvNBNMoLs5/0bzmASCkCIk4/+MQ4xsdEboJd3nBCaoqXMQCx+yBQGco4pfwbuS6+nQ==" saltValue="LREdgF0IedjhSaBW/6HUBX9bt4r7XBV2TpajZj5A4qf7z7LCfe95479WDAI6gPru48NKh9g7e1I9SQYIOu20R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23-011 - DS Orlická - ú...'!C2" display="/" xr:uid="{00000000-0004-0000-0000-000000000000}"/>
    <hyperlink ref="A96" location="'057 - Orlická 1 Sociální 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9"/>
  <sheetViews>
    <sheetView showGridLines="0" topLeftCell="A288" workbookViewId="0">
      <selection activeCell="J24" sqref="J2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3" t="s">
        <v>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83</v>
      </c>
      <c r="L4" s="16"/>
      <c r="M4" s="83" t="s">
        <v>10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78" t="s">
        <v>17</v>
      </c>
      <c r="F7" s="197"/>
      <c r="G7" s="197"/>
      <c r="H7" s="197"/>
      <c r="L7" s="28"/>
    </row>
    <row r="8" spans="2:46" s="1" customFormat="1" ht="11.25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>
        <f>'Rekapitulace stavby'!AN8</f>
        <v>0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3" t="s">
        <v>23</v>
      </c>
      <c r="I12" s="23" t="s">
        <v>24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26</v>
      </c>
      <c r="J13" s="21" t="str">
        <f>IF('Rekapitulace stavby'!AN11="","",'Rekapitulace stavby'!AN11)</f>
        <v/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3" t="s">
        <v>27</v>
      </c>
      <c r="I15" s="23" t="s">
        <v>24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8" t="str">
        <f>'Rekapitulace stavby'!E14</f>
        <v>Vyplň údaj</v>
      </c>
      <c r="F16" s="162"/>
      <c r="G16" s="162"/>
      <c r="H16" s="162"/>
      <c r="I16" s="23" t="s">
        <v>26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3" t="s">
        <v>29</v>
      </c>
      <c r="I18" s="23" t="s">
        <v>24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26</v>
      </c>
      <c r="J19" s="21" t="str">
        <f>IF('Rekapitulace stavby'!AN17="","",'Rekapitulace stavby'!AN17)</f>
        <v/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31</v>
      </c>
      <c r="I21" s="23" t="s">
        <v>24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26</v>
      </c>
      <c r="J22" s="21" t="str">
        <f>IF('Rekapitulace stavby'!AN20="","",'Rekapitulace stavby'!AN20)</f>
        <v/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32</v>
      </c>
      <c r="L24" s="28"/>
    </row>
    <row r="25" spans="2:12" s="7" customFormat="1" ht="16.5" customHeight="1">
      <c r="B25" s="84"/>
      <c r="E25" s="167" t="s">
        <v>1</v>
      </c>
      <c r="F25" s="167"/>
      <c r="G25" s="167"/>
      <c r="H25" s="167"/>
      <c r="L25" s="84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35" customHeight="1">
      <c r="B28" s="28"/>
      <c r="D28" s="85" t="s">
        <v>33</v>
      </c>
      <c r="J28" s="62">
        <f>ROUND(J133, 2)</f>
        <v>0</v>
      </c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5" customHeight="1">
      <c r="B30" s="28"/>
      <c r="F30" s="31" t="s">
        <v>35</v>
      </c>
      <c r="I30" s="31" t="s">
        <v>34</v>
      </c>
      <c r="J30" s="31" t="s">
        <v>36</v>
      </c>
      <c r="L30" s="28"/>
    </row>
    <row r="31" spans="2:12" s="1" customFormat="1" ht="14.45" customHeight="1">
      <c r="B31" s="28"/>
      <c r="D31" s="51" t="s">
        <v>37</v>
      </c>
      <c r="E31" s="23" t="s">
        <v>38</v>
      </c>
      <c r="F31" s="86">
        <f>ROUND((SUM(BE133:BE268)),  2)</f>
        <v>0</v>
      </c>
      <c r="I31" s="87">
        <v>0.21</v>
      </c>
      <c r="J31" s="86">
        <f>ROUND(((SUM(BE133:BE268))*I31),  2)</f>
        <v>0</v>
      </c>
      <c r="L31" s="28"/>
    </row>
    <row r="32" spans="2:12" s="1" customFormat="1" ht="14.45" customHeight="1">
      <c r="B32" s="28"/>
      <c r="E32" s="23" t="s">
        <v>39</v>
      </c>
      <c r="F32" s="86">
        <f>ROUND((SUM(BF133:BF268)),  2)</f>
        <v>0</v>
      </c>
      <c r="I32" s="87">
        <v>0.15</v>
      </c>
      <c r="J32" s="86">
        <f>ROUND(((SUM(BF133:BF268))*I32),  2)</f>
        <v>0</v>
      </c>
      <c r="L32" s="28"/>
    </row>
    <row r="33" spans="2:12" s="1" customFormat="1" ht="14.45" hidden="1" customHeight="1">
      <c r="B33" s="28"/>
      <c r="E33" s="23" t="s">
        <v>40</v>
      </c>
      <c r="F33" s="86">
        <f>ROUND((SUM(BG133:BG268)),  2)</f>
        <v>0</v>
      </c>
      <c r="I33" s="87">
        <v>0.21</v>
      </c>
      <c r="J33" s="86">
        <f>0</f>
        <v>0</v>
      </c>
      <c r="L33" s="28"/>
    </row>
    <row r="34" spans="2:12" s="1" customFormat="1" ht="14.45" hidden="1" customHeight="1">
      <c r="B34" s="28"/>
      <c r="E34" s="23" t="s">
        <v>41</v>
      </c>
      <c r="F34" s="86">
        <f>ROUND((SUM(BH133:BH268)),  2)</f>
        <v>0</v>
      </c>
      <c r="I34" s="87">
        <v>0.15</v>
      </c>
      <c r="J34" s="86">
        <f>0</f>
        <v>0</v>
      </c>
      <c r="L34" s="28"/>
    </row>
    <row r="35" spans="2:12" s="1" customFormat="1" ht="14.45" hidden="1" customHeight="1">
      <c r="B35" s="28"/>
      <c r="E35" s="23" t="s">
        <v>42</v>
      </c>
      <c r="F35" s="86">
        <f>ROUND((SUM(BI133:BI268)),  2)</f>
        <v>0</v>
      </c>
      <c r="I35" s="87">
        <v>0</v>
      </c>
      <c r="J35" s="86">
        <f>0</f>
        <v>0</v>
      </c>
      <c r="L35" s="28"/>
    </row>
    <row r="36" spans="2:12" s="1" customFormat="1" ht="6.95" customHeight="1">
      <c r="B36" s="28"/>
      <c r="L36" s="28"/>
    </row>
    <row r="37" spans="2:12" s="1" customFormat="1" ht="25.35" customHeight="1">
      <c r="B37" s="28"/>
      <c r="C37" s="88"/>
      <c r="D37" s="89" t="s">
        <v>43</v>
      </c>
      <c r="E37" s="53"/>
      <c r="F37" s="53"/>
      <c r="G37" s="90" t="s">
        <v>44</v>
      </c>
      <c r="H37" s="91" t="s">
        <v>45</v>
      </c>
      <c r="I37" s="53"/>
      <c r="J37" s="92">
        <f>SUM(J28:J35)</f>
        <v>0</v>
      </c>
      <c r="K37" s="93"/>
      <c r="L37" s="28"/>
    </row>
    <row r="38" spans="2:12" s="1" customFormat="1" ht="14.45" customHeight="1">
      <c r="B38" s="28"/>
      <c r="L38" s="28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48</v>
      </c>
      <c r="E61" s="30"/>
      <c r="F61" s="94" t="s">
        <v>49</v>
      </c>
      <c r="G61" s="39" t="s">
        <v>48</v>
      </c>
      <c r="H61" s="30"/>
      <c r="I61" s="30"/>
      <c r="J61" s="95" t="s">
        <v>49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48</v>
      </c>
      <c r="E76" s="30"/>
      <c r="F76" s="94" t="s">
        <v>49</v>
      </c>
      <c r="G76" s="39" t="s">
        <v>48</v>
      </c>
      <c r="H76" s="30"/>
      <c r="I76" s="30"/>
      <c r="J76" s="95" t="s">
        <v>49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84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78" t="str">
        <f>E7</f>
        <v>DS Orlická - úpravy nefunkčních jader</v>
      </c>
      <c r="F85" s="197"/>
      <c r="G85" s="197"/>
      <c r="H85" s="197"/>
      <c r="L85" s="28"/>
    </row>
    <row r="86" spans="2:47" s="1" customFormat="1" ht="6.95" customHeight="1">
      <c r="B86" s="28"/>
      <c r="L86" s="28"/>
    </row>
    <row r="87" spans="2:47" s="1" customFormat="1" ht="12" customHeight="1">
      <c r="B87" s="28"/>
      <c r="C87" s="23" t="s">
        <v>20</v>
      </c>
      <c r="F87" s="21" t="str">
        <f>F10</f>
        <v xml:space="preserve">Orlická </v>
      </c>
      <c r="I87" s="23" t="s">
        <v>22</v>
      </c>
      <c r="J87" s="48">
        <f>IF(J10="","",J10)</f>
        <v>0</v>
      </c>
      <c r="L87" s="28"/>
    </row>
    <row r="88" spans="2:47" s="1" customFormat="1" ht="6.95" customHeight="1">
      <c r="B88" s="28"/>
      <c r="L88" s="28"/>
    </row>
    <row r="89" spans="2:47" s="1" customFormat="1" ht="15.2" customHeight="1">
      <c r="B89" s="28"/>
      <c r="C89" s="23" t="s">
        <v>23</v>
      </c>
      <c r="F89" s="21" t="str">
        <f>E13</f>
        <v xml:space="preserve"> </v>
      </c>
      <c r="I89" s="23" t="s">
        <v>29</v>
      </c>
      <c r="J89" s="26" t="str">
        <f>E19</f>
        <v xml:space="preserve"> </v>
      </c>
      <c r="L89" s="28"/>
    </row>
    <row r="90" spans="2:47" s="1" customFormat="1" ht="15.2" customHeight="1">
      <c r="B90" s="28"/>
      <c r="C90" s="23" t="s">
        <v>27</v>
      </c>
      <c r="F90" s="21" t="str">
        <f>IF(E16="","",E16)</f>
        <v>Vyplň údaj</v>
      </c>
      <c r="I90" s="23" t="s">
        <v>31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6" t="s">
        <v>85</v>
      </c>
      <c r="D92" s="88"/>
      <c r="E92" s="88"/>
      <c r="F92" s="88"/>
      <c r="G92" s="88"/>
      <c r="H92" s="88"/>
      <c r="I92" s="88"/>
      <c r="J92" s="97" t="s">
        <v>86</v>
      </c>
      <c r="K92" s="88"/>
      <c r="L92" s="28"/>
    </row>
    <row r="93" spans="2:47" s="1" customFormat="1" ht="10.35" customHeight="1">
      <c r="B93" s="28"/>
      <c r="L93" s="28"/>
    </row>
    <row r="94" spans="2:47" s="1" customFormat="1" ht="22.9" customHeight="1">
      <c r="B94" s="28"/>
      <c r="C94" s="98" t="s">
        <v>87</v>
      </c>
      <c r="J94" s="62">
        <f>J133</f>
        <v>0</v>
      </c>
      <c r="L94" s="28"/>
      <c r="AU94" s="13" t="s">
        <v>88</v>
      </c>
    </row>
    <row r="95" spans="2:47" s="8" customFormat="1" ht="24.95" customHeight="1">
      <c r="B95" s="99"/>
      <c r="D95" s="100" t="s">
        <v>89</v>
      </c>
      <c r="E95" s="101"/>
      <c r="F95" s="101"/>
      <c r="G95" s="101"/>
      <c r="H95" s="101"/>
      <c r="I95" s="101"/>
      <c r="J95" s="102">
        <f>J134</f>
        <v>0</v>
      </c>
      <c r="L95" s="99"/>
    </row>
    <row r="96" spans="2:47" s="9" customFormat="1" ht="19.899999999999999" customHeight="1">
      <c r="B96" s="103"/>
      <c r="D96" s="104" t="s">
        <v>90</v>
      </c>
      <c r="E96" s="105"/>
      <c r="F96" s="105"/>
      <c r="G96" s="105"/>
      <c r="H96" s="105"/>
      <c r="I96" s="105"/>
      <c r="J96" s="106">
        <f>J135</f>
        <v>0</v>
      </c>
      <c r="L96" s="103"/>
    </row>
    <row r="97" spans="2:12" s="9" customFormat="1" ht="19.899999999999999" customHeight="1">
      <c r="B97" s="103"/>
      <c r="D97" s="104" t="s">
        <v>91</v>
      </c>
      <c r="E97" s="105"/>
      <c r="F97" s="105"/>
      <c r="G97" s="105"/>
      <c r="H97" s="105"/>
      <c r="I97" s="105"/>
      <c r="J97" s="106">
        <f>J142</f>
        <v>0</v>
      </c>
      <c r="L97" s="103"/>
    </row>
    <row r="98" spans="2:12" s="9" customFormat="1" ht="19.899999999999999" customHeight="1">
      <c r="B98" s="103"/>
      <c r="D98" s="104" t="s">
        <v>92</v>
      </c>
      <c r="E98" s="105"/>
      <c r="F98" s="105"/>
      <c r="G98" s="105"/>
      <c r="H98" s="105"/>
      <c r="I98" s="105"/>
      <c r="J98" s="106">
        <f>J151</f>
        <v>0</v>
      </c>
      <c r="L98" s="103"/>
    </row>
    <row r="99" spans="2:12" s="9" customFormat="1" ht="19.899999999999999" customHeight="1">
      <c r="B99" s="103"/>
      <c r="D99" s="104" t="s">
        <v>93</v>
      </c>
      <c r="E99" s="105"/>
      <c r="F99" s="105"/>
      <c r="G99" s="105"/>
      <c r="H99" s="105"/>
      <c r="I99" s="105"/>
      <c r="J99" s="106">
        <f>J155</f>
        <v>0</v>
      </c>
      <c r="L99" s="103"/>
    </row>
    <row r="100" spans="2:12" s="9" customFormat="1" ht="19.899999999999999" customHeight="1">
      <c r="B100" s="103"/>
      <c r="D100" s="104" t="s">
        <v>94</v>
      </c>
      <c r="E100" s="105"/>
      <c r="F100" s="105"/>
      <c r="G100" s="105"/>
      <c r="H100" s="105"/>
      <c r="I100" s="105"/>
      <c r="J100" s="106">
        <f>J161</f>
        <v>0</v>
      </c>
      <c r="L100" s="103"/>
    </row>
    <row r="101" spans="2:12" s="8" customFormat="1" ht="24.95" customHeight="1">
      <c r="B101" s="99"/>
      <c r="D101" s="100" t="s">
        <v>95</v>
      </c>
      <c r="E101" s="101"/>
      <c r="F101" s="101"/>
      <c r="G101" s="101"/>
      <c r="H101" s="101"/>
      <c r="I101" s="101"/>
      <c r="J101" s="102">
        <f>J164</f>
        <v>0</v>
      </c>
      <c r="L101" s="99"/>
    </row>
    <row r="102" spans="2:12" s="9" customFormat="1" ht="19.899999999999999" customHeight="1">
      <c r="B102" s="103"/>
      <c r="D102" s="104" t="s">
        <v>96</v>
      </c>
      <c r="E102" s="105"/>
      <c r="F102" s="105"/>
      <c r="G102" s="105"/>
      <c r="H102" s="105"/>
      <c r="I102" s="105"/>
      <c r="J102" s="106">
        <f>J165</f>
        <v>0</v>
      </c>
      <c r="L102" s="103"/>
    </row>
    <row r="103" spans="2:12" s="9" customFormat="1" ht="19.899999999999999" customHeight="1">
      <c r="B103" s="103"/>
      <c r="D103" s="104" t="s">
        <v>97</v>
      </c>
      <c r="E103" s="105"/>
      <c r="F103" s="105"/>
      <c r="G103" s="105"/>
      <c r="H103" s="105"/>
      <c r="I103" s="105"/>
      <c r="J103" s="106">
        <f>J177</f>
        <v>0</v>
      </c>
      <c r="L103" s="103"/>
    </row>
    <row r="104" spans="2:12" s="9" customFormat="1" ht="19.899999999999999" customHeight="1">
      <c r="B104" s="103"/>
      <c r="D104" s="104" t="s">
        <v>98</v>
      </c>
      <c r="E104" s="105"/>
      <c r="F104" s="105"/>
      <c r="G104" s="105"/>
      <c r="H104" s="105"/>
      <c r="I104" s="105"/>
      <c r="J104" s="106">
        <f>J188</f>
        <v>0</v>
      </c>
      <c r="L104" s="103"/>
    </row>
    <row r="105" spans="2:12" s="9" customFormat="1" ht="19.899999999999999" customHeight="1">
      <c r="B105" s="103"/>
      <c r="D105" s="104" t="s">
        <v>99</v>
      </c>
      <c r="E105" s="105"/>
      <c r="F105" s="105"/>
      <c r="G105" s="105"/>
      <c r="H105" s="105"/>
      <c r="I105" s="105"/>
      <c r="J105" s="106">
        <f>J205</f>
        <v>0</v>
      </c>
      <c r="L105" s="103"/>
    </row>
    <row r="106" spans="2:12" s="9" customFormat="1" ht="19.899999999999999" customHeight="1">
      <c r="B106" s="103"/>
      <c r="D106" s="104" t="s">
        <v>100</v>
      </c>
      <c r="E106" s="105"/>
      <c r="F106" s="105"/>
      <c r="G106" s="105"/>
      <c r="H106" s="105"/>
      <c r="I106" s="105"/>
      <c r="J106" s="106">
        <f>J208</f>
        <v>0</v>
      </c>
      <c r="L106" s="103"/>
    </row>
    <row r="107" spans="2:12" s="9" customFormat="1" ht="19.899999999999999" customHeight="1">
      <c r="B107" s="103"/>
      <c r="D107" s="104" t="s">
        <v>101</v>
      </c>
      <c r="E107" s="105"/>
      <c r="F107" s="105"/>
      <c r="G107" s="105"/>
      <c r="H107" s="105"/>
      <c r="I107" s="105"/>
      <c r="J107" s="106">
        <f>J215</f>
        <v>0</v>
      </c>
      <c r="L107" s="103"/>
    </row>
    <row r="108" spans="2:12" s="9" customFormat="1" ht="19.899999999999999" customHeight="1">
      <c r="B108" s="103"/>
      <c r="D108" s="104" t="s">
        <v>102</v>
      </c>
      <c r="E108" s="105"/>
      <c r="F108" s="105"/>
      <c r="G108" s="105"/>
      <c r="H108" s="105"/>
      <c r="I108" s="105"/>
      <c r="J108" s="106">
        <f>J226</f>
        <v>0</v>
      </c>
      <c r="L108" s="103"/>
    </row>
    <row r="109" spans="2:12" s="9" customFormat="1" ht="19.899999999999999" customHeight="1">
      <c r="B109" s="103"/>
      <c r="D109" s="104" t="s">
        <v>103</v>
      </c>
      <c r="E109" s="105"/>
      <c r="F109" s="105"/>
      <c r="G109" s="105"/>
      <c r="H109" s="105"/>
      <c r="I109" s="105"/>
      <c r="J109" s="106">
        <f>J229</f>
        <v>0</v>
      </c>
      <c r="L109" s="103"/>
    </row>
    <row r="110" spans="2:12" s="9" customFormat="1" ht="19.899999999999999" customHeight="1">
      <c r="B110" s="103"/>
      <c r="D110" s="104" t="s">
        <v>104</v>
      </c>
      <c r="E110" s="105"/>
      <c r="F110" s="105"/>
      <c r="G110" s="105"/>
      <c r="H110" s="105"/>
      <c r="I110" s="105"/>
      <c r="J110" s="106">
        <f>J240</f>
        <v>0</v>
      </c>
      <c r="L110" s="103"/>
    </row>
    <row r="111" spans="2:12" s="9" customFormat="1" ht="19.899999999999999" customHeight="1">
      <c r="B111" s="103"/>
      <c r="D111" s="104" t="s">
        <v>105</v>
      </c>
      <c r="E111" s="105"/>
      <c r="F111" s="105"/>
      <c r="G111" s="105"/>
      <c r="H111" s="105"/>
      <c r="I111" s="105"/>
      <c r="J111" s="106">
        <f>J255</f>
        <v>0</v>
      </c>
      <c r="L111" s="103"/>
    </row>
    <row r="112" spans="2:12" s="9" customFormat="1" ht="19.899999999999999" customHeight="1">
      <c r="B112" s="103"/>
      <c r="D112" s="104" t="s">
        <v>106</v>
      </c>
      <c r="E112" s="105"/>
      <c r="F112" s="105"/>
      <c r="G112" s="105"/>
      <c r="H112" s="105"/>
      <c r="I112" s="105"/>
      <c r="J112" s="106">
        <f>J261</f>
        <v>0</v>
      </c>
      <c r="L112" s="103"/>
    </row>
    <row r="113" spans="2:12" s="8" customFormat="1" ht="24.95" customHeight="1">
      <c r="B113" s="99"/>
      <c r="D113" s="100" t="s">
        <v>107</v>
      </c>
      <c r="E113" s="101"/>
      <c r="F113" s="101"/>
      <c r="G113" s="101"/>
      <c r="H113" s="101"/>
      <c r="I113" s="101"/>
      <c r="J113" s="102">
        <f>J264</f>
        <v>0</v>
      </c>
      <c r="L113" s="99"/>
    </row>
    <row r="114" spans="2:12" s="9" customFormat="1" ht="19.899999999999999" customHeight="1">
      <c r="B114" s="103"/>
      <c r="D114" s="104" t="s">
        <v>108</v>
      </c>
      <c r="E114" s="105"/>
      <c r="F114" s="105"/>
      <c r="G114" s="105"/>
      <c r="H114" s="105"/>
      <c r="I114" s="105"/>
      <c r="J114" s="106">
        <f>J265</f>
        <v>0</v>
      </c>
      <c r="L114" s="103"/>
    </row>
    <row r="115" spans="2:12" s="9" customFormat="1" ht="19.899999999999999" customHeight="1">
      <c r="B115" s="103"/>
      <c r="D115" s="104" t="s">
        <v>109</v>
      </c>
      <c r="E115" s="105"/>
      <c r="F115" s="105"/>
      <c r="G115" s="105"/>
      <c r="H115" s="105"/>
      <c r="I115" s="105"/>
      <c r="J115" s="106">
        <f>J267</f>
        <v>0</v>
      </c>
      <c r="L115" s="103"/>
    </row>
    <row r="116" spans="2:12" s="1" customFormat="1" ht="21.75" customHeight="1">
      <c r="B116" s="28"/>
      <c r="L116" s="28"/>
    </row>
    <row r="117" spans="2:12" s="1" customFormat="1" ht="6.95" customHeight="1"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28"/>
    </row>
    <row r="121" spans="2:12" s="1" customFormat="1" ht="6.95" customHeight="1"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28"/>
    </row>
    <row r="122" spans="2:12" s="1" customFormat="1" ht="24.95" customHeight="1">
      <c r="B122" s="28"/>
      <c r="C122" s="17" t="s">
        <v>110</v>
      </c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16</v>
      </c>
      <c r="L124" s="28"/>
    </row>
    <row r="125" spans="2:12" s="1" customFormat="1" ht="16.5" customHeight="1">
      <c r="B125" s="28"/>
      <c r="E125" s="178" t="str">
        <f>E7</f>
        <v>DS Orlická - úpravy nefunkčních jader</v>
      </c>
      <c r="F125" s="197"/>
      <c r="G125" s="197"/>
      <c r="H125" s="197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3" t="s">
        <v>20</v>
      </c>
      <c r="F127" s="21" t="str">
        <f>F10</f>
        <v xml:space="preserve">Orlická </v>
      </c>
      <c r="I127" s="23" t="s">
        <v>22</v>
      </c>
      <c r="J127" s="48">
        <f>IF(J10="","",J10)</f>
        <v>0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3" t="s">
        <v>23</v>
      </c>
      <c r="F129" s="21" t="str">
        <f>E13</f>
        <v xml:space="preserve"> </v>
      </c>
      <c r="I129" s="23" t="s">
        <v>29</v>
      </c>
      <c r="J129" s="26" t="str">
        <f>E19</f>
        <v xml:space="preserve"> </v>
      </c>
      <c r="L129" s="28"/>
    </row>
    <row r="130" spans="2:65" s="1" customFormat="1" ht="15.2" customHeight="1">
      <c r="B130" s="28"/>
      <c r="C130" s="23" t="s">
        <v>27</v>
      </c>
      <c r="F130" s="21" t="str">
        <f>IF(E16="","",E16)</f>
        <v>Vyplň údaj</v>
      </c>
      <c r="I130" s="23" t="s">
        <v>31</v>
      </c>
      <c r="J130" s="26" t="str">
        <f>E22</f>
        <v xml:space="preserve"> 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07"/>
      <c r="C132" s="108" t="s">
        <v>111</v>
      </c>
      <c r="D132" s="109" t="s">
        <v>58</v>
      </c>
      <c r="E132" s="109" t="s">
        <v>54</v>
      </c>
      <c r="F132" s="109" t="s">
        <v>55</v>
      </c>
      <c r="G132" s="109" t="s">
        <v>112</v>
      </c>
      <c r="H132" s="109" t="s">
        <v>113</v>
      </c>
      <c r="I132" s="109" t="s">
        <v>114</v>
      </c>
      <c r="J132" s="110" t="s">
        <v>86</v>
      </c>
      <c r="K132" s="111" t="s">
        <v>115</v>
      </c>
      <c r="L132" s="107"/>
      <c r="M132" s="55" t="s">
        <v>1</v>
      </c>
      <c r="N132" s="56" t="s">
        <v>37</v>
      </c>
      <c r="O132" s="56" t="s">
        <v>116</v>
      </c>
      <c r="P132" s="56" t="s">
        <v>117</v>
      </c>
      <c r="Q132" s="56" t="s">
        <v>118</v>
      </c>
      <c r="R132" s="56" t="s">
        <v>119</v>
      </c>
      <c r="S132" s="56" t="s">
        <v>120</v>
      </c>
      <c r="T132" s="57" t="s">
        <v>121</v>
      </c>
    </row>
    <row r="133" spans="2:65" s="1" customFormat="1" ht="22.9" customHeight="1">
      <c r="B133" s="28"/>
      <c r="C133" s="60" t="s">
        <v>122</v>
      </c>
      <c r="J133" s="112">
        <f>BK133</f>
        <v>0</v>
      </c>
      <c r="L133" s="28"/>
      <c r="M133" s="58"/>
      <c r="N133" s="49"/>
      <c r="O133" s="49"/>
      <c r="P133" s="113">
        <f>P134+P164+P264</f>
        <v>0</v>
      </c>
      <c r="Q133" s="49"/>
      <c r="R133" s="113">
        <f>R134+R164+R264</f>
        <v>3.1920576000000001</v>
      </c>
      <c r="S133" s="49"/>
      <c r="T133" s="114">
        <f>T134+T164+T264</f>
        <v>3.8058824999999996</v>
      </c>
      <c r="AT133" s="13" t="s">
        <v>72</v>
      </c>
      <c r="AU133" s="13" t="s">
        <v>88</v>
      </c>
      <c r="BK133" s="115">
        <f>BK134+BK164+BK264</f>
        <v>0</v>
      </c>
    </row>
    <row r="134" spans="2:65" s="11" customFormat="1" ht="25.9" customHeight="1">
      <c r="B134" s="116"/>
      <c r="D134" s="117" t="s">
        <v>72</v>
      </c>
      <c r="E134" s="118" t="s">
        <v>123</v>
      </c>
      <c r="F134" s="118" t="s">
        <v>124</v>
      </c>
      <c r="I134" s="119"/>
      <c r="J134" s="120">
        <f>BK134</f>
        <v>0</v>
      </c>
      <c r="L134" s="116"/>
      <c r="M134" s="121"/>
      <c r="P134" s="122">
        <f>P135+P142+P151+P155+P161</f>
        <v>0</v>
      </c>
      <c r="R134" s="122">
        <f>R135+R142+R151+R155+R161</f>
        <v>1.9464570000000001</v>
      </c>
      <c r="T134" s="123">
        <f>T135+T142+T151+T155+T161</f>
        <v>1.7153999999999998</v>
      </c>
      <c r="AR134" s="117" t="s">
        <v>78</v>
      </c>
      <c r="AT134" s="124" t="s">
        <v>72</v>
      </c>
      <c r="AU134" s="124" t="s">
        <v>73</v>
      </c>
      <c r="AY134" s="117" t="s">
        <v>125</v>
      </c>
      <c r="BK134" s="125">
        <f>BK135+BK142+BK151+BK155+BK161</f>
        <v>0</v>
      </c>
    </row>
    <row r="135" spans="2:65" s="11" customFormat="1" ht="22.9" customHeight="1">
      <c r="B135" s="116"/>
      <c r="D135" s="117" t="s">
        <v>72</v>
      </c>
      <c r="E135" s="126" t="s">
        <v>126</v>
      </c>
      <c r="F135" s="126" t="s">
        <v>127</v>
      </c>
      <c r="I135" s="119"/>
      <c r="J135" s="127">
        <f>BK135</f>
        <v>0</v>
      </c>
      <c r="L135" s="116"/>
      <c r="M135" s="121"/>
      <c r="P135" s="122">
        <f>SUM(P136:P141)</f>
        <v>0</v>
      </c>
      <c r="R135" s="122">
        <f>SUM(R136:R141)</f>
        <v>1.4168149999999999</v>
      </c>
      <c r="T135" s="123">
        <f>SUM(T136:T141)</f>
        <v>0</v>
      </c>
      <c r="AR135" s="117" t="s">
        <v>78</v>
      </c>
      <c r="AT135" s="124" t="s">
        <v>72</v>
      </c>
      <c r="AU135" s="124" t="s">
        <v>78</v>
      </c>
      <c r="AY135" s="117" t="s">
        <v>125</v>
      </c>
      <c r="BK135" s="125">
        <f>SUM(BK136:BK141)</f>
        <v>0</v>
      </c>
    </row>
    <row r="136" spans="2:65" s="1" customFormat="1" ht="24.2" customHeight="1">
      <c r="B136" s="28"/>
      <c r="C136" s="128" t="s">
        <v>7</v>
      </c>
      <c r="D136" s="128" t="s">
        <v>128</v>
      </c>
      <c r="E136" s="129" t="s">
        <v>129</v>
      </c>
      <c r="F136" s="130" t="s">
        <v>130</v>
      </c>
      <c r="G136" s="131" t="s">
        <v>131</v>
      </c>
      <c r="H136" s="132">
        <v>5.2</v>
      </c>
      <c r="I136" s="133"/>
      <c r="J136" s="134">
        <f t="shared" ref="J136:J141" si="0">ROUND(I136*H136,2)</f>
        <v>0</v>
      </c>
      <c r="K136" s="135"/>
      <c r="L136" s="28"/>
      <c r="M136" s="136" t="s">
        <v>1</v>
      </c>
      <c r="N136" s="137" t="s">
        <v>38</v>
      </c>
      <c r="P136" s="138">
        <f t="shared" ref="P136:P141" si="1">O136*H136</f>
        <v>0</v>
      </c>
      <c r="Q136" s="138">
        <v>4.4339999999999997E-2</v>
      </c>
      <c r="R136" s="138">
        <f t="shared" ref="R136:R141" si="2">Q136*H136</f>
        <v>0.230568</v>
      </c>
      <c r="S136" s="138">
        <v>0</v>
      </c>
      <c r="T136" s="139">
        <f t="shared" ref="T136:T141" si="3">S136*H136</f>
        <v>0</v>
      </c>
      <c r="AR136" s="140" t="s">
        <v>132</v>
      </c>
      <c r="AT136" s="140" t="s">
        <v>128</v>
      </c>
      <c r="AU136" s="140" t="s">
        <v>133</v>
      </c>
      <c r="AY136" s="13" t="s">
        <v>125</v>
      </c>
      <c r="BE136" s="141">
        <f t="shared" ref="BE136:BE141" si="4">IF(N136="základní",J136,0)</f>
        <v>0</v>
      </c>
      <c r="BF136" s="141">
        <f t="shared" ref="BF136:BF141" si="5">IF(N136="snížená",J136,0)</f>
        <v>0</v>
      </c>
      <c r="BG136" s="141">
        <f t="shared" ref="BG136:BG141" si="6">IF(N136="zákl. přenesená",J136,0)</f>
        <v>0</v>
      </c>
      <c r="BH136" s="141">
        <f t="shared" ref="BH136:BH141" si="7">IF(N136="sníž. přenesená",J136,0)</f>
        <v>0</v>
      </c>
      <c r="BI136" s="141">
        <f t="shared" ref="BI136:BI141" si="8">IF(N136="nulová",J136,0)</f>
        <v>0</v>
      </c>
      <c r="BJ136" s="13" t="s">
        <v>78</v>
      </c>
      <c r="BK136" s="141">
        <f t="shared" ref="BK136:BK141" si="9">ROUND(I136*H136,2)</f>
        <v>0</v>
      </c>
      <c r="BL136" s="13" t="s">
        <v>132</v>
      </c>
      <c r="BM136" s="140" t="s">
        <v>134</v>
      </c>
    </row>
    <row r="137" spans="2:65" s="1" customFormat="1" ht="24.2" customHeight="1">
      <c r="B137" s="28"/>
      <c r="C137" s="128" t="s">
        <v>135</v>
      </c>
      <c r="D137" s="128" t="s">
        <v>128</v>
      </c>
      <c r="E137" s="129" t="s">
        <v>136</v>
      </c>
      <c r="F137" s="130" t="s">
        <v>137</v>
      </c>
      <c r="G137" s="131" t="s">
        <v>131</v>
      </c>
      <c r="H137" s="132">
        <v>8.4</v>
      </c>
      <c r="I137" s="133"/>
      <c r="J137" s="134">
        <f t="shared" si="0"/>
        <v>0</v>
      </c>
      <c r="K137" s="135"/>
      <c r="L137" s="28"/>
      <c r="M137" s="136" t="s">
        <v>1</v>
      </c>
      <c r="N137" s="137" t="s">
        <v>38</v>
      </c>
      <c r="P137" s="138">
        <f t="shared" si="1"/>
        <v>0</v>
      </c>
      <c r="Q137" s="138">
        <v>5.2470000000000003E-2</v>
      </c>
      <c r="R137" s="138">
        <f t="shared" si="2"/>
        <v>0.44074800000000003</v>
      </c>
      <c r="S137" s="138">
        <v>0</v>
      </c>
      <c r="T137" s="139">
        <f t="shared" si="3"/>
        <v>0</v>
      </c>
      <c r="AR137" s="140" t="s">
        <v>132</v>
      </c>
      <c r="AT137" s="140" t="s">
        <v>128</v>
      </c>
      <c r="AU137" s="140" t="s">
        <v>133</v>
      </c>
      <c r="AY137" s="13" t="s">
        <v>125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3" t="s">
        <v>78</v>
      </c>
      <c r="BK137" s="141">
        <f t="shared" si="9"/>
        <v>0</v>
      </c>
      <c r="BL137" s="13" t="s">
        <v>132</v>
      </c>
      <c r="BM137" s="140" t="s">
        <v>138</v>
      </c>
    </row>
    <row r="138" spans="2:65" s="1" customFormat="1" ht="24.2" customHeight="1">
      <c r="B138" s="28"/>
      <c r="C138" s="128" t="s">
        <v>139</v>
      </c>
      <c r="D138" s="128" t="s">
        <v>128</v>
      </c>
      <c r="E138" s="129" t="s">
        <v>140</v>
      </c>
      <c r="F138" s="130" t="s">
        <v>141</v>
      </c>
      <c r="G138" s="131" t="s">
        <v>131</v>
      </c>
      <c r="H138" s="132">
        <v>10.1</v>
      </c>
      <c r="I138" s="133"/>
      <c r="J138" s="134">
        <f t="shared" si="0"/>
        <v>0</v>
      </c>
      <c r="K138" s="135"/>
      <c r="L138" s="28"/>
      <c r="M138" s="136" t="s">
        <v>1</v>
      </c>
      <c r="N138" s="137" t="s">
        <v>38</v>
      </c>
      <c r="P138" s="138">
        <f t="shared" si="1"/>
        <v>0</v>
      </c>
      <c r="Q138" s="138">
        <v>6.1740000000000003E-2</v>
      </c>
      <c r="R138" s="138">
        <f t="shared" si="2"/>
        <v>0.62357399999999996</v>
      </c>
      <c r="S138" s="138">
        <v>0</v>
      </c>
      <c r="T138" s="139">
        <f t="shared" si="3"/>
        <v>0</v>
      </c>
      <c r="AR138" s="140" t="s">
        <v>132</v>
      </c>
      <c r="AT138" s="140" t="s">
        <v>128</v>
      </c>
      <c r="AU138" s="140" t="s">
        <v>133</v>
      </c>
      <c r="AY138" s="13" t="s">
        <v>125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3" t="s">
        <v>78</v>
      </c>
      <c r="BK138" s="141">
        <f t="shared" si="9"/>
        <v>0</v>
      </c>
      <c r="BL138" s="13" t="s">
        <v>132</v>
      </c>
      <c r="BM138" s="140" t="s">
        <v>142</v>
      </c>
    </row>
    <row r="139" spans="2:65" s="1" customFormat="1" ht="24.2" customHeight="1">
      <c r="B139" s="28"/>
      <c r="C139" s="128" t="s">
        <v>143</v>
      </c>
      <c r="D139" s="128" t="s">
        <v>128</v>
      </c>
      <c r="E139" s="129" t="s">
        <v>144</v>
      </c>
      <c r="F139" s="130" t="s">
        <v>145</v>
      </c>
      <c r="G139" s="131" t="s">
        <v>146</v>
      </c>
      <c r="H139" s="132">
        <v>4.5</v>
      </c>
      <c r="I139" s="133"/>
      <c r="J139" s="134">
        <f t="shared" si="0"/>
        <v>0</v>
      </c>
      <c r="K139" s="135"/>
      <c r="L139" s="28"/>
      <c r="M139" s="136" t="s">
        <v>1</v>
      </c>
      <c r="N139" s="137" t="s">
        <v>38</v>
      </c>
      <c r="P139" s="138">
        <f t="shared" si="1"/>
        <v>0</v>
      </c>
      <c r="Q139" s="138">
        <v>2.0000000000000001E-4</v>
      </c>
      <c r="R139" s="138">
        <f t="shared" si="2"/>
        <v>9.0000000000000008E-4</v>
      </c>
      <c r="S139" s="138">
        <v>0</v>
      </c>
      <c r="T139" s="139">
        <f t="shared" si="3"/>
        <v>0</v>
      </c>
      <c r="AR139" s="140" t="s">
        <v>132</v>
      </c>
      <c r="AT139" s="140" t="s">
        <v>128</v>
      </c>
      <c r="AU139" s="140" t="s">
        <v>133</v>
      </c>
      <c r="AY139" s="13" t="s">
        <v>125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3" t="s">
        <v>78</v>
      </c>
      <c r="BK139" s="141">
        <f t="shared" si="9"/>
        <v>0</v>
      </c>
      <c r="BL139" s="13" t="s">
        <v>132</v>
      </c>
      <c r="BM139" s="140" t="s">
        <v>147</v>
      </c>
    </row>
    <row r="140" spans="2:65" s="1" customFormat="1" ht="24.2" customHeight="1">
      <c r="B140" s="28"/>
      <c r="C140" s="128" t="s">
        <v>148</v>
      </c>
      <c r="D140" s="128" t="s">
        <v>128</v>
      </c>
      <c r="E140" s="129" t="s">
        <v>149</v>
      </c>
      <c r="F140" s="130" t="s">
        <v>150</v>
      </c>
      <c r="G140" s="131" t="s">
        <v>151</v>
      </c>
      <c r="H140" s="132">
        <v>1</v>
      </c>
      <c r="I140" s="133"/>
      <c r="J140" s="134">
        <f t="shared" si="0"/>
        <v>0</v>
      </c>
      <c r="K140" s="135"/>
      <c r="L140" s="28"/>
      <c r="M140" s="136" t="s">
        <v>1</v>
      </c>
      <c r="N140" s="137" t="s">
        <v>38</v>
      </c>
      <c r="P140" s="138">
        <f t="shared" si="1"/>
        <v>0</v>
      </c>
      <c r="Q140" s="138">
        <v>5.2519999999999997E-2</v>
      </c>
      <c r="R140" s="138">
        <f t="shared" si="2"/>
        <v>5.2519999999999997E-2</v>
      </c>
      <c r="S140" s="138">
        <v>0</v>
      </c>
      <c r="T140" s="139">
        <f t="shared" si="3"/>
        <v>0</v>
      </c>
      <c r="AR140" s="140" t="s">
        <v>132</v>
      </c>
      <c r="AT140" s="140" t="s">
        <v>128</v>
      </c>
      <c r="AU140" s="140" t="s">
        <v>133</v>
      </c>
      <c r="AY140" s="13" t="s">
        <v>125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3" t="s">
        <v>78</v>
      </c>
      <c r="BK140" s="141">
        <f t="shared" si="9"/>
        <v>0</v>
      </c>
      <c r="BL140" s="13" t="s">
        <v>132</v>
      </c>
      <c r="BM140" s="140" t="s">
        <v>152</v>
      </c>
    </row>
    <row r="141" spans="2:65" s="1" customFormat="1" ht="16.5" customHeight="1">
      <c r="B141" s="28"/>
      <c r="C141" s="128" t="s">
        <v>153</v>
      </c>
      <c r="D141" s="128" t="s">
        <v>128</v>
      </c>
      <c r="E141" s="129" t="s">
        <v>154</v>
      </c>
      <c r="F141" s="130" t="s">
        <v>155</v>
      </c>
      <c r="G141" s="131" t="s">
        <v>131</v>
      </c>
      <c r="H141" s="132">
        <v>1.5</v>
      </c>
      <c r="I141" s="133"/>
      <c r="J141" s="134">
        <f t="shared" si="0"/>
        <v>0</v>
      </c>
      <c r="K141" s="135"/>
      <c r="L141" s="28"/>
      <c r="M141" s="136" t="s">
        <v>1</v>
      </c>
      <c r="N141" s="137" t="s">
        <v>38</v>
      </c>
      <c r="P141" s="138">
        <f t="shared" si="1"/>
        <v>0</v>
      </c>
      <c r="Q141" s="138">
        <v>4.5670000000000002E-2</v>
      </c>
      <c r="R141" s="138">
        <f t="shared" si="2"/>
        <v>6.850500000000001E-2</v>
      </c>
      <c r="S141" s="138">
        <v>0</v>
      </c>
      <c r="T141" s="139">
        <f t="shared" si="3"/>
        <v>0</v>
      </c>
      <c r="AR141" s="140" t="s">
        <v>132</v>
      </c>
      <c r="AT141" s="140" t="s">
        <v>128</v>
      </c>
      <c r="AU141" s="140" t="s">
        <v>133</v>
      </c>
      <c r="AY141" s="13" t="s">
        <v>125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3" t="s">
        <v>78</v>
      </c>
      <c r="BK141" s="141">
        <f t="shared" si="9"/>
        <v>0</v>
      </c>
      <c r="BL141" s="13" t="s">
        <v>132</v>
      </c>
      <c r="BM141" s="140" t="s">
        <v>156</v>
      </c>
    </row>
    <row r="142" spans="2:65" s="11" customFormat="1" ht="22.9" customHeight="1">
      <c r="B142" s="116"/>
      <c r="D142" s="117" t="s">
        <v>72</v>
      </c>
      <c r="E142" s="126" t="s">
        <v>157</v>
      </c>
      <c r="F142" s="126" t="s">
        <v>158</v>
      </c>
      <c r="I142" s="119"/>
      <c r="J142" s="127">
        <f>BK142</f>
        <v>0</v>
      </c>
      <c r="L142" s="116"/>
      <c r="M142" s="121"/>
      <c r="P142" s="122">
        <f>SUM(P143:P150)</f>
        <v>0</v>
      </c>
      <c r="R142" s="122">
        <f>SUM(R143:R150)</f>
        <v>0.52964200000000006</v>
      </c>
      <c r="T142" s="123">
        <f>SUM(T143:T150)</f>
        <v>0</v>
      </c>
      <c r="AR142" s="117" t="s">
        <v>78</v>
      </c>
      <c r="AT142" s="124" t="s">
        <v>72</v>
      </c>
      <c r="AU142" s="124" t="s">
        <v>78</v>
      </c>
      <c r="AY142" s="117" t="s">
        <v>125</v>
      </c>
      <c r="BK142" s="125">
        <f>SUM(BK143:BK150)</f>
        <v>0</v>
      </c>
    </row>
    <row r="143" spans="2:65" s="1" customFormat="1" ht="24.2" customHeight="1">
      <c r="B143" s="28"/>
      <c r="C143" s="128" t="s">
        <v>159</v>
      </c>
      <c r="D143" s="128" t="s">
        <v>128</v>
      </c>
      <c r="E143" s="129" t="s">
        <v>160</v>
      </c>
      <c r="F143" s="130" t="s">
        <v>161</v>
      </c>
      <c r="G143" s="131" t="s">
        <v>131</v>
      </c>
      <c r="H143" s="132">
        <v>3.1</v>
      </c>
      <c r="I143" s="133"/>
      <c r="J143" s="134">
        <f t="shared" ref="J143:J150" si="10">ROUND(I143*H143,2)</f>
        <v>0</v>
      </c>
      <c r="K143" s="135"/>
      <c r="L143" s="28"/>
      <c r="M143" s="136" t="s">
        <v>1</v>
      </c>
      <c r="N143" s="137" t="s">
        <v>38</v>
      </c>
      <c r="P143" s="138">
        <f t="shared" ref="P143:P150" si="11">O143*H143</f>
        <v>0</v>
      </c>
      <c r="Q143" s="138">
        <v>2.0480000000000002E-2</v>
      </c>
      <c r="R143" s="138">
        <f t="shared" ref="R143:R150" si="12">Q143*H143</f>
        <v>6.3488000000000003E-2</v>
      </c>
      <c r="S143" s="138">
        <v>0</v>
      </c>
      <c r="T143" s="139">
        <f t="shared" ref="T143:T150" si="13">S143*H143</f>
        <v>0</v>
      </c>
      <c r="AR143" s="140" t="s">
        <v>132</v>
      </c>
      <c r="AT143" s="140" t="s">
        <v>128</v>
      </c>
      <c r="AU143" s="140" t="s">
        <v>133</v>
      </c>
      <c r="AY143" s="13" t="s">
        <v>125</v>
      </c>
      <c r="BE143" s="141">
        <f t="shared" ref="BE143:BE150" si="14">IF(N143="základní",J143,0)</f>
        <v>0</v>
      </c>
      <c r="BF143" s="141">
        <f t="shared" ref="BF143:BF150" si="15">IF(N143="snížená",J143,0)</f>
        <v>0</v>
      </c>
      <c r="BG143" s="141">
        <f t="shared" ref="BG143:BG150" si="16">IF(N143="zákl. přenesená",J143,0)</f>
        <v>0</v>
      </c>
      <c r="BH143" s="141">
        <f t="shared" ref="BH143:BH150" si="17">IF(N143="sníž. přenesená",J143,0)</f>
        <v>0</v>
      </c>
      <c r="BI143" s="141">
        <f t="shared" ref="BI143:BI150" si="18">IF(N143="nulová",J143,0)</f>
        <v>0</v>
      </c>
      <c r="BJ143" s="13" t="s">
        <v>78</v>
      </c>
      <c r="BK143" s="141">
        <f t="shared" ref="BK143:BK150" si="19">ROUND(I143*H143,2)</f>
        <v>0</v>
      </c>
      <c r="BL143" s="13" t="s">
        <v>132</v>
      </c>
      <c r="BM143" s="140" t="s">
        <v>162</v>
      </c>
    </row>
    <row r="144" spans="2:65" s="1" customFormat="1" ht="24.2" customHeight="1">
      <c r="B144" s="28"/>
      <c r="C144" s="128" t="s">
        <v>163</v>
      </c>
      <c r="D144" s="128" t="s">
        <v>128</v>
      </c>
      <c r="E144" s="129" t="s">
        <v>164</v>
      </c>
      <c r="F144" s="130" t="s">
        <v>165</v>
      </c>
      <c r="G144" s="131" t="s">
        <v>131</v>
      </c>
      <c r="H144" s="132">
        <v>44.7</v>
      </c>
      <c r="I144" s="133"/>
      <c r="J144" s="134">
        <f t="shared" si="10"/>
        <v>0</v>
      </c>
      <c r="K144" s="135"/>
      <c r="L144" s="28"/>
      <c r="M144" s="136" t="s">
        <v>1</v>
      </c>
      <c r="N144" s="137" t="s">
        <v>38</v>
      </c>
      <c r="P144" s="138">
        <f t="shared" si="11"/>
        <v>0</v>
      </c>
      <c r="Q144" s="138">
        <v>4.3800000000000002E-3</v>
      </c>
      <c r="R144" s="138">
        <f t="shared" si="12"/>
        <v>0.19578600000000002</v>
      </c>
      <c r="S144" s="138">
        <v>0</v>
      </c>
      <c r="T144" s="139">
        <f t="shared" si="13"/>
        <v>0</v>
      </c>
      <c r="AR144" s="140" t="s">
        <v>132</v>
      </c>
      <c r="AT144" s="140" t="s">
        <v>128</v>
      </c>
      <c r="AU144" s="140" t="s">
        <v>133</v>
      </c>
      <c r="AY144" s="13" t="s">
        <v>125</v>
      </c>
      <c r="BE144" s="141">
        <f t="shared" si="14"/>
        <v>0</v>
      </c>
      <c r="BF144" s="141">
        <f t="shared" si="15"/>
        <v>0</v>
      </c>
      <c r="BG144" s="141">
        <f t="shared" si="16"/>
        <v>0</v>
      </c>
      <c r="BH144" s="141">
        <f t="shared" si="17"/>
        <v>0</v>
      </c>
      <c r="BI144" s="141">
        <f t="shared" si="18"/>
        <v>0</v>
      </c>
      <c r="BJ144" s="13" t="s">
        <v>78</v>
      </c>
      <c r="BK144" s="141">
        <f t="shared" si="19"/>
        <v>0</v>
      </c>
      <c r="BL144" s="13" t="s">
        <v>132</v>
      </c>
      <c r="BM144" s="140" t="s">
        <v>166</v>
      </c>
    </row>
    <row r="145" spans="2:65" s="1" customFormat="1" ht="24.2" customHeight="1">
      <c r="B145" s="28"/>
      <c r="C145" s="128" t="s">
        <v>167</v>
      </c>
      <c r="D145" s="128" t="s">
        <v>128</v>
      </c>
      <c r="E145" s="129" t="s">
        <v>168</v>
      </c>
      <c r="F145" s="130" t="s">
        <v>169</v>
      </c>
      <c r="G145" s="131" t="s">
        <v>131</v>
      </c>
      <c r="H145" s="132">
        <v>16.8</v>
      </c>
      <c r="I145" s="133"/>
      <c r="J145" s="134">
        <f t="shared" si="10"/>
        <v>0</v>
      </c>
      <c r="K145" s="135"/>
      <c r="L145" s="28"/>
      <c r="M145" s="136" t="s">
        <v>1</v>
      </c>
      <c r="N145" s="137" t="s">
        <v>38</v>
      </c>
      <c r="P145" s="138">
        <f t="shared" si="11"/>
        <v>0</v>
      </c>
      <c r="Q145" s="138">
        <v>3.0000000000000001E-3</v>
      </c>
      <c r="R145" s="138">
        <f t="shared" si="12"/>
        <v>5.04E-2</v>
      </c>
      <c r="S145" s="138">
        <v>0</v>
      </c>
      <c r="T145" s="139">
        <f t="shared" si="13"/>
        <v>0</v>
      </c>
      <c r="AR145" s="140" t="s">
        <v>132</v>
      </c>
      <c r="AT145" s="140" t="s">
        <v>128</v>
      </c>
      <c r="AU145" s="140" t="s">
        <v>133</v>
      </c>
      <c r="AY145" s="13" t="s">
        <v>125</v>
      </c>
      <c r="BE145" s="141">
        <f t="shared" si="14"/>
        <v>0</v>
      </c>
      <c r="BF145" s="141">
        <f t="shared" si="15"/>
        <v>0</v>
      </c>
      <c r="BG145" s="141">
        <f t="shared" si="16"/>
        <v>0</v>
      </c>
      <c r="BH145" s="141">
        <f t="shared" si="17"/>
        <v>0</v>
      </c>
      <c r="BI145" s="141">
        <f t="shared" si="18"/>
        <v>0</v>
      </c>
      <c r="BJ145" s="13" t="s">
        <v>78</v>
      </c>
      <c r="BK145" s="141">
        <f t="shared" si="19"/>
        <v>0</v>
      </c>
      <c r="BL145" s="13" t="s">
        <v>132</v>
      </c>
      <c r="BM145" s="140" t="s">
        <v>170</v>
      </c>
    </row>
    <row r="146" spans="2:65" s="1" customFormat="1" ht="24.2" customHeight="1">
      <c r="B146" s="28"/>
      <c r="C146" s="128" t="s">
        <v>171</v>
      </c>
      <c r="D146" s="128" t="s">
        <v>128</v>
      </c>
      <c r="E146" s="129" t="s">
        <v>172</v>
      </c>
      <c r="F146" s="130" t="s">
        <v>173</v>
      </c>
      <c r="G146" s="131" t="s">
        <v>146</v>
      </c>
      <c r="H146" s="132">
        <v>9.1999999999999993</v>
      </c>
      <c r="I146" s="133"/>
      <c r="J146" s="134">
        <f t="shared" si="10"/>
        <v>0</v>
      </c>
      <c r="K146" s="135"/>
      <c r="L146" s="28"/>
      <c r="M146" s="136" t="s">
        <v>1</v>
      </c>
      <c r="N146" s="137" t="s">
        <v>38</v>
      </c>
      <c r="P146" s="138">
        <f t="shared" si="11"/>
        <v>0</v>
      </c>
      <c r="Q146" s="138">
        <v>0</v>
      </c>
      <c r="R146" s="138">
        <f t="shared" si="12"/>
        <v>0</v>
      </c>
      <c r="S146" s="138">
        <v>0</v>
      </c>
      <c r="T146" s="139">
        <f t="shared" si="13"/>
        <v>0</v>
      </c>
      <c r="AR146" s="140" t="s">
        <v>132</v>
      </c>
      <c r="AT146" s="140" t="s">
        <v>128</v>
      </c>
      <c r="AU146" s="140" t="s">
        <v>133</v>
      </c>
      <c r="AY146" s="13" t="s">
        <v>125</v>
      </c>
      <c r="BE146" s="141">
        <f t="shared" si="14"/>
        <v>0</v>
      </c>
      <c r="BF146" s="141">
        <f t="shared" si="15"/>
        <v>0</v>
      </c>
      <c r="BG146" s="141">
        <f t="shared" si="16"/>
        <v>0</v>
      </c>
      <c r="BH146" s="141">
        <f t="shared" si="17"/>
        <v>0</v>
      </c>
      <c r="BI146" s="141">
        <f t="shared" si="18"/>
        <v>0</v>
      </c>
      <c r="BJ146" s="13" t="s">
        <v>78</v>
      </c>
      <c r="BK146" s="141">
        <f t="shared" si="19"/>
        <v>0</v>
      </c>
      <c r="BL146" s="13" t="s">
        <v>132</v>
      </c>
      <c r="BM146" s="140" t="s">
        <v>174</v>
      </c>
    </row>
    <row r="147" spans="2:65" s="1" customFormat="1" ht="24.2" customHeight="1">
      <c r="B147" s="28"/>
      <c r="C147" s="142" t="s">
        <v>175</v>
      </c>
      <c r="D147" s="142" t="s">
        <v>176</v>
      </c>
      <c r="E147" s="143" t="s">
        <v>177</v>
      </c>
      <c r="F147" s="144" t="s">
        <v>178</v>
      </c>
      <c r="G147" s="145" t="s">
        <v>146</v>
      </c>
      <c r="H147" s="146">
        <v>9.1999999999999993</v>
      </c>
      <c r="I147" s="147"/>
      <c r="J147" s="148">
        <f t="shared" si="10"/>
        <v>0</v>
      </c>
      <c r="K147" s="149"/>
      <c r="L147" s="150"/>
      <c r="M147" s="151" t="s">
        <v>1</v>
      </c>
      <c r="N147" s="152" t="s">
        <v>38</v>
      </c>
      <c r="P147" s="138">
        <f t="shared" si="11"/>
        <v>0</v>
      </c>
      <c r="Q147" s="138">
        <v>3.0000000000000001E-5</v>
      </c>
      <c r="R147" s="138">
        <f t="shared" si="12"/>
        <v>2.7599999999999999E-4</v>
      </c>
      <c r="S147" s="138">
        <v>0</v>
      </c>
      <c r="T147" s="139">
        <f t="shared" si="13"/>
        <v>0</v>
      </c>
      <c r="AR147" s="140" t="s">
        <v>179</v>
      </c>
      <c r="AT147" s="140" t="s">
        <v>176</v>
      </c>
      <c r="AU147" s="140" t="s">
        <v>133</v>
      </c>
      <c r="AY147" s="13" t="s">
        <v>125</v>
      </c>
      <c r="BE147" s="141">
        <f t="shared" si="14"/>
        <v>0</v>
      </c>
      <c r="BF147" s="141">
        <f t="shared" si="15"/>
        <v>0</v>
      </c>
      <c r="BG147" s="141">
        <f t="shared" si="16"/>
        <v>0</v>
      </c>
      <c r="BH147" s="141">
        <f t="shared" si="17"/>
        <v>0</v>
      </c>
      <c r="BI147" s="141">
        <f t="shared" si="18"/>
        <v>0</v>
      </c>
      <c r="BJ147" s="13" t="s">
        <v>78</v>
      </c>
      <c r="BK147" s="141">
        <f t="shared" si="19"/>
        <v>0</v>
      </c>
      <c r="BL147" s="13" t="s">
        <v>132</v>
      </c>
      <c r="BM147" s="140" t="s">
        <v>180</v>
      </c>
    </row>
    <row r="148" spans="2:65" s="1" customFormat="1" ht="24.2" customHeight="1">
      <c r="B148" s="28"/>
      <c r="C148" s="128" t="s">
        <v>181</v>
      </c>
      <c r="D148" s="128" t="s">
        <v>128</v>
      </c>
      <c r="E148" s="129" t="s">
        <v>182</v>
      </c>
      <c r="F148" s="130" t="s">
        <v>183</v>
      </c>
      <c r="G148" s="131" t="s">
        <v>131</v>
      </c>
      <c r="H148" s="132">
        <v>1.7</v>
      </c>
      <c r="I148" s="133"/>
      <c r="J148" s="134">
        <f t="shared" si="10"/>
        <v>0</v>
      </c>
      <c r="K148" s="135"/>
      <c r="L148" s="28"/>
      <c r="M148" s="136" t="s">
        <v>1</v>
      </c>
      <c r="N148" s="137" t="s">
        <v>38</v>
      </c>
      <c r="P148" s="138">
        <f t="shared" si="11"/>
        <v>0</v>
      </c>
      <c r="Q148" s="138">
        <v>9.3359999999999999E-2</v>
      </c>
      <c r="R148" s="138">
        <f t="shared" si="12"/>
        <v>0.15871199999999999</v>
      </c>
      <c r="S148" s="138">
        <v>0</v>
      </c>
      <c r="T148" s="139">
        <f t="shared" si="13"/>
        <v>0</v>
      </c>
      <c r="AR148" s="140" t="s">
        <v>132</v>
      </c>
      <c r="AT148" s="140" t="s">
        <v>128</v>
      </c>
      <c r="AU148" s="140" t="s">
        <v>133</v>
      </c>
      <c r="AY148" s="13" t="s">
        <v>125</v>
      </c>
      <c r="BE148" s="141">
        <f t="shared" si="14"/>
        <v>0</v>
      </c>
      <c r="BF148" s="141">
        <f t="shared" si="15"/>
        <v>0</v>
      </c>
      <c r="BG148" s="141">
        <f t="shared" si="16"/>
        <v>0</v>
      </c>
      <c r="BH148" s="141">
        <f t="shared" si="17"/>
        <v>0</v>
      </c>
      <c r="BI148" s="141">
        <f t="shared" si="18"/>
        <v>0</v>
      </c>
      <c r="BJ148" s="13" t="s">
        <v>78</v>
      </c>
      <c r="BK148" s="141">
        <f t="shared" si="19"/>
        <v>0</v>
      </c>
      <c r="BL148" s="13" t="s">
        <v>132</v>
      </c>
      <c r="BM148" s="140" t="s">
        <v>184</v>
      </c>
    </row>
    <row r="149" spans="2:65" s="1" customFormat="1" ht="24.2" customHeight="1">
      <c r="B149" s="28"/>
      <c r="C149" s="128" t="s">
        <v>185</v>
      </c>
      <c r="D149" s="128" t="s">
        <v>128</v>
      </c>
      <c r="E149" s="129" t="s">
        <v>186</v>
      </c>
      <c r="F149" s="130" t="s">
        <v>187</v>
      </c>
      <c r="G149" s="131" t="s">
        <v>188</v>
      </c>
      <c r="H149" s="132">
        <v>2</v>
      </c>
      <c r="I149" s="133"/>
      <c r="J149" s="134">
        <f t="shared" si="10"/>
        <v>0</v>
      </c>
      <c r="K149" s="135"/>
      <c r="L149" s="28"/>
      <c r="M149" s="136" t="s">
        <v>1</v>
      </c>
      <c r="N149" s="137" t="s">
        <v>38</v>
      </c>
      <c r="P149" s="138">
        <f t="shared" si="11"/>
        <v>0</v>
      </c>
      <c r="Q149" s="138">
        <v>1.7770000000000001E-2</v>
      </c>
      <c r="R149" s="138">
        <f t="shared" si="12"/>
        <v>3.5540000000000002E-2</v>
      </c>
      <c r="S149" s="138">
        <v>0</v>
      </c>
      <c r="T149" s="139">
        <f t="shared" si="13"/>
        <v>0</v>
      </c>
      <c r="AR149" s="140" t="s">
        <v>132</v>
      </c>
      <c r="AT149" s="140" t="s">
        <v>128</v>
      </c>
      <c r="AU149" s="140" t="s">
        <v>133</v>
      </c>
      <c r="AY149" s="13" t="s">
        <v>125</v>
      </c>
      <c r="BE149" s="141">
        <f t="shared" si="14"/>
        <v>0</v>
      </c>
      <c r="BF149" s="141">
        <f t="shared" si="15"/>
        <v>0</v>
      </c>
      <c r="BG149" s="141">
        <f t="shared" si="16"/>
        <v>0</v>
      </c>
      <c r="BH149" s="141">
        <f t="shared" si="17"/>
        <v>0</v>
      </c>
      <c r="BI149" s="141">
        <f t="shared" si="18"/>
        <v>0</v>
      </c>
      <c r="BJ149" s="13" t="s">
        <v>78</v>
      </c>
      <c r="BK149" s="141">
        <f t="shared" si="19"/>
        <v>0</v>
      </c>
      <c r="BL149" s="13" t="s">
        <v>132</v>
      </c>
      <c r="BM149" s="140" t="s">
        <v>189</v>
      </c>
    </row>
    <row r="150" spans="2:65" s="1" customFormat="1" ht="33" customHeight="1">
      <c r="B150" s="28"/>
      <c r="C150" s="142" t="s">
        <v>190</v>
      </c>
      <c r="D150" s="142" t="s">
        <v>176</v>
      </c>
      <c r="E150" s="143" t="s">
        <v>191</v>
      </c>
      <c r="F150" s="144" t="s">
        <v>192</v>
      </c>
      <c r="G150" s="145" t="s">
        <v>188</v>
      </c>
      <c r="H150" s="146">
        <v>2</v>
      </c>
      <c r="I150" s="147"/>
      <c r="J150" s="148">
        <f t="shared" si="10"/>
        <v>0</v>
      </c>
      <c r="K150" s="149"/>
      <c r="L150" s="150"/>
      <c r="M150" s="151" t="s">
        <v>1</v>
      </c>
      <c r="N150" s="152" t="s">
        <v>38</v>
      </c>
      <c r="P150" s="138">
        <f t="shared" si="11"/>
        <v>0</v>
      </c>
      <c r="Q150" s="138">
        <v>1.272E-2</v>
      </c>
      <c r="R150" s="138">
        <f t="shared" si="12"/>
        <v>2.5440000000000001E-2</v>
      </c>
      <c r="S150" s="138">
        <v>0</v>
      </c>
      <c r="T150" s="139">
        <f t="shared" si="13"/>
        <v>0</v>
      </c>
      <c r="AR150" s="140" t="s">
        <v>179</v>
      </c>
      <c r="AT150" s="140" t="s">
        <v>176</v>
      </c>
      <c r="AU150" s="140" t="s">
        <v>133</v>
      </c>
      <c r="AY150" s="13" t="s">
        <v>125</v>
      </c>
      <c r="BE150" s="141">
        <f t="shared" si="14"/>
        <v>0</v>
      </c>
      <c r="BF150" s="141">
        <f t="shared" si="15"/>
        <v>0</v>
      </c>
      <c r="BG150" s="141">
        <f t="shared" si="16"/>
        <v>0</v>
      </c>
      <c r="BH150" s="141">
        <f t="shared" si="17"/>
        <v>0</v>
      </c>
      <c r="BI150" s="141">
        <f t="shared" si="18"/>
        <v>0</v>
      </c>
      <c r="BJ150" s="13" t="s">
        <v>78</v>
      </c>
      <c r="BK150" s="141">
        <f t="shared" si="19"/>
        <v>0</v>
      </c>
      <c r="BL150" s="13" t="s">
        <v>132</v>
      </c>
      <c r="BM150" s="140" t="s">
        <v>193</v>
      </c>
    </row>
    <row r="151" spans="2:65" s="11" customFormat="1" ht="22.9" customHeight="1">
      <c r="B151" s="116"/>
      <c r="D151" s="117" t="s">
        <v>72</v>
      </c>
      <c r="E151" s="126" t="s">
        <v>194</v>
      </c>
      <c r="F151" s="126" t="s">
        <v>195</v>
      </c>
      <c r="I151" s="119"/>
      <c r="J151" s="127">
        <f>BK151</f>
        <v>0</v>
      </c>
      <c r="L151" s="116"/>
      <c r="M151" s="121"/>
      <c r="P151" s="122">
        <f>SUM(P152:P154)</f>
        <v>0</v>
      </c>
      <c r="R151" s="122">
        <f>SUM(R152:R154)</f>
        <v>0</v>
      </c>
      <c r="T151" s="123">
        <f>SUM(T152:T154)</f>
        <v>1.7153999999999998</v>
      </c>
      <c r="AR151" s="117" t="s">
        <v>78</v>
      </c>
      <c r="AT151" s="124" t="s">
        <v>72</v>
      </c>
      <c r="AU151" s="124" t="s">
        <v>78</v>
      </c>
      <c r="AY151" s="117" t="s">
        <v>125</v>
      </c>
      <c r="BK151" s="125">
        <f>SUM(BK152:BK154)</f>
        <v>0</v>
      </c>
    </row>
    <row r="152" spans="2:65" s="1" customFormat="1" ht="24.2" customHeight="1">
      <c r="B152" s="28"/>
      <c r="C152" s="128" t="s">
        <v>196</v>
      </c>
      <c r="D152" s="128" t="s">
        <v>128</v>
      </c>
      <c r="E152" s="129" t="s">
        <v>197</v>
      </c>
      <c r="F152" s="130" t="s">
        <v>198</v>
      </c>
      <c r="G152" s="131" t="s">
        <v>131</v>
      </c>
      <c r="H152" s="132">
        <v>4.8</v>
      </c>
      <c r="I152" s="133"/>
      <c r="J152" s="134">
        <f>ROUND(I152*H152,2)</f>
        <v>0</v>
      </c>
      <c r="K152" s="135"/>
      <c r="L152" s="28"/>
      <c r="M152" s="136" t="s">
        <v>1</v>
      </c>
      <c r="N152" s="137" t="s">
        <v>38</v>
      </c>
      <c r="P152" s="138">
        <f>O152*H152</f>
        <v>0</v>
      </c>
      <c r="Q152" s="138">
        <v>0</v>
      </c>
      <c r="R152" s="138">
        <f>Q152*H152</f>
        <v>0</v>
      </c>
      <c r="S152" s="138">
        <v>0.09</v>
      </c>
      <c r="T152" s="139">
        <f>S152*H152</f>
        <v>0.432</v>
      </c>
      <c r="AR152" s="140" t="s">
        <v>132</v>
      </c>
      <c r="AT152" s="140" t="s">
        <v>128</v>
      </c>
      <c r="AU152" s="140" t="s">
        <v>133</v>
      </c>
      <c r="AY152" s="13" t="s">
        <v>125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3" t="s">
        <v>78</v>
      </c>
      <c r="BK152" s="141">
        <f>ROUND(I152*H152,2)</f>
        <v>0</v>
      </c>
      <c r="BL152" s="13" t="s">
        <v>132</v>
      </c>
      <c r="BM152" s="140" t="s">
        <v>199</v>
      </c>
    </row>
    <row r="153" spans="2:65" s="1" customFormat="1" ht="21.75" customHeight="1">
      <c r="B153" s="28"/>
      <c r="C153" s="128" t="s">
        <v>8</v>
      </c>
      <c r="D153" s="128" t="s">
        <v>128</v>
      </c>
      <c r="E153" s="129" t="s">
        <v>200</v>
      </c>
      <c r="F153" s="130" t="s">
        <v>201</v>
      </c>
      <c r="G153" s="131" t="s">
        <v>131</v>
      </c>
      <c r="H153" s="132">
        <v>2.4</v>
      </c>
      <c r="I153" s="133"/>
      <c r="J153" s="134">
        <f>ROUND(I153*H153,2)</f>
        <v>0</v>
      </c>
      <c r="K153" s="135"/>
      <c r="L153" s="28"/>
      <c r="M153" s="136" t="s">
        <v>1</v>
      </c>
      <c r="N153" s="137" t="s">
        <v>38</v>
      </c>
      <c r="P153" s="138">
        <f>O153*H153</f>
        <v>0</v>
      </c>
      <c r="Q153" s="138">
        <v>0</v>
      </c>
      <c r="R153" s="138">
        <f>Q153*H153</f>
        <v>0</v>
      </c>
      <c r="S153" s="138">
        <v>7.5999999999999998E-2</v>
      </c>
      <c r="T153" s="139">
        <f>S153*H153</f>
        <v>0.18239999999999998</v>
      </c>
      <c r="AR153" s="140" t="s">
        <v>132</v>
      </c>
      <c r="AT153" s="140" t="s">
        <v>128</v>
      </c>
      <c r="AU153" s="140" t="s">
        <v>133</v>
      </c>
      <c r="AY153" s="13" t="s">
        <v>125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3" t="s">
        <v>78</v>
      </c>
      <c r="BK153" s="141">
        <f>ROUND(I153*H153,2)</f>
        <v>0</v>
      </c>
      <c r="BL153" s="13" t="s">
        <v>132</v>
      </c>
      <c r="BM153" s="140" t="s">
        <v>202</v>
      </c>
    </row>
    <row r="154" spans="2:65" s="1" customFormat="1" ht="16.5" customHeight="1">
      <c r="B154" s="28"/>
      <c r="C154" s="128" t="s">
        <v>203</v>
      </c>
      <c r="D154" s="128" t="s">
        <v>128</v>
      </c>
      <c r="E154" s="129" t="s">
        <v>204</v>
      </c>
      <c r="F154" s="130" t="s">
        <v>205</v>
      </c>
      <c r="G154" s="131" t="s">
        <v>188</v>
      </c>
      <c r="H154" s="132">
        <v>1</v>
      </c>
      <c r="I154" s="133"/>
      <c r="J154" s="134">
        <f>ROUND(I154*H154,2)</f>
        <v>0</v>
      </c>
      <c r="K154" s="135"/>
      <c r="L154" s="28"/>
      <c r="M154" s="136" t="s">
        <v>1</v>
      </c>
      <c r="N154" s="137" t="s">
        <v>38</v>
      </c>
      <c r="P154" s="138">
        <f>O154*H154</f>
        <v>0</v>
      </c>
      <c r="Q154" s="138">
        <v>0</v>
      </c>
      <c r="R154" s="138">
        <f>Q154*H154</f>
        <v>0</v>
      </c>
      <c r="S154" s="138">
        <v>1.101</v>
      </c>
      <c r="T154" s="139">
        <f>S154*H154</f>
        <v>1.101</v>
      </c>
      <c r="AR154" s="140" t="s">
        <v>132</v>
      </c>
      <c r="AT154" s="140" t="s">
        <v>128</v>
      </c>
      <c r="AU154" s="140" t="s">
        <v>133</v>
      </c>
      <c r="AY154" s="13" t="s">
        <v>125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3" t="s">
        <v>78</v>
      </c>
      <c r="BK154" s="141">
        <f>ROUND(I154*H154,2)</f>
        <v>0</v>
      </c>
      <c r="BL154" s="13" t="s">
        <v>132</v>
      </c>
      <c r="BM154" s="140" t="s">
        <v>206</v>
      </c>
    </row>
    <row r="155" spans="2:65" s="11" customFormat="1" ht="22.9" customHeight="1">
      <c r="B155" s="116"/>
      <c r="D155" s="117" t="s">
        <v>72</v>
      </c>
      <c r="E155" s="126" t="s">
        <v>207</v>
      </c>
      <c r="F155" s="126" t="s">
        <v>208</v>
      </c>
      <c r="I155" s="119"/>
      <c r="J155" s="127">
        <f>BK155</f>
        <v>0</v>
      </c>
      <c r="L155" s="116"/>
      <c r="M155" s="121"/>
      <c r="P155" s="122">
        <f>SUM(P156:P160)</f>
        <v>0</v>
      </c>
      <c r="R155" s="122">
        <f>SUM(R156:R160)</f>
        <v>0</v>
      </c>
      <c r="T155" s="123">
        <f>SUM(T156:T160)</f>
        <v>0</v>
      </c>
      <c r="AR155" s="117" t="s">
        <v>78</v>
      </c>
      <c r="AT155" s="124" t="s">
        <v>72</v>
      </c>
      <c r="AU155" s="124" t="s">
        <v>78</v>
      </c>
      <c r="AY155" s="117" t="s">
        <v>125</v>
      </c>
      <c r="BK155" s="125">
        <f>SUM(BK156:BK160)</f>
        <v>0</v>
      </c>
    </row>
    <row r="156" spans="2:65" s="1" customFormat="1" ht="24.2" customHeight="1">
      <c r="B156" s="28"/>
      <c r="C156" s="128" t="s">
        <v>209</v>
      </c>
      <c r="D156" s="128" t="s">
        <v>128</v>
      </c>
      <c r="E156" s="129" t="s">
        <v>210</v>
      </c>
      <c r="F156" s="130" t="s">
        <v>211</v>
      </c>
      <c r="G156" s="131" t="s">
        <v>212</v>
      </c>
      <c r="H156" s="132">
        <v>3.806</v>
      </c>
      <c r="I156" s="133"/>
      <c r="J156" s="134">
        <f>ROUND(I156*H156,2)</f>
        <v>0</v>
      </c>
      <c r="K156" s="135"/>
      <c r="L156" s="28"/>
      <c r="M156" s="136" t="s">
        <v>1</v>
      </c>
      <c r="N156" s="137" t="s">
        <v>38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132</v>
      </c>
      <c r="AT156" s="140" t="s">
        <v>128</v>
      </c>
      <c r="AU156" s="140" t="s">
        <v>133</v>
      </c>
      <c r="AY156" s="13" t="s">
        <v>125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3" t="s">
        <v>78</v>
      </c>
      <c r="BK156" s="141">
        <f>ROUND(I156*H156,2)</f>
        <v>0</v>
      </c>
      <c r="BL156" s="13" t="s">
        <v>132</v>
      </c>
      <c r="BM156" s="140" t="s">
        <v>213</v>
      </c>
    </row>
    <row r="157" spans="2:65" s="1" customFormat="1" ht="33" customHeight="1">
      <c r="B157" s="28"/>
      <c r="C157" s="128" t="s">
        <v>214</v>
      </c>
      <c r="D157" s="128" t="s">
        <v>128</v>
      </c>
      <c r="E157" s="129" t="s">
        <v>215</v>
      </c>
      <c r="F157" s="130" t="s">
        <v>216</v>
      </c>
      <c r="G157" s="131" t="s">
        <v>212</v>
      </c>
      <c r="H157" s="132">
        <v>3.806</v>
      </c>
      <c r="I157" s="133"/>
      <c r="J157" s="134">
        <f>ROUND(I157*H157,2)</f>
        <v>0</v>
      </c>
      <c r="K157" s="135"/>
      <c r="L157" s="28"/>
      <c r="M157" s="136" t="s">
        <v>1</v>
      </c>
      <c r="N157" s="137" t="s">
        <v>38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132</v>
      </c>
      <c r="AT157" s="140" t="s">
        <v>128</v>
      </c>
      <c r="AU157" s="140" t="s">
        <v>133</v>
      </c>
      <c r="AY157" s="13" t="s">
        <v>125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3" t="s">
        <v>78</v>
      </c>
      <c r="BK157" s="141">
        <f>ROUND(I157*H157,2)</f>
        <v>0</v>
      </c>
      <c r="BL157" s="13" t="s">
        <v>132</v>
      </c>
      <c r="BM157" s="140" t="s">
        <v>217</v>
      </c>
    </row>
    <row r="158" spans="2:65" s="1" customFormat="1" ht="24.2" customHeight="1">
      <c r="B158" s="28"/>
      <c r="C158" s="128" t="s">
        <v>218</v>
      </c>
      <c r="D158" s="128" t="s">
        <v>128</v>
      </c>
      <c r="E158" s="129" t="s">
        <v>219</v>
      </c>
      <c r="F158" s="130" t="s">
        <v>220</v>
      </c>
      <c r="G158" s="131" t="s">
        <v>212</v>
      </c>
      <c r="H158" s="132">
        <v>30.448</v>
      </c>
      <c r="I158" s="133"/>
      <c r="J158" s="134">
        <f>ROUND(I158*H158,2)</f>
        <v>0</v>
      </c>
      <c r="K158" s="135"/>
      <c r="L158" s="28"/>
      <c r="M158" s="136" t="s">
        <v>1</v>
      </c>
      <c r="N158" s="137" t="s">
        <v>38</v>
      </c>
      <c r="P158" s="138">
        <f>O158*H158</f>
        <v>0</v>
      </c>
      <c r="Q158" s="138">
        <v>0</v>
      </c>
      <c r="R158" s="138">
        <f>Q158*H158</f>
        <v>0</v>
      </c>
      <c r="S158" s="138">
        <v>0</v>
      </c>
      <c r="T158" s="139">
        <f>S158*H158</f>
        <v>0</v>
      </c>
      <c r="AR158" s="140" t="s">
        <v>132</v>
      </c>
      <c r="AT158" s="140" t="s">
        <v>128</v>
      </c>
      <c r="AU158" s="140" t="s">
        <v>133</v>
      </c>
      <c r="AY158" s="13" t="s">
        <v>125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3" t="s">
        <v>78</v>
      </c>
      <c r="BK158" s="141">
        <f>ROUND(I158*H158,2)</f>
        <v>0</v>
      </c>
      <c r="BL158" s="13" t="s">
        <v>132</v>
      </c>
      <c r="BM158" s="140" t="s">
        <v>221</v>
      </c>
    </row>
    <row r="159" spans="2:65" s="1" customFormat="1" ht="33" customHeight="1">
      <c r="B159" s="28"/>
      <c r="C159" s="128" t="s">
        <v>222</v>
      </c>
      <c r="D159" s="128" t="s">
        <v>128</v>
      </c>
      <c r="E159" s="129" t="s">
        <v>223</v>
      </c>
      <c r="F159" s="130" t="s">
        <v>224</v>
      </c>
      <c r="G159" s="131" t="s">
        <v>212</v>
      </c>
      <c r="H159" s="132">
        <v>3.806</v>
      </c>
      <c r="I159" s="133"/>
      <c r="J159" s="134">
        <f>ROUND(I159*H159,2)</f>
        <v>0</v>
      </c>
      <c r="K159" s="135"/>
      <c r="L159" s="28"/>
      <c r="M159" s="136" t="s">
        <v>1</v>
      </c>
      <c r="N159" s="137" t="s">
        <v>38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132</v>
      </c>
      <c r="AT159" s="140" t="s">
        <v>128</v>
      </c>
      <c r="AU159" s="140" t="s">
        <v>133</v>
      </c>
      <c r="AY159" s="13" t="s">
        <v>125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3" t="s">
        <v>78</v>
      </c>
      <c r="BK159" s="141">
        <f>ROUND(I159*H159,2)</f>
        <v>0</v>
      </c>
      <c r="BL159" s="13" t="s">
        <v>132</v>
      </c>
      <c r="BM159" s="140" t="s">
        <v>225</v>
      </c>
    </row>
    <row r="160" spans="2:65" s="1" customFormat="1" ht="33" customHeight="1">
      <c r="B160" s="28"/>
      <c r="C160" s="128" t="s">
        <v>226</v>
      </c>
      <c r="D160" s="128" t="s">
        <v>128</v>
      </c>
      <c r="E160" s="129" t="s">
        <v>227</v>
      </c>
      <c r="F160" s="130" t="s">
        <v>228</v>
      </c>
      <c r="G160" s="131" t="s">
        <v>212</v>
      </c>
      <c r="H160" s="132">
        <v>3.806</v>
      </c>
      <c r="I160" s="133"/>
      <c r="J160" s="134">
        <f>ROUND(I160*H160,2)</f>
        <v>0</v>
      </c>
      <c r="K160" s="135"/>
      <c r="L160" s="28"/>
      <c r="M160" s="136" t="s">
        <v>1</v>
      </c>
      <c r="N160" s="137" t="s">
        <v>38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132</v>
      </c>
      <c r="AT160" s="140" t="s">
        <v>128</v>
      </c>
      <c r="AU160" s="140" t="s">
        <v>133</v>
      </c>
      <c r="AY160" s="13" t="s">
        <v>125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3" t="s">
        <v>78</v>
      </c>
      <c r="BK160" s="141">
        <f>ROUND(I160*H160,2)</f>
        <v>0</v>
      </c>
      <c r="BL160" s="13" t="s">
        <v>132</v>
      </c>
      <c r="BM160" s="140" t="s">
        <v>229</v>
      </c>
    </row>
    <row r="161" spans="2:65" s="11" customFormat="1" ht="22.9" customHeight="1">
      <c r="B161" s="116"/>
      <c r="D161" s="117" t="s">
        <v>72</v>
      </c>
      <c r="E161" s="126" t="s">
        <v>230</v>
      </c>
      <c r="F161" s="126" t="s">
        <v>231</v>
      </c>
      <c r="I161" s="119"/>
      <c r="J161" s="127">
        <f>BK161</f>
        <v>0</v>
      </c>
      <c r="L161" s="116"/>
      <c r="M161" s="121"/>
      <c r="P161" s="122">
        <f>SUM(P162:P163)</f>
        <v>0</v>
      </c>
      <c r="R161" s="122">
        <f>SUM(R162:R163)</f>
        <v>0</v>
      </c>
      <c r="T161" s="123">
        <f>SUM(T162:T163)</f>
        <v>0</v>
      </c>
      <c r="AR161" s="117" t="s">
        <v>78</v>
      </c>
      <c r="AT161" s="124" t="s">
        <v>72</v>
      </c>
      <c r="AU161" s="124" t="s">
        <v>78</v>
      </c>
      <c r="AY161" s="117" t="s">
        <v>125</v>
      </c>
      <c r="BK161" s="125">
        <f>SUM(BK162:BK163)</f>
        <v>0</v>
      </c>
    </row>
    <row r="162" spans="2:65" s="1" customFormat="1" ht="21.75" customHeight="1">
      <c r="B162" s="28"/>
      <c r="C162" s="128" t="s">
        <v>232</v>
      </c>
      <c r="D162" s="128" t="s">
        <v>128</v>
      </c>
      <c r="E162" s="129" t="s">
        <v>233</v>
      </c>
      <c r="F162" s="130" t="s">
        <v>234</v>
      </c>
      <c r="G162" s="131" t="s">
        <v>212</v>
      </c>
      <c r="H162" s="132">
        <v>1.946</v>
      </c>
      <c r="I162" s="133"/>
      <c r="J162" s="134">
        <f>ROUND(I162*H162,2)</f>
        <v>0</v>
      </c>
      <c r="K162" s="135"/>
      <c r="L162" s="28"/>
      <c r="M162" s="136" t="s">
        <v>1</v>
      </c>
      <c r="N162" s="137" t="s">
        <v>38</v>
      </c>
      <c r="P162" s="138">
        <f>O162*H162</f>
        <v>0</v>
      </c>
      <c r="Q162" s="138">
        <v>0</v>
      </c>
      <c r="R162" s="138">
        <f>Q162*H162</f>
        <v>0</v>
      </c>
      <c r="S162" s="138">
        <v>0</v>
      </c>
      <c r="T162" s="139">
        <f>S162*H162</f>
        <v>0</v>
      </c>
      <c r="AR162" s="140" t="s">
        <v>132</v>
      </c>
      <c r="AT162" s="140" t="s">
        <v>128</v>
      </c>
      <c r="AU162" s="140" t="s">
        <v>133</v>
      </c>
      <c r="AY162" s="13" t="s">
        <v>125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3" t="s">
        <v>78</v>
      </c>
      <c r="BK162" s="141">
        <f>ROUND(I162*H162,2)</f>
        <v>0</v>
      </c>
      <c r="BL162" s="13" t="s">
        <v>132</v>
      </c>
      <c r="BM162" s="140" t="s">
        <v>235</v>
      </c>
    </row>
    <row r="163" spans="2:65" s="1" customFormat="1" ht="24.2" customHeight="1">
      <c r="B163" s="28"/>
      <c r="C163" s="128" t="s">
        <v>236</v>
      </c>
      <c r="D163" s="128" t="s">
        <v>128</v>
      </c>
      <c r="E163" s="129" t="s">
        <v>237</v>
      </c>
      <c r="F163" s="130" t="s">
        <v>238</v>
      </c>
      <c r="G163" s="131" t="s">
        <v>212</v>
      </c>
      <c r="H163" s="132">
        <v>1.946</v>
      </c>
      <c r="I163" s="133"/>
      <c r="J163" s="134">
        <f>ROUND(I163*H163,2)</f>
        <v>0</v>
      </c>
      <c r="K163" s="135"/>
      <c r="L163" s="28"/>
      <c r="M163" s="136" t="s">
        <v>1</v>
      </c>
      <c r="N163" s="137" t="s">
        <v>38</v>
      </c>
      <c r="P163" s="138">
        <f>O163*H163</f>
        <v>0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132</v>
      </c>
      <c r="AT163" s="140" t="s">
        <v>128</v>
      </c>
      <c r="AU163" s="140" t="s">
        <v>133</v>
      </c>
      <c r="AY163" s="13" t="s">
        <v>125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3" t="s">
        <v>78</v>
      </c>
      <c r="BK163" s="141">
        <f>ROUND(I163*H163,2)</f>
        <v>0</v>
      </c>
      <c r="BL163" s="13" t="s">
        <v>132</v>
      </c>
      <c r="BM163" s="140" t="s">
        <v>239</v>
      </c>
    </row>
    <row r="164" spans="2:65" s="11" customFormat="1" ht="25.9" customHeight="1">
      <c r="B164" s="116"/>
      <c r="D164" s="117" t="s">
        <v>72</v>
      </c>
      <c r="E164" s="118" t="s">
        <v>240</v>
      </c>
      <c r="F164" s="118" t="s">
        <v>241</v>
      </c>
      <c r="I164" s="119"/>
      <c r="J164" s="120">
        <f>BK164</f>
        <v>0</v>
      </c>
      <c r="L164" s="116"/>
      <c r="M164" s="121"/>
      <c r="P164" s="122">
        <f>P165+P177+P188+P205+P208+P215+P226+P229+P240+P255+P261</f>
        <v>0</v>
      </c>
      <c r="R164" s="122">
        <f>R165+R177+R188+R205+R208+R215+R226+R229+R240+R255+R261</f>
        <v>1.2456005999999999</v>
      </c>
      <c r="T164" s="123">
        <f>T165+T177+T188+T205+T208+T215+T226+T229+T240+T255+T261</f>
        <v>2.0904824999999998</v>
      </c>
      <c r="AR164" s="117" t="s">
        <v>133</v>
      </c>
      <c r="AT164" s="124" t="s">
        <v>72</v>
      </c>
      <c r="AU164" s="124" t="s">
        <v>73</v>
      </c>
      <c r="AY164" s="117" t="s">
        <v>125</v>
      </c>
      <c r="BK164" s="125">
        <f>BK165+BK177+BK188+BK205+BK208+BK215+BK226+BK229+BK240+BK255+BK261</f>
        <v>0</v>
      </c>
    </row>
    <row r="165" spans="2:65" s="11" customFormat="1" ht="22.9" customHeight="1">
      <c r="B165" s="116"/>
      <c r="D165" s="117" t="s">
        <v>72</v>
      </c>
      <c r="E165" s="126" t="s">
        <v>242</v>
      </c>
      <c r="F165" s="126" t="s">
        <v>243</v>
      </c>
      <c r="I165" s="119"/>
      <c r="J165" s="127">
        <f>BK165</f>
        <v>0</v>
      </c>
      <c r="L165" s="116"/>
      <c r="M165" s="121"/>
      <c r="P165" s="122">
        <f>SUM(P166:P176)</f>
        <v>0</v>
      </c>
      <c r="R165" s="122">
        <f>SUM(R166:R176)</f>
        <v>9.0880000000000006E-3</v>
      </c>
      <c r="T165" s="123">
        <f>SUM(T166:T176)</f>
        <v>1.044E-2</v>
      </c>
      <c r="AR165" s="117" t="s">
        <v>133</v>
      </c>
      <c r="AT165" s="124" t="s">
        <v>72</v>
      </c>
      <c r="AU165" s="124" t="s">
        <v>78</v>
      </c>
      <c r="AY165" s="117" t="s">
        <v>125</v>
      </c>
      <c r="BK165" s="125">
        <f>SUM(BK166:BK176)</f>
        <v>0</v>
      </c>
    </row>
    <row r="166" spans="2:65" s="1" customFormat="1" ht="16.5" customHeight="1">
      <c r="B166" s="28"/>
      <c r="C166" s="128" t="s">
        <v>244</v>
      </c>
      <c r="D166" s="128" t="s">
        <v>128</v>
      </c>
      <c r="E166" s="129" t="s">
        <v>245</v>
      </c>
      <c r="F166" s="130" t="s">
        <v>246</v>
      </c>
      <c r="G166" s="131" t="s">
        <v>146</v>
      </c>
      <c r="H166" s="132">
        <v>4.5</v>
      </c>
      <c r="I166" s="133"/>
      <c r="J166" s="134">
        <f t="shared" ref="J166:J176" si="20">ROUND(I166*H166,2)</f>
        <v>0</v>
      </c>
      <c r="K166" s="135"/>
      <c r="L166" s="28"/>
      <c r="M166" s="136" t="s">
        <v>1</v>
      </c>
      <c r="N166" s="137" t="s">
        <v>38</v>
      </c>
      <c r="P166" s="138">
        <f t="shared" ref="P166:P176" si="21">O166*H166</f>
        <v>0</v>
      </c>
      <c r="Q166" s="138">
        <v>0</v>
      </c>
      <c r="R166" s="138">
        <f t="shared" ref="R166:R176" si="22">Q166*H166</f>
        <v>0</v>
      </c>
      <c r="S166" s="138">
        <v>2.0999999999999999E-3</v>
      </c>
      <c r="T166" s="139">
        <f t="shared" ref="T166:T176" si="23">S166*H166</f>
        <v>9.4500000000000001E-3</v>
      </c>
      <c r="AR166" s="140" t="s">
        <v>247</v>
      </c>
      <c r="AT166" s="140" t="s">
        <v>128</v>
      </c>
      <c r="AU166" s="140" t="s">
        <v>133</v>
      </c>
      <c r="AY166" s="13" t="s">
        <v>125</v>
      </c>
      <c r="BE166" s="141">
        <f t="shared" ref="BE166:BE176" si="24">IF(N166="základní",J166,0)</f>
        <v>0</v>
      </c>
      <c r="BF166" s="141">
        <f t="shared" ref="BF166:BF176" si="25">IF(N166="snížená",J166,0)</f>
        <v>0</v>
      </c>
      <c r="BG166" s="141">
        <f t="shared" ref="BG166:BG176" si="26">IF(N166="zákl. přenesená",J166,0)</f>
        <v>0</v>
      </c>
      <c r="BH166" s="141">
        <f t="shared" ref="BH166:BH176" si="27">IF(N166="sníž. přenesená",J166,0)</f>
        <v>0</v>
      </c>
      <c r="BI166" s="141">
        <f t="shared" ref="BI166:BI176" si="28">IF(N166="nulová",J166,0)</f>
        <v>0</v>
      </c>
      <c r="BJ166" s="13" t="s">
        <v>78</v>
      </c>
      <c r="BK166" s="141">
        <f t="shared" ref="BK166:BK176" si="29">ROUND(I166*H166,2)</f>
        <v>0</v>
      </c>
      <c r="BL166" s="13" t="s">
        <v>247</v>
      </c>
      <c r="BM166" s="140" t="s">
        <v>248</v>
      </c>
    </row>
    <row r="167" spans="2:65" s="1" customFormat="1" ht="16.5" customHeight="1">
      <c r="B167" s="28"/>
      <c r="C167" s="128" t="s">
        <v>249</v>
      </c>
      <c r="D167" s="128" t="s">
        <v>128</v>
      </c>
      <c r="E167" s="129" t="s">
        <v>250</v>
      </c>
      <c r="F167" s="130" t="s">
        <v>251</v>
      </c>
      <c r="G167" s="131" t="s">
        <v>146</v>
      </c>
      <c r="H167" s="132">
        <v>0.5</v>
      </c>
      <c r="I167" s="133"/>
      <c r="J167" s="134">
        <f t="shared" si="20"/>
        <v>0</v>
      </c>
      <c r="K167" s="135"/>
      <c r="L167" s="28"/>
      <c r="M167" s="136" t="s">
        <v>1</v>
      </c>
      <c r="N167" s="137" t="s">
        <v>38</v>
      </c>
      <c r="P167" s="138">
        <f t="shared" si="21"/>
        <v>0</v>
      </c>
      <c r="Q167" s="138">
        <v>0</v>
      </c>
      <c r="R167" s="138">
        <f t="shared" si="22"/>
        <v>0</v>
      </c>
      <c r="S167" s="138">
        <v>1.98E-3</v>
      </c>
      <c r="T167" s="139">
        <f t="shared" si="23"/>
        <v>9.8999999999999999E-4</v>
      </c>
      <c r="AR167" s="140" t="s">
        <v>247</v>
      </c>
      <c r="AT167" s="140" t="s">
        <v>128</v>
      </c>
      <c r="AU167" s="140" t="s">
        <v>133</v>
      </c>
      <c r="AY167" s="13" t="s">
        <v>125</v>
      </c>
      <c r="BE167" s="141">
        <f t="shared" si="24"/>
        <v>0</v>
      </c>
      <c r="BF167" s="141">
        <f t="shared" si="25"/>
        <v>0</v>
      </c>
      <c r="BG167" s="141">
        <f t="shared" si="26"/>
        <v>0</v>
      </c>
      <c r="BH167" s="141">
        <f t="shared" si="27"/>
        <v>0</v>
      </c>
      <c r="BI167" s="141">
        <f t="shared" si="28"/>
        <v>0</v>
      </c>
      <c r="BJ167" s="13" t="s">
        <v>78</v>
      </c>
      <c r="BK167" s="141">
        <f t="shared" si="29"/>
        <v>0</v>
      </c>
      <c r="BL167" s="13" t="s">
        <v>247</v>
      </c>
      <c r="BM167" s="140" t="s">
        <v>252</v>
      </c>
    </row>
    <row r="168" spans="2:65" s="1" customFormat="1" ht="16.5" customHeight="1">
      <c r="B168" s="28"/>
      <c r="C168" s="128" t="s">
        <v>253</v>
      </c>
      <c r="D168" s="128" t="s">
        <v>128</v>
      </c>
      <c r="E168" s="129" t="s">
        <v>254</v>
      </c>
      <c r="F168" s="130" t="s">
        <v>255</v>
      </c>
      <c r="G168" s="131" t="s">
        <v>188</v>
      </c>
      <c r="H168" s="132">
        <v>1</v>
      </c>
      <c r="I168" s="133"/>
      <c r="J168" s="134">
        <f t="shared" si="20"/>
        <v>0</v>
      </c>
      <c r="K168" s="135"/>
      <c r="L168" s="28"/>
      <c r="M168" s="136" t="s">
        <v>1</v>
      </c>
      <c r="N168" s="137" t="s">
        <v>38</v>
      </c>
      <c r="P168" s="138">
        <f t="shared" si="21"/>
        <v>0</v>
      </c>
      <c r="Q168" s="138">
        <v>3.1E-4</v>
      </c>
      <c r="R168" s="138">
        <f t="shared" si="22"/>
        <v>3.1E-4</v>
      </c>
      <c r="S168" s="138">
        <v>0</v>
      </c>
      <c r="T168" s="139">
        <f t="shared" si="23"/>
        <v>0</v>
      </c>
      <c r="AR168" s="140" t="s">
        <v>247</v>
      </c>
      <c r="AT168" s="140" t="s">
        <v>128</v>
      </c>
      <c r="AU168" s="140" t="s">
        <v>133</v>
      </c>
      <c r="AY168" s="13" t="s">
        <v>125</v>
      </c>
      <c r="BE168" s="141">
        <f t="shared" si="24"/>
        <v>0</v>
      </c>
      <c r="BF168" s="141">
        <f t="shared" si="25"/>
        <v>0</v>
      </c>
      <c r="BG168" s="141">
        <f t="shared" si="26"/>
        <v>0</v>
      </c>
      <c r="BH168" s="141">
        <f t="shared" si="27"/>
        <v>0</v>
      </c>
      <c r="BI168" s="141">
        <f t="shared" si="28"/>
        <v>0</v>
      </c>
      <c r="BJ168" s="13" t="s">
        <v>78</v>
      </c>
      <c r="BK168" s="141">
        <f t="shared" si="29"/>
        <v>0</v>
      </c>
      <c r="BL168" s="13" t="s">
        <v>247</v>
      </c>
      <c r="BM168" s="140" t="s">
        <v>256</v>
      </c>
    </row>
    <row r="169" spans="2:65" s="1" customFormat="1" ht="16.5" customHeight="1">
      <c r="B169" s="28"/>
      <c r="C169" s="128" t="s">
        <v>257</v>
      </c>
      <c r="D169" s="128" t="s">
        <v>128</v>
      </c>
      <c r="E169" s="129" t="s">
        <v>258</v>
      </c>
      <c r="F169" s="130" t="s">
        <v>259</v>
      </c>
      <c r="G169" s="131" t="s">
        <v>188</v>
      </c>
      <c r="H169" s="132">
        <v>1</v>
      </c>
      <c r="I169" s="133"/>
      <c r="J169" s="134">
        <f t="shared" si="20"/>
        <v>0</v>
      </c>
      <c r="K169" s="135"/>
      <c r="L169" s="28"/>
      <c r="M169" s="136" t="s">
        <v>1</v>
      </c>
      <c r="N169" s="137" t="s">
        <v>38</v>
      </c>
      <c r="P169" s="138">
        <f t="shared" si="21"/>
        <v>0</v>
      </c>
      <c r="Q169" s="138">
        <v>5.1999999999999995E-4</v>
      </c>
      <c r="R169" s="138">
        <f t="shared" si="22"/>
        <v>5.1999999999999995E-4</v>
      </c>
      <c r="S169" s="138">
        <v>0</v>
      </c>
      <c r="T169" s="139">
        <f t="shared" si="23"/>
        <v>0</v>
      </c>
      <c r="AR169" s="140" t="s">
        <v>247</v>
      </c>
      <c r="AT169" s="140" t="s">
        <v>128</v>
      </c>
      <c r="AU169" s="140" t="s">
        <v>133</v>
      </c>
      <c r="AY169" s="13" t="s">
        <v>125</v>
      </c>
      <c r="BE169" s="141">
        <f t="shared" si="24"/>
        <v>0</v>
      </c>
      <c r="BF169" s="141">
        <f t="shared" si="25"/>
        <v>0</v>
      </c>
      <c r="BG169" s="141">
        <f t="shared" si="26"/>
        <v>0</v>
      </c>
      <c r="BH169" s="141">
        <f t="shared" si="27"/>
        <v>0</v>
      </c>
      <c r="BI169" s="141">
        <f t="shared" si="28"/>
        <v>0</v>
      </c>
      <c r="BJ169" s="13" t="s">
        <v>78</v>
      </c>
      <c r="BK169" s="141">
        <f t="shared" si="29"/>
        <v>0</v>
      </c>
      <c r="BL169" s="13" t="s">
        <v>247</v>
      </c>
      <c r="BM169" s="140" t="s">
        <v>260</v>
      </c>
    </row>
    <row r="170" spans="2:65" s="1" customFormat="1" ht="21.75" customHeight="1">
      <c r="B170" s="28"/>
      <c r="C170" s="128" t="s">
        <v>261</v>
      </c>
      <c r="D170" s="128" t="s">
        <v>128</v>
      </c>
      <c r="E170" s="129" t="s">
        <v>262</v>
      </c>
      <c r="F170" s="130" t="s">
        <v>263</v>
      </c>
      <c r="G170" s="131" t="s">
        <v>146</v>
      </c>
      <c r="H170" s="132">
        <v>4.8</v>
      </c>
      <c r="I170" s="133"/>
      <c r="J170" s="134">
        <f t="shared" si="20"/>
        <v>0</v>
      </c>
      <c r="K170" s="135"/>
      <c r="L170" s="28"/>
      <c r="M170" s="136" t="s">
        <v>1</v>
      </c>
      <c r="N170" s="137" t="s">
        <v>38</v>
      </c>
      <c r="P170" s="138">
        <f t="shared" si="21"/>
        <v>0</v>
      </c>
      <c r="Q170" s="138">
        <v>3.6000000000000002E-4</v>
      </c>
      <c r="R170" s="138">
        <f t="shared" si="22"/>
        <v>1.7280000000000002E-3</v>
      </c>
      <c r="S170" s="138">
        <v>0</v>
      </c>
      <c r="T170" s="139">
        <f t="shared" si="23"/>
        <v>0</v>
      </c>
      <c r="AR170" s="140" t="s">
        <v>247</v>
      </c>
      <c r="AT170" s="140" t="s">
        <v>128</v>
      </c>
      <c r="AU170" s="140" t="s">
        <v>133</v>
      </c>
      <c r="AY170" s="13" t="s">
        <v>125</v>
      </c>
      <c r="BE170" s="141">
        <f t="shared" si="24"/>
        <v>0</v>
      </c>
      <c r="BF170" s="141">
        <f t="shared" si="25"/>
        <v>0</v>
      </c>
      <c r="BG170" s="141">
        <f t="shared" si="26"/>
        <v>0</v>
      </c>
      <c r="BH170" s="141">
        <f t="shared" si="27"/>
        <v>0</v>
      </c>
      <c r="BI170" s="141">
        <f t="shared" si="28"/>
        <v>0</v>
      </c>
      <c r="BJ170" s="13" t="s">
        <v>78</v>
      </c>
      <c r="BK170" s="141">
        <f t="shared" si="29"/>
        <v>0</v>
      </c>
      <c r="BL170" s="13" t="s">
        <v>247</v>
      </c>
      <c r="BM170" s="140" t="s">
        <v>264</v>
      </c>
    </row>
    <row r="171" spans="2:65" s="1" customFormat="1" ht="21.75" customHeight="1">
      <c r="B171" s="28"/>
      <c r="C171" s="128" t="s">
        <v>265</v>
      </c>
      <c r="D171" s="128" t="s">
        <v>128</v>
      </c>
      <c r="E171" s="129" t="s">
        <v>266</v>
      </c>
      <c r="F171" s="130" t="s">
        <v>267</v>
      </c>
      <c r="G171" s="131" t="s">
        <v>146</v>
      </c>
      <c r="H171" s="132">
        <v>1.5</v>
      </c>
      <c r="I171" s="133"/>
      <c r="J171" s="134">
        <f t="shared" si="20"/>
        <v>0</v>
      </c>
      <c r="K171" s="135"/>
      <c r="L171" s="28"/>
      <c r="M171" s="136" t="s">
        <v>1</v>
      </c>
      <c r="N171" s="137" t="s">
        <v>38</v>
      </c>
      <c r="P171" s="138">
        <f t="shared" si="21"/>
        <v>0</v>
      </c>
      <c r="Q171" s="138">
        <v>4.6999999999999999E-4</v>
      </c>
      <c r="R171" s="138">
        <f t="shared" si="22"/>
        <v>7.0500000000000001E-4</v>
      </c>
      <c r="S171" s="138">
        <v>0</v>
      </c>
      <c r="T171" s="139">
        <f t="shared" si="23"/>
        <v>0</v>
      </c>
      <c r="AR171" s="140" t="s">
        <v>247</v>
      </c>
      <c r="AT171" s="140" t="s">
        <v>128</v>
      </c>
      <c r="AU171" s="140" t="s">
        <v>133</v>
      </c>
      <c r="AY171" s="13" t="s">
        <v>125</v>
      </c>
      <c r="BE171" s="141">
        <f t="shared" si="24"/>
        <v>0</v>
      </c>
      <c r="BF171" s="141">
        <f t="shared" si="25"/>
        <v>0</v>
      </c>
      <c r="BG171" s="141">
        <f t="shared" si="26"/>
        <v>0</v>
      </c>
      <c r="BH171" s="141">
        <f t="shared" si="27"/>
        <v>0</v>
      </c>
      <c r="BI171" s="141">
        <f t="shared" si="28"/>
        <v>0</v>
      </c>
      <c r="BJ171" s="13" t="s">
        <v>78</v>
      </c>
      <c r="BK171" s="141">
        <f t="shared" si="29"/>
        <v>0</v>
      </c>
      <c r="BL171" s="13" t="s">
        <v>247</v>
      </c>
      <c r="BM171" s="140" t="s">
        <v>268</v>
      </c>
    </row>
    <row r="172" spans="2:65" s="1" customFormat="1" ht="21.75" customHeight="1">
      <c r="B172" s="28"/>
      <c r="C172" s="128" t="s">
        <v>269</v>
      </c>
      <c r="D172" s="128" t="s">
        <v>128</v>
      </c>
      <c r="E172" s="129" t="s">
        <v>270</v>
      </c>
      <c r="F172" s="130" t="s">
        <v>271</v>
      </c>
      <c r="G172" s="131" t="s">
        <v>146</v>
      </c>
      <c r="H172" s="132">
        <v>0.5</v>
      </c>
      <c r="I172" s="133"/>
      <c r="J172" s="134">
        <f t="shared" si="20"/>
        <v>0</v>
      </c>
      <c r="K172" s="135"/>
      <c r="L172" s="28"/>
      <c r="M172" s="136" t="s">
        <v>1</v>
      </c>
      <c r="N172" s="137" t="s">
        <v>38</v>
      </c>
      <c r="P172" s="138">
        <f t="shared" si="21"/>
        <v>0</v>
      </c>
      <c r="Q172" s="138">
        <v>1.57E-3</v>
      </c>
      <c r="R172" s="138">
        <f t="shared" si="22"/>
        <v>7.85E-4</v>
      </c>
      <c r="S172" s="138">
        <v>0</v>
      </c>
      <c r="T172" s="139">
        <f t="shared" si="23"/>
        <v>0</v>
      </c>
      <c r="AR172" s="140" t="s">
        <v>247</v>
      </c>
      <c r="AT172" s="140" t="s">
        <v>128</v>
      </c>
      <c r="AU172" s="140" t="s">
        <v>133</v>
      </c>
      <c r="AY172" s="13" t="s">
        <v>125</v>
      </c>
      <c r="BE172" s="141">
        <f t="shared" si="24"/>
        <v>0</v>
      </c>
      <c r="BF172" s="141">
        <f t="shared" si="25"/>
        <v>0</v>
      </c>
      <c r="BG172" s="141">
        <f t="shared" si="26"/>
        <v>0</v>
      </c>
      <c r="BH172" s="141">
        <f t="shared" si="27"/>
        <v>0</v>
      </c>
      <c r="BI172" s="141">
        <f t="shared" si="28"/>
        <v>0</v>
      </c>
      <c r="BJ172" s="13" t="s">
        <v>78</v>
      </c>
      <c r="BK172" s="141">
        <f t="shared" si="29"/>
        <v>0</v>
      </c>
      <c r="BL172" s="13" t="s">
        <v>247</v>
      </c>
      <c r="BM172" s="140" t="s">
        <v>272</v>
      </c>
    </row>
    <row r="173" spans="2:65" s="1" customFormat="1" ht="16.5" customHeight="1">
      <c r="B173" s="28"/>
      <c r="C173" s="128" t="s">
        <v>273</v>
      </c>
      <c r="D173" s="128" t="s">
        <v>128</v>
      </c>
      <c r="E173" s="129" t="s">
        <v>274</v>
      </c>
      <c r="F173" s="130" t="s">
        <v>275</v>
      </c>
      <c r="G173" s="131" t="s">
        <v>188</v>
      </c>
      <c r="H173" s="132">
        <v>2</v>
      </c>
      <c r="I173" s="133"/>
      <c r="J173" s="134">
        <f t="shared" si="20"/>
        <v>0</v>
      </c>
      <c r="K173" s="135"/>
      <c r="L173" s="28"/>
      <c r="M173" s="136" t="s">
        <v>1</v>
      </c>
      <c r="N173" s="137" t="s">
        <v>38</v>
      </c>
      <c r="P173" s="138">
        <f t="shared" si="21"/>
        <v>0</v>
      </c>
      <c r="Q173" s="138">
        <v>0</v>
      </c>
      <c r="R173" s="138">
        <f t="shared" si="22"/>
        <v>0</v>
      </c>
      <c r="S173" s="138">
        <v>0</v>
      </c>
      <c r="T173" s="139">
        <f t="shared" si="23"/>
        <v>0</v>
      </c>
      <c r="AR173" s="140" t="s">
        <v>247</v>
      </c>
      <c r="AT173" s="140" t="s">
        <v>128</v>
      </c>
      <c r="AU173" s="140" t="s">
        <v>133</v>
      </c>
      <c r="AY173" s="13" t="s">
        <v>125</v>
      </c>
      <c r="BE173" s="141">
        <f t="shared" si="24"/>
        <v>0</v>
      </c>
      <c r="BF173" s="141">
        <f t="shared" si="25"/>
        <v>0</v>
      </c>
      <c r="BG173" s="141">
        <f t="shared" si="26"/>
        <v>0</v>
      </c>
      <c r="BH173" s="141">
        <f t="shared" si="27"/>
        <v>0</v>
      </c>
      <c r="BI173" s="141">
        <f t="shared" si="28"/>
        <v>0</v>
      </c>
      <c r="BJ173" s="13" t="s">
        <v>78</v>
      </c>
      <c r="BK173" s="141">
        <f t="shared" si="29"/>
        <v>0</v>
      </c>
      <c r="BL173" s="13" t="s">
        <v>247</v>
      </c>
      <c r="BM173" s="140" t="s">
        <v>276</v>
      </c>
    </row>
    <row r="174" spans="2:65" s="1" customFormat="1" ht="24.2" customHeight="1">
      <c r="B174" s="28"/>
      <c r="C174" s="128" t="s">
        <v>277</v>
      </c>
      <c r="D174" s="128" t="s">
        <v>128</v>
      </c>
      <c r="E174" s="129" t="s">
        <v>278</v>
      </c>
      <c r="F174" s="130" t="s">
        <v>279</v>
      </c>
      <c r="G174" s="131" t="s">
        <v>188</v>
      </c>
      <c r="H174" s="132">
        <v>1</v>
      </c>
      <c r="I174" s="133"/>
      <c r="J174" s="134">
        <f t="shared" si="20"/>
        <v>0</v>
      </c>
      <c r="K174" s="135"/>
      <c r="L174" s="28"/>
      <c r="M174" s="136" t="s">
        <v>1</v>
      </c>
      <c r="N174" s="137" t="s">
        <v>38</v>
      </c>
      <c r="P174" s="138">
        <f t="shared" si="21"/>
        <v>0</v>
      </c>
      <c r="Q174" s="138">
        <v>5.0400000000000002E-3</v>
      </c>
      <c r="R174" s="138">
        <f t="shared" si="22"/>
        <v>5.0400000000000002E-3</v>
      </c>
      <c r="S174" s="138">
        <v>0</v>
      </c>
      <c r="T174" s="139">
        <f t="shared" si="23"/>
        <v>0</v>
      </c>
      <c r="AR174" s="140" t="s">
        <v>247</v>
      </c>
      <c r="AT174" s="140" t="s">
        <v>128</v>
      </c>
      <c r="AU174" s="140" t="s">
        <v>133</v>
      </c>
      <c r="AY174" s="13" t="s">
        <v>125</v>
      </c>
      <c r="BE174" s="141">
        <f t="shared" si="24"/>
        <v>0</v>
      </c>
      <c r="BF174" s="141">
        <f t="shared" si="25"/>
        <v>0</v>
      </c>
      <c r="BG174" s="141">
        <f t="shared" si="26"/>
        <v>0</v>
      </c>
      <c r="BH174" s="141">
        <f t="shared" si="27"/>
        <v>0</v>
      </c>
      <c r="BI174" s="141">
        <f t="shared" si="28"/>
        <v>0</v>
      </c>
      <c r="BJ174" s="13" t="s">
        <v>78</v>
      </c>
      <c r="BK174" s="141">
        <f t="shared" si="29"/>
        <v>0</v>
      </c>
      <c r="BL174" s="13" t="s">
        <v>247</v>
      </c>
      <c r="BM174" s="140" t="s">
        <v>280</v>
      </c>
    </row>
    <row r="175" spans="2:65" s="1" customFormat="1" ht="21.75" customHeight="1">
      <c r="B175" s="28"/>
      <c r="C175" s="128" t="s">
        <v>281</v>
      </c>
      <c r="D175" s="128" t="s">
        <v>128</v>
      </c>
      <c r="E175" s="129" t="s">
        <v>282</v>
      </c>
      <c r="F175" s="130" t="s">
        <v>283</v>
      </c>
      <c r="G175" s="131" t="s">
        <v>146</v>
      </c>
      <c r="H175" s="132">
        <v>6.8</v>
      </c>
      <c r="I175" s="133"/>
      <c r="J175" s="134">
        <f t="shared" si="20"/>
        <v>0</v>
      </c>
      <c r="K175" s="135"/>
      <c r="L175" s="28"/>
      <c r="M175" s="136" t="s">
        <v>1</v>
      </c>
      <c r="N175" s="137" t="s">
        <v>38</v>
      </c>
      <c r="P175" s="138">
        <f t="shared" si="21"/>
        <v>0</v>
      </c>
      <c r="Q175" s="138">
        <v>0</v>
      </c>
      <c r="R175" s="138">
        <f t="shared" si="22"/>
        <v>0</v>
      </c>
      <c r="S175" s="138">
        <v>0</v>
      </c>
      <c r="T175" s="139">
        <f t="shared" si="23"/>
        <v>0</v>
      </c>
      <c r="AR175" s="140" t="s">
        <v>247</v>
      </c>
      <c r="AT175" s="140" t="s">
        <v>128</v>
      </c>
      <c r="AU175" s="140" t="s">
        <v>133</v>
      </c>
      <c r="AY175" s="13" t="s">
        <v>125</v>
      </c>
      <c r="BE175" s="141">
        <f t="shared" si="24"/>
        <v>0</v>
      </c>
      <c r="BF175" s="141">
        <f t="shared" si="25"/>
        <v>0</v>
      </c>
      <c r="BG175" s="141">
        <f t="shared" si="26"/>
        <v>0</v>
      </c>
      <c r="BH175" s="141">
        <f t="shared" si="27"/>
        <v>0</v>
      </c>
      <c r="BI175" s="141">
        <f t="shared" si="28"/>
        <v>0</v>
      </c>
      <c r="BJ175" s="13" t="s">
        <v>78</v>
      </c>
      <c r="BK175" s="141">
        <f t="shared" si="29"/>
        <v>0</v>
      </c>
      <c r="BL175" s="13" t="s">
        <v>247</v>
      </c>
      <c r="BM175" s="140" t="s">
        <v>284</v>
      </c>
    </row>
    <row r="176" spans="2:65" s="1" customFormat="1" ht="24.2" customHeight="1">
      <c r="B176" s="28"/>
      <c r="C176" s="128" t="s">
        <v>285</v>
      </c>
      <c r="D176" s="128" t="s">
        <v>128</v>
      </c>
      <c r="E176" s="129" t="s">
        <v>286</v>
      </c>
      <c r="F176" s="130" t="s">
        <v>287</v>
      </c>
      <c r="G176" s="131" t="s">
        <v>288</v>
      </c>
      <c r="H176" s="153"/>
      <c r="I176" s="133"/>
      <c r="J176" s="134">
        <f t="shared" si="20"/>
        <v>0</v>
      </c>
      <c r="K176" s="135"/>
      <c r="L176" s="28"/>
      <c r="M176" s="136" t="s">
        <v>1</v>
      </c>
      <c r="N176" s="137" t="s">
        <v>38</v>
      </c>
      <c r="P176" s="138">
        <f t="shared" si="21"/>
        <v>0</v>
      </c>
      <c r="Q176" s="138">
        <v>0</v>
      </c>
      <c r="R176" s="138">
        <f t="shared" si="22"/>
        <v>0</v>
      </c>
      <c r="S176" s="138">
        <v>0</v>
      </c>
      <c r="T176" s="139">
        <f t="shared" si="23"/>
        <v>0</v>
      </c>
      <c r="AR176" s="140" t="s">
        <v>247</v>
      </c>
      <c r="AT176" s="140" t="s">
        <v>128</v>
      </c>
      <c r="AU176" s="140" t="s">
        <v>133</v>
      </c>
      <c r="AY176" s="13" t="s">
        <v>125</v>
      </c>
      <c r="BE176" s="141">
        <f t="shared" si="24"/>
        <v>0</v>
      </c>
      <c r="BF176" s="141">
        <f t="shared" si="25"/>
        <v>0</v>
      </c>
      <c r="BG176" s="141">
        <f t="shared" si="26"/>
        <v>0</v>
      </c>
      <c r="BH176" s="141">
        <f t="shared" si="27"/>
        <v>0</v>
      </c>
      <c r="BI176" s="141">
        <f t="shared" si="28"/>
        <v>0</v>
      </c>
      <c r="BJ176" s="13" t="s">
        <v>78</v>
      </c>
      <c r="BK176" s="141">
        <f t="shared" si="29"/>
        <v>0</v>
      </c>
      <c r="BL176" s="13" t="s">
        <v>247</v>
      </c>
      <c r="BM176" s="140" t="s">
        <v>289</v>
      </c>
    </row>
    <row r="177" spans="2:65" s="11" customFormat="1" ht="22.9" customHeight="1">
      <c r="B177" s="116"/>
      <c r="D177" s="117" t="s">
        <v>72</v>
      </c>
      <c r="E177" s="126" t="s">
        <v>290</v>
      </c>
      <c r="F177" s="126" t="s">
        <v>291</v>
      </c>
      <c r="I177" s="119"/>
      <c r="J177" s="127">
        <f>BK177</f>
        <v>0</v>
      </c>
      <c r="L177" s="116"/>
      <c r="M177" s="121"/>
      <c r="P177" s="122">
        <f>SUM(P178:P187)</f>
        <v>0</v>
      </c>
      <c r="R177" s="122">
        <f>SUM(R178:R187)</f>
        <v>1.0844999999999999E-2</v>
      </c>
      <c r="T177" s="123">
        <f>SUM(T178:T187)</f>
        <v>5.6100000000000004E-3</v>
      </c>
      <c r="AR177" s="117" t="s">
        <v>133</v>
      </c>
      <c r="AT177" s="124" t="s">
        <v>72</v>
      </c>
      <c r="AU177" s="124" t="s">
        <v>78</v>
      </c>
      <c r="AY177" s="117" t="s">
        <v>125</v>
      </c>
      <c r="BK177" s="125">
        <f>SUM(BK178:BK187)</f>
        <v>0</v>
      </c>
    </row>
    <row r="178" spans="2:65" s="1" customFormat="1" ht="16.5" customHeight="1">
      <c r="B178" s="28"/>
      <c r="C178" s="128" t="s">
        <v>292</v>
      </c>
      <c r="D178" s="128" t="s">
        <v>128</v>
      </c>
      <c r="E178" s="129" t="s">
        <v>293</v>
      </c>
      <c r="F178" s="130" t="s">
        <v>294</v>
      </c>
      <c r="G178" s="131" t="s">
        <v>146</v>
      </c>
      <c r="H178" s="132">
        <v>11</v>
      </c>
      <c r="I178" s="133"/>
      <c r="J178" s="134">
        <f t="shared" ref="J178:J187" si="30">ROUND(I178*H178,2)</f>
        <v>0</v>
      </c>
      <c r="K178" s="135"/>
      <c r="L178" s="28"/>
      <c r="M178" s="136" t="s">
        <v>1</v>
      </c>
      <c r="N178" s="137" t="s">
        <v>38</v>
      </c>
      <c r="P178" s="138">
        <f t="shared" ref="P178:P187" si="31">O178*H178</f>
        <v>0</v>
      </c>
      <c r="Q178" s="138">
        <v>0</v>
      </c>
      <c r="R178" s="138">
        <f t="shared" ref="R178:R187" si="32">Q178*H178</f>
        <v>0</v>
      </c>
      <c r="S178" s="138">
        <v>2.7999999999999998E-4</v>
      </c>
      <c r="T178" s="139">
        <f t="shared" ref="T178:T187" si="33">S178*H178</f>
        <v>3.0799999999999998E-3</v>
      </c>
      <c r="AR178" s="140" t="s">
        <v>247</v>
      </c>
      <c r="AT178" s="140" t="s">
        <v>128</v>
      </c>
      <c r="AU178" s="140" t="s">
        <v>133</v>
      </c>
      <c r="AY178" s="13" t="s">
        <v>125</v>
      </c>
      <c r="BE178" s="141">
        <f t="shared" ref="BE178:BE187" si="34">IF(N178="základní",J178,0)</f>
        <v>0</v>
      </c>
      <c r="BF178" s="141">
        <f t="shared" ref="BF178:BF187" si="35">IF(N178="snížená",J178,0)</f>
        <v>0</v>
      </c>
      <c r="BG178" s="141">
        <f t="shared" ref="BG178:BG187" si="36">IF(N178="zákl. přenesená",J178,0)</f>
        <v>0</v>
      </c>
      <c r="BH178" s="141">
        <f t="shared" ref="BH178:BH187" si="37">IF(N178="sníž. přenesená",J178,0)</f>
        <v>0</v>
      </c>
      <c r="BI178" s="141">
        <f t="shared" ref="BI178:BI187" si="38">IF(N178="nulová",J178,0)</f>
        <v>0</v>
      </c>
      <c r="BJ178" s="13" t="s">
        <v>78</v>
      </c>
      <c r="BK178" s="141">
        <f t="shared" ref="BK178:BK187" si="39">ROUND(I178*H178,2)</f>
        <v>0</v>
      </c>
      <c r="BL178" s="13" t="s">
        <v>247</v>
      </c>
      <c r="BM178" s="140" t="s">
        <v>295</v>
      </c>
    </row>
    <row r="179" spans="2:65" s="1" customFormat="1" ht="24.2" customHeight="1">
      <c r="B179" s="28"/>
      <c r="C179" s="128" t="s">
        <v>296</v>
      </c>
      <c r="D179" s="128" t="s">
        <v>128</v>
      </c>
      <c r="E179" s="129" t="s">
        <v>297</v>
      </c>
      <c r="F179" s="130" t="s">
        <v>298</v>
      </c>
      <c r="G179" s="131" t="s">
        <v>146</v>
      </c>
      <c r="H179" s="132">
        <v>10.5</v>
      </c>
      <c r="I179" s="133"/>
      <c r="J179" s="134">
        <f t="shared" si="30"/>
        <v>0</v>
      </c>
      <c r="K179" s="135"/>
      <c r="L179" s="28"/>
      <c r="M179" s="136" t="s">
        <v>1</v>
      </c>
      <c r="N179" s="137" t="s">
        <v>38</v>
      </c>
      <c r="P179" s="138">
        <f t="shared" si="31"/>
        <v>0</v>
      </c>
      <c r="Q179" s="138">
        <v>8.4000000000000003E-4</v>
      </c>
      <c r="R179" s="138">
        <f t="shared" si="32"/>
        <v>8.8199999999999997E-3</v>
      </c>
      <c r="S179" s="138">
        <v>0</v>
      </c>
      <c r="T179" s="139">
        <f t="shared" si="33"/>
        <v>0</v>
      </c>
      <c r="AR179" s="140" t="s">
        <v>247</v>
      </c>
      <c r="AT179" s="140" t="s">
        <v>128</v>
      </c>
      <c r="AU179" s="140" t="s">
        <v>133</v>
      </c>
      <c r="AY179" s="13" t="s">
        <v>125</v>
      </c>
      <c r="BE179" s="141">
        <f t="shared" si="34"/>
        <v>0</v>
      </c>
      <c r="BF179" s="141">
        <f t="shared" si="35"/>
        <v>0</v>
      </c>
      <c r="BG179" s="141">
        <f t="shared" si="36"/>
        <v>0</v>
      </c>
      <c r="BH179" s="141">
        <f t="shared" si="37"/>
        <v>0</v>
      </c>
      <c r="BI179" s="141">
        <f t="shared" si="38"/>
        <v>0</v>
      </c>
      <c r="BJ179" s="13" t="s">
        <v>78</v>
      </c>
      <c r="BK179" s="141">
        <f t="shared" si="39"/>
        <v>0</v>
      </c>
      <c r="BL179" s="13" t="s">
        <v>247</v>
      </c>
      <c r="BM179" s="140" t="s">
        <v>299</v>
      </c>
    </row>
    <row r="180" spans="2:65" s="1" customFormat="1" ht="24.2" customHeight="1">
      <c r="B180" s="28"/>
      <c r="C180" s="128" t="s">
        <v>300</v>
      </c>
      <c r="D180" s="128" t="s">
        <v>128</v>
      </c>
      <c r="E180" s="129" t="s">
        <v>301</v>
      </c>
      <c r="F180" s="130" t="s">
        <v>302</v>
      </c>
      <c r="G180" s="131" t="s">
        <v>303</v>
      </c>
      <c r="H180" s="132">
        <v>1</v>
      </c>
      <c r="I180" s="133"/>
      <c r="J180" s="134">
        <f t="shared" si="30"/>
        <v>0</v>
      </c>
      <c r="K180" s="135"/>
      <c r="L180" s="28"/>
      <c r="M180" s="136" t="s">
        <v>1</v>
      </c>
      <c r="N180" s="137" t="s">
        <v>38</v>
      </c>
      <c r="P180" s="138">
        <f t="shared" si="31"/>
        <v>0</v>
      </c>
      <c r="Q180" s="138">
        <v>0</v>
      </c>
      <c r="R180" s="138">
        <f t="shared" si="32"/>
        <v>0</v>
      </c>
      <c r="S180" s="138">
        <v>0</v>
      </c>
      <c r="T180" s="139">
        <f t="shared" si="33"/>
        <v>0</v>
      </c>
      <c r="AR180" s="140" t="s">
        <v>247</v>
      </c>
      <c r="AT180" s="140" t="s">
        <v>128</v>
      </c>
      <c r="AU180" s="140" t="s">
        <v>133</v>
      </c>
      <c r="AY180" s="13" t="s">
        <v>125</v>
      </c>
      <c r="BE180" s="141">
        <f t="shared" si="34"/>
        <v>0</v>
      </c>
      <c r="BF180" s="141">
        <f t="shared" si="35"/>
        <v>0</v>
      </c>
      <c r="BG180" s="141">
        <f t="shared" si="36"/>
        <v>0</v>
      </c>
      <c r="BH180" s="141">
        <f t="shared" si="37"/>
        <v>0</v>
      </c>
      <c r="BI180" s="141">
        <f t="shared" si="38"/>
        <v>0</v>
      </c>
      <c r="BJ180" s="13" t="s">
        <v>78</v>
      </c>
      <c r="BK180" s="141">
        <f t="shared" si="39"/>
        <v>0</v>
      </c>
      <c r="BL180" s="13" t="s">
        <v>247</v>
      </c>
      <c r="BM180" s="140" t="s">
        <v>304</v>
      </c>
    </row>
    <row r="181" spans="2:65" s="1" customFormat="1" ht="37.9" customHeight="1">
      <c r="B181" s="28"/>
      <c r="C181" s="128" t="s">
        <v>305</v>
      </c>
      <c r="D181" s="128" t="s">
        <v>128</v>
      </c>
      <c r="E181" s="129" t="s">
        <v>306</v>
      </c>
      <c r="F181" s="130" t="s">
        <v>307</v>
      </c>
      <c r="G181" s="131" t="s">
        <v>146</v>
      </c>
      <c r="H181" s="132">
        <v>10.5</v>
      </c>
      <c r="I181" s="133"/>
      <c r="J181" s="134">
        <f t="shared" si="30"/>
        <v>0</v>
      </c>
      <c r="K181" s="135"/>
      <c r="L181" s="28"/>
      <c r="M181" s="136" t="s">
        <v>1</v>
      </c>
      <c r="N181" s="137" t="s">
        <v>38</v>
      </c>
      <c r="P181" s="138">
        <f t="shared" si="31"/>
        <v>0</v>
      </c>
      <c r="Q181" s="138">
        <v>4.0000000000000003E-5</v>
      </c>
      <c r="R181" s="138">
        <f t="shared" si="32"/>
        <v>4.2000000000000002E-4</v>
      </c>
      <c r="S181" s="138">
        <v>0</v>
      </c>
      <c r="T181" s="139">
        <f t="shared" si="33"/>
        <v>0</v>
      </c>
      <c r="AR181" s="140" t="s">
        <v>247</v>
      </c>
      <c r="AT181" s="140" t="s">
        <v>128</v>
      </c>
      <c r="AU181" s="140" t="s">
        <v>133</v>
      </c>
      <c r="AY181" s="13" t="s">
        <v>125</v>
      </c>
      <c r="BE181" s="141">
        <f t="shared" si="34"/>
        <v>0</v>
      </c>
      <c r="BF181" s="141">
        <f t="shared" si="35"/>
        <v>0</v>
      </c>
      <c r="BG181" s="141">
        <f t="shared" si="36"/>
        <v>0</v>
      </c>
      <c r="BH181" s="141">
        <f t="shared" si="37"/>
        <v>0</v>
      </c>
      <c r="BI181" s="141">
        <f t="shared" si="38"/>
        <v>0</v>
      </c>
      <c r="BJ181" s="13" t="s">
        <v>78</v>
      </c>
      <c r="BK181" s="141">
        <f t="shared" si="39"/>
        <v>0</v>
      </c>
      <c r="BL181" s="13" t="s">
        <v>247</v>
      </c>
      <c r="BM181" s="140" t="s">
        <v>308</v>
      </c>
    </row>
    <row r="182" spans="2:65" s="1" customFormat="1" ht="16.5" customHeight="1">
      <c r="B182" s="28"/>
      <c r="C182" s="128" t="s">
        <v>309</v>
      </c>
      <c r="D182" s="128" t="s">
        <v>128</v>
      </c>
      <c r="E182" s="129" t="s">
        <v>310</v>
      </c>
      <c r="F182" s="130" t="s">
        <v>311</v>
      </c>
      <c r="G182" s="131" t="s">
        <v>146</v>
      </c>
      <c r="H182" s="132">
        <v>11</v>
      </c>
      <c r="I182" s="133"/>
      <c r="J182" s="134">
        <f t="shared" si="30"/>
        <v>0</v>
      </c>
      <c r="K182" s="135"/>
      <c r="L182" s="28"/>
      <c r="M182" s="136" t="s">
        <v>1</v>
      </c>
      <c r="N182" s="137" t="s">
        <v>38</v>
      </c>
      <c r="P182" s="138">
        <f t="shared" si="31"/>
        <v>0</v>
      </c>
      <c r="Q182" s="138">
        <v>0</v>
      </c>
      <c r="R182" s="138">
        <f t="shared" si="32"/>
        <v>0</v>
      </c>
      <c r="S182" s="138">
        <v>2.3000000000000001E-4</v>
      </c>
      <c r="T182" s="139">
        <f t="shared" si="33"/>
        <v>2.5300000000000001E-3</v>
      </c>
      <c r="AR182" s="140" t="s">
        <v>247</v>
      </c>
      <c r="AT182" s="140" t="s">
        <v>128</v>
      </c>
      <c r="AU182" s="140" t="s">
        <v>133</v>
      </c>
      <c r="AY182" s="13" t="s">
        <v>125</v>
      </c>
      <c r="BE182" s="141">
        <f t="shared" si="34"/>
        <v>0</v>
      </c>
      <c r="BF182" s="141">
        <f t="shared" si="35"/>
        <v>0</v>
      </c>
      <c r="BG182" s="141">
        <f t="shared" si="36"/>
        <v>0</v>
      </c>
      <c r="BH182" s="141">
        <f t="shared" si="37"/>
        <v>0</v>
      </c>
      <c r="BI182" s="141">
        <f t="shared" si="38"/>
        <v>0</v>
      </c>
      <c r="BJ182" s="13" t="s">
        <v>78</v>
      </c>
      <c r="BK182" s="141">
        <f t="shared" si="39"/>
        <v>0</v>
      </c>
      <c r="BL182" s="13" t="s">
        <v>247</v>
      </c>
      <c r="BM182" s="140" t="s">
        <v>312</v>
      </c>
    </row>
    <row r="183" spans="2:65" s="1" customFormat="1" ht="16.5" customHeight="1">
      <c r="B183" s="28"/>
      <c r="C183" s="128" t="s">
        <v>313</v>
      </c>
      <c r="D183" s="128" t="s">
        <v>128</v>
      </c>
      <c r="E183" s="129" t="s">
        <v>314</v>
      </c>
      <c r="F183" s="130" t="s">
        <v>315</v>
      </c>
      <c r="G183" s="131" t="s">
        <v>188</v>
      </c>
      <c r="H183" s="132">
        <v>6</v>
      </c>
      <c r="I183" s="133"/>
      <c r="J183" s="134">
        <f t="shared" si="30"/>
        <v>0</v>
      </c>
      <c r="K183" s="135"/>
      <c r="L183" s="28"/>
      <c r="M183" s="136" t="s">
        <v>1</v>
      </c>
      <c r="N183" s="137" t="s">
        <v>38</v>
      </c>
      <c r="P183" s="138">
        <f t="shared" si="31"/>
        <v>0</v>
      </c>
      <c r="Q183" s="138">
        <v>0</v>
      </c>
      <c r="R183" s="138">
        <f t="shared" si="32"/>
        <v>0</v>
      </c>
      <c r="S183" s="138">
        <v>0</v>
      </c>
      <c r="T183" s="139">
        <f t="shared" si="33"/>
        <v>0</v>
      </c>
      <c r="AR183" s="140" t="s">
        <v>247</v>
      </c>
      <c r="AT183" s="140" t="s">
        <v>128</v>
      </c>
      <c r="AU183" s="140" t="s">
        <v>133</v>
      </c>
      <c r="AY183" s="13" t="s">
        <v>125</v>
      </c>
      <c r="BE183" s="141">
        <f t="shared" si="34"/>
        <v>0</v>
      </c>
      <c r="BF183" s="141">
        <f t="shared" si="35"/>
        <v>0</v>
      </c>
      <c r="BG183" s="141">
        <f t="shared" si="36"/>
        <v>0</v>
      </c>
      <c r="BH183" s="141">
        <f t="shared" si="37"/>
        <v>0</v>
      </c>
      <c r="BI183" s="141">
        <f t="shared" si="38"/>
        <v>0</v>
      </c>
      <c r="BJ183" s="13" t="s">
        <v>78</v>
      </c>
      <c r="BK183" s="141">
        <f t="shared" si="39"/>
        <v>0</v>
      </c>
      <c r="BL183" s="13" t="s">
        <v>247</v>
      </c>
      <c r="BM183" s="140" t="s">
        <v>316</v>
      </c>
    </row>
    <row r="184" spans="2:65" s="1" customFormat="1" ht="24.2" customHeight="1">
      <c r="B184" s="28"/>
      <c r="C184" s="128" t="s">
        <v>317</v>
      </c>
      <c r="D184" s="128" t="s">
        <v>128</v>
      </c>
      <c r="E184" s="129" t="s">
        <v>318</v>
      </c>
      <c r="F184" s="130" t="s">
        <v>319</v>
      </c>
      <c r="G184" s="131" t="s">
        <v>188</v>
      </c>
      <c r="H184" s="132">
        <v>2</v>
      </c>
      <c r="I184" s="133"/>
      <c r="J184" s="134">
        <f t="shared" si="30"/>
        <v>0</v>
      </c>
      <c r="K184" s="135"/>
      <c r="L184" s="28"/>
      <c r="M184" s="136" t="s">
        <v>1</v>
      </c>
      <c r="N184" s="137" t="s">
        <v>38</v>
      </c>
      <c r="P184" s="138">
        <f t="shared" si="31"/>
        <v>0</v>
      </c>
      <c r="Q184" s="138">
        <v>0</v>
      </c>
      <c r="R184" s="138">
        <f t="shared" si="32"/>
        <v>0</v>
      </c>
      <c r="S184" s="138">
        <v>0</v>
      </c>
      <c r="T184" s="139">
        <f t="shared" si="33"/>
        <v>0</v>
      </c>
      <c r="AR184" s="140" t="s">
        <v>247</v>
      </c>
      <c r="AT184" s="140" t="s">
        <v>128</v>
      </c>
      <c r="AU184" s="140" t="s">
        <v>133</v>
      </c>
      <c r="AY184" s="13" t="s">
        <v>125</v>
      </c>
      <c r="BE184" s="141">
        <f t="shared" si="34"/>
        <v>0</v>
      </c>
      <c r="BF184" s="141">
        <f t="shared" si="35"/>
        <v>0</v>
      </c>
      <c r="BG184" s="141">
        <f t="shared" si="36"/>
        <v>0</v>
      </c>
      <c r="BH184" s="141">
        <f t="shared" si="37"/>
        <v>0</v>
      </c>
      <c r="BI184" s="141">
        <f t="shared" si="38"/>
        <v>0</v>
      </c>
      <c r="BJ184" s="13" t="s">
        <v>78</v>
      </c>
      <c r="BK184" s="141">
        <f t="shared" si="39"/>
        <v>0</v>
      </c>
      <c r="BL184" s="13" t="s">
        <v>247</v>
      </c>
      <c r="BM184" s="140" t="s">
        <v>320</v>
      </c>
    </row>
    <row r="185" spans="2:65" s="1" customFormat="1" ht="16.5" customHeight="1">
      <c r="B185" s="28"/>
      <c r="C185" s="128" t="s">
        <v>321</v>
      </c>
      <c r="D185" s="128" t="s">
        <v>128</v>
      </c>
      <c r="E185" s="129" t="s">
        <v>322</v>
      </c>
      <c r="F185" s="130" t="s">
        <v>323</v>
      </c>
      <c r="G185" s="131" t="s">
        <v>324</v>
      </c>
      <c r="H185" s="132">
        <v>6</v>
      </c>
      <c r="I185" s="133"/>
      <c r="J185" s="134">
        <f t="shared" si="30"/>
        <v>0</v>
      </c>
      <c r="K185" s="135"/>
      <c r="L185" s="28"/>
      <c r="M185" s="136" t="s">
        <v>1</v>
      </c>
      <c r="N185" s="137" t="s">
        <v>38</v>
      </c>
      <c r="P185" s="138">
        <f t="shared" si="31"/>
        <v>0</v>
      </c>
      <c r="Q185" s="138">
        <v>2.5000000000000001E-4</v>
      </c>
      <c r="R185" s="138">
        <f t="shared" si="32"/>
        <v>1.5E-3</v>
      </c>
      <c r="S185" s="138">
        <v>0</v>
      </c>
      <c r="T185" s="139">
        <f t="shared" si="33"/>
        <v>0</v>
      </c>
      <c r="AR185" s="140" t="s">
        <v>247</v>
      </c>
      <c r="AT185" s="140" t="s">
        <v>128</v>
      </c>
      <c r="AU185" s="140" t="s">
        <v>133</v>
      </c>
      <c r="AY185" s="13" t="s">
        <v>125</v>
      </c>
      <c r="BE185" s="141">
        <f t="shared" si="34"/>
        <v>0</v>
      </c>
      <c r="BF185" s="141">
        <f t="shared" si="35"/>
        <v>0</v>
      </c>
      <c r="BG185" s="141">
        <f t="shared" si="36"/>
        <v>0</v>
      </c>
      <c r="BH185" s="141">
        <f t="shared" si="37"/>
        <v>0</v>
      </c>
      <c r="BI185" s="141">
        <f t="shared" si="38"/>
        <v>0</v>
      </c>
      <c r="BJ185" s="13" t="s">
        <v>78</v>
      </c>
      <c r="BK185" s="141">
        <f t="shared" si="39"/>
        <v>0</v>
      </c>
      <c r="BL185" s="13" t="s">
        <v>247</v>
      </c>
      <c r="BM185" s="140" t="s">
        <v>325</v>
      </c>
    </row>
    <row r="186" spans="2:65" s="1" customFormat="1" ht="21.75" customHeight="1">
      <c r="B186" s="28"/>
      <c r="C186" s="128" t="s">
        <v>326</v>
      </c>
      <c r="D186" s="128" t="s">
        <v>128</v>
      </c>
      <c r="E186" s="129" t="s">
        <v>327</v>
      </c>
      <c r="F186" s="130" t="s">
        <v>328</v>
      </c>
      <c r="G186" s="131" t="s">
        <v>146</v>
      </c>
      <c r="H186" s="132">
        <v>10.5</v>
      </c>
      <c r="I186" s="133"/>
      <c r="J186" s="134">
        <f t="shared" si="30"/>
        <v>0</v>
      </c>
      <c r="K186" s="135"/>
      <c r="L186" s="28"/>
      <c r="M186" s="136" t="s">
        <v>1</v>
      </c>
      <c r="N186" s="137" t="s">
        <v>38</v>
      </c>
      <c r="P186" s="138">
        <f t="shared" si="31"/>
        <v>0</v>
      </c>
      <c r="Q186" s="138">
        <v>1.0000000000000001E-5</v>
      </c>
      <c r="R186" s="138">
        <f t="shared" si="32"/>
        <v>1.05E-4</v>
      </c>
      <c r="S186" s="138">
        <v>0</v>
      </c>
      <c r="T186" s="139">
        <f t="shared" si="33"/>
        <v>0</v>
      </c>
      <c r="AR186" s="140" t="s">
        <v>247</v>
      </c>
      <c r="AT186" s="140" t="s">
        <v>128</v>
      </c>
      <c r="AU186" s="140" t="s">
        <v>133</v>
      </c>
      <c r="AY186" s="13" t="s">
        <v>125</v>
      </c>
      <c r="BE186" s="141">
        <f t="shared" si="34"/>
        <v>0</v>
      </c>
      <c r="BF186" s="141">
        <f t="shared" si="35"/>
        <v>0</v>
      </c>
      <c r="BG186" s="141">
        <f t="shared" si="36"/>
        <v>0</v>
      </c>
      <c r="BH186" s="141">
        <f t="shared" si="37"/>
        <v>0</v>
      </c>
      <c r="BI186" s="141">
        <f t="shared" si="38"/>
        <v>0</v>
      </c>
      <c r="BJ186" s="13" t="s">
        <v>78</v>
      </c>
      <c r="BK186" s="141">
        <f t="shared" si="39"/>
        <v>0</v>
      </c>
      <c r="BL186" s="13" t="s">
        <v>247</v>
      </c>
      <c r="BM186" s="140" t="s">
        <v>329</v>
      </c>
    </row>
    <row r="187" spans="2:65" s="1" customFormat="1" ht="24.2" customHeight="1">
      <c r="B187" s="28"/>
      <c r="C187" s="128" t="s">
        <v>330</v>
      </c>
      <c r="D187" s="128" t="s">
        <v>128</v>
      </c>
      <c r="E187" s="129" t="s">
        <v>331</v>
      </c>
      <c r="F187" s="130" t="s">
        <v>332</v>
      </c>
      <c r="G187" s="131" t="s">
        <v>288</v>
      </c>
      <c r="H187" s="153"/>
      <c r="I187" s="133"/>
      <c r="J187" s="134">
        <f t="shared" si="30"/>
        <v>0</v>
      </c>
      <c r="K187" s="135"/>
      <c r="L187" s="28"/>
      <c r="M187" s="136" t="s">
        <v>1</v>
      </c>
      <c r="N187" s="137" t="s">
        <v>38</v>
      </c>
      <c r="P187" s="138">
        <f t="shared" si="31"/>
        <v>0</v>
      </c>
      <c r="Q187" s="138">
        <v>0</v>
      </c>
      <c r="R187" s="138">
        <f t="shared" si="32"/>
        <v>0</v>
      </c>
      <c r="S187" s="138">
        <v>0</v>
      </c>
      <c r="T187" s="139">
        <f t="shared" si="33"/>
        <v>0</v>
      </c>
      <c r="AR187" s="140" t="s">
        <v>247</v>
      </c>
      <c r="AT187" s="140" t="s">
        <v>128</v>
      </c>
      <c r="AU187" s="140" t="s">
        <v>133</v>
      </c>
      <c r="AY187" s="13" t="s">
        <v>125</v>
      </c>
      <c r="BE187" s="141">
        <f t="shared" si="34"/>
        <v>0</v>
      </c>
      <c r="BF187" s="141">
        <f t="shared" si="35"/>
        <v>0</v>
      </c>
      <c r="BG187" s="141">
        <f t="shared" si="36"/>
        <v>0</v>
      </c>
      <c r="BH187" s="141">
        <f t="shared" si="37"/>
        <v>0</v>
      </c>
      <c r="BI187" s="141">
        <f t="shared" si="38"/>
        <v>0</v>
      </c>
      <c r="BJ187" s="13" t="s">
        <v>78</v>
      </c>
      <c r="BK187" s="141">
        <f t="shared" si="39"/>
        <v>0</v>
      </c>
      <c r="BL187" s="13" t="s">
        <v>247</v>
      </c>
      <c r="BM187" s="140" t="s">
        <v>333</v>
      </c>
    </row>
    <row r="188" spans="2:65" s="11" customFormat="1" ht="22.9" customHeight="1">
      <c r="B188" s="116"/>
      <c r="D188" s="117" t="s">
        <v>72</v>
      </c>
      <c r="E188" s="126" t="s">
        <v>334</v>
      </c>
      <c r="F188" s="126" t="s">
        <v>335</v>
      </c>
      <c r="I188" s="119"/>
      <c r="J188" s="127">
        <f>BK188</f>
        <v>0</v>
      </c>
      <c r="L188" s="116"/>
      <c r="M188" s="121"/>
      <c r="P188" s="122">
        <f>SUM(P189:P204)</f>
        <v>0</v>
      </c>
      <c r="R188" s="122">
        <f>SUM(R189:R204)</f>
        <v>6.1200000000000004E-2</v>
      </c>
      <c r="T188" s="123">
        <f>SUM(T189:T204)</f>
        <v>0.15483</v>
      </c>
      <c r="AR188" s="117" t="s">
        <v>133</v>
      </c>
      <c r="AT188" s="124" t="s">
        <v>72</v>
      </c>
      <c r="AU188" s="124" t="s">
        <v>78</v>
      </c>
      <c r="AY188" s="117" t="s">
        <v>125</v>
      </c>
      <c r="BK188" s="125">
        <f>SUM(BK189:BK204)</f>
        <v>0</v>
      </c>
    </row>
    <row r="189" spans="2:65" s="1" customFormat="1" ht="16.5" customHeight="1">
      <c r="B189" s="28"/>
      <c r="C189" s="128" t="s">
        <v>78</v>
      </c>
      <c r="D189" s="128" t="s">
        <v>128</v>
      </c>
      <c r="E189" s="129" t="s">
        <v>336</v>
      </c>
      <c r="F189" s="130" t="s">
        <v>337</v>
      </c>
      <c r="G189" s="131" t="s">
        <v>303</v>
      </c>
      <c r="H189" s="132">
        <v>1</v>
      </c>
      <c r="I189" s="133"/>
      <c r="J189" s="134">
        <f t="shared" ref="J189:J204" si="40">ROUND(I189*H189,2)</f>
        <v>0</v>
      </c>
      <c r="K189" s="135"/>
      <c r="L189" s="28"/>
      <c r="M189" s="136" t="s">
        <v>1</v>
      </c>
      <c r="N189" s="137" t="s">
        <v>38</v>
      </c>
      <c r="P189" s="138">
        <f t="shared" ref="P189:P204" si="41">O189*H189</f>
        <v>0</v>
      </c>
      <c r="Q189" s="138">
        <v>0</v>
      </c>
      <c r="R189" s="138">
        <f t="shared" ref="R189:R204" si="42">Q189*H189</f>
        <v>0</v>
      </c>
      <c r="S189" s="138">
        <v>3.4200000000000001E-2</v>
      </c>
      <c r="T189" s="139">
        <f t="shared" ref="T189:T204" si="43">S189*H189</f>
        <v>3.4200000000000001E-2</v>
      </c>
      <c r="AR189" s="140" t="s">
        <v>247</v>
      </c>
      <c r="AT189" s="140" t="s">
        <v>128</v>
      </c>
      <c r="AU189" s="140" t="s">
        <v>133</v>
      </c>
      <c r="AY189" s="13" t="s">
        <v>125</v>
      </c>
      <c r="BE189" s="141">
        <f t="shared" ref="BE189:BE204" si="44">IF(N189="základní",J189,0)</f>
        <v>0</v>
      </c>
      <c r="BF189" s="141">
        <f t="shared" ref="BF189:BF204" si="45">IF(N189="snížená",J189,0)</f>
        <v>0</v>
      </c>
      <c r="BG189" s="141">
        <f t="shared" ref="BG189:BG204" si="46">IF(N189="zákl. přenesená",J189,0)</f>
        <v>0</v>
      </c>
      <c r="BH189" s="141">
        <f t="shared" ref="BH189:BH204" si="47">IF(N189="sníž. přenesená",J189,0)</f>
        <v>0</v>
      </c>
      <c r="BI189" s="141">
        <f t="shared" ref="BI189:BI204" si="48">IF(N189="nulová",J189,0)</f>
        <v>0</v>
      </c>
      <c r="BJ189" s="13" t="s">
        <v>78</v>
      </c>
      <c r="BK189" s="141">
        <f t="shared" ref="BK189:BK204" si="49">ROUND(I189*H189,2)</f>
        <v>0</v>
      </c>
      <c r="BL189" s="13" t="s">
        <v>247</v>
      </c>
      <c r="BM189" s="140" t="s">
        <v>338</v>
      </c>
    </row>
    <row r="190" spans="2:65" s="1" customFormat="1" ht="24.2" customHeight="1">
      <c r="B190" s="28"/>
      <c r="C190" s="128" t="s">
        <v>339</v>
      </c>
      <c r="D190" s="128" t="s">
        <v>128</v>
      </c>
      <c r="E190" s="129" t="s">
        <v>340</v>
      </c>
      <c r="F190" s="130" t="s">
        <v>341</v>
      </c>
      <c r="G190" s="131" t="s">
        <v>303</v>
      </c>
      <c r="H190" s="132">
        <v>1</v>
      </c>
      <c r="I190" s="133"/>
      <c r="J190" s="134">
        <f t="shared" si="40"/>
        <v>0</v>
      </c>
      <c r="K190" s="135"/>
      <c r="L190" s="28"/>
      <c r="M190" s="136" t="s">
        <v>1</v>
      </c>
      <c r="N190" s="137" t="s">
        <v>38</v>
      </c>
      <c r="P190" s="138">
        <f t="shared" si="41"/>
        <v>0</v>
      </c>
      <c r="Q190" s="138">
        <v>1.6969999999999999E-2</v>
      </c>
      <c r="R190" s="138">
        <f t="shared" si="42"/>
        <v>1.6969999999999999E-2</v>
      </c>
      <c r="S190" s="138">
        <v>0</v>
      </c>
      <c r="T190" s="139">
        <f t="shared" si="43"/>
        <v>0</v>
      </c>
      <c r="AR190" s="140" t="s">
        <v>247</v>
      </c>
      <c r="AT190" s="140" t="s">
        <v>128</v>
      </c>
      <c r="AU190" s="140" t="s">
        <v>133</v>
      </c>
      <c r="AY190" s="13" t="s">
        <v>125</v>
      </c>
      <c r="BE190" s="141">
        <f t="shared" si="44"/>
        <v>0</v>
      </c>
      <c r="BF190" s="141">
        <f t="shared" si="45"/>
        <v>0</v>
      </c>
      <c r="BG190" s="141">
        <f t="shared" si="46"/>
        <v>0</v>
      </c>
      <c r="BH190" s="141">
        <f t="shared" si="47"/>
        <v>0</v>
      </c>
      <c r="BI190" s="141">
        <f t="shared" si="48"/>
        <v>0</v>
      </c>
      <c r="BJ190" s="13" t="s">
        <v>78</v>
      </c>
      <c r="BK190" s="141">
        <f t="shared" si="49"/>
        <v>0</v>
      </c>
      <c r="BL190" s="13" t="s">
        <v>247</v>
      </c>
      <c r="BM190" s="140" t="s">
        <v>342</v>
      </c>
    </row>
    <row r="191" spans="2:65" s="1" customFormat="1" ht="16.5" customHeight="1">
      <c r="B191" s="28"/>
      <c r="C191" s="128" t="s">
        <v>133</v>
      </c>
      <c r="D191" s="128" t="s">
        <v>128</v>
      </c>
      <c r="E191" s="129" t="s">
        <v>343</v>
      </c>
      <c r="F191" s="130" t="s">
        <v>344</v>
      </c>
      <c r="G191" s="131" t="s">
        <v>303</v>
      </c>
      <c r="H191" s="132">
        <v>1</v>
      </c>
      <c r="I191" s="133"/>
      <c r="J191" s="134">
        <f t="shared" si="40"/>
        <v>0</v>
      </c>
      <c r="K191" s="135"/>
      <c r="L191" s="28"/>
      <c r="M191" s="136" t="s">
        <v>1</v>
      </c>
      <c r="N191" s="137" t="s">
        <v>38</v>
      </c>
      <c r="P191" s="138">
        <f t="shared" si="41"/>
        <v>0</v>
      </c>
      <c r="Q191" s="138">
        <v>0</v>
      </c>
      <c r="R191" s="138">
        <f t="shared" si="42"/>
        <v>0</v>
      </c>
      <c r="S191" s="138">
        <v>1.9460000000000002E-2</v>
      </c>
      <c r="T191" s="139">
        <f t="shared" si="43"/>
        <v>1.9460000000000002E-2</v>
      </c>
      <c r="AR191" s="140" t="s">
        <v>247</v>
      </c>
      <c r="AT191" s="140" t="s">
        <v>128</v>
      </c>
      <c r="AU191" s="140" t="s">
        <v>133</v>
      </c>
      <c r="AY191" s="13" t="s">
        <v>125</v>
      </c>
      <c r="BE191" s="141">
        <f t="shared" si="44"/>
        <v>0</v>
      </c>
      <c r="BF191" s="141">
        <f t="shared" si="45"/>
        <v>0</v>
      </c>
      <c r="BG191" s="141">
        <f t="shared" si="46"/>
        <v>0</v>
      </c>
      <c r="BH191" s="141">
        <f t="shared" si="47"/>
        <v>0</v>
      </c>
      <c r="BI191" s="141">
        <f t="shared" si="48"/>
        <v>0</v>
      </c>
      <c r="BJ191" s="13" t="s">
        <v>78</v>
      </c>
      <c r="BK191" s="141">
        <f t="shared" si="49"/>
        <v>0</v>
      </c>
      <c r="BL191" s="13" t="s">
        <v>247</v>
      </c>
      <c r="BM191" s="140" t="s">
        <v>345</v>
      </c>
    </row>
    <row r="192" spans="2:65" s="1" customFormat="1" ht="16.5" customHeight="1">
      <c r="B192" s="28"/>
      <c r="C192" s="128" t="s">
        <v>346</v>
      </c>
      <c r="D192" s="128" t="s">
        <v>128</v>
      </c>
      <c r="E192" s="129" t="s">
        <v>347</v>
      </c>
      <c r="F192" s="130" t="s">
        <v>348</v>
      </c>
      <c r="G192" s="131" t="s">
        <v>188</v>
      </c>
      <c r="H192" s="132">
        <v>5</v>
      </c>
      <c r="I192" s="133"/>
      <c r="J192" s="134">
        <f t="shared" si="40"/>
        <v>0</v>
      </c>
      <c r="K192" s="135"/>
      <c r="L192" s="28"/>
      <c r="M192" s="136" t="s">
        <v>1</v>
      </c>
      <c r="N192" s="137" t="s">
        <v>38</v>
      </c>
      <c r="P192" s="138">
        <f t="shared" si="41"/>
        <v>0</v>
      </c>
      <c r="Q192" s="138">
        <v>0</v>
      </c>
      <c r="R192" s="138">
        <f t="shared" si="42"/>
        <v>0</v>
      </c>
      <c r="S192" s="138">
        <v>0</v>
      </c>
      <c r="T192" s="139">
        <f t="shared" si="43"/>
        <v>0</v>
      </c>
      <c r="AR192" s="140" t="s">
        <v>247</v>
      </c>
      <c r="AT192" s="140" t="s">
        <v>128</v>
      </c>
      <c r="AU192" s="140" t="s">
        <v>133</v>
      </c>
      <c r="AY192" s="13" t="s">
        <v>125</v>
      </c>
      <c r="BE192" s="141">
        <f t="shared" si="44"/>
        <v>0</v>
      </c>
      <c r="BF192" s="141">
        <f t="shared" si="45"/>
        <v>0</v>
      </c>
      <c r="BG192" s="141">
        <f t="shared" si="46"/>
        <v>0</v>
      </c>
      <c r="BH192" s="141">
        <f t="shared" si="47"/>
        <v>0</v>
      </c>
      <c r="BI192" s="141">
        <f t="shared" si="48"/>
        <v>0</v>
      </c>
      <c r="BJ192" s="13" t="s">
        <v>78</v>
      </c>
      <c r="BK192" s="141">
        <f t="shared" si="49"/>
        <v>0</v>
      </c>
      <c r="BL192" s="13" t="s">
        <v>247</v>
      </c>
      <c r="BM192" s="140" t="s">
        <v>349</v>
      </c>
    </row>
    <row r="193" spans="2:65" s="1" customFormat="1" ht="24.2" customHeight="1">
      <c r="B193" s="28"/>
      <c r="C193" s="128" t="s">
        <v>350</v>
      </c>
      <c r="D193" s="128" t="s">
        <v>128</v>
      </c>
      <c r="E193" s="129" t="s">
        <v>351</v>
      </c>
      <c r="F193" s="130" t="s">
        <v>352</v>
      </c>
      <c r="G193" s="131" t="s">
        <v>303</v>
      </c>
      <c r="H193" s="132">
        <v>1</v>
      </c>
      <c r="I193" s="133"/>
      <c r="J193" s="134">
        <f t="shared" si="40"/>
        <v>0</v>
      </c>
      <c r="K193" s="135"/>
      <c r="L193" s="28"/>
      <c r="M193" s="136" t="s">
        <v>1</v>
      </c>
      <c r="N193" s="137" t="s">
        <v>38</v>
      </c>
      <c r="P193" s="138">
        <f t="shared" si="41"/>
        <v>0</v>
      </c>
      <c r="Q193" s="138">
        <v>1.197E-2</v>
      </c>
      <c r="R193" s="138">
        <f t="shared" si="42"/>
        <v>1.197E-2</v>
      </c>
      <c r="S193" s="138">
        <v>0</v>
      </c>
      <c r="T193" s="139">
        <f t="shared" si="43"/>
        <v>0</v>
      </c>
      <c r="AR193" s="140" t="s">
        <v>247</v>
      </c>
      <c r="AT193" s="140" t="s">
        <v>128</v>
      </c>
      <c r="AU193" s="140" t="s">
        <v>133</v>
      </c>
      <c r="AY193" s="13" t="s">
        <v>125</v>
      </c>
      <c r="BE193" s="141">
        <f t="shared" si="44"/>
        <v>0</v>
      </c>
      <c r="BF193" s="141">
        <f t="shared" si="45"/>
        <v>0</v>
      </c>
      <c r="BG193" s="141">
        <f t="shared" si="46"/>
        <v>0</v>
      </c>
      <c r="BH193" s="141">
        <f t="shared" si="47"/>
        <v>0</v>
      </c>
      <c r="BI193" s="141">
        <f t="shared" si="48"/>
        <v>0</v>
      </c>
      <c r="BJ193" s="13" t="s">
        <v>78</v>
      </c>
      <c r="BK193" s="141">
        <f t="shared" si="49"/>
        <v>0</v>
      </c>
      <c r="BL193" s="13" t="s">
        <v>247</v>
      </c>
      <c r="BM193" s="140" t="s">
        <v>353</v>
      </c>
    </row>
    <row r="194" spans="2:65" s="1" customFormat="1" ht="21.75" customHeight="1">
      <c r="B194" s="28"/>
      <c r="C194" s="128" t="s">
        <v>132</v>
      </c>
      <c r="D194" s="128" t="s">
        <v>128</v>
      </c>
      <c r="E194" s="129" t="s">
        <v>354</v>
      </c>
      <c r="F194" s="130" t="s">
        <v>355</v>
      </c>
      <c r="G194" s="131" t="s">
        <v>303</v>
      </c>
      <c r="H194" s="132">
        <v>1</v>
      </c>
      <c r="I194" s="133"/>
      <c r="J194" s="134">
        <f t="shared" si="40"/>
        <v>0</v>
      </c>
      <c r="K194" s="135"/>
      <c r="L194" s="28"/>
      <c r="M194" s="136" t="s">
        <v>1</v>
      </c>
      <c r="N194" s="137" t="s">
        <v>38</v>
      </c>
      <c r="P194" s="138">
        <f t="shared" si="41"/>
        <v>0</v>
      </c>
      <c r="Q194" s="138">
        <v>0</v>
      </c>
      <c r="R194" s="138">
        <f t="shared" si="42"/>
        <v>0</v>
      </c>
      <c r="S194" s="138">
        <v>8.7999999999999995E-2</v>
      </c>
      <c r="T194" s="139">
        <f t="shared" si="43"/>
        <v>8.7999999999999995E-2</v>
      </c>
      <c r="AR194" s="140" t="s">
        <v>247</v>
      </c>
      <c r="AT194" s="140" t="s">
        <v>128</v>
      </c>
      <c r="AU194" s="140" t="s">
        <v>133</v>
      </c>
      <c r="AY194" s="13" t="s">
        <v>125</v>
      </c>
      <c r="BE194" s="141">
        <f t="shared" si="44"/>
        <v>0</v>
      </c>
      <c r="BF194" s="141">
        <f t="shared" si="45"/>
        <v>0</v>
      </c>
      <c r="BG194" s="141">
        <f t="shared" si="46"/>
        <v>0</v>
      </c>
      <c r="BH194" s="141">
        <f t="shared" si="47"/>
        <v>0</v>
      </c>
      <c r="BI194" s="141">
        <f t="shared" si="48"/>
        <v>0</v>
      </c>
      <c r="BJ194" s="13" t="s">
        <v>78</v>
      </c>
      <c r="BK194" s="141">
        <f t="shared" si="49"/>
        <v>0</v>
      </c>
      <c r="BL194" s="13" t="s">
        <v>247</v>
      </c>
      <c r="BM194" s="140" t="s">
        <v>356</v>
      </c>
    </row>
    <row r="195" spans="2:65" s="1" customFormat="1" ht="24.2" customHeight="1">
      <c r="B195" s="28"/>
      <c r="C195" s="128" t="s">
        <v>357</v>
      </c>
      <c r="D195" s="128" t="s">
        <v>128</v>
      </c>
      <c r="E195" s="129" t="s">
        <v>358</v>
      </c>
      <c r="F195" s="130" t="s">
        <v>359</v>
      </c>
      <c r="G195" s="131" t="s">
        <v>303</v>
      </c>
      <c r="H195" s="132">
        <v>1</v>
      </c>
      <c r="I195" s="133"/>
      <c r="J195" s="134">
        <f t="shared" si="40"/>
        <v>0</v>
      </c>
      <c r="K195" s="135"/>
      <c r="L195" s="28"/>
      <c r="M195" s="136" t="s">
        <v>1</v>
      </c>
      <c r="N195" s="137" t="s">
        <v>38</v>
      </c>
      <c r="P195" s="138">
        <f t="shared" si="41"/>
        <v>0</v>
      </c>
      <c r="Q195" s="138">
        <v>2.137E-2</v>
      </c>
      <c r="R195" s="138">
        <f t="shared" si="42"/>
        <v>2.137E-2</v>
      </c>
      <c r="S195" s="138">
        <v>0</v>
      </c>
      <c r="T195" s="139">
        <f t="shared" si="43"/>
        <v>0</v>
      </c>
      <c r="AR195" s="140" t="s">
        <v>247</v>
      </c>
      <c r="AT195" s="140" t="s">
        <v>128</v>
      </c>
      <c r="AU195" s="140" t="s">
        <v>133</v>
      </c>
      <c r="AY195" s="13" t="s">
        <v>125</v>
      </c>
      <c r="BE195" s="141">
        <f t="shared" si="44"/>
        <v>0</v>
      </c>
      <c r="BF195" s="141">
        <f t="shared" si="45"/>
        <v>0</v>
      </c>
      <c r="BG195" s="141">
        <f t="shared" si="46"/>
        <v>0</v>
      </c>
      <c r="BH195" s="141">
        <f t="shared" si="47"/>
        <v>0</v>
      </c>
      <c r="BI195" s="141">
        <f t="shared" si="48"/>
        <v>0</v>
      </c>
      <c r="BJ195" s="13" t="s">
        <v>78</v>
      </c>
      <c r="BK195" s="141">
        <f t="shared" si="49"/>
        <v>0</v>
      </c>
      <c r="BL195" s="13" t="s">
        <v>247</v>
      </c>
      <c r="BM195" s="140" t="s">
        <v>360</v>
      </c>
    </row>
    <row r="196" spans="2:65" s="1" customFormat="1" ht="24.2" customHeight="1">
      <c r="B196" s="28"/>
      <c r="C196" s="128" t="s">
        <v>157</v>
      </c>
      <c r="D196" s="128" t="s">
        <v>128</v>
      </c>
      <c r="E196" s="129" t="s">
        <v>361</v>
      </c>
      <c r="F196" s="130" t="s">
        <v>362</v>
      </c>
      <c r="G196" s="131" t="s">
        <v>303</v>
      </c>
      <c r="H196" s="132">
        <v>1</v>
      </c>
      <c r="I196" s="133"/>
      <c r="J196" s="134">
        <f t="shared" si="40"/>
        <v>0</v>
      </c>
      <c r="K196" s="135"/>
      <c r="L196" s="28"/>
      <c r="M196" s="136" t="s">
        <v>1</v>
      </c>
      <c r="N196" s="137" t="s">
        <v>38</v>
      </c>
      <c r="P196" s="138">
        <f t="shared" si="41"/>
        <v>0</v>
      </c>
      <c r="Q196" s="138">
        <v>0</v>
      </c>
      <c r="R196" s="138">
        <f t="shared" si="42"/>
        <v>0</v>
      </c>
      <c r="S196" s="138">
        <v>9.1999999999999998E-3</v>
      </c>
      <c r="T196" s="139">
        <f t="shared" si="43"/>
        <v>9.1999999999999998E-3</v>
      </c>
      <c r="AR196" s="140" t="s">
        <v>247</v>
      </c>
      <c r="AT196" s="140" t="s">
        <v>128</v>
      </c>
      <c r="AU196" s="140" t="s">
        <v>133</v>
      </c>
      <c r="AY196" s="13" t="s">
        <v>125</v>
      </c>
      <c r="BE196" s="141">
        <f t="shared" si="44"/>
        <v>0</v>
      </c>
      <c r="BF196" s="141">
        <f t="shared" si="45"/>
        <v>0</v>
      </c>
      <c r="BG196" s="141">
        <f t="shared" si="46"/>
        <v>0</v>
      </c>
      <c r="BH196" s="141">
        <f t="shared" si="47"/>
        <v>0</v>
      </c>
      <c r="BI196" s="141">
        <f t="shared" si="48"/>
        <v>0</v>
      </c>
      <c r="BJ196" s="13" t="s">
        <v>78</v>
      </c>
      <c r="BK196" s="141">
        <f t="shared" si="49"/>
        <v>0</v>
      </c>
      <c r="BL196" s="13" t="s">
        <v>247</v>
      </c>
      <c r="BM196" s="140" t="s">
        <v>363</v>
      </c>
    </row>
    <row r="197" spans="2:65" s="1" customFormat="1" ht="33" customHeight="1">
      <c r="B197" s="28"/>
      <c r="C197" s="128" t="s">
        <v>364</v>
      </c>
      <c r="D197" s="128" t="s">
        <v>128</v>
      </c>
      <c r="E197" s="129" t="s">
        <v>365</v>
      </c>
      <c r="F197" s="130" t="s">
        <v>366</v>
      </c>
      <c r="G197" s="131" t="s">
        <v>303</v>
      </c>
      <c r="H197" s="132">
        <v>1</v>
      </c>
      <c r="I197" s="133"/>
      <c r="J197" s="134">
        <f t="shared" si="40"/>
        <v>0</v>
      </c>
      <c r="K197" s="135"/>
      <c r="L197" s="28"/>
      <c r="M197" s="136" t="s">
        <v>1</v>
      </c>
      <c r="N197" s="137" t="s">
        <v>38</v>
      </c>
      <c r="P197" s="138">
        <f t="shared" si="41"/>
        <v>0</v>
      </c>
      <c r="Q197" s="138">
        <v>4.9300000000000004E-3</v>
      </c>
      <c r="R197" s="138">
        <f t="shared" si="42"/>
        <v>4.9300000000000004E-3</v>
      </c>
      <c r="S197" s="138">
        <v>0</v>
      </c>
      <c r="T197" s="139">
        <f t="shared" si="43"/>
        <v>0</v>
      </c>
      <c r="AR197" s="140" t="s">
        <v>247</v>
      </c>
      <c r="AT197" s="140" t="s">
        <v>128</v>
      </c>
      <c r="AU197" s="140" t="s">
        <v>133</v>
      </c>
      <c r="AY197" s="13" t="s">
        <v>125</v>
      </c>
      <c r="BE197" s="141">
        <f t="shared" si="44"/>
        <v>0</v>
      </c>
      <c r="BF197" s="141">
        <f t="shared" si="45"/>
        <v>0</v>
      </c>
      <c r="BG197" s="141">
        <f t="shared" si="46"/>
        <v>0</v>
      </c>
      <c r="BH197" s="141">
        <f t="shared" si="47"/>
        <v>0</v>
      </c>
      <c r="BI197" s="141">
        <f t="shared" si="48"/>
        <v>0</v>
      </c>
      <c r="BJ197" s="13" t="s">
        <v>78</v>
      </c>
      <c r="BK197" s="141">
        <f t="shared" si="49"/>
        <v>0</v>
      </c>
      <c r="BL197" s="13" t="s">
        <v>247</v>
      </c>
      <c r="BM197" s="140" t="s">
        <v>367</v>
      </c>
    </row>
    <row r="198" spans="2:65" s="1" customFormat="1" ht="16.5" customHeight="1">
      <c r="B198" s="28"/>
      <c r="C198" s="128" t="s">
        <v>368</v>
      </c>
      <c r="D198" s="128" t="s">
        <v>128</v>
      </c>
      <c r="E198" s="129" t="s">
        <v>369</v>
      </c>
      <c r="F198" s="130" t="s">
        <v>370</v>
      </c>
      <c r="G198" s="131" t="s">
        <v>303</v>
      </c>
      <c r="H198" s="132">
        <v>2</v>
      </c>
      <c r="I198" s="133"/>
      <c r="J198" s="134">
        <f t="shared" si="40"/>
        <v>0</v>
      </c>
      <c r="K198" s="135"/>
      <c r="L198" s="28"/>
      <c r="M198" s="136" t="s">
        <v>1</v>
      </c>
      <c r="N198" s="137" t="s">
        <v>38</v>
      </c>
      <c r="P198" s="138">
        <f t="shared" si="41"/>
        <v>0</v>
      </c>
      <c r="Q198" s="138">
        <v>0</v>
      </c>
      <c r="R198" s="138">
        <f t="shared" si="42"/>
        <v>0</v>
      </c>
      <c r="S198" s="138">
        <v>8.5999999999999998E-4</v>
      </c>
      <c r="T198" s="139">
        <f t="shared" si="43"/>
        <v>1.72E-3</v>
      </c>
      <c r="AR198" s="140" t="s">
        <v>247</v>
      </c>
      <c r="AT198" s="140" t="s">
        <v>128</v>
      </c>
      <c r="AU198" s="140" t="s">
        <v>133</v>
      </c>
      <c r="AY198" s="13" t="s">
        <v>125</v>
      </c>
      <c r="BE198" s="141">
        <f t="shared" si="44"/>
        <v>0</v>
      </c>
      <c r="BF198" s="141">
        <f t="shared" si="45"/>
        <v>0</v>
      </c>
      <c r="BG198" s="141">
        <f t="shared" si="46"/>
        <v>0</v>
      </c>
      <c r="BH198" s="141">
        <f t="shared" si="47"/>
        <v>0</v>
      </c>
      <c r="BI198" s="141">
        <f t="shared" si="48"/>
        <v>0</v>
      </c>
      <c r="BJ198" s="13" t="s">
        <v>78</v>
      </c>
      <c r="BK198" s="141">
        <f t="shared" si="49"/>
        <v>0</v>
      </c>
      <c r="BL198" s="13" t="s">
        <v>247</v>
      </c>
      <c r="BM198" s="140" t="s">
        <v>371</v>
      </c>
    </row>
    <row r="199" spans="2:65" s="1" customFormat="1" ht="24.2" customHeight="1">
      <c r="B199" s="28"/>
      <c r="C199" s="128" t="s">
        <v>372</v>
      </c>
      <c r="D199" s="128" t="s">
        <v>128</v>
      </c>
      <c r="E199" s="129" t="s">
        <v>373</v>
      </c>
      <c r="F199" s="130" t="s">
        <v>374</v>
      </c>
      <c r="G199" s="131" t="s">
        <v>303</v>
      </c>
      <c r="H199" s="132">
        <v>1</v>
      </c>
      <c r="I199" s="133"/>
      <c r="J199" s="134">
        <f t="shared" si="40"/>
        <v>0</v>
      </c>
      <c r="K199" s="135"/>
      <c r="L199" s="28"/>
      <c r="M199" s="136" t="s">
        <v>1</v>
      </c>
      <c r="N199" s="137" t="s">
        <v>38</v>
      </c>
      <c r="P199" s="138">
        <f t="shared" si="41"/>
        <v>0</v>
      </c>
      <c r="Q199" s="138">
        <v>1.8E-3</v>
      </c>
      <c r="R199" s="138">
        <f t="shared" si="42"/>
        <v>1.8E-3</v>
      </c>
      <c r="S199" s="138">
        <v>0</v>
      </c>
      <c r="T199" s="139">
        <f t="shared" si="43"/>
        <v>0</v>
      </c>
      <c r="AR199" s="140" t="s">
        <v>247</v>
      </c>
      <c r="AT199" s="140" t="s">
        <v>128</v>
      </c>
      <c r="AU199" s="140" t="s">
        <v>133</v>
      </c>
      <c r="AY199" s="13" t="s">
        <v>125</v>
      </c>
      <c r="BE199" s="141">
        <f t="shared" si="44"/>
        <v>0</v>
      </c>
      <c r="BF199" s="141">
        <f t="shared" si="45"/>
        <v>0</v>
      </c>
      <c r="BG199" s="141">
        <f t="shared" si="46"/>
        <v>0</v>
      </c>
      <c r="BH199" s="141">
        <f t="shared" si="47"/>
        <v>0</v>
      </c>
      <c r="BI199" s="141">
        <f t="shared" si="48"/>
        <v>0</v>
      </c>
      <c r="BJ199" s="13" t="s">
        <v>78</v>
      </c>
      <c r="BK199" s="141">
        <f t="shared" si="49"/>
        <v>0</v>
      </c>
      <c r="BL199" s="13" t="s">
        <v>247</v>
      </c>
      <c r="BM199" s="140" t="s">
        <v>375</v>
      </c>
    </row>
    <row r="200" spans="2:65" s="1" customFormat="1" ht="16.5" customHeight="1">
      <c r="B200" s="28"/>
      <c r="C200" s="128" t="s">
        <v>376</v>
      </c>
      <c r="D200" s="128" t="s">
        <v>128</v>
      </c>
      <c r="E200" s="129" t="s">
        <v>377</v>
      </c>
      <c r="F200" s="130" t="s">
        <v>378</v>
      </c>
      <c r="G200" s="131" t="s">
        <v>303</v>
      </c>
      <c r="H200" s="132">
        <v>1</v>
      </c>
      <c r="I200" s="133"/>
      <c r="J200" s="134">
        <f t="shared" si="40"/>
        <v>0</v>
      </c>
      <c r="K200" s="135"/>
      <c r="L200" s="28"/>
      <c r="M200" s="136" t="s">
        <v>1</v>
      </c>
      <c r="N200" s="137" t="s">
        <v>38</v>
      </c>
      <c r="P200" s="138">
        <f t="shared" si="41"/>
        <v>0</v>
      </c>
      <c r="Q200" s="138">
        <v>1.8400000000000001E-3</v>
      </c>
      <c r="R200" s="138">
        <f t="shared" si="42"/>
        <v>1.8400000000000001E-3</v>
      </c>
      <c r="S200" s="138">
        <v>0</v>
      </c>
      <c r="T200" s="139">
        <f t="shared" si="43"/>
        <v>0</v>
      </c>
      <c r="AR200" s="140" t="s">
        <v>247</v>
      </c>
      <c r="AT200" s="140" t="s">
        <v>128</v>
      </c>
      <c r="AU200" s="140" t="s">
        <v>133</v>
      </c>
      <c r="AY200" s="13" t="s">
        <v>125</v>
      </c>
      <c r="BE200" s="141">
        <f t="shared" si="44"/>
        <v>0</v>
      </c>
      <c r="BF200" s="141">
        <f t="shared" si="45"/>
        <v>0</v>
      </c>
      <c r="BG200" s="141">
        <f t="shared" si="46"/>
        <v>0</v>
      </c>
      <c r="BH200" s="141">
        <f t="shared" si="47"/>
        <v>0</v>
      </c>
      <c r="BI200" s="141">
        <f t="shared" si="48"/>
        <v>0</v>
      </c>
      <c r="BJ200" s="13" t="s">
        <v>78</v>
      </c>
      <c r="BK200" s="141">
        <f t="shared" si="49"/>
        <v>0</v>
      </c>
      <c r="BL200" s="13" t="s">
        <v>247</v>
      </c>
      <c r="BM200" s="140" t="s">
        <v>379</v>
      </c>
    </row>
    <row r="201" spans="2:65" s="1" customFormat="1" ht="16.5" customHeight="1">
      <c r="B201" s="28"/>
      <c r="C201" s="128" t="s">
        <v>179</v>
      </c>
      <c r="D201" s="128" t="s">
        <v>128</v>
      </c>
      <c r="E201" s="129" t="s">
        <v>380</v>
      </c>
      <c r="F201" s="130" t="s">
        <v>381</v>
      </c>
      <c r="G201" s="131" t="s">
        <v>188</v>
      </c>
      <c r="H201" s="132">
        <v>1</v>
      </c>
      <c r="I201" s="133"/>
      <c r="J201" s="134">
        <f t="shared" si="40"/>
        <v>0</v>
      </c>
      <c r="K201" s="135"/>
      <c r="L201" s="28"/>
      <c r="M201" s="136" t="s">
        <v>1</v>
      </c>
      <c r="N201" s="137" t="s">
        <v>38</v>
      </c>
      <c r="P201" s="138">
        <f t="shared" si="41"/>
        <v>0</v>
      </c>
      <c r="Q201" s="138">
        <v>0</v>
      </c>
      <c r="R201" s="138">
        <f t="shared" si="42"/>
        <v>0</v>
      </c>
      <c r="S201" s="138">
        <v>2.2499999999999998E-3</v>
      </c>
      <c r="T201" s="139">
        <f t="shared" si="43"/>
        <v>2.2499999999999998E-3</v>
      </c>
      <c r="AR201" s="140" t="s">
        <v>247</v>
      </c>
      <c r="AT201" s="140" t="s">
        <v>128</v>
      </c>
      <c r="AU201" s="140" t="s">
        <v>133</v>
      </c>
      <c r="AY201" s="13" t="s">
        <v>125</v>
      </c>
      <c r="BE201" s="141">
        <f t="shared" si="44"/>
        <v>0</v>
      </c>
      <c r="BF201" s="141">
        <f t="shared" si="45"/>
        <v>0</v>
      </c>
      <c r="BG201" s="141">
        <f t="shared" si="46"/>
        <v>0</v>
      </c>
      <c r="BH201" s="141">
        <f t="shared" si="47"/>
        <v>0</v>
      </c>
      <c r="BI201" s="141">
        <f t="shared" si="48"/>
        <v>0</v>
      </c>
      <c r="BJ201" s="13" t="s">
        <v>78</v>
      </c>
      <c r="BK201" s="141">
        <f t="shared" si="49"/>
        <v>0</v>
      </c>
      <c r="BL201" s="13" t="s">
        <v>247</v>
      </c>
      <c r="BM201" s="140" t="s">
        <v>382</v>
      </c>
    </row>
    <row r="202" spans="2:65" s="1" customFormat="1" ht="16.5" customHeight="1">
      <c r="B202" s="28"/>
      <c r="C202" s="128" t="s">
        <v>383</v>
      </c>
      <c r="D202" s="128" t="s">
        <v>128</v>
      </c>
      <c r="E202" s="129" t="s">
        <v>384</v>
      </c>
      <c r="F202" s="130" t="s">
        <v>385</v>
      </c>
      <c r="G202" s="131" t="s">
        <v>303</v>
      </c>
      <c r="H202" s="132">
        <v>1</v>
      </c>
      <c r="I202" s="133"/>
      <c r="J202" s="134">
        <f t="shared" si="40"/>
        <v>0</v>
      </c>
      <c r="K202" s="135"/>
      <c r="L202" s="28"/>
      <c r="M202" s="136" t="s">
        <v>1</v>
      </c>
      <c r="N202" s="137" t="s">
        <v>38</v>
      </c>
      <c r="P202" s="138">
        <f t="shared" si="41"/>
        <v>0</v>
      </c>
      <c r="Q202" s="138">
        <v>1.8400000000000001E-3</v>
      </c>
      <c r="R202" s="138">
        <f t="shared" si="42"/>
        <v>1.8400000000000001E-3</v>
      </c>
      <c r="S202" s="138">
        <v>0</v>
      </c>
      <c r="T202" s="139">
        <f t="shared" si="43"/>
        <v>0</v>
      </c>
      <c r="AR202" s="140" t="s">
        <v>247</v>
      </c>
      <c r="AT202" s="140" t="s">
        <v>128</v>
      </c>
      <c r="AU202" s="140" t="s">
        <v>133</v>
      </c>
      <c r="AY202" s="13" t="s">
        <v>125</v>
      </c>
      <c r="BE202" s="141">
        <f t="shared" si="44"/>
        <v>0</v>
      </c>
      <c r="BF202" s="141">
        <f t="shared" si="45"/>
        <v>0</v>
      </c>
      <c r="BG202" s="141">
        <f t="shared" si="46"/>
        <v>0</v>
      </c>
      <c r="BH202" s="141">
        <f t="shared" si="47"/>
        <v>0</v>
      </c>
      <c r="BI202" s="141">
        <f t="shared" si="48"/>
        <v>0</v>
      </c>
      <c r="BJ202" s="13" t="s">
        <v>78</v>
      </c>
      <c r="BK202" s="141">
        <f t="shared" si="49"/>
        <v>0</v>
      </c>
      <c r="BL202" s="13" t="s">
        <v>247</v>
      </c>
      <c r="BM202" s="140" t="s">
        <v>386</v>
      </c>
    </row>
    <row r="203" spans="2:65" s="1" customFormat="1" ht="16.5" customHeight="1">
      <c r="B203" s="28"/>
      <c r="C203" s="128" t="s">
        <v>387</v>
      </c>
      <c r="D203" s="128" t="s">
        <v>128</v>
      </c>
      <c r="E203" s="129" t="s">
        <v>388</v>
      </c>
      <c r="F203" s="130" t="s">
        <v>389</v>
      </c>
      <c r="G203" s="131" t="s">
        <v>188</v>
      </c>
      <c r="H203" s="132">
        <v>2</v>
      </c>
      <c r="I203" s="133"/>
      <c r="J203" s="134">
        <f t="shared" si="40"/>
        <v>0</v>
      </c>
      <c r="K203" s="135"/>
      <c r="L203" s="28"/>
      <c r="M203" s="136" t="s">
        <v>1</v>
      </c>
      <c r="N203" s="137" t="s">
        <v>38</v>
      </c>
      <c r="P203" s="138">
        <f t="shared" si="41"/>
        <v>0</v>
      </c>
      <c r="Q203" s="138">
        <v>2.4000000000000001E-4</v>
      </c>
      <c r="R203" s="138">
        <f t="shared" si="42"/>
        <v>4.8000000000000001E-4</v>
      </c>
      <c r="S203" s="138">
        <v>0</v>
      </c>
      <c r="T203" s="139">
        <f t="shared" si="43"/>
        <v>0</v>
      </c>
      <c r="AR203" s="140" t="s">
        <v>247</v>
      </c>
      <c r="AT203" s="140" t="s">
        <v>128</v>
      </c>
      <c r="AU203" s="140" t="s">
        <v>133</v>
      </c>
      <c r="AY203" s="13" t="s">
        <v>125</v>
      </c>
      <c r="BE203" s="141">
        <f t="shared" si="44"/>
        <v>0</v>
      </c>
      <c r="BF203" s="141">
        <f t="shared" si="45"/>
        <v>0</v>
      </c>
      <c r="BG203" s="141">
        <f t="shared" si="46"/>
        <v>0</v>
      </c>
      <c r="BH203" s="141">
        <f t="shared" si="47"/>
        <v>0</v>
      </c>
      <c r="BI203" s="141">
        <f t="shared" si="48"/>
        <v>0</v>
      </c>
      <c r="BJ203" s="13" t="s">
        <v>78</v>
      </c>
      <c r="BK203" s="141">
        <f t="shared" si="49"/>
        <v>0</v>
      </c>
      <c r="BL203" s="13" t="s">
        <v>247</v>
      </c>
      <c r="BM203" s="140" t="s">
        <v>390</v>
      </c>
    </row>
    <row r="204" spans="2:65" s="1" customFormat="1" ht="24.2" customHeight="1">
      <c r="B204" s="28"/>
      <c r="C204" s="128" t="s">
        <v>391</v>
      </c>
      <c r="D204" s="128" t="s">
        <v>128</v>
      </c>
      <c r="E204" s="129" t="s">
        <v>392</v>
      </c>
      <c r="F204" s="130" t="s">
        <v>393</v>
      </c>
      <c r="G204" s="131" t="s">
        <v>288</v>
      </c>
      <c r="H204" s="153"/>
      <c r="I204" s="133"/>
      <c r="J204" s="134">
        <f t="shared" si="40"/>
        <v>0</v>
      </c>
      <c r="K204" s="135"/>
      <c r="L204" s="28"/>
      <c r="M204" s="136" t="s">
        <v>1</v>
      </c>
      <c r="N204" s="137" t="s">
        <v>38</v>
      </c>
      <c r="P204" s="138">
        <f t="shared" si="41"/>
        <v>0</v>
      </c>
      <c r="Q204" s="138">
        <v>0</v>
      </c>
      <c r="R204" s="138">
        <f t="shared" si="42"/>
        <v>0</v>
      </c>
      <c r="S204" s="138">
        <v>0</v>
      </c>
      <c r="T204" s="139">
        <f t="shared" si="43"/>
        <v>0</v>
      </c>
      <c r="AR204" s="140" t="s">
        <v>247</v>
      </c>
      <c r="AT204" s="140" t="s">
        <v>128</v>
      </c>
      <c r="AU204" s="140" t="s">
        <v>133</v>
      </c>
      <c r="AY204" s="13" t="s">
        <v>125</v>
      </c>
      <c r="BE204" s="141">
        <f t="shared" si="44"/>
        <v>0</v>
      </c>
      <c r="BF204" s="141">
        <f t="shared" si="45"/>
        <v>0</v>
      </c>
      <c r="BG204" s="141">
        <f t="shared" si="46"/>
        <v>0</v>
      </c>
      <c r="BH204" s="141">
        <f t="shared" si="47"/>
        <v>0</v>
      </c>
      <c r="BI204" s="141">
        <f t="shared" si="48"/>
        <v>0</v>
      </c>
      <c r="BJ204" s="13" t="s">
        <v>78</v>
      </c>
      <c r="BK204" s="141">
        <f t="shared" si="49"/>
        <v>0</v>
      </c>
      <c r="BL204" s="13" t="s">
        <v>247</v>
      </c>
      <c r="BM204" s="140" t="s">
        <v>394</v>
      </c>
    </row>
    <row r="205" spans="2:65" s="11" customFormat="1" ht="22.9" customHeight="1">
      <c r="B205" s="116"/>
      <c r="D205" s="117" t="s">
        <v>72</v>
      </c>
      <c r="E205" s="126" t="s">
        <v>395</v>
      </c>
      <c r="F205" s="126" t="s">
        <v>396</v>
      </c>
      <c r="I205" s="119"/>
      <c r="J205" s="127">
        <f>BK205</f>
        <v>0</v>
      </c>
      <c r="L205" s="116"/>
      <c r="M205" s="121"/>
      <c r="P205" s="122">
        <f>SUM(P206:P207)</f>
        <v>0</v>
      </c>
      <c r="R205" s="122">
        <f>SUM(R206:R207)</f>
        <v>9.1999999999999998E-3</v>
      </c>
      <c r="T205" s="123">
        <f>SUM(T206:T207)</f>
        <v>0</v>
      </c>
      <c r="AR205" s="117" t="s">
        <v>133</v>
      </c>
      <c r="AT205" s="124" t="s">
        <v>72</v>
      </c>
      <c r="AU205" s="124" t="s">
        <v>78</v>
      </c>
      <c r="AY205" s="117" t="s">
        <v>125</v>
      </c>
      <c r="BK205" s="125">
        <f>SUM(BK206:BK207)</f>
        <v>0</v>
      </c>
    </row>
    <row r="206" spans="2:65" s="1" customFormat="1" ht="24.2" customHeight="1">
      <c r="B206" s="28"/>
      <c r="C206" s="128" t="s">
        <v>397</v>
      </c>
      <c r="D206" s="128" t="s">
        <v>128</v>
      </c>
      <c r="E206" s="129" t="s">
        <v>398</v>
      </c>
      <c r="F206" s="130" t="s">
        <v>399</v>
      </c>
      <c r="G206" s="131" t="s">
        <v>303</v>
      </c>
      <c r="H206" s="132">
        <v>1</v>
      </c>
      <c r="I206" s="133"/>
      <c r="J206" s="134">
        <f>ROUND(I206*H206,2)</f>
        <v>0</v>
      </c>
      <c r="K206" s="135"/>
      <c r="L206" s="28"/>
      <c r="M206" s="136" t="s">
        <v>1</v>
      </c>
      <c r="N206" s="137" t="s">
        <v>38</v>
      </c>
      <c r="P206" s="138">
        <f>O206*H206</f>
        <v>0</v>
      </c>
      <c r="Q206" s="138">
        <v>9.1999999999999998E-3</v>
      </c>
      <c r="R206" s="138">
        <f>Q206*H206</f>
        <v>9.1999999999999998E-3</v>
      </c>
      <c r="S206" s="138">
        <v>0</v>
      </c>
      <c r="T206" s="139">
        <f>S206*H206</f>
        <v>0</v>
      </c>
      <c r="AR206" s="140" t="s">
        <v>247</v>
      </c>
      <c r="AT206" s="140" t="s">
        <v>128</v>
      </c>
      <c r="AU206" s="140" t="s">
        <v>133</v>
      </c>
      <c r="AY206" s="13" t="s">
        <v>125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3" t="s">
        <v>78</v>
      </c>
      <c r="BK206" s="141">
        <f>ROUND(I206*H206,2)</f>
        <v>0</v>
      </c>
      <c r="BL206" s="13" t="s">
        <v>247</v>
      </c>
      <c r="BM206" s="140" t="s">
        <v>400</v>
      </c>
    </row>
    <row r="207" spans="2:65" s="1" customFormat="1" ht="24.2" customHeight="1">
      <c r="B207" s="28"/>
      <c r="C207" s="128" t="s">
        <v>401</v>
      </c>
      <c r="D207" s="128" t="s">
        <v>128</v>
      </c>
      <c r="E207" s="129" t="s">
        <v>402</v>
      </c>
      <c r="F207" s="130" t="s">
        <v>403</v>
      </c>
      <c r="G207" s="131" t="s">
        <v>288</v>
      </c>
      <c r="H207" s="153"/>
      <c r="I207" s="133"/>
      <c r="J207" s="134">
        <f>ROUND(I207*H207,2)</f>
        <v>0</v>
      </c>
      <c r="K207" s="135"/>
      <c r="L207" s="28"/>
      <c r="M207" s="136" t="s">
        <v>1</v>
      </c>
      <c r="N207" s="137" t="s">
        <v>38</v>
      </c>
      <c r="P207" s="138">
        <f>O207*H207</f>
        <v>0</v>
      </c>
      <c r="Q207" s="138">
        <v>0</v>
      </c>
      <c r="R207" s="138">
        <f>Q207*H207</f>
        <v>0</v>
      </c>
      <c r="S207" s="138">
        <v>0</v>
      </c>
      <c r="T207" s="139">
        <f>S207*H207</f>
        <v>0</v>
      </c>
      <c r="AR207" s="140" t="s">
        <v>247</v>
      </c>
      <c r="AT207" s="140" t="s">
        <v>128</v>
      </c>
      <c r="AU207" s="140" t="s">
        <v>133</v>
      </c>
      <c r="AY207" s="13" t="s">
        <v>125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3" t="s">
        <v>78</v>
      </c>
      <c r="BK207" s="141">
        <f>ROUND(I207*H207,2)</f>
        <v>0</v>
      </c>
      <c r="BL207" s="13" t="s">
        <v>247</v>
      </c>
      <c r="BM207" s="140" t="s">
        <v>404</v>
      </c>
    </row>
    <row r="208" spans="2:65" s="11" customFormat="1" ht="22.9" customHeight="1">
      <c r="B208" s="116"/>
      <c r="D208" s="117" t="s">
        <v>72</v>
      </c>
      <c r="E208" s="126" t="s">
        <v>405</v>
      </c>
      <c r="F208" s="126" t="s">
        <v>406</v>
      </c>
      <c r="I208" s="119"/>
      <c r="J208" s="127">
        <f>BK208</f>
        <v>0</v>
      </c>
      <c r="L208" s="116"/>
      <c r="M208" s="121"/>
      <c r="P208" s="122">
        <f>SUM(P209:P214)</f>
        <v>0</v>
      </c>
      <c r="R208" s="122">
        <f>SUM(R209:R214)</f>
        <v>8.2524E-2</v>
      </c>
      <c r="T208" s="123">
        <f>SUM(T209:T214)</f>
        <v>0.83286249999999995</v>
      </c>
      <c r="AR208" s="117" t="s">
        <v>133</v>
      </c>
      <c r="AT208" s="124" t="s">
        <v>72</v>
      </c>
      <c r="AU208" s="124" t="s">
        <v>78</v>
      </c>
      <c r="AY208" s="117" t="s">
        <v>125</v>
      </c>
      <c r="BK208" s="125">
        <f>SUM(BK209:BK214)</f>
        <v>0</v>
      </c>
    </row>
    <row r="209" spans="2:65" s="1" customFormat="1" ht="24.2" customHeight="1">
      <c r="B209" s="28"/>
      <c r="C209" s="128" t="s">
        <v>194</v>
      </c>
      <c r="D209" s="128" t="s">
        <v>128</v>
      </c>
      <c r="E209" s="129" t="s">
        <v>407</v>
      </c>
      <c r="F209" s="130" t="s">
        <v>408</v>
      </c>
      <c r="G209" s="131" t="s">
        <v>131</v>
      </c>
      <c r="H209" s="132">
        <v>23.95</v>
      </c>
      <c r="I209" s="133"/>
      <c r="J209" s="134">
        <f t="shared" ref="J209:J214" si="50">ROUND(I209*H209,2)</f>
        <v>0</v>
      </c>
      <c r="K209" s="135"/>
      <c r="L209" s="28"/>
      <c r="M209" s="136" t="s">
        <v>1</v>
      </c>
      <c r="N209" s="137" t="s">
        <v>38</v>
      </c>
      <c r="P209" s="138">
        <f t="shared" ref="P209:P214" si="51">O209*H209</f>
        <v>0</v>
      </c>
      <c r="Q209" s="138">
        <v>0</v>
      </c>
      <c r="R209" s="138">
        <f t="shared" ref="R209:R214" si="52">Q209*H209</f>
        <v>0</v>
      </c>
      <c r="S209" s="138">
        <v>3.175E-2</v>
      </c>
      <c r="T209" s="139">
        <f t="shared" ref="T209:T214" si="53">S209*H209</f>
        <v>0.76041249999999994</v>
      </c>
      <c r="AR209" s="140" t="s">
        <v>247</v>
      </c>
      <c r="AT209" s="140" t="s">
        <v>128</v>
      </c>
      <c r="AU209" s="140" t="s">
        <v>133</v>
      </c>
      <c r="AY209" s="13" t="s">
        <v>125</v>
      </c>
      <c r="BE209" s="141">
        <f t="shared" ref="BE209:BE214" si="54">IF(N209="základní",J209,0)</f>
        <v>0</v>
      </c>
      <c r="BF209" s="141">
        <f t="shared" ref="BF209:BF214" si="55">IF(N209="snížená",J209,0)</f>
        <v>0</v>
      </c>
      <c r="BG209" s="141">
        <f t="shared" ref="BG209:BG214" si="56">IF(N209="zákl. přenesená",J209,0)</f>
        <v>0</v>
      </c>
      <c r="BH209" s="141">
        <f t="shared" ref="BH209:BH214" si="57">IF(N209="sníž. přenesená",J209,0)</f>
        <v>0</v>
      </c>
      <c r="BI209" s="141">
        <f t="shared" ref="BI209:BI214" si="58">IF(N209="nulová",J209,0)</f>
        <v>0</v>
      </c>
      <c r="BJ209" s="13" t="s">
        <v>78</v>
      </c>
      <c r="BK209" s="141">
        <f t="shared" ref="BK209:BK214" si="59">ROUND(I209*H209,2)</f>
        <v>0</v>
      </c>
      <c r="BL209" s="13" t="s">
        <v>247</v>
      </c>
      <c r="BM209" s="140" t="s">
        <v>409</v>
      </c>
    </row>
    <row r="210" spans="2:65" s="1" customFormat="1" ht="24.2" customHeight="1">
      <c r="B210" s="28"/>
      <c r="C210" s="128" t="s">
        <v>410</v>
      </c>
      <c r="D210" s="128" t="s">
        <v>128</v>
      </c>
      <c r="E210" s="129" t="s">
        <v>411</v>
      </c>
      <c r="F210" s="130" t="s">
        <v>412</v>
      </c>
      <c r="G210" s="131" t="s">
        <v>131</v>
      </c>
      <c r="H210" s="132">
        <v>5.2</v>
      </c>
      <c r="I210" s="133"/>
      <c r="J210" s="134">
        <f t="shared" si="50"/>
        <v>0</v>
      </c>
      <c r="K210" s="135"/>
      <c r="L210" s="28"/>
      <c r="M210" s="136" t="s">
        <v>1</v>
      </c>
      <c r="N210" s="137" t="s">
        <v>38</v>
      </c>
      <c r="P210" s="138">
        <f t="shared" si="51"/>
        <v>0</v>
      </c>
      <c r="Q210" s="138">
        <v>1.5769999999999999E-2</v>
      </c>
      <c r="R210" s="138">
        <f t="shared" si="52"/>
        <v>8.2003999999999994E-2</v>
      </c>
      <c r="S210" s="138">
        <v>0</v>
      </c>
      <c r="T210" s="139">
        <f t="shared" si="53"/>
        <v>0</v>
      </c>
      <c r="AR210" s="140" t="s">
        <v>247</v>
      </c>
      <c r="AT210" s="140" t="s">
        <v>128</v>
      </c>
      <c r="AU210" s="140" t="s">
        <v>133</v>
      </c>
      <c r="AY210" s="13" t="s">
        <v>125</v>
      </c>
      <c r="BE210" s="141">
        <f t="shared" si="54"/>
        <v>0</v>
      </c>
      <c r="BF210" s="141">
        <f t="shared" si="55"/>
        <v>0</v>
      </c>
      <c r="BG210" s="141">
        <f t="shared" si="56"/>
        <v>0</v>
      </c>
      <c r="BH210" s="141">
        <f t="shared" si="57"/>
        <v>0</v>
      </c>
      <c r="BI210" s="141">
        <f t="shared" si="58"/>
        <v>0</v>
      </c>
      <c r="BJ210" s="13" t="s">
        <v>78</v>
      </c>
      <c r="BK210" s="141">
        <f t="shared" si="59"/>
        <v>0</v>
      </c>
      <c r="BL210" s="13" t="s">
        <v>247</v>
      </c>
      <c r="BM210" s="140" t="s">
        <v>413</v>
      </c>
    </row>
    <row r="211" spans="2:65" s="1" customFormat="1" ht="16.5" customHeight="1">
      <c r="B211" s="28"/>
      <c r="C211" s="128" t="s">
        <v>414</v>
      </c>
      <c r="D211" s="128" t="s">
        <v>128</v>
      </c>
      <c r="E211" s="129" t="s">
        <v>415</v>
      </c>
      <c r="F211" s="130" t="s">
        <v>416</v>
      </c>
      <c r="G211" s="131" t="s">
        <v>131</v>
      </c>
      <c r="H211" s="132">
        <v>5.2</v>
      </c>
      <c r="I211" s="133"/>
      <c r="J211" s="134">
        <f t="shared" si="50"/>
        <v>0</v>
      </c>
      <c r="K211" s="135"/>
      <c r="L211" s="28"/>
      <c r="M211" s="136" t="s">
        <v>1</v>
      </c>
      <c r="N211" s="137" t="s">
        <v>38</v>
      </c>
      <c r="P211" s="138">
        <f t="shared" si="51"/>
        <v>0</v>
      </c>
      <c r="Q211" s="138">
        <v>1E-4</v>
      </c>
      <c r="R211" s="138">
        <f t="shared" si="52"/>
        <v>5.2000000000000006E-4</v>
      </c>
      <c r="S211" s="138">
        <v>0</v>
      </c>
      <c r="T211" s="139">
        <f t="shared" si="53"/>
        <v>0</v>
      </c>
      <c r="AR211" s="140" t="s">
        <v>247</v>
      </c>
      <c r="AT211" s="140" t="s">
        <v>128</v>
      </c>
      <c r="AU211" s="140" t="s">
        <v>133</v>
      </c>
      <c r="AY211" s="13" t="s">
        <v>125</v>
      </c>
      <c r="BE211" s="141">
        <f t="shared" si="54"/>
        <v>0</v>
      </c>
      <c r="BF211" s="141">
        <f t="shared" si="55"/>
        <v>0</v>
      </c>
      <c r="BG211" s="141">
        <f t="shared" si="56"/>
        <v>0</v>
      </c>
      <c r="BH211" s="141">
        <f t="shared" si="57"/>
        <v>0</v>
      </c>
      <c r="BI211" s="141">
        <f t="shared" si="58"/>
        <v>0</v>
      </c>
      <c r="BJ211" s="13" t="s">
        <v>78</v>
      </c>
      <c r="BK211" s="141">
        <f t="shared" si="59"/>
        <v>0</v>
      </c>
      <c r="BL211" s="13" t="s">
        <v>247</v>
      </c>
      <c r="BM211" s="140" t="s">
        <v>417</v>
      </c>
    </row>
    <row r="212" spans="2:65" s="1" customFormat="1" ht="21.75" customHeight="1">
      <c r="B212" s="28"/>
      <c r="C212" s="128" t="s">
        <v>418</v>
      </c>
      <c r="D212" s="128" t="s">
        <v>128</v>
      </c>
      <c r="E212" s="129" t="s">
        <v>419</v>
      </c>
      <c r="F212" s="130" t="s">
        <v>420</v>
      </c>
      <c r="G212" s="131" t="s">
        <v>131</v>
      </c>
      <c r="H212" s="132">
        <v>4.2</v>
      </c>
      <c r="I212" s="133"/>
      <c r="J212" s="134">
        <f t="shared" si="50"/>
        <v>0</v>
      </c>
      <c r="K212" s="135"/>
      <c r="L212" s="28"/>
      <c r="M212" s="136" t="s">
        <v>1</v>
      </c>
      <c r="N212" s="137" t="s">
        <v>38</v>
      </c>
      <c r="P212" s="138">
        <f t="shared" si="51"/>
        <v>0</v>
      </c>
      <c r="Q212" s="138">
        <v>0</v>
      </c>
      <c r="R212" s="138">
        <f t="shared" si="52"/>
        <v>0</v>
      </c>
      <c r="S212" s="138">
        <v>0</v>
      </c>
      <c r="T212" s="139">
        <f t="shared" si="53"/>
        <v>0</v>
      </c>
      <c r="AR212" s="140" t="s">
        <v>247</v>
      </c>
      <c r="AT212" s="140" t="s">
        <v>128</v>
      </c>
      <c r="AU212" s="140" t="s">
        <v>133</v>
      </c>
      <c r="AY212" s="13" t="s">
        <v>125</v>
      </c>
      <c r="BE212" s="141">
        <f t="shared" si="54"/>
        <v>0</v>
      </c>
      <c r="BF212" s="141">
        <f t="shared" si="55"/>
        <v>0</v>
      </c>
      <c r="BG212" s="141">
        <f t="shared" si="56"/>
        <v>0</v>
      </c>
      <c r="BH212" s="141">
        <f t="shared" si="57"/>
        <v>0</v>
      </c>
      <c r="BI212" s="141">
        <f t="shared" si="58"/>
        <v>0</v>
      </c>
      <c r="BJ212" s="13" t="s">
        <v>78</v>
      </c>
      <c r="BK212" s="141">
        <f t="shared" si="59"/>
        <v>0</v>
      </c>
      <c r="BL212" s="13" t="s">
        <v>247</v>
      </c>
      <c r="BM212" s="140" t="s">
        <v>421</v>
      </c>
    </row>
    <row r="213" spans="2:65" s="1" customFormat="1" ht="24.2" customHeight="1">
      <c r="B213" s="28"/>
      <c r="C213" s="128" t="s">
        <v>422</v>
      </c>
      <c r="D213" s="128" t="s">
        <v>128</v>
      </c>
      <c r="E213" s="129" t="s">
        <v>423</v>
      </c>
      <c r="F213" s="130" t="s">
        <v>424</v>
      </c>
      <c r="G213" s="131" t="s">
        <v>131</v>
      </c>
      <c r="H213" s="132">
        <v>4.2</v>
      </c>
      <c r="I213" s="133"/>
      <c r="J213" s="134">
        <f t="shared" si="50"/>
        <v>0</v>
      </c>
      <c r="K213" s="135"/>
      <c r="L213" s="28"/>
      <c r="M213" s="136" t="s">
        <v>1</v>
      </c>
      <c r="N213" s="137" t="s">
        <v>38</v>
      </c>
      <c r="P213" s="138">
        <f t="shared" si="51"/>
        <v>0</v>
      </c>
      <c r="Q213" s="138">
        <v>0</v>
      </c>
      <c r="R213" s="138">
        <f t="shared" si="52"/>
        <v>0</v>
      </c>
      <c r="S213" s="138">
        <v>1.7250000000000001E-2</v>
      </c>
      <c r="T213" s="139">
        <f t="shared" si="53"/>
        <v>7.2450000000000014E-2</v>
      </c>
      <c r="AR213" s="140" t="s">
        <v>247</v>
      </c>
      <c r="AT213" s="140" t="s">
        <v>128</v>
      </c>
      <c r="AU213" s="140" t="s">
        <v>133</v>
      </c>
      <c r="AY213" s="13" t="s">
        <v>125</v>
      </c>
      <c r="BE213" s="141">
        <f t="shared" si="54"/>
        <v>0</v>
      </c>
      <c r="BF213" s="141">
        <f t="shared" si="55"/>
        <v>0</v>
      </c>
      <c r="BG213" s="141">
        <f t="shared" si="56"/>
        <v>0</v>
      </c>
      <c r="BH213" s="141">
        <f t="shared" si="57"/>
        <v>0</v>
      </c>
      <c r="BI213" s="141">
        <f t="shared" si="58"/>
        <v>0</v>
      </c>
      <c r="BJ213" s="13" t="s">
        <v>78</v>
      </c>
      <c r="BK213" s="141">
        <f t="shared" si="59"/>
        <v>0</v>
      </c>
      <c r="BL213" s="13" t="s">
        <v>247</v>
      </c>
      <c r="BM213" s="140" t="s">
        <v>425</v>
      </c>
    </row>
    <row r="214" spans="2:65" s="1" customFormat="1" ht="24.2" customHeight="1">
      <c r="B214" s="28"/>
      <c r="C214" s="128" t="s">
        <v>426</v>
      </c>
      <c r="D214" s="128" t="s">
        <v>128</v>
      </c>
      <c r="E214" s="129" t="s">
        <v>427</v>
      </c>
      <c r="F214" s="130" t="s">
        <v>428</v>
      </c>
      <c r="G214" s="131" t="s">
        <v>288</v>
      </c>
      <c r="H214" s="153"/>
      <c r="I214" s="133"/>
      <c r="J214" s="134">
        <f t="shared" si="50"/>
        <v>0</v>
      </c>
      <c r="K214" s="135"/>
      <c r="L214" s="28"/>
      <c r="M214" s="136" t="s">
        <v>1</v>
      </c>
      <c r="N214" s="137" t="s">
        <v>38</v>
      </c>
      <c r="P214" s="138">
        <f t="shared" si="51"/>
        <v>0</v>
      </c>
      <c r="Q214" s="138">
        <v>0</v>
      </c>
      <c r="R214" s="138">
        <f t="shared" si="52"/>
        <v>0</v>
      </c>
      <c r="S214" s="138">
        <v>0</v>
      </c>
      <c r="T214" s="139">
        <f t="shared" si="53"/>
        <v>0</v>
      </c>
      <c r="AR214" s="140" t="s">
        <v>247</v>
      </c>
      <c r="AT214" s="140" t="s">
        <v>128</v>
      </c>
      <c r="AU214" s="140" t="s">
        <v>133</v>
      </c>
      <c r="AY214" s="13" t="s">
        <v>125</v>
      </c>
      <c r="BE214" s="141">
        <f t="shared" si="54"/>
        <v>0</v>
      </c>
      <c r="BF214" s="141">
        <f t="shared" si="55"/>
        <v>0</v>
      </c>
      <c r="BG214" s="141">
        <f t="shared" si="56"/>
        <v>0</v>
      </c>
      <c r="BH214" s="141">
        <f t="shared" si="57"/>
        <v>0</v>
      </c>
      <c r="BI214" s="141">
        <f t="shared" si="58"/>
        <v>0</v>
      </c>
      <c r="BJ214" s="13" t="s">
        <v>78</v>
      </c>
      <c r="BK214" s="141">
        <f t="shared" si="59"/>
        <v>0</v>
      </c>
      <c r="BL214" s="13" t="s">
        <v>247</v>
      </c>
      <c r="BM214" s="140" t="s">
        <v>429</v>
      </c>
    </row>
    <row r="215" spans="2:65" s="11" customFormat="1" ht="22.9" customHeight="1">
      <c r="B215" s="116"/>
      <c r="D215" s="117" t="s">
        <v>72</v>
      </c>
      <c r="E215" s="126" t="s">
        <v>430</v>
      </c>
      <c r="F215" s="126" t="s">
        <v>431</v>
      </c>
      <c r="I215" s="119"/>
      <c r="J215" s="127">
        <f>BK215</f>
        <v>0</v>
      </c>
      <c r="L215" s="116"/>
      <c r="M215" s="121"/>
      <c r="P215" s="122">
        <f>SUM(P216:P225)</f>
        <v>0</v>
      </c>
      <c r="R215" s="122">
        <f>SUM(R216:R225)</f>
        <v>9.648000000000001E-2</v>
      </c>
      <c r="T215" s="123">
        <f>SUM(T216:T225)</f>
        <v>0.16600000000000001</v>
      </c>
      <c r="AR215" s="117" t="s">
        <v>133</v>
      </c>
      <c r="AT215" s="124" t="s">
        <v>72</v>
      </c>
      <c r="AU215" s="124" t="s">
        <v>78</v>
      </c>
      <c r="AY215" s="117" t="s">
        <v>125</v>
      </c>
      <c r="BK215" s="125">
        <f>SUM(BK216:BK225)</f>
        <v>0</v>
      </c>
    </row>
    <row r="216" spans="2:65" s="1" customFormat="1" ht="24.2" customHeight="1">
      <c r="B216" s="28"/>
      <c r="C216" s="128" t="s">
        <v>432</v>
      </c>
      <c r="D216" s="128" t="s">
        <v>128</v>
      </c>
      <c r="E216" s="129" t="s">
        <v>433</v>
      </c>
      <c r="F216" s="130" t="s">
        <v>434</v>
      </c>
      <c r="G216" s="131" t="s">
        <v>188</v>
      </c>
      <c r="H216" s="132">
        <v>2</v>
      </c>
      <c r="I216" s="133"/>
      <c r="J216" s="134">
        <f t="shared" ref="J216:J225" si="60">ROUND(I216*H216,2)</f>
        <v>0</v>
      </c>
      <c r="K216" s="135"/>
      <c r="L216" s="28"/>
      <c r="M216" s="136" t="s">
        <v>1</v>
      </c>
      <c r="N216" s="137" t="s">
        <v>38</v>
      </c>
      <c r="P216" s="138">
        <f t="shared" ref="P216:P225" si="61">O216*H216</f>
        <v>0</v>
      </c>
      <c r="Q216" s="138">
        <v>0</v>
      </c>
      <c r="R216" s="138">
        <f t="shared" ref="R216:R225" si="62">Q216*H216</f>
        <v>0</v>
      </c>
      <c r="S216" s="138">
        <v>0</v>
      </c>
      <c r="T216" s="139">
        <f t="shared" ref="T216:T225" si="63">S216*H216</f>
        <v>0</v>
      </c>
      <c r="AR216" s="140" t="s">
        <v>247</v>
      </c>
      <c r="AT216" s="140" t="s">
        <v>128</v>
      </c>
      <c r="AU216" s="140" t="s">
        <v>133</v>
      </c>
      <c r="AY216" s="13" t="s">
        <v>125</v>
      </c>
      <c r="BE216" s="141">
        <f t="shared" ref="BE216:BE225" si="64">IF(N216="základní",J216,0)</f>
        <v>0</v>
      </c>
      <c r="BF216" s="141">
        <f t="shared" ref="BF216:BF225" si="65">IF(N216="snížená",J216,0)</f>
        <v>0</v>
      </c>
      <c r="BG216" s="141">
        <f t="shared" ref="BG216:BG225" si="66">IF(N216="zákl. přenesená",J216,0)</f>
        <v>0</v>
      </c>
      <c r="BH216" s="141">
        <f t="shared" ref="BH216:BH225" si="67">IF(N216="sníž. přenesená",J216,0)</f>
        <v>0</v>
      </c>
      <c r="BI216" s="141">
        <f t="shared" ref="BI216:BI225" si="68">IF(N216="nulová",J216,0)</f>
        <v>0</v>
      </c>
      <c r="BJ216" s="13" t="s">
        <v>78</v>
      </c>
      <c r="BK216" s="141">
        <f t="shared" ref="BK216:BK225" si="69">ROUND(I216*H216,2)</f>
        <v>0</v>
      </c>
      <c r="BL216" s="13" t="s">
        <v>247</v>
      </c>
      <c r="BM216" s="140" t="s">
        <v>435</v>
      </c>
    </row>
    <row r="217" spans="2:65" s="1" customFormat="1" ht="24.2" customHeight="1">
      <c r="B217" s="28"/>
      <c r="C217" s="142" t="s">
        <v>436</v>
      </c>
      <c r="D217" s="142" t="s">
        <v>176</v>
      </c>
      <c r="E217" s="143" t="s">
        <v>437</v>
      </c>
      <c r="F217" s="144" t="s">
        <v>438</v>
      </c>
      <c r="G217" s="145" t="s">
        <v>188</v>
      </c>
      <c r="H217" s="146">
        <v>2</v>
      </c>
      <c r="I217" s="147"/>
      <c r="J217" s="148">
        <f t="shared" si="60"/>
        <v>0</v>
      </c>
      <c r="K217" s="149"/>
      <c r="L217" s="150"/>
      <c r="M217" s="151" t="s">
        <v>1</v>
      </c>
      <c r="N217" s="152" t="s">
        <v>38</v>
      </c>
      <c r="P217" s="138">
        <f t="shared" si="61"/>
        <v>0</v>
      </c>
      <c r="Q217" s="138">
        <v>1.7500000000000002E-2</v>
      </c>
      <c r="R217" s="138">
        <f t="shared" si="62"/>
        <v>3.5000000000000003E-2</v>
      </c>
      <c r="S217" s="138">
        <v>0</v>
      </c>
      <c r="T217" s="139">
        <f t="shared" si="63"/>
        <v>0</v>
      </c>
      <c r="AR217" s="140" t="s">
        <v>269</v>
      </c>
      <c r="AT217" s="140" t="s">
        <v>176</v>
      </c>
      <c r="AU217" s="140" t="s">
        <v>133</v>
      </c>
      <c r="AY217" s="13" t="s">
        <v>125</v>
      </c>
      <c r="BE217" s="141">
        <f t="shared" si="64"/>
        <v>0</v>
      </c>
      <c r="BF217" s="141">
        <f t="shared" si="65"/>
        <v>0</v>
      </c>
      <c r="BG217" s="141">
        <f t="shared" si="66"/>
        <v>0</v>
      </c>
      <c r="BH217" s="141">
        <f t="shared" si="67"/>
        <v>0</v>
      </c>
      <c r="BI217" s="141">
        <f t="shared" si="68"/>
        <v>0</v>
      </c>
      <c r="BJ217" s="13" t="s">
        <v>78</v>
      </c>
      <c r="BK217" s="141">
        <f t="shared" si="69"/>
        <v>0</v>
      </c>
      <c r="BL217" s="13" t="s">
        <v>247</v>
      </c>
      <c r="BM217" s="140" t="s">
        <v>439</v>
      </c>
    </row>
    <row r="218" spans="2:65" s="1" customFormat="1" ht="21.75" customHeight="1">
      <c r="B218" s="28"/>
      <c r="C218" s="128" t="s">
        <v>440</v>
      </c>
      <c r="D218" s="128" t="s">
        <v>128</v>
      </c>
      <c r="E218" s="129" t="s">
        <v>441</v>
      </c>
      <c r="F218" s="130" t="s">
        <v>442</v>
      </c>
      <c r="G218" s="131" t="s">
        <v>188</v>
      </c>
      <c r="H218" s="132">
        <v>2</v>
      </c>
      <c r="I218" s="133"/>
      <c r="J218" s="134">
        <f t="shared" si="60"/>
        <v>0</v>
      </c>
      <c r="K218" s="135"/>
      <c r="L218" s="28"/>
      <c r="M218" s="136" t="s">
        <v>1</v>
      </c>
      <c r="N218" s="137" t="s">
        <v>38</v>
      </c>
      <c r="P218" s="138">
        <f t="shared" si="61"/>
        <v>0</v>
      </c>
      <c r="Q218" s="138">
        <v>0</v>
      </c>
      <c r="R218" s="138">
        <f t="shared" si="62"/>
        <v>0</v>
      </c>
      <c r="S218" s="138">
        <v>0</v>
      </c>
      <c r="T218" s="139">
        <f t="shared" si="63"/>
        <v>0</v>
      </c>
      <c r="AR218" s="140" t="s">
        <v>247</v>
      </c>
      <c r="AT218" s="140" t="s">
        <v>128</v>
      </c>
      <c r="AU218" s="140" t="s">
        <v>133</v>
      </c>
      <c r="AY218" s="13" t="s">
        <v>125</v>
      </c>
      <c r="BE218" s="141">
        <f t="shared" si="64"/>
        <v>0</v>
      </c>
      <c r="BF218" s="141">
        <f t="shared" si="65"/>
        <v>0</v>
      </c>
      <c r="BG218" s="141">
        <f t="shared" si="66"/>
        <v>0</v>
      </c>
      <c r="BH218" s="141">
        <f t="shared" si="67"/>
        <v>0</v>
      </c>
      <c r="BI218" s="141">
        <f t="shared" si="68"/>
        <v>0</v>
      </c>
      <c r="BJ218" s="13" t="s">
        <v>78</v>
      </c>
      <c r="BK218" s="141">
        <f t="shared" si="69"/>
        <v>0</v>
      </c>
      <c r="BL218" s="13" t="s">
        <v>247</v>
      </c>
      <c r="BM218" s="140" t="s">
        <v>443</v>
      </c>
    </row>
    <row r="219" spans="2:65" s="1" customFormat="1" ht="16.5" customHeight="1">
      <c r="B219" s="28"/>
      <c r="C219" s="142" t="s">
        <v>444</v>
      </c>
      <c r="D219" s="142" t="s">
        <v>176</v>
      </c>
      <c r="E219" s="143" t="s">
        <v>445</v>
      </c>
      <c r="F219" s="144" t="s">
        <v>446</v>
      </c>
      <c r="G219" s="145" t="s">
        <v>188</v>
      </c>
      <c r="H219" s="146">
        <v>2</v>
      </c>
      <c r="I219" s="147"/>
      <c r="J219" s="148">
        <f t="shared" si="60"/>
        <v>0</v>
      </c>
      <c r="K219" s="149"/>
      <c r="L219" s="150"/>
      <c r="M219" s="151" t="s">
        <v>1</v>
      </c>
      <c r="N219" s="152" t="s">
        <v>38</v>
      </c>
      <c r="P219" s="138">
        <f t="shared" si="61"/>
        <v>0</v>
      </c>
      <c r="Q219" s="138">
        <v>2.2000000000000001E-3</v>
      </c>
      <c r="R219" s="138">
        <f t="shared" si="62"/>
        <v>4.4000000000000003E-3</v>
      </c>
      <c r="S219" s="138">
        <v>0</v>
      </c>
      <c r="T219" s="139">
        <f t="shared" si="63"/>
        <v>0</v>
      </c>
      <c r="AR219" s="140" t="s">
        <v>269</v>
      </c>
      <c r="AT219" s="140" t="s">
        <v>176</v>
      </c>
      <c r="AU219" s="140" t="s">
        <v>133</v>
      </c>
      <c r="AY219" s="13" t="s">
        <v>125</v>
      </c>
      <c r="BE219" s="141">
        <f t="shared" si="64"/>
        <v>0</v>
      </c>
      <c r="BF219" s="141">
        <f t="shared" si="65"/>
        <v>0</v>
      </c>
      <c r="BG219" s="141">
        <f t="shared" si="66"/>
        <v>0</v>
      </c>
      <c r="BH219" s="141">
        <f t="shared" si="67"/>
        <v>0</v>
      </c>
      <c r="BI219" s="141">
        <f t="shared" si="68"/>
        <v>0</v>
      </c>
      <c r="BJ219" s="13" t="s">
        <v>78</v>
      </c>
      <c r="BK219" s="141">
        <f t="shared" si="69"/>
        <v>0</v>
      </c>
      <c r="BL219" s="13" t="s">
        <v>247</v>
      </c>
      <c r="BM219" s="140" t="s">
        <v>447</v>
      </c>
    </row>
    <row r="220" spans="2:65" s="1" customFormat="1" ht="16.5" customHeight="1">
      <c r="B220" s="28"/>
      <c r="C220" s="128" t="s">
        <v>448</v>
      </c>
      <c r="D220" s="128" t="s">
        <v>128</v>
      </c>
      <c r="E220" s="129" t="s">
        <v>449</v>
      </c>
      <c r="F220" s="130" t="s">
        <v>450</v>
      </c>
      <c r="G220" s="131" t="s">
        <v>188</v>
      </c>
      <c r="H220" s="132">
        <v>1</v>
      </c>
      <c r="I220" s="133"/>
      <c r="J220" s="134">
        <f t="shared" si="60"/>
        <v>0</v>
      </c>
      <c r="K220" s="135"/>
      <c r="L220" s="28"/>
      <c r="M220" s="136" t="s">
        <v>1</v>
      </c>
      <c r="N220" s="137" t="s">
        <v>38</v>
      </c>
      <c r="P220" s="138">
        <f t="shared" si="61"/>
        <v>0</v>
      </c>
      <c r="Q220" s="138">
        <v>0</v>
      </c>
      <c r="R220" s="138">
        <f t="shared" si="62"/>
        <v>0</v>
      </c>
      <c r="S220" s="138">
        <v>0</v>
      </c>
      <c r="T220" s="139">
        <f t="shared" si="63"/>
        <v>0</v>
      </c>
      <c r="AR220" s="140" t="s">
        <v>132</v>
      </c>
      <c r="AT220" s="140" t="s">
        <v>128</v>
      </c>
      <c r="AU220" s="140" t="s">
        <v>133</v>
      </c>
      <c r="AY220" s="13" t="s">
        <v>125</v>
      </c>
      <c r="BE220" s="141">
        <f t="shared" si="64"/>
        <v>0</v>
      </c>
      <c r="BF220" s="141">
        <f t="shared" si="65"/>
        <v>0</v>
      </c>
      <c r="BG220" s="141">
        <f t="shared" si="66"/>
        <v>0</v>
      </c>
      <c r="BH220" s="141">
        <f t="shared" si="67"/>
        <v>0</v>
      </c>
      <c r="BI220" s="141">
        <f t="shared" si="68"/>
        <v>0</v>
      </c>
      <c r="BJ220" s="13" t="s">
        <v>78</v>
      </c>
      <c r="BK220" s="141">
        <f t="shared" si="69"/>
        <v>0</v>
      </c>
      <c r="BL220" s="13" t="s">
        <v>132</v>
      </c>
      <c r="BM220" s="140" t="s">
        <v>451</v>
      </c>
    </row>
    <row r="221" spans="2:65" s="1" customFormat="1" ht="16.5" customHeight="1">
      <c r="B221" s="28"/>
      <c r="C221" s="142" t="s">
        <v>452</v>
      </c>
      <c r="D221" s="142" t="s">
        <v>176</v>
      </c>
      <c r="E221" s="143" t="s">
        <v>453</v>
      </c>
      <c r="F221" s="144" t="s">
        <v>454</v>
      </c>
      <c r="G221" s="145" t="s">
        <v>188</v>
      </c>
      <c r="H221" s="146">
        <v>1</v>
      </c>
      <c r="I221" s="147"/>
      <c r="J221" s="148">
        <f t="shared" si="60"/>
        <v>0</v>
      </c>
      <c r="K221" s="149"/>
      <c r="L221" s="150"/>
      <c r="M221" s="151" t="s">
        <v>1</v>
      </c>
      <c r="N221" s="152" t="s">
        <v>38</v>
      </c>
      <c r="P221" s="138">
        <f t="shared" si="61"/>
        <v>0</v>
      </c>
      <c r="Q221" s="138">
        <v>5.7000000000000002E-2</v>
      </c>
      <c r="R221" s="138">
        <f t="shared" si="62"/>
        <v>5.7000000000000002E-2</v>
      </c>
      <c r="S221" s="138">
        <v>0</v>
      </c>
      <c r="T221" s="139">
        <f t="shared" si="63"/>
        <v>0</v>
      </c>
      <c r="AR221" s="140" t="s">
        <v>269</v>
      </c>
      <c r="AT221" s="140" t="s">
        <v>176</v>
      </c>
      <c r="AU221" s="140" t="s">
        <v>133</v>
      </c>
      <c r="AY221" s="13" t="s">
        <v>125</v>
      </c>
      <c r="BE221" s="141">
        <f t="shared" si="64"/>
        <v>0</v>
      </c>
      <c r="BF221" s="141">
        <f t="shared" si="65"/>
        <v>0</v>
      </c>
      <c r="BG221" s="141">
        <f t="shared" si="66"/>
        <v>0</v>
      </c>
      <c r="BH221" s="141">
        <f t="shared" si="67"/>
        <v>0</v>
      </c>
      <c r="BI221" s="141">
        <f t="shared" si="68"/>
        <v>0</v>
      </c>
      <c r="BJ221" s="13" t="s">
        <v>78</v>
      </c>
      <c r="BK221" s="141">
        <f t="shared" si="69"/>
        <v>0</v>
      </c>
      <c r="BL221" s="13" t="s">
        <v>247</v>
      </c>
      <c r="BM221" s="140" t="s">
        <v>455</v>
      </c>
    </row>
    <row r="222" spans="2:65" s="1" customFormat="1" ht="24.2" customHeight="1">
      <c r="B222" s="28"/>
      <c r="C222" s="128" t="s">
        <v>456</v>
      </c>
      <c r="D222" s="128" t="s">
        <v>128</v>
      </c>
      <c r="E222" s="129" t="s">
        <v>457</v>
      </c>
      <c r="F222" s="130" t="s">
        <v>458</v>
      </c>
      <c r="G222" s="131" t="s">
        <v>188</v>
      </c>
      <c r="H222" s="132">
        <v>1</v>
      </c>
      <c r="I222" s="133"/>
      <c r="J222" s="134">
        <f t="shared" si="60"/>
        <v>0</v>
      </c>
      <c r="K222" s="135"/>
      <c r="L222" s="28"/>
      <c r="M222" s="136" t="s">
        <v>1</v>
      </c>
      <c r="N222" s="137" t="s">
        <v>38</v>
      </c>
      <c r="P222" s="138">
        <f t="shared" si="61"/>
        <v>0</v>
      </c>
      <c r="Q222" s="138">
        <v>0</v>
      </c>
      <c r="R222" s="138">
        <f t="shared" si="62"/>
        <v>0</v>
      </c>
      <c r="S222" s="138">
        <v>0</v>
      </c>
      <c r="T222" s="139">
        <f t="shared" si="63"/>
        <v>0</v>
      </c>
      <c r="AR222" s="140" t="s">
        <v>247</v>
      </c>
      <c r="AT222" s="140" t="s">
        <v>128</v>
      </c>
      <c r="AU222" s="140" t="s">
        <v>133</v>
      </c>
      <c r="AY222" s="13" t="s">
        <v>125</v>
      </c>
      <c r="BE222" s="141">
        <f t="shared" si="64"/>
        <v>0</v>
      </c>
      <c r="BF222" s="141">
        <f t="shared" si="65"/>
        <v>0</v>
      </c>
      <c r="BG222" s="141">
        <f t="shared" si="66"/>
        <v>0</v>
      </c>
      <c r="BH222" s="141">
        <f t="shared" si="67"/>
        <v>0</v>
      </c>
      <c r="BI222" s="141">
        <f t="shared" si="68"/>
        <v>0</v>
      </c>
      <c r="BJ222" s="13" t="s">
        <v>78</v>
      </c>
      <c r="BK222" s="141">
        <f t="shared" si="69"/>
        <v>0</v>
      </c>
      <c r="BL222" s="13" t="s">
        <v>247</v>
      </c>
      <c r="BM222" s="140" t="s">
        <v>459</v>
      </c>
    </row>
    <row r="223" spans="2:65" s="1" customFormat="1" ht="24.2" customHeight="1">
      <c r="B223" s="28"/>
      <c r="C223" s="128" t="s">
        <v>460</v>
      </c>
      <c r="D223" s="128" t="s">
        <v>128</v>
      </c>
      <c r="E223" s="129" t="s">
        <v>461</v>
      </c>
      <c r="F223" s="130" t="s">
        <v>462</v>
      </c>
      <c r="G223" s="131" t="s">
        <v>188</v>
      </c>
      <c r="H223" s="132">
        <v>1</v>
      </c>
      <c r="I223" s="133"/>
      <c r="J223" s="134">
        <f t="shared" si="60"/>
        <v>0</v>
      </c>
      <c r="K223" s="135"/>
      <c r="L223" s="28"/>
      <c r="M223" s="136" t="s">
        <v>1</v>
      </c>
      <c r="N223" s="137" t="s">
        <v>38</v>
      </c>
      <c r="P223" s="138">
        <f t="shared" si="61"/>
        <v>0</v>
      </c>
      <c r="Q223" s="138">
        <v>8.0000000000000007E-5</v>
      </c>
      <c r="R223" s="138">
        <f t="shared" si="62"/>
        <v>8.0000000000000007E-5</v>
      </c>
      <c r="S223" s="138">
        <v>0</v>
      </c>
      <c r="T223" s="139">
        <f t="shared" si="63"/>
        <v>0</v>
      </c>
      <c r="AR223" s="140" t="s">
        <v>247</v>
      </c>
      <c r="AT223" s="140" t="s">
        <v>128</v>
      </c>
      <c r="AU223" s="140" t="s">
        <v>133</v>
      </c>
      <c r="AY223" s="13" t="s">
        <v>125</v>
      </c>
      <c r="BE223" s="141">
        <f t="shared" si="64"/>
        <v>0</v>
      </c>
      <c r="BF223" s="141">
        <f t="shared" si="65"/>
        <v>0</v>
      </c>
      <c r="BG223" s="141">
        <f t="shared" si="66"/>
        <v>0</v>
      </c>
      <c r="BH223" s="141">
        <f t="shared" si="67"/>
        <v>0</v>
      </c>
      <c r="BI223" s="141">
        <f t="shared" si="68"/>
        <v>0</v>
      </c>
      <c r="BJ223" s="13" t="s">
        <v>78</v>
      </c>
      <c r="BK223" s="141">
        <f t="shared" si="69"/>
        <v>0</v>
      </c>
      <c r="BL223" s="13" t="s">
        <v>247</v>
      </c>
      <c r="BM223" s="140" t="s">
        <v>463</v>
      </c>
    </row>
    <row r="224" spans="2:65" s="1" customFormat="1" ht="24.2" customHeight="1">
      <c r="B224" s="28"/>
      <c r="C224" s="128" t="s">
        <v>464</v>
      </c>
      <c r="D224" s="128" t="s">
        <v>128</v>
      </c>
      <c r="E224" s="129" t="s">
        <v>465</v>
      </c>
      <c r="F224" s="130" t="s">
        <v>466</v>
      </c>
      <c r="G224" s="131" t="s">
        <v>188</v>
      </c>
      <c r="H224" s="132">
        <v>1</v>
      </c>
      <c r="I224" s="133"/>
      <c r="J224" s="134">
        <f t="shared" si="60"/>
        <v>0</v>
      </c>
      <c r="K224" s="135"/>
      <c r="L224" s="28"/>
      <c r="M224" s="136" t="s">
        <v>1</v>
      </c>
      <c r="N224" s="137" t="s">
        <v>38</v>
      </c>
      <c r="P224" s="138">
        <f t="shared" si="61"/>
        <v>0</v>
      </c>
      <c r="Q224" s="138">
        <v>0</v>
      </c>
      <c r="R224" s="138">
        <f t="shared" si="62"/>
        <v>0</v>
      </c>
      <c r="S224" s="138">
        <v>0.16600000000000001</v>
      </c>
      <c r="T224" s="139">
        <f t="shared" si="63"/>
        <v>0.16600000000000001</v>
      </c>
      <c r="AR224" s="140" t="s">
        <v>247</v>
      </c>
      <c r="AT224" s="140" t="s">
        <v>128</v>
      </c>
      <c r="AU224" s="140" t="s">
        <v>133</v>
      </c>
      <c r="AY224" s="13" t="s">
        <v>125</v>
      </c>
      <c r="BE224" s="141">
        <f t="shared" si="64"/>
        <v>0</v>
      </c>
      <c r="BF224" s="141">
        <f t="shared" si="65"/>
        <v>0</v>
      </c>
      <c r="BG224" s="141">
        <f t="shared" si="66"/>
        <v>0</v>
      </c>
      <c r="BH224" s="141">
        <f t="shared" si="67"/>
        <v>0</v>
      </c>
      <c r="BI224" s="141">
        <f t="shared" si="68"/>
        <v>0</v>
      </c>
      <c r="BJ224" s="13" t="s">
        <v>78</v>
      </c>
      <c r="BK224" s="141">
        <f t="shared" si="69"/>
        <v>0</v>
      </c>
      <c r="BL224" s="13" t="s">
        <v>247</v>
      </c>
      <c r="BM224" s="140" t="s">
        <v>467</v>
      </c>
    </row>
    <row r="225" spans="2:65" s="1" customFormat="1" ht="24.2" customHeight="1">
      <c r="B225" s="28"/>
      <c r="C225" s="128" t="s">
        <v>468</v>
      </c>
      <c r="D225" s="128" t="s">
        <v>128</v>
      </c>
      <c r="E225" s="129" t="s">
        <v>469</v>
      </c>
      <c r="F225" s="130" t="s">
        <v>470</v>
      </c>
      <c r="G225" s="131" t="s">
        <v>288</v>
      </c>
      <c r="H225" s="153"/>
      <c r="I225" s="133"/>
      <c r="J225" s="134">
        <f t="shared" si="60"/>
        <v>0</v>
      </c>
      <c r="K225" s="135"/>
      <c r="L225" s="28"/>
      <c r="M225" s="136" t="s">
        <v>1</v>
      </c>
      <c r="N225" s="137" t="s">
        <v>38</v>
      </c>
      <c r="P225" s="138">
        <f t="shared" si="61"/>
        <v>0</v>
      </c>
      <c r="Q225" s="138">
        <v>0</v>
      </c>
      <c r="R225" s="138">
        <f t="shared" si="62"/>
        <v>0</v>
      </c>
      <c r="S225" s="138">
        <v>0</v>
      </c>
      <c r="T225" s="139">
        <f t="shared" si="63"/>
        <v>0</v>
      </c>
      <c r="AR225" s="140" t="s">
        <v>247</v>
      </c>
      <c r="AT225" s="140" t="s">
        <v>128</v>
      </c>
      <c r="AU225" s="140" t="s">
        <v>133</v>
      </c>
      <c r="AY225" s="13" t="s">
        <v>125</v>
      </c>
      <c r="BE225" s="141">
        <f t="shared" si="64"/>
        <v>0</v>
      </c>
      <c r="BF225" s="141">
        <f t="shared" si="65"/>
        <v>0</v>
      </c>
      <c r="BG225" s="141">
        <f t="shared" si="66"/>
        <v>0</v>
      </c>
      <c r="BH225" s="141">
        <f t="shared" si="67"/>
        <v>0</v>
      </c>
      <c r="BI225" s="141">
        <f t="shared" si="68"/>
        <v>0</v>
      </c>
      <c r="BJ225" s="13" t="s">
        <v>78</v>
      </c>
      <c r="BK225" s="141">
        <f t="shared" si="69"/>
        <v>0</v>
      </c>
      <c r="BL225" s="13" t="s">
        <v>247</v>
      </c>
      <c r="BM225" s="140" t="s">
        <v>471</v>
      </c>
    </row>
    <row r="226" spans="2:65" s="11" customFormat="1" ht="22.9" customHeight="1">
      <c r="B226" s="116"/>
      <c r="D226" s="117" t="s">
        <v>72</v>
      </c>
      <c r="E226" s="126" t="s">
        <v>472</v>
      </c>
      <c r="F226" s="126" t="s">
        <v>473</v>
      </c>
      <c r="I226" s="119"/>
      <c r="J226" s="127">
        <f>BK226</f>
        <v>0</v>
      </c>
      <c r="L226" s="116"/>
      <c r="M226" s="121"/>
      <c r="P226" s="122">
        <f>SUM(P227:P228)</f>
        <v>0</v>
      </c>
      <c r="R226" s="122">
        <f>SUM(R227:R228)</f>
        <v>1.1979999999999999E-2</v>
      </c>
      <c r="T226" s="123">
        <f>SUM(T227:T228)</f>
        <v>0</v>
      </c>
      <c r="AR226" s="117" t="s">
        <v>133</v>
      </c>
      <c r="AT226" s="124" t="s">
        <v>72</v>
      </c>
      <c r="AU226" s="124" t="s">
        <v>78</v>
      </c>
      <c r="AY226" s="117" t="s">
        <v>125</v>
      </c>
      <c r="BK226" s="125">
        <f>SUM(BK227:BK228)</f>
        <v>0</v>
      </c>
    </row>
    <row r="227" spans="2:65" s="1" customFormat="1" ht="24.2" customHeight="1">
      <c r="B227" s="28"/>
      <c r="C227" s="128" t="s">
        <v>474</v>
      </c>
      <c r="D227" s="128" t="s">
        <v>128</v>
      </c>
      <c r="E227" s="129" t="s">
        <v>475</v>
      </c>
      <c r="F227" s="130" t="s">
        <v>476</v>
      </c>
      <c r="G227" s="131" t="s">
        <v>151</v>
      </c>
      <c r="H227" s="132">
        <v>1</v>
      </c>
      <c r="I227" s="133"/>
      <c r="J227" s="134">
        <f>ROUND(I227*H227,2)</f>
        <v>0</v>
      </c>
      <c r="K227" s="135"/>
      <c r="L227" s="28"/>
      <c r="M227" s="136" t="s">
        <v>1</v>
      </c>
      <c r="N227" s="137" t="s">
        <v>38</v>
      </c>
      <c r="P227" s="138">
        <f>O227*H227</f>
        <v>0</v>
      </c>
      <c r="Q227" s="138">
        <v>1.8000000000000001E-4</v>
      </c>
      <c r="R227" s="138">
        <f>Q227*H227</f>
        <v>1.8000000000000001E-4</v>
      </c>
      <c r="S227" s="138">
        <v>0</v>
      </c>
      <c r="T227" s="139">
        <f>S227*H227</f>
        <v>0</v>
      </c>
      <c r="AR227" s="140" t="s">
        <v>247</v>
      </c>
      <c r="AT227" s="140" t="s">
        <v>128</v>
      </c>
      <c r="AU227" s="140" t="s">
        <v>133</v>
      </c>
      <c r="AY227" s="13" t="s">
        <v>125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3" t="s">
        <v>78</v>
      </c>
      <c r="BK227" s="141">
        <f>ROUND(I227*H227,2)</f>
        <v>0</v>
      </c>
      <c r="BL227" s="13" t="s">
        <v>247</v>
      </c>
      <c r="BM227" s="140" t="s">
        <v>477</v>
      </c>
    </row>
    <row r="228" spans="2:65" s="1" customFormat="1" ht="24.2" customHeight="1">
      <c r="B228" s="28"/>
      <c r="C228" s="142" t="s">
        <v>478</v>
      </c>
      <c r="D228" s="142" t="s">
        <v>176</v>
      </c>
      <c r="E228" s="143" t="s">
        <v>479</v>
      </c>
      <c r="F228" s="144" t="s">
        <v>480</v>
      </c>
      <c r="G228" s="145" t="s">
        <v>188</v>
      </c>
      <c r="H228" s="146">
        <v>1</v>
      </c>
      <c r="I228" s="147"/>
      <c r="J228" s="148">
        <f>ROUND(I228*H228,2)</f>
        <v>0</v>
      </c>
      <c r="K228" s="149"/>
      <c r="L228" s="150"/>
      <c r="M228" s="151" t="s">
        <v>1</v>
      </c>
      <c r="N228" s="152" t="s">
        <v>38</v>
      </c>
      <c r="P228" s="138">
        <f>O228*H228</f>
        <v>0</v>
      </c>
      <c r="Q228" s="138">
        <v>1.18E-2</v>
      </c>
      <c r="R228" s="138">
        <f>Q228*H228</f>
        <v>1.18E-2</v>
      </c>
      <c r="S228" s="138">
        <v>0</v>
      </c>
      <c r="T228" s="139">
        <f>S228*H228</f>
        <v>0</v>
      </c>
      <c r="AR228" s="140" t="s">
        <v>269</v>
      </c>
      <c r="AT228" s="140" t="s">
        <v>176</v>
      </c>
      <c r="AU228" s="140" t="s">
        <v>133</v>
      </c>
      <c r="AY228" s="13" t="s">
        <v>125</v>
      </c>
      <c r="BE228" s="141">
        <f>IF(N228="základní",J228,0)</f>
        <v>0</v>
      </c>
      <c r="BF228" s="141">
        <f>IF(N228="snížená",J228,0)</f>
        <v>0</v>
      </c>
      <c r="BG228" s="141">
        <f>IF(N228="zákl. přenesená",J228,0)</f>
        <v>0</v>
      </c>
      <c r="BH228" s="141">
        <f>IF(N228="sníž. přenesená",J228,0)</f>
        <v>0</v>
      </c>
      <c r="BI228" s="141">
        <f>IF(N228="nulová",J228,0)</f>
        <v>0</v>
      </c>
      <c r="BJ228" s="13" t="s">
        <v>78</v>
      </c>
      <c r="BK228" s="141">
        <f>ROUND(I228*H228,2)</f>
        <v>0</v>
      </c>
      <c r="BL228" s="13" t="s">
        <v>247</v>
      </c>
      <c r="BM228" s="140" t="s">
        <v>481</v>
      </c>
    </row>
    <row r="229" spans="2:65" s="11" customFormat="1" ht="22.9" customHeight="1">
      <c r="B229" s="116"/>
      <c r="D229" s="117" t="s">
        <v>72</v>
      </c>
      <c r="E229" s="126" t="s">
        <v>482</v>
      </c>
      <c r="F229" s="126" t="s">
        <v>483</v>
      </c>
      <c r="I229" s="119"/>
      <c r="J229" s="127">
        <f>BK229</f>
        <v>0</v>
      </c>
      <c r="L229" s="116"/>
      <c r="M229" s="121"/>
      <c r="P229" s="122">
        <f>SUM(P230:P239)</f>
        <v>0</v>
      </c>
      <c r="R229" s="122">
        <f>SUM(R230:R239)</f>
        <v>0.25987600000000005</v>
      </c>
      <c r="T229" s="123">
        <f>SUM(T230:T239)</f>
        <v>0.14826</v>
      </c>
      <c r="AR229" s="117" t="s">
        <v>133</v>
      </c>
      <c r="AT229" s="124" t="s">
        <v>72</v>
      </c>
      <c r="AU229" s="124" t="s">
        <v>78</v>
      </c>
      <c r="AY229" s="117" t="s">
        <v>125</v>
      </c>
      <c r="BK229" s="125">
        <f>SUM(BK230:BK239)</f>
        <v>0</v>
      </c>
    </row>
    <row r="230" spans="2:65" s="1" customFormat="1" ht="16.5" customHeight="1">
      <c r="B230" s="28"/>
      <c r="C230" s="128" t="s">
        <v>484</v>
      </c>
      <c r="D230" s="128" t="s">
        <v>128</v>
      </c>
      <c r="E230" s="129" t="s">
        <v>485</v>
      </c>
      <c r="F230" s="130" t="s">
        <v>486</v>
      </c>
      <c r="G230" s="131" t="s">
        <v>131</v>
      </c>
      <c r="H230" s="132">
        <v>5.2</v>
      </c>
      <c r="I230" s="133"/>
      <c r="J230" s="134">
        <f t="shared" ref="J230:J239" si="70">ROUND(I230*H230,2)</f>
        <v>0</v>
      </c>
      <c r="K230" s="135"/>
      <c r="L230" s="28"/>
      <c r="M230" s="136" t="s">
        <v>1</v>
      </c>
      <c r="N230" s="137" t="s">
        <v>38</v>
      </c>
      <c r="P230" s="138">
        <f t="shared" ref="P230:P239" si="71">O230*H230</f>
        <v>0</v>
      </c>
      <c r="Q230" s="138">
        <v>2.9999999999999997E-4</v>
      </c>
      <c r="R230" s="138">
        <f t="shared" ref="R230:R239" si="72">Q230*H230</f>
        <v>1.56E-3</v>
      </c>
      <c r="S230" s="138">
        <v>0</v>
      </c>
      <c r="T230" s="139">
        <f t="shared" ref="T230:T239" si="73">S230*H230</f>
        <v>0</v>
      </c>
      <c r="AR230" s="140" t="s">
        <v>247</v>
      </c>
      <c r="AT230" s="140" t="s">
        <v>128</v>
      </c>
      <c r="AU230" s="140" t="s">
        <v>133</v>
      </c>
      <c r="AY230" s="13" t="s">
        <v>125</v>
      </c>
      <c r="BE230" s="141">
        <f t="shared" ref="BE230:BE239" si="74">IF(N230="základní",J230,0)</f>
        <v>0</v>
      </c>
      <c r="BF230" s="141">
        <f t="shared" ref="BF230:BF239" si="75">IF(N230="snížená",J230,0)</f>
        <v>0</v>
      </c>
      <c r="BG230" s="141">
        <f t="shared" ref="BG230:BG239" si="76">IF(N230="zákl. přenesená",J230,0)</f>
        <v>0</v>
      </c>
      <c r="BH230" s="141">
        <f t="shared" ref="BH230:BH239" si="77">IF(N230="sníž. přenesená",J230,0)</f>
        <v>0</v>
      </c>
      <c r="BI230" s="141">
        <f t="shared" ref="BI230:BI239" si="78">IF(N230="nulová",J230,0)</f>
        <v>0</v>
      </c>
      <c r="BJ230" s="13" t="s">
        <v>78</v>
      </c>
      <c r="BK230" s="141">
        <f t="shared" ref="BK230:BK239" si="79">ROUND(I230*H230,2)</f>
        <v>0</v>
      </c>
      <c r="BL230" s="13" t="s">
        <v>247</v>
      </c>
      <c r="BM230" s="140" t="s">
        <v>487</v>
      </c>
    </row>
    <row r="231" spans="2:65" s="1" customFormat="1" ht="24.2" customHeight="1">
      <c r="B231" s="28"/>
      <c r="C231" s="128" t="s">
        <v>488</v>
      </c>
      <c r="D231" s="128" t="s">
        <v>128</v>
      </c>
      <c r="E231" s="129" t="s">
        <v>489</v>
      </c>
      <c r="F231" s="130" t="s">
        <v>490</v>
      </c>
      <c r="G231" s="131" t="s">
        <v>131</v>
      </c>
      <c r="H231" s="132">
        <v>5.2</v>
      </c>
      <c r="I231" s="133"/>
      <c r="J231" s="134">
        <f t="shared" si="70"/>
        <v>0</v>
      </c>
      <c r="K231" s="135"/>
      <c r="L231" s="28"/>
      <c r="M231" s="136" t="s">
        <v>1</v>
      </c>
      <c r="N231" s="137" t="s">
        <v>38</v>
      </c>
      <c r="P231" s="138">
        <f t="shared" si="71"/>
        <v>0</v>
      </c>
      <c r="Q231" s="138">
        <v>5.1000000000000004E-3</v>
      </c>
      <c r="R231" s="138">
        <f t="shared" si="72"/>
        <v>2.6520000000000002E-2</v>
      </c>
      <c r="S231" s="138">
        <v>0</v>
      </c>
      <c r="T231" s="139">
        <f t="shared" si="73"/>
        <v>0</v>
      </c>
      <c r="AR231" s="140" t="s">
        <v>247</v>
      </c>
      <c r="AT231" s="140" t="s">
        <v>128</v>
      </c>
      <c r="AU231" s="140" t="s">
        <v>133</v>
      </c>
      <c r="AY231" s="13" t="s">
        <v>125</v>
      </c>
      <c r="BE231" s="141">
        <f t="shared" si="74"/>
        <v>0</v>
      </c>
      <c r="BF231" s="141">
        <f t="shared" si="75"/>
        <v>0</v>
      </c>
      <c r="BG231" s="141">
        <f t="shared" si="76"/>
        <v>0</v>
      </c>
      <c r="BH231" s="141">
        <f t="shared" si="77"/>
        <v>0</v>
      </c>
      <c r="BI231" s="141">
        <f t="shared" si="78"/>
        <v>0</v>
      </c>
      <c r="BJ231" s="13" t="s">
        <v>78</v>
      </c>
      <c r="BK231" s="141">
        <f t="shared" si="79"/>
        <v>0</v>
      </c>
      <c r="BL231" s="13" t="s">
        <v>247</v>
      </c>
      <c r="BM231" s="140" t="s">
        <v>491</v>
      </c>
    </row>
    <row r="232" spans="2:65" s="1" customFormat="1" ht="24.2" customHeight="1">
      <c r="B232" s="28"/>
      <c r="C232" s="128" t="s">
        <v>492</v>
      </c>
      <c r="D232" s="128" t="s">
        <v>128</v>
      </c>
      <c r="E232" s="129" t="s">
        <v>493</v>
      </c>
      <c r="F232" s="130" t="s">
        <v>494</v>
      </c>
      <c r="G232" s="131" t="s">
        <v>146</v>
      </c>
      <c r="H232" s="132">
        <v>1.7</v>
      </c>
      <c r="I232" s="133"/>
      <c r="J232" s="134">
        <f t="shared" si="70"/>
        <v>0</v>
      </c>
      <c r="K232" s="135"/>
      <c r="L232" s="28"/>
      <c r="M232" s="136" t="s">
        <v>1</v>
      </c>
      <c r="N232" s="137" t="s">
        <v>38</v>
      </c>
      <c r="P232" s="138">
        <f t="shared" si="71"/>
        <v>0</v>
      </c>
      <c r="Q232" s="138">
        <v>5.8E-4</v>
      </c>
      <c r="R232" s="138">
        <f t="shared" si="72"/>
        <v>9.859999999999999E-4</v>
      </c>
      <c r="S232" s="138">
        <v>0</v>
      </c>
      <c r="T232" s="139">
        <f t="shared" si="73"/>
        <v>0</v>
      </c>
      <c r="AR232" s="140" t="s">
        <v>247</v>
      </c>
      <c r="AT232" s="140" t="s">
        <v>128</v>
      </c>
      <c r="AU232" s="140" t="s">
        <v>133</v>
      </c>
      <c r="AY232" s="13" t="s">
        <v>125</v>
      </c>
      <c r="BE232" s="141">
        <f t="shared" si="74"/>
        <v>0</v>
      </c>
      <c r="BF232" s="141">
        <f t="shared" si="75"/>
        <v>0</v>
      </c>
      <c r="BG232" s="141">
        <f t="shared" si="76"/>
        <v>0</v>
      </c>
      <c r="BH232" s="141">
        <f t="shared" si="77"/>
        <v>0</v>
      </c>
      <c r="BI232" s="141">
        <f t="shared" si="78"/>
        <v>0</v>
      </c>
      <c r="BJ232" s="13" t="s">
        <v>78</v>
      </c>
      <c r="BK232" s="141">
        <f t="shared" si="79"/>
        <v>0</v>
      </c>
      <c r="BL232" s="13" t="s">
        <v>247</v>
      </c>
      <c r="BM232" s="140" t="s">
        <v>495</v>
      </c>
    </row>
    <row r="233" spans="2:65" s="1" customFormat="1" ht="16.5" customHeight="1">
      <c r="B233" s="28"/>
      <c r="C233" s="128" t="s">
        <v>496</v>
      </c>
      <c r="D233" s="128" t="s">
        <v>128</v>
      </c>
      <c r="E233" s="129" t="s">
        <v>497</v>
      </c>
      <c r="F233" s="130" t="s">
        <v>498</v>
      </c>
      <c r="G233" s="131" t="s">
        <v>131</v>
      </c>
      <c r="H233" s="132">
        <v>4.2</v>
      </c>
      <c r="I233" s="133"/>
      <c r="J233" s="134">
        <f t="shared" si="70"/>
        <v>0</v>
      </c>
      <c r="K233" s="135"/>
      <c r="L233" s="28"/>
      <c r="M233" s="136" t="s">
        <v>1</v>
      </c>
      <c r="N233" s="137" t="s">
        <v>38</v>
      </c>
      <c r="P233" s="138">
        <f t="shared" si="71"/>
        <v>0</v>
      </c>
      <c r="Q233" s="138">
        <v>0</v>
      </c>
      <c r="R233" s="138">
        <f t="shared" si="72"/>
        <v>0</v>
      </c>
      <c r="S233" s="138">
        <v>3.5299999999999998E-2</v>
      </c>
      <c r="T233" s="139">
        <f t="shared" si="73"/>
        <v>0.14826</v>
      </c>
      <c r="AR233" s="140" t="s">
        <v>247</v>
      </c>
      <c r="AT233" s="140" t="s">
        <v>128</v>
      </c>
      <c r="AU233" s="140" t="s">
        <v>133</v>
      </c>
      <c r="AY233" s="13" t="s">
        <v>125</v>
      </c>
      <c r="BE233" s="141">
        <f t="shared" si="74"/>
        <v>0</v>
      </c>
      <c r="BF233" s="141">
        <f t="shared" si="75"/>
        <v>0</v>
      </c>
      <c r="BG233" s="141">
        <f t="shared" si="76"/>
        <v>0</v>
      </c>
      <c r="BH233" s="141">
        <f t="shared" si="77"/>
        <v>0</v>
      </c>
      <c r="BI233" s="141">
        <f t="shared" si="78"/>
        <v>0</v>
      </c>
      <c r="BJ233" s="13" t="s">
        <v>78</v>
      </c>
      <c r="BK233" s="141">
        <f t="shared" si="79"/>
        <v>0</v>
      </c>
      <c r="BL233" s="13" t="s">
        <v>247</v>
      </c>
      <c r="BM233" s="140" t="s">
        <v>499</v>
      </c>
    </row>
    <row r="234" spans="2:65" s="1" customFormat="1" ht="37.9" customHeight="1">
      <c r="B234" s="28"/>
      <c r="C234" s="128" t="s">
        <v>500</v>
      </c>
      <c r="D234" s="128" t="s">
        <v>128</v>
      </c>
      <c r="E234" s="129" t="s">
        <v>501</v>
      </c>
      <c r="F234" s="130" t="s">
        <v>502</v>
      </c>
      <c r="G234" s="131" t="s">
        <v>131</v>
      </c>
      <c r="H234" s="132">
        <v>5.2</v>
      </c>
      <c r="I234" s="133"/>
      <c r="J234" s="134">
        <f t="shared" si="70"/>
        <v>0</v>
      </c>
      <c r="K234" s="135"/>
      <c r="L234" s="28"/>
      <c r="M234" s="136" t="s">
        <v>1</v>
      </c>
      <c r="N234" s="137" t="s">
        <v>38</v>
      </c>
      <c r="P234" s="138">
        <f t="shared" si="71"/>
        <v>0</v>
      </c>
      <c r="Q234" s="138">
        <v>6.8900000000000003E-3</v>
      </c>
      <c r="R234" s="138">
        <f t="shared" si="72"/>
        <v>3.5828000000000006E-2</v>
      </c>
      <c r="S234" s="138">
        <v>0</v>
      </c>
      <c r="T234" s="139">
        <f t="shared" si="73"/>
        <v>0</v>
      </c>
      <c r="AR234" s="140" t="s">
        <v>247</v>
      </c>
      <c r="AT234" s="140" t="s">
        <v>128</v>
      </c>
      <c r="AU234" s="140" t="s">
        <v>133</v>
      </c>
      <c r="AY234" s="13" t="s">
        <v>125</v>
      </c>
      <c r="BE234" s="141">
        <f t="shared" si="74"/>
        <v>0</v>
      </c>
      <c r="BF234" s="141">
        <f t="shared" si="75"/>
        <v>0</v>
      </c>
      <c r="BG234" s="141">
        <f t="shared" si="76"/>
        <v>0</v>
      </c>
      <c r="BH234" s="141">
        <f t="shared" si="77"/>
        <v>0</v>
      </c>
      <c r="BI234" s="141">
        <f t="shared" si="78"/>
        <v>0</v>
      </c>
      <c r="BJ234" s="13" t="s">
        <v>78</v>
      </c>
      <c r="BK234" s="141">
        <f t="shared" si="79"/>
        <v>0</v>
      </c>
      <c r="BL234" s="13" t="s">
        <v>247</v>
      </c>
      <c r="BM234" s="140" t="s">
        <v>503</v>
      </c>
    </row>
    <row r="235" spans="2:65" s="1" customFormat="1" ht="33" customHeight="1">
      <c r="B235" s="28"/>
      <c r="C235" s="142" t="s">
        <v>504</v>
      </c>
      <c r="D235" s="142" t="s">
        <v>176</v>
      </c>
      <c r="E235" s="143" t="s">
        <v>505</v>
      </c>
      <c r="F235" s="144" t="s">
        <v>506</v>
      </c>
      <c r="G235" s="145" t="s">
        <v>131</v>
      </c>
      <c r="H235" s="146">
        <v>5.72</v>
      </c>
      <c r="I235" s="147"/>
      <c r="J235" s="148">
        <f t="shared" si="70"/>
        <v>0</v>
      </c>
      <c r="K235" s="149"/>
      <c r="L235" s="150"/>
      <c r="M235" s="151" t="s">
        <v>1</v>
      </c>
      <c r="N235" s="152" t="s">
        <v>38</v>
      </c>
      <c r="P235" s="138">
        <f t="shared" si="71"/>
        <v>0</v>
      </c>
      <c r="Q235" s="138">
        <v>3.3000000000000002E-2</v>
      </c>
      <c r="R235" s="138">
        <f t="shared" si="72"/>
        <v>0.18876000000000001</v>
      </c>
      <c r="S235" s="138">
        <v>0</v>
      </c>
      <c r="T235" s="139">
        <f t="shared" si="73"/>
        <v>0</v>
      </c>
      <c r="AR235" s="140" t="s">
        <v>269</v>
      </c>
      <c r="AT235" s="140" t="s">
        <v>176</v>
      </c>
      <c r="AU235" s="140" t="s">
        <v>133</v>
      </c>
      <c r="AY235" s="13" t="s">
        <v>125</v>
      </c>
      <c r="BE235" s="141">
        <f t="shared" si="74"/>
        <v>0</v>
      </c>
      <c r="BF235" s="141">
        <f t="shared" si="75"/>
        <v>0</v>
      </c>
      <c r="BG235" s="141">
        <f t="shared" si="76"/>
        <v>0</v>
      </c>
      <c r="BH235" s="141">
        <f t="shared" si="77"/>
        <v>0</v>
      </c>
      <c r="BI235" s="141">
        <f t="shared" si="78"/>
        <v>0</v>
      </c>
      <c r="BJ235" s="13" t="s">
        <v>78</v>
      </c>
      <c r="BK235" s="141">
        <f t="shared" si="79"/>
        <v>0</v>
      </c>
      <c r="BL235" s="13" t="s">
        <v>247</v>
      </c>
      <c r="BM235" s="140" t="s">
        <v>507</v>
      </c>
    </row>
    <row r="236" spans="2:65" s="1" customFormat="1" ht="24.2" customHeight="1">
      <c r="B236" s="28"/>
      <c r="C236" s="128" t="s">
        <v>508</v>
      </c>
      <c r="D236" s="128" t="s">
        <v>128</v>
      </c>
      <c r="E236" s="129" t="s">
        <v>509</v>
      </c>
      <c r="F236" s="130" t="s">
        <v>510</v>
      </c>
      <c r="G236" s="131" t="s">
        <v>131</v>
      </c>
      <c r="H236" s="132">
        <v>5.2</v>
      </c>
      <c r="I236" s="133"/>
      <c r="J236" s="134">
        <f t="shared" si="70"/>
        <v>0</v>
      </c>
      <c r="K236" s="135"/>
      <c r="L236" s="28"/>
      <c r="M236" s="136" t="s">
        <v>1</v>
      </c>
      <c r="N236" s="137" t="s">
        <v>38</v>
      </c>
      <c r="P236" s="138">
        <f t="shared" si="71"/>
        <v>0</v>
      </c>
      <c r="Q236" s="138">
        <v>0</v>
      </c>
      <c r="R236" s="138">
        <f t="shared" si="72"/>
        <v>0</v>
      </c>
      <c r="S236" s="138">
        <v>0</v>
      </c>
      <c r="T236" s="139">
        <f t="shared" si="73"/>
        <v>0</v>
      </c>
      <c r="AR236" s="140" t="s">
        <v>247</v>
      </c>
      <c r="AT236" s="140" t="s">
        <v>128</v>
      </c>
      <c r="AU236" s="140" t="s">
        <v>133</v>
      </c>
      <c r="AY236" s="13" t="s">
        <v>125</v>
      </c>
      <c r="BE236" s="141">
        <f t="shared" si="74"/>
        <v>0</v>
      </c>
      <c r="BF236" s="141">
        <f t="shared" si="75"/>
        <v>0</v>
      </c>
      <c r="BG236" s="141">
        <f t="shared" si="76"/>
        <v>0</v>
      </c>
      <c r="BH236" s="141">
        <f t="shared" si="77"/>
        <v>0</v>
      </c>
      <c r="BI236" s="141">
        <f t="shared" si="78"/>
        <v>0</v>
      </c>
      <c r="BJ236" s="13" t="s">
        <v>78</v>
      </c>
      <c r="BK236" s="141">
        <f t="shared" si="79"/>
        <v>0</v>
      </c>
      <c r="BL236" s="13" t="s">
        <v>247</v>
      </c>
      <c r="BM236" s="140" t="s">
        <v>511</v>
      </c>
    </row>
    <row r="237" spans="2:65" s="1" customFormat="1" ht="24.2" customHeight="1">
      <c r="B237" s="28"/>
      <c r="C237" s="128" t="s">
        <v>512</v>
      </c>
      <c r="D237" s="128" t="s">
        <v>128</v>
      </c>
      <c r="E237" s="129" t="s">
        <v>513</v>
      </c>
      <c r="F237" s="130" t="s">
        <v>514</v>
      </c>
      <c r="G237" s="131" t="s">
        <v>131</v>
      </c>
      <c r="H237" s="132">
        <v>3.9</v>
      </c>
      <c r="I237" s="133"/>
      <c r="J237" s="134">
        <f t="shared" si="70"/>
        <v>0</v>
      </c>
      <c r="K237" s="135"/>
      <c r="L237" s="28"/>
      <c r="M237" s="136" t="s">
        <v>1</v>
      </c>
      <c r="N237" s="137" t="s">
        <v>38</v>
      </c>
      <c r="P237" s="138">
        <f t="shared" si="71"/>
        <v>0</v>
      </c>
      <c r="Q237" s="138">
        <v>1.5E-3</v>
      </c>
      <c r="R237" s="138">
        <f t="shared" si="72"/>
        <v>5.8500000000000002E-3</v>
      </c>
      <c r="S237" s="138">
        <v>0</v>
      </c>
      <c r="T237" s="139">
        <f t="shared" si="73"/>
        <v>0</v>
      </c>
      <c r="AR237" s="140" t="s">
        <v>247</v>
      </c>
      <c r="AT237" s="140" t="s">
        <v>128</v>
      </c>
      <c r="AU237" s="140" t="s">
        <v>133</v>
      </c>
      <c r="AY237" s="13" t="s">
        <v>125</v>
      </c>
      <c r="BE237" s="141">
        <f t="shared" si="74"/>
        <v>0</v>
      </c>
      <c r="BF237" s="141">
        <f t="shared" si="75"/>
        <v>0</v>
      </c>
      <c r="BG237" s="141">
        <f t="shared" si="76"/>
        <v>0</v>
      </c>
      <c r="BH237" s="141">
        <f t="shared" si="77"/>
        <v>0</v>
      </c>
      <c r="BI237" s="141">
        <f t="shared" si="78"/>
        <v>0</v>
      </c>
      <c r="BJ237" s="13" t="s">
        <v>78</v>
      </c>
      <c r="BK237" s="141">
        <f t="shared" si="79"/>
        <v>0</v>
      </c>
      <c r="BL237" s="13" t="s">
        <v>247</v>
      </c>
      <c r="BM237" s="140" t="s">
        <v>515</v>
      </c>
    </row>
    <row r="238" spans="2:65" s="1" customFormat="1" ht="16.5" customHeight="1">
      <c r="B238" s="28"/>
      <c r="C238" s="128" t="s">
        <v>516</v>
      </c>
      <c r="D238" s="128" t="s">
        <v>128</v>
      </c>
      <c r="E238" s="129" t="s">
        <v>517</v>
      </c>
      <c r="F238" s="130" t="s">
        <v>518</v>
      </c>
      <c r="G238" s="131" t="s">
        <v>146</v>
      </c>
      <c r="H238" s="132">
        <v>12.4</v>
      </c>
      <c r="I238" s="133"/>
      <c r="J238" s="134">
        <f t="shared" si="70"/>
        <v>0</v>
      </c>
      <c r="K238" s="135"/>
      <c r="L238" s="28"/>
      <c r="M238" s="136" t="s">
        <v>1</v>
      </c>
      <c r="N238" s="137" t="s">
        <v>38</v>
      </c>
      <c r="P238" s="138">
        <f t="shared" si="71"/>
        <v>0</v>
      </c>
      <c r="Q238" s="138">
        <v>3.0000000000000001E-5</v>
      </c>
      <c r="R238" s="138">
        <f t="shared" si="72"/>
        <v>3.7200000000000004E-4</v>
      </c>
      <c r="S238" s="138">
        <v>0</v>
      </c>
      <c r="T238" s="139">
        <f t="shared" si="73"/>
        <v>0</v>
      </c>
      <c r="AR238" s="140" t="s">
        <v>247</v>
      </c>
      <c r="AT238" s="140" t="s">
        <v>128</v>
      </c>
      <c r="AU238" s="140" t="s">
        <v>133</v>
      </c>
      <c r="AY238" s="13" t="s">
        <v>125</v>
      </c>
      <c r="BE238" s="141">
        <f t="shared" si="74"/>
        <v>0</v>
      </c>
      <c r="BF238" s="141">
        <f t="shared" si="75"/>
        <v>0</v>
      </c>
      <c r="BG238" s="141">
        <f t="shared" si="76"/>
        <v>0</v>
      </c>
      <c r="BH238" s="141">
        <f t="shared" si="77"/>
        <v>0</v>
      </c>
      <c r="BI238" s="141">
        <f t="shared" si="78"/>
        <v>0</v>
      </c>
      <c r="BJ238" s="13" t="s">
        <v>78</v>
      </c>
      <c r="BK238" s="141">
        <f t="shared" si="79"/>
        <v>0</v>
      </c>
      <c r="BL238" s="13" t="s">
        <v>247</v>
      </c>
      <c r="BM238" s="140" t="s">
        <v>519</v>
      </c>
    </row>
    <row r="239" spans="2:65" s="1" customFormat="1" ht="24.2" customHeight="1">
      <c r="B239" s="28"/>
      <c r="C239" s="128" t="s">
        <v>520</v>
      </c>
      <c r="D239" s="128" t="s">
        <v>128</v>
      </c>
      <c r="E239" s="129" t="s">
        <v>521</v>
      </c>
      <c r="F239" s="130" t="s">
        <v>522</v>
      </c>
      <c r="G239" s="131" t="s">
        <v>288</v>
      </c>
      <c r="H239" s="153"/>
      <c r="I239" s="133"/>
      <c r="J239" s="134">
        <f t="shared" si="70"/>
        <v>0</v>
      </c>
      <c r="K239" s="135"/>
      <c r="L239" s="28"/>
      <c r="M239" s="136" t="s">
        <v>1</v>
      </c>
      <c r="N239" s="137" t="s">
        <v>38</v>
      </c>
      <c r="P239" s="138">
        <f t="shared" si="71"/>
        <v>0</v>
      </c>
      <c r="Q239" s="138">
        <v>0</v>
      </c>
      <c r="R239" s="138">
        <f t="shared" si="72"/>
        <v>0</v>
      </c>
      <c r="S239" s="138">
        <v>0</v>
      </c>
      <c r="T239" s="139">
        <f t="shared" si="73"/>
        <v>0</v>
      </c>
      <c r="AR239" s="140" t="s">
        <v>247</v>
      </c>
      <c r="AT239" s="140" t="s">
        <v>128</v>
      </c>
      <c r="AU239" s="140" t="s">
        <v>133</v>
      </c>
      <c r="AY239" s="13" t="s">
        <v>125</v>
      </c>
      <c r="BE239" s="141">
        <f t="shared" si="74"/>
        <v>0</v>
      </c>
      <c r="BF239" s="141">
        <f t="shared" si="75"/>
        <v>0</v>
      </c>
      <c r="BG239" s="141">
        <f t="shared" si="76"/>
        <v>0</v>
      </c>
      <c r="BH239" s="141">
        <f t="shared" si="77"/>
        <v>0</v>
      </c>
      <c r="BI239" s="141">
        <f t="shared" si="78"/>
        <v>0</v>
      </c>
      <c r="BJ239" s="13" t="s">
        <v>78</v>
      </c>
      <c r="BK239" s="141">
        <f t="shared" si="79"/>
        <v>0</v>
      </c>
      <c r="BL239" s="13" t="s">
        <v>247</v>
      </c>
      <c r="BM239" s="140" t="s">
        <v>523</v>
      </c>
    </row>
    <row r="240" spans="2:65" s="11" customFormat="1" ht="22.9" customHeight="1">
      <c r="B240" s="116"/>
      <c r="D240" s="117" t="s">
        <v>72</v>
      </c>
      <c r="E240" s="126" t="s">
        <v>524</v>
      </c>
      <c r="F240" s="126" t="s">
        <v>525</v>
      </c>
      <c r="I240" s="119"/>
      <c r="J240" s="127">
        <f>BK240</f>
        <v>0</v>
      </c>
      <c r="L240" s="116"/>
      <c r="M240" s="121"/>
      <c r="P240" s="122">
        <f>SUM(P241:P254)</f>
        <v>0</v>
      </c>
      <c r="R240" s="122">
        <f>SUM(R241:R254)</f>
        <v>0.66861399999999993</v>
      </c>
      <c r="T240" s="123">
        <f>SUM(T241:T254)</f>
        <v>0.77247999999999994</v>
      </c>
      <c r="AR240" s="117" t="s">
        <v>133</v>
      </c>
      <c r="AT240" s="124" t="s">
        <v>72</v>
      </c>
      <c r="AU240" s="124" t="s">
        <v>78</v>
      </c>
      <c r="AY240" s="117" t="s">
        <v>125</v>
      </c>
      <c r="BK240" s="125">
        <f>SUM(BK241:BK254)</f>
        <v>0</v>
      </c>
    </row>
    <row r="241" spans="2:65" s="1" customFormat="1" ht="16.5" customHeight="1">
      <c r="B241" s="28"/>
      <c r="C241" s="128" t="s">
        <v>526</v>
      </c>
      <c r="D241" s="128" t="s">
        <v>128</v>
      </c>
      <c r="E241" s="129" t="s">
        <v>527</v>
      </c>
      <c r="F241" s="130" t="s">
        <v>528</v>
      </c>
      <c r="G241" s="131" t="s">
        <v>131</v>
      </c>
      <c r="H241" s="132">
        <v>28</v>
      </c>
      <c r="I241" s="133"/>
      <c r="J241" s="134">
        <f t="shared" ref="J241:J254" si="80">ROUND(I241*H241,2)</f>
        <v>0</v>
      </c>
      <c r="K241" s="135"/>
      <c r="L241" s="28"/>
      <c r="M241" s="136" t="s">
        <v>1</v>
      </c>
      <c r="N241" s="137" t="s">
        <v>38</v>
      </c>
      <c r="P241" s="138">
        <f t="shared" ref="P241:P254" si="81">O241*H241</f>
        <v>0</v>
      </c>
      <c r="Q241" s="138">
        <v>0</v>
      </c>
      <c r="R241" s="138">
        <f t="shared" ref="R241:R254" si="82">Q241*H241</f>
        <v>0</v>
      </c>
      <c r="S241" s="138">
        <v>0</v>
      </c>
      <c r="T241" s="139">
        <f t="shared" ref="T241:T254" si="83">S241*H241</f>
        <v>0</v>
      </c>
      <c r="AR241" s="140" t="s">
        <v>247</v>
      </c>
      <c r="AT241" s="140" t="s">
        <v>128</v>
      </c>
      <c r="AU241" s="140" t="s">
        <v>133</v>
      </c>
      <c r="AY241" s="13" t="s">
        <v>125</v>
      </c>
      <c r="BE241" s="141">
        <f t="shared" ref="BE241:BE254" si="84">IF(N241="základní",J241,0)</f>
        <v>0</v>
      </c>
      <c r="BF241" s="141">
        <f t="shared" ref="BF241:BF254" si="85">IF(N241="snížená",J241,0)</f>
        <v>0</v>
      </c>
      <c r="BG241" s="141">
        <f t="shared" ref="BG241:BG254" si="86">IF(N241="zákl. přenesená",J241,0)</f>
        <v>0</v>
      </c>
      <c r="BH241" s="141">
        <f t="shared" ref="BH241:BH254" si="87">IF(N241="sníž. přenesená",J241,0)</f>
        <v>0</v>
      </c>
      <c r="BI241" s="141">
        <f t="shared" ref="BI241:BI254" si="88">IF(N241="nulová",J241,0)</f>
        <v>0</v>
      </c>
      <c r="BJ241" s="13" t="s">
        <v>78</v>
      </c>
      <c r="BK241" s="141">
        <f t="shared" ref="BK241:BK254" si="89">ROUND(I241*H241,2)</f>
        <v>0</v>
      </c>
      <c r="BL241" s="13" t="s">
        <v>247</v>
      </c>
      <c r="BM241" s="140" t="s">
        <v>529</v>
      </c>
    </row>
    <row r="242" spans="2:65" s="1" customFormat="1" ht="16.5" customHeight="1">
      <c r="B242" s="28"/>
      <c r="C242" s="128" t="s">
        <v>530</v>
      </c>
      <c r="D242" s="128" t="s">
        <v>128</v>
      </c>
      <c r="E242" s="129" t="s">
        <v>531</v>
      </c>
      <c r="F242" s="130" t="s">
        <v>532</v>
      </c>
      <c r="G242" s="131" t="s">
        <v>131</v>
      </c>
      <c r="H242" s="132">
        <v>28</v>
      </c>
      <c r="I242" s="133"/>
      <c r="J242" s="134">
        <f t="shared" si="80"/>
        <v>0</v>
      </c>
      <c r="K242" s="135"/>
      <c r="L242" s="28"/>
      <c r="M242" s="136" t="s">
        <v>1</v>
      </c>
      <c r="N242" s="137" t="s">
        <v>38</v>
      </c>
      <c r="P242" s="138">
        <f t="shared" si="81"/>
        <v>0</v>
      </c>
      <c r="Q242" s="138">
        <v>2.9999999999999997E-4</v>
      </c>
      <c r="R242" s="138">
        <f t="shared" si="82"/>
        <v>8.3999999999999995E-3</v>
      </c>
      <c r="S242" s="138">
        <v>0</v>
      </c>
      <c r="T242" s="139">
        <f t="shared" si="83"/>
        <v>0</v>
      </c>
      <c r="AR242" s="140" t="s">
        <v>247</v>
      </c>
      <c r="AT242" s="140" t="s">
        <v>128</v>
      </c>
      <c r="AU242" s="140" t="s">
        <v>133</v>
      </c>
      <c r="AY242" s="13" t="s">
        <v>125</v>
      </c>
      <c r="BE242" s="141">
        <f t="shared" si="84"/>
        <v>0</v>
      </c>
      <c r="BF242" s="141">
        <f t="shared" si="85"/>
        <v>0</v>
      </c>
      <c r="BG242" s="141">
        <f t="shared" si="86"/>
        <v>0</v>
      </c>
      <c r="BH242" s="141">
        <f t="shared" si="87"/>
        <v>0</v>
      </c>
      <c r="BI242" s="141">
        <f t="shared" si="88"/>
        <v>0</v>
      </c>
      <c r="BJ242" s="13" t="s">
        <v>78</v>
      </c>
      <c r="BK242" s="141">
        <f t="shared" si="89"/>
        <v>0</v>
      </c>
      <c r="BL242" s="13" t="s">
        <v>247</v>
      </c>
      <c r="BM242" s="140" t="s">
        <v>533</v>
      </c>
    </row>
    <row r="243" spans="2:65" s="1" customFormat="1" ht="24.2" customHeight="1">
      <c r="B243" s="28"/>
      <c r="C243" s="128" t="s">
        <v>534</v>
      </c>
      <c r="D243" s="128" t="s">
        <v>128</v>
      </c>
      <c r="E243" s="129" t="s">
        <v>535</v>
      </c>
      <c r="F243" s="130" t="s">
        <v>536</v>
      </c>
      <c r="G243" s="131" t="s">
        <v>131</v>
      </c>
      <c r="H243" s="132">
        <v>10.8</v>
      </c>
      <c r="I243" s="133"/>
      <c r="J243" s="134">
        <f t="shared" si="80"/>
        <v>0</v>
      </c>
      <c r="K243" s="135"/>
      <c r="L243" s="28"/>
      <c r="M243" s="136" t="s">
        <v>1</v>
      </c>
      <c r="N243" s="137" t="s">
        <v>38</v>
      </c>
      <c r="P243" s="138">
        <f t="shared" si="81"/>
        <v>0</v>
      </c>
      <c r="Q243" s="138">
        <v>1.5E-3</v>
      </c>
      <c r="R243" s="138">
        <f t="shared" si="82"/>
        <v>1.6200000000000003E-2</v>
      </c>
      <c r="S243" s="138">
        <v>0</v>
      </c>
      <c r="T243" s="139">
        <f t="shared" si="83"/>
        <v>0</v>
      </c>
      <c r="AR243" s="140" t="s">
        <v>247</v>
      </c>
      <c r="AT243" s="140" t="s">
        <v>128</v>
      </c>
      <c r="AU243" s="140" t="s">
        <v>133</v>
      </c>
      <c r="AY243" s="13" t="s">
        <v>125</v>
      </c>
      <c r="BE243" s="141">
        <f t="shared" si="84"/>
        <v>0</v>
      </c>
      <c r="BF243" s="141">
        <f t="shared" si="85"/>
        <v>0</v>
      </c>
      <c r="BG243" s="141">
        <f t="shared" si="86"/>
        <v>0</v>
      </c>
      <c r="BH243" s="141">
        <f t="shared" si="87"/>
        <v>0</v>
      </c>
      <c r="BI243" s="141">
        <f t="shared" si="88"/>
        <v>0</v>
      </c>
      <c r="BJ243" s="13" t="s">
        <v>78</v>
      </c>
      <c r="BK243" s="141">
        <f t="shared" si="89"/>
        <v>0</v>
      </c>
      <c r="BL243" s="13" t="s">
        <v>247</v>
      </c>
      <c r="BM243" s="140" t="s">
        <v>537</v>
      </c>
    </row>
    <row r="244" spans="2:65" s="1" customFormat="1" ht="24.2" customHeight="1">
      <c r="B244" s="28"/>
      <c r="C244" s="128" t="s">
        <v>538</v>
      </c>
      <c r="D244" s="128" t="s">
        <v>128</v>
      </c>
      <c r="E244" s="129" t="s">
        <v>539</v>
      </c>
      <c r="F244" s="130" t="s">
        <v>540</v>
      </c>
      <c r="G244" s="131" t="s">
        <v>146</v>
      </c>
      <c r="H244" s="132">
        <v>9.1999999999999993</v>
      </c>
      <c r="I244" s="133"/>
      <c r="J244" s="134">
        <f t="shared" si="80"/>
        <v>0</v>
      </c>
      <c r="K244" s="135"/>
      <c r="L244" s="28"/>
      <c r="M244" s="136" t="s">
        <v>1</v>
      </c>
      <c r="N244" s="137" t="s">
        <v>38</v>
      </c>
      <c r="P244" s="138">
        <f t="shared" si="81"/>
        <v>0</v>
      </c>
      <c r="Q244" s="138">
        <v>3.2000000000000003E-4</v>
      </c>
      <c r="R244" s="138">
        <f t="shared" si="82"/>
        <v>2.944E-3</v>
      </c>
      <c r="S244" s="138">
        <v>0</v>
      </c>
      <c r="T244" s="139">
        <f t="shared" si="83"/>
        <v>0</v>
      </c>
      <c r="AR244" s="140" t="s">
        <v>247</v>
      </c>
      <c r="AT244" s="140" t="s">
        <v>128</v>
      </c>
      <c r="AU244" s="140" t="s">
        <v>133</v>
      </c>
      <c r="AY244" s="13" t="s">
        <v>125</v>
      </c>
      <c r="BE244" s="141">
        <f t="shared" si="84"/>
        <v>0</v>
      </c>
      <c r="BF244" s="141">
        <f t="shared" si="85"/>
        <v>0</v>
      </c>
      <c r="BG244" s="141">
        <f t="shared" si="86"/>
        <v>0</v>
      </c>
      <c r="BH244" s="141">
        <f t="shared" si="87"/>
        <v>0</v>
      </c>
      <c r="BI244" s="141">
        <f t="shared" si="88"/>
        <v>0</v>
      </c>
      <c r="BJ244" s="13" t="s">
        <v>78</v>
      </c>
      <c r="BK244" s="141">
        <f t="shared" si="89"/>
        <v>0</v>
      </c>
      <c r="BL244" s="13" t="s">
        <v>247</v>
      </c>
      <c r="BM244" s="140" t="s">
        <v>541</v>
      </c>
    </row>
    <row r="245" spans="2:65" s="1" customFormat="1" ht="24.2" customHeight="1">
      <c r="B245" s="28"/>
      <c r="C245" s="128" t="s">
        <v>542</v>
      </c>
      <c r="D245" s="128" t="s">
        <v>128</v>
      </c>
      <c r="E245" s="129" t="s">
        <v>543</v>
      </c>
      <c r="F245" s="130" t="s">
        <v>544</v>
      </c>
      <c r="G245" s="131" t="s">
        <v>146</v>
      </c>
      <c r="H245" s="132">
        <v>6</v>
      </c>
      <c r="I245" s="133"/>
      <c r="J245" s="134">
        <f t="shared" si="80"/>
        <v>0</v>
      </c>
      <c r="K245" s="135"/>
      <c r="L245" s="28"/>
      <c r="M245" s="136" t="s">
        <v>1</v>
      </c>
      <c r="N245" s="137" t="s">
        <v>38</v>
      </c>
      <c r="P245" s="138">
        <f t="shared" si="81"/>
        <v>0</v>
      </c>
      <c r="Q245" s="138">
        <v>2.9E-4</v>
      </c>
      <c r="R245" s="138">
        <f t="shared" si="82"/>
        <v>1.74E-3</v>
      </c>
      <c r="S245" s="138">
        <v>0</v>
      </c>
      <c r="T245" s="139">
        <f t="shared" si="83"/>
        <v>0</v>
      </c>
      <c r="AR245" s="140" t="s">
        <v>247</v>
      </c>
      <c r="AT245" s="140" t="s">
        <v>128</v>
      </c>
      <c r="AU245" s="140" t="s">
        <v>133</v>
      </c>
      <c r="AY245" s="13" t="s">
        <v>125</v>
      </c>
      <c r="BE245" s="141">
        <f t="shared" si="84"/>
        <v>0</v>
      </c>
      <c r="BF245" s="141">
        <f t="shared" si="85"/>
        <v>0</v>
      </c>
      <c r="BG245" s="141">
        <f t="shared" si="86"/>
        <v>0</v>
      </c>
      <c r="BH245" s="141">
        <f t="shared" si="87"/>
        <v>0</v>
      </c>
      <c r="BI245" s="141">
        <f t="shared" si="88"/>
        <v>0</v>
      </c>
      <c r="BJ245" s="13" t="s">
        <v>78</v>
      </c>
      <c r="BK245" s="141">
        <f t="shared" si="89"/>
        <v>0</v>
      </c>
      <c r="BL245" s="13" t="s">
        <v>247</v>
      </c>
      <c r="BM245" s="140" t="s">
        <v>545</v>
      </c>
    </row>
    <row r="246" spans="2:65" s="1" customFormat="1" ht="16.5" customHeight="1">
      <c r="B246" s="28"/>
      <c r="C246" s="128" t="s">
        <v>546</v>
      </c>
      <c r="D246" s="128" t="s">
        <v>128</v>
      </c>
      <c r="E246" s="129" t="s">
        <v>547</v>
      </c>
      <c r="F246" s="130" t="s">
        <v>548</v>
      </c>
      <c r="G246" s="131" t="s">
        <v>131</v>
      </c>
      <c r="H246" s="132">
        <v>3.2</v>
      </c>
      <c r="I246" s="133"/>
      <c r="J246" s="134">
        <f t="shared" si="80"/>
        <v>0</v>
      </c>
      <c r="K246" s="135"/>
      <c r="L246" s="28"/>
      <c r="M246" s="136" t="s">
        <v>1</v>
      </c>
      <c r="N246" s="137" t="s">
        <v>38</v>
      </c>
      <c r="P246" s="138">
        <f t="shared" si="81"/>
        <v>0</v>
      </c>
      <c r="Q246" s="138">
        <v>4.4999999999999997E-3</v>
      </c>
      <c r="R246" s="138">
        <f t="shared" si="82"/>
        <v>1.44E-2</v>
      </c>
      <c r="S246" s="138">
        <v>0</v>
      </c>
      <c r="T246" s="139">
        <f t="shared" si="83"/>
        <v>0</v>
      </c>
      <c r="AR246" s="140" t="s">
        <v>247</v>
      </c>
      <c r="AT246" s="140" t="s">
        <v>128</v>
      </c>
      <c r="AU246" s="140" t="s">
        <v>133</v>
      </c>
      <c r="AY246" s="13" t="s">
        <v>125</v>
      </c>
      <c r="BE246" s="141">
        <f t="shared" si="84"/>
        <v>0</v>
      </c>
      <c r="BF246" s="141">
        <f t="shared" si="85"/>
        <v>0</v>
      </c>
      <c r="BG246" s="141">
        <f t="shared" si="86"/>
        <v>0</v>
      </c>
      <c r="BH246" s="141">
        <f t="shared" si="87"/>
        <v>0</v>
      </c>
      <c r="BI246" s="141">
        <f t="shared" si="88"/>
        <v>0</v>
      </c>
      <c r="BJ246" s="13" t="s">
        <v>78</v>
      </c>
      <c r="BK246" s="141">
        <f t="shared" si="89"/>
        <v>0</v>
      </c>
      <c r="BL246" s="13" t="s">
        <v>247</v>
      </c>
      <c r="BM246" s="140" t="s">
        <v>549</v>
      </c>
    </row>
    <row r="247" spans="2:65" s="1" customFormat="1" ht="24.2" customHeight="1">
      <c r="B247" s="28"/>
      <c r="C247" s="128" t="s">
        <v>550</v>
      </c>
      <c r="D247" s="128" t="s">
        <v>128</v>
      </c>
      <c r="E247" s="129" t="s">
        <v>551</v>
      </c>
      <c r="F247" s="130" t="s">
        <v>552</v>
      </c>
      <c r="G247" s="131" t="s">
        <v>131</v>
      </c>
      <c r="H247" s="132">
        <v>28.4</v>
      </c>
      <c r="I247" s="133"/>
      <c r="J247" s="134">
        <f t="shared" si="80"/>
        <v>0</v>
      </c>
      <c r="K247" s="135"/>
      <c r="L247" s="28"/>
      <c r="M247" s="136" t="s">
        <v>1</v>
      </c>
      <c r="N247" s="137" t="s">
        <v>38</v>
      </c>
      <c r="P247" s="138">
        <f t="shared" si="81"/>
        <v>0</v>
      </c>
      <c r="Q247" s="138">
        <v>0</v>
      </c>
      <c r="R247" s="138">
        <f t="shared" si="82"/>
        <v>0</v>
      </c>
      <c r="S247" s="138">
        <v>2.7199999999999998E-2</v>
      </c>
      <c r="T247" s="139">
        <f t="shared" si="83"/>
        <v>0.77247999999999994</v>
      </c>
      <c r="AR247" s="140" t="s">
        <v>247</v>
      </c>
      <c r="AT247" s="140" t="s">
        <v>128</v>
      </c>
      <c r="AU247" s="140" t="s">
        <v>133</v>
      </c>
      <c r="AY247" s="13" t="s">
        <v>125</v>
      </c>
      <c r="BE247" s="141">
        <f t="shared" si="84"/>
        <v>0</v>
      </c>
      <c r="BF247" s="141">
        <f t="shared" si="85"/>
        <v>0</v>
      </c>
      <c r="BG247" s="141">
        <f t="shared" si="86"/>
        <v>0</v>
      </c>
      <c r="BH247" s="141">
        <f t="shared" si="87"/>
        <v>0</v>
      </c>
      <c r="BI247" s="141">
        <f t="shared" si="88"/>
        <v>0</v>
      </c>
      <c r="BJ247" s="13" t="s">
        <v>78</v>
      </c>
      <c r="BK247" s="141">
        <f t="shared" si="89"/>
        <v>0</v>
      </c>
      <c r="BL247" s="13" t="s">
        <v>247</v>
      </c>
      <c r="BM247" s="140" t="s">
        <v>553</v>
      </c>
    </row>
    <row r="248" spans="2:65" s="1" customFormat="1" ht="33" customHeight="1">
      <c r="B248" s="28"/>
      <c r="C248" s="128" t="s">
        <v>554</v>
      </c>
      <c r="D248" s="128" t="s">
        <v>128</v>
      </c>
      <c r="E248" s="129" t="s">
        <v>555</v>
      </c>
      <c r="F248" s="130" t="s">
        <v>556</v>
      </c>
      <c r="G248" s="131" t="s">
        <v>131</v>
      </c>
      <c r="H248" s="132">
        <v>28</v>
      </c>
      <c r="I248" s="133"/>
      <c r="J248" s="134">
        <f t="shared" si="80"/>
        <v>0</v>
      </c>
      <c r="K248" s="135"/>
      <c r="L248" s="28"/>
      <c r="M248" s="136" t="s">
        <v>1</v>
      </c>
      <c r="N248" s="137" t="s">
        <v>38</v>
      </c>
      <c r="P248" s="138">
        <f t="shared" si="81"/>
        <v>0</v>
      </c>
      <c r="Q248" s="138">
        <v>7.3000000000000001E-3</v>
      </c>
      <c r="R248" s="138">
        <f t="shared" si="82"/>
        <v>0.2044</v>
      </c>
      <c r="S248" s="138">
        <v>0</v>
      </c>
      <c r="T248" s="139">
        <f t="shared" si="83"/>
        <v>0</v>
      </c>
      <c r="AR248" s="140" t="s">
        <v>247</v>
      </c>
      <c r="AT248" s="140" t="s">
        <v>128</v>
      </c>
      <c r="AU248" s="140" t="s">
        <v>133</v>
      </c>
      <c r="AY248" s="13" t="s">
        <v>125</v>
      </c>
      <c r="BE248" s="141">
        <f t="shared" si="84"/>
        <v>0</v>
      </c>
      <c r="BF248" s="141">
        <f t="shared" si="85"/>
        <v>0</v>
      </c>
      <c r="BG248" s="141">
        <f t="shared" si="86"/>
        <v>0</v>
      </c>
      <c r="BH248" s="141">
        <f t="shared" si="87"/>
        <v>0</v>
      </c>
      <c r="BI248" s="141">
        <f t="shared" si="88"/>
        <v>0</v>
      </c>
      <c r="BJ248" s="13" t="s">
        <v>78</v>
      </c>
      <c r="BK248" s="141">
        <f t="shared" si="89"/>
        <v>0</v>
      </c>
      <c r="BL248" s="13" t="s">
        <v>247</v>
      </c>
      <c r="BM248" s="140" t="s">
        <v>557</v>
      </c>
    </row>
    <row r="249" spans="2:65" s="1" customFormat="1" ht="16.5" customHeight="1">
      <c r="B249" s="28"/>
      <c r="C249" s="142" t="s">
        <v>558</v>
      </c>
      <c r="D249" s="142" t="s">
        <v>176</v>
      </c>
      <c r="E249" s="143" t="s">
        <v>559</v>
      </c>
      <c r="F249" s="144" t="s">
        <v>560</v>
      </c>
      <c r="G249" s="145" t="s">
        <v>131</v>
      </c>
      <c r="H249" s="146">
        <v>32.200000000000003</v>
      </c>
      <c r="I249" s="147"/>
      <c r="J249" s="148">
        <f t="shared" si="80"/>
        <v>0</v>
      </c>
      <c r="K249" s="149"/>
      <c r="L249" s="150"/>
      <c r="M249" s="151" t="s">
        <v>1</v>
      </c>
      <c r="N249" s="152" t="s">
        <v>38</v>
      </c>
      <c r="P249" s="138">
        <f t="shared" si="81"/>
        <v>0</v>
      </c>
      <c r="Q249" s="138">
        <v>1.29E-2</v>
      </c>
      <c r="R249" s="138">
        <f t="shared" si="82"/>
        <v>0.41538000000000003</v>
      </c>
      <c r="S249" s="138">
        <v>0</v>
      </c>
      <c r="T249" s="139">
        <f t="shared" si="83"/>
        <v>0</v>
      </c>
      <c r="AR249" s="140" t="s">
        <v>269</v>
      </c>
      <c r="AT249" s="140" t="s">
        <v>176</v>
      </c>
      <c r="AU249" s="140" t="s">
        <v>133</v>
      </c>
      <c r="AY249" s="13" t="s">
        <v>125</v>
      </c>
      <c r="BE249" s="141">
        <f t="shared" si="84"/>
        <v>0</v>
      </c>
      <c r="BF249" s="141">
        <f t="shared" si="85"/>
        <v>0</v>
      </c>
      <c r="BG249" s="141">
        <f t="shared" si="86"/>
        <v>0</v>
      </c>
      <c r="BH249" s="141">
        <f t="shared" si="87"/>
        <v>0</v>
      </c>
      <c r="BI249" s="141">
        <f t="shared" si="88"/>
        <v>0</v>
      </c>
      <c r="BJ249" s="13" t="s">
        <v>78</v>
      </c>
      <c r="BK249" s="141">
        <f t="shared" si="89"/>
        <v>0</v>
      </c>
      <c r="BL249" s="13" t="s">
        <v>247</v>
      </c>
      <c r="BM249" s="140" t="s">
        <v>561</v>
      </c>
    </row>
    <row r="250" spans="2:65" s="1" customFormat="1" ht="16.5" customHeight="1">
      <c r="B250" s="28"/>
      <c r="C250" s="128" t="s">
        <v>562</v>
      </c>
      <c r="D250" s="128" t="s">
        <v>128</v>
      </c>
      <c r="E250" s="129" t="s">
        <v>563</v>
      </c>
      <c r="F250" s="130" t="s">
        <v>564</v>
      </c>
      <c r="G250" s="131" t="s">
        <v>146</v>
      </c>
      <c r="H250" s="132">
        <v>6</v>
      </c>
      <c r="I250" s="133"/>
      <c r="J250" s="134">
        <f t="shared" si="80"/>
        <v>0</v>
      </c>
      <c r="K250" s="135"/>
      <c r="L250" s="28"/>
      <c r="M250" s="136" t="s">
        <v>1</v>
      </c>
      <c r="N250" s="137" t="s">
        <v>38</v>
      </c>
      <c r="P250" s="138">
        <f t="shared" si="81"/>
        <v>0</v>
      </c>
      <c r="Q250" s="138">
        <v>5.5000000000000003E-4</v>
      </c>
      <c r="R250" s="138">
        <f t="shared" si="82"/>
        <v>3.3E-3</v>
      </c>
      <c r="S250" s="138">
        <v>0</v>
      </c>
      <c r="T250" s="139">
        <f t="shared" si="83"/>
        <v>0</v>
      </c>
      <c r="AR250" s="140" t="s">
        <v>247</v>
      </c>
      <c r="AT250" s="140" t="s">
        <v>128</v>
      </c>
      <c r="AU250" s="140" t="s">
        <v>133</v>
      </c>
      <c r="AY250" s="13" t="s">
        <v>125</v>
      </c>
      <c r="BE250" s="141">
        <f t="shared" si="84"/>
        <v>0</v>
      </c>
      <c r="BF250" s="141">
        <f t="shared" si="85"/>
        <v>0</v>
      </c>
      <c r="BG250" s="141">
        <f t="shared" si="86"/>
        <v>0</v>
      </c>
      <c r="BH250" s="141">
        <f t="shared" si="87"/>
        <v>0</v>
      </c>
      <c r="BI250" s="141">
        <f t="shared" si="88"/>
        <v>0</v>
      </c>
      <c r="BJ250" s="13" t="s">
        <v>78</v>
      </c>
      <c r="BK250" s="141">
        <f t="shared" si="89"/>
        <v>0</v>
      </c>
      <c r="BL250" s="13" t="s">
        <v>247</v>
      </c>
      <c r="BM250" s="140" t="s">
        <v>565</v>
      </c>
    </row>
    <row r="251" spans="2:65" s="1" customFormat="1" ht="16.5" customHeight="1">
      <c r="B251" s="28"/>
      <c r="C251" s="128" t="s">
        <v>566</v>
      </c>
      <c r="D251" s="128" t="s">
        <v>128</v>
      </c>
      <c r="E251" s="129" t="s">
        <v>567</v>
      </c>
      <c r="F251" s="130" t="s">
        <v>568</v>
      </c>
      <c r="G251" s="131" t="s">
        <v>146</v>
      </c>
      <c r="H251" s="132">
        <v>15</v>
      </c>
      <c r="I251" s="133"/>
      <c r="J251" s="134">
        <f t="shared" si="80"/>
        <v>0</v>
      </c>
      <c r="K251" s="135"/>
      <c r="L251" s="28"/>
      <c r="M251" s="136" t="s">
        <v>1</v>
      </c>
      <c r="N251" s="137" t="s">
        <v>38</v>
      </c>
      <c r="P251" s="138">
        <f t="shared" si="81"/>
        <v>0</v>
      </c>
      <c r="Q251" s="138">
        <v>3.0000000000000001E-5</v>
      </c>
      <c r="R251" s="138">
        <f t="shared" si="82"/>
        <v>4.4999999999999999E-4</v>
      </c>
      <c r="S251" s="138">
        <v>0</v>
      </c>
      <c r="T251" s="139">
        <f t="shared" si="83"/>
        <v>0</v>
      </c>
      <c r="AR251" s="140" t="s">
        <v>247</v>
      </c>
      <c r="AT251" s="140" t="s">
        <v>128</v>
      </c>
      <c r="AU251" s="140" t="s">
        <v>133</v>
      </c>
      <c r="AY251" s="13" t="s">
        <v>125</v>
      </c>
      <c r="BE251" s="141">
        <f t="shared" si="84"/>
        <v>0</v>
      </c>
      <c r="BF251" s="141">
        <f t="shared" si="85"/>
        <v>0</v>
      </c>
      <c r="BG251" s="141">
        <f t="shared" si="86"/>
        <v>0</v>
      </c>
      <c r="BH251" s="141">
        <f t="shared" si="87"/>
        <v>0</v>
      </c>
      <c r="BI251" s="141">
        <f t="shared" si="88"/>
        <v>0</v>
      </c>
      <c r="BJ251" s="13" t="s">
        <v>78</v>
      </c>
      <c r="BK251" s="141">
        <f t="shared" si="89"/>
        <v>0</v>
      </c>
      <c r="BL251" s="13" t="s">
        <v>247</v>
      </c>
      <c r="BM251" s="140" t="s">
        <v>569</v>
      </c>
    </row>
    <row r="252" spans="2:65" s="1" customFormat="1" ht="21.75" customHeight="1">
      <c r="B252" s="28"/>
      <c r="C252" s="128" t="s">
        <v>570</v>
      </c>
      <c r="D252" s="128" t="s">
        <v>128</v>
      </c>
      <c r="E252" s="129" t="s">
        <v>571</v>
      </c>
      <c r="F252" s="130" t="s">
        <v>572</v>
      </c>
      <c r="G252" s="131" t="s">
        <v>188</v>
      </c>
      <c r="H252" s="132">
        <v>5</v>
      </c>
      <c r="I252" s="133"/>
      <c r="J252" s="134">
        <f t="shared" si="80"/>
        <v>0</v>
      </c>
      <c r="K252" s="135"/>
      <c r="L252" s="28"/>
      <c r="M252" s="136" t="s">
        <v>1</v>
      </c>
      <c r="N252" s="137" t="s">
        <v>38</v>
      </c>
      <c r="P252" s="138">
        <f t="shared" si="81"/>
        <v>0</v>
      </c>
      <c r="Q252" s="138">
        <v>0</v>
      </c>
      <c r="R252" s="138">
        <f t="shared" si="82"/>
        <v>0</v>
      </c>
      <c r="S252" s="138">
        <v>0</v>
      </c>
      <c r="T252" s="139">
        <f t="shared" si="83"/>
        <v>0</v>
      </c>
      <c r="AR252" s="140" t="s">
        <v>247</v>
      </c>
      <c r="AT252" s="140" t="s">
        <v>128</v>
      </c>
      <c r="AU252" s="140" t="s">
        <v>133</v>
      </c>
      <c r="AY252" s="13" t="s">
        <v>125</v>
      </c>
      <c r="BE252" s="141">
        <f t="shared" si="84"/>
        <v>0</v>
      </c>
      <c r="BF252" s="141">
        <f t="shared" si="85"/>
        <v>0</v>
      </c>
      <c r="BG252" s="141">
        <f t="shared" si="86"/>
        <v>0</v>
      </c>
      <c r="BH252" s="141">
        <f t="shared" si="87"/>
        <v>0</v>
      </c>
      <c r="BI252" s="141">
        <f t="shared" si="88"/>
        <v>0</v>
      </c>
      <c r="BJ252" s="13" t="s">
        <v>78</v>
      </c>
      <c r="BK252" s="141">
        <f t="shared" si="89"/>
        <v>0</v>
      </c>
      <c r="BL252" s="13" t="s">
        <v>247</v>
      </c>
      <c r="BM252" s="140" t="s">
        <v>573</v>
      </c>
    </row>
    <row r="253" spans="2:65" s="1" customFormat="1" ht="24.2" customHeight="1">
      <c r="B253" s="28"/>
      <c r="C253" s="128" t="s">
        <v>574</v>
      </c>
      <c r="D253" s="128" t="s">
        <v>128</v>
      </c>
      <c r="E253" s="129" t="s">
        <v>575</v>
      </c>
      <c r="F253" s="130" t="s">
        <v>576</v>
      </c>
      <c r="G253" s="131" t="s">
        <v>131</v>
      </c>
      <c r="H253" s="132">
        <v>28</v>
      </c>
      <c r="I253" s="133"/>
      <c r="J253" s="134">
        <f t="shared" si="80"/>
        <v>0</v>
      </c>
      <c r="K253" s="135"/>
      <c r="L253" s="28"/>
      <c r="M253" s="136" t="s">
        <v>1</v>
      </c>
      <c r="N253" s="137" t="s">
        <v>38</v>
      </c>
      <c r="P253" s="138">
        <f t="shared" si="81"/>
        <v>0</v>
      </c>
      <c r="Q253" s="138">
        <v>5.0000000000000002E-5</v>
      </c>
      <c r="R253" s="138">
        <f t="shared" si="82"/>
        <v>1.4E-3</v>
      </c>
      <c r="S253" s="138">
        <v>0</v>
      </c>
      <c r="T253" s="139">
        <f t="shared" si="83"/>
        <v>0</v>
      </c>
      <c r="AR253" s="140" t="s">
        <v>247</v>
      </c>
      <c r="AT253" s="140" t="s">
        <v>128</v>
      </c>
      <c r="AU253" s="140" t="s">
        <v>133</v>
      </c>
      <c r="AY253" s="13" t="s">
        <v>125</v>
      </c>
      <c r="BE253" s="141">
        <f t="shared" si="84"/>
        <v>0</v>
      </c>
      <c r="BF253" s="141">
        <f t="shared" si="85"/>
        <v>0</v>
      </c>
      <c r="BG253" s="141">
        <f t="shared" si="86"/>
        <v>0</v>
      </c>
      <c r="BH253" s="141">
        <f t="shared" si="87"/>
        <v>0</v>
      </c>
      <c r="BI253" s="141">
        <f t="shared" si="88"/>
        <v>0</v>
      </c>
      <c r="BJ253" s="13" t="s">
        <v>78</v>
      </c>
      <c r="BK253" s="141">
        <f t="shared" si="89"/>
        <v>0</v>
      </c>
      <c r="BL253" s="13" t="s">
        <v>247</v>
      </c>
      <c r="BM253" s="140" t="s">
        <v>577</v>
      </c>
    </row>
    <row r="254" spans="2:65" s="1" customFormat="1" ht="24.2" customHeight="1">
      <c r="B254" s="28"/>
      <c r="C254" s="128" t="s">
        <v>578</v>
      </c>
      <c r="D254" s="128" t="s">
        <v>128</v>
      </c>
      <c r="E254" s="129" t="s">
        <v>579</v>
      </c>
      <c r="F254" s="130" t="s">
        <v>580</v>
      </c>
      <c r="G254" s="131" t="s">
        <v>288</v>
      </c>
      <c r="H254" s="153"/>
      <c r="I254" s="133"/>
      <c r="J254" s="134">
        <f t="shared" si="80"/>
        <v>0</v>
      </c>
      <c r="K254" s="135"/>
      <c r="L254" s="28"/>
      <c r="M254" s="136" t="s">
        <v>1</v>
      </c>
      <c r="N254" s="137" t="s">
        <v>38</v>
      </c>
      <c r="P254" s="138">
        <f t="shared" si="81"/>
        <v>0</v>
      </c>
      <c r="Q254" s="138">
        <v>0</v>
      </c>
      <c r="R254" s="138">
        <f t="shared" si="82"/>
        <v>0</v>
      </c>
      <c r="S254" s="138">
        <v>0</v>
      </c>
      <c r="T254" s="139">
        <f t="shared" si="83"/>
        <v>0</v>
      </c>
      <c r="AR254" s="140" t="s">
        <v>247</v>
      </c>
      <c r="AT254" s="140" t="s">
        <v>128</v>
      </c>
      <c r="AU254" s="140" t="s">
        <v>133</v>
      </c>
      <c r="AY254" s="13" t="s">
        <v>125</v>
      </c>
      <c r="BE254" s="141">
        <f t="shared" si="84"/>
        <v>0</v>
      </c>
      <c r="BF254" s="141">
        <f t="shared" si="85"/>
        <v>0</v>
      </c>
      <c r="BG254" s="141">
        <f t="shared" si="86"/>
        <v>0</v>
      </c>
      <c r="BH254" s="141">
        <f t="shared" si="87"/>
        <v>0</v>
      </c>
      <c r="BI254" s="141">
        <f t="shared" si="88"/>
        <v>0</v>
      </c>
      <c r="BJ254" s="13" t="s">
        <v>78</v>
      </c>
      <c r="BK254" s="141">
        <f t="shared" si="89"/>
        <v>0</v>
      </c>
      <c r="BL254" s="13" t="s">
        <v>247</v>
      </c>
      <c r="BM254" s="140" t="s">
        <v>581</v>
      </c>
    </row>
    <row r="255" spans="2:65" s="11" customFormat="1" ht="22.9" customHeight="1">
      <c r="B255" s="116"/>
      <c r="D255" s="117" t="s">
        <v>72</v>
      </c>
      <c r="E255" s="126" t="s">
        <v>582</v>
      </c>
      <c r="F255" s="126" t="s">
        <v>583</v>
      </c>
      <c r="I255" s="119"/>
      <c r="J255" s="127">
        <f>BK255</f>
        <v>0</v>
      </c>
      <c r="L255" s="116"/>
      <c r="M255" s="121"/>
      <c r="P255" s="122">
        <f>SUM(P256:P260)</f>
        <v>0</v>
      </c>
      <c r="R255" s="122">
        <f>SUM(R256:R260)</f>
        <v>1.2936000000000002E-3</v>
      </c>
      <c r="T255" s="123">
        <f>SUM(T256:T260)</f>
        <v>0</v>
      </c>
      <c r="AR255" s="117" t="s">
        <v>133</v>
      </c>
      <c r="AT255" s="124" t="s">
        <v>72</v>
      </c>
      <c r="AU255" s="124" t="s">
        <v>78</v>
      </c>
      <c r="AY255" s="117" t="s">
        <v>125</v>
      </c>
      <c r="BK255" s="125">
        <f>SUM(BK256:BK260)</f>
        <v>0</v>
      </c>
    </row>
    <row r="256" spans="2:65" s="1" customFormat="1" ht="16.5" customHeight="1">
      <c r="B256" s="28"/>
      <c r="C256" s="128" t="s">
        <v>584</v>
      </c>
      <c r="D256" s="128" t="s">
        <v>128</v>
      </c>
      <c r="E256" s="129" t="s">
        <v>585</v>
      </c>
      <c r="F256" s="130" t="s">
        <v>586</v>
      </c>
      <c r="G256" s="131" t="s">
        <v>131</v>
      </c>
      <c r="H256" s="132">
        <v>1.96</v>
      </c>
      <c r="I256" s="133"/>
      <c r="J256" s="134">
        <f>ROUND(I256*H256,2)</f>
        <v>0</v>
      </c>
      <c r="K256" s="135"/>
      <c r="L256" s="28"/>
      <c r="M256" s="136" t="s">
        <v>1</v>
      </c>
      <c r="N256" s="137" t="s">
        <v>38</v>
      </c>
      <c r="P256" s="138">
        <f>O256*H256</f>
        <v>0</v>
      </c>
      <c r="Q256" s="138">
        <v>6.9999999999999994E-5</v>
      </c>
      <c r="R256" s="138">
        <f>Q256*H256</f>
        <v>1.3719999999999997E-4</v>
      </c>
      <c r="S256" s="138">
        <v>0</v>
      </c>
      <c r="T256" s="139">
        <f>S256*H256</f>
        <v>0</v>
      </c>
      <c r="AR256" s="140" t="s">
        <v>247</v>
      </c>
      <c r="AT256" s="140" t="s">
        <v>128</v>
      </c>
      <c r="AU256" s="140" t="s">
        <v>133</v>
      </c>
      <c r="AY256" s="13" t="s">
        <v>125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3" t="s">
        <v>78</v>
      </c>
      <c r="BK256" s="141">
        <f>ROUND(I256*H256,2)</f>
        <v>0</v>
      </c>
      <c r="BL256" s="13" t="s">
        <v>247</v>
      </c>
      <c r="BM256" s="140" t="s">
        <v>587</v>
      </c>
    </row>
    <row r="257" spans="2:65" s="1" customFormat="1" ht="24.2" customHeight="1">
      <c r="B257" s="28"/>
      <c r="C257" s="128" t="s">
        <v>588</v>
      </c>
      <c r="D257" s="128" t="s">
        <v>128</v>
      </c>
      <c r="E257" s="129" t="s">
        <v>589</v>
      </c>
      <c r="F257" s="130" t="s">
        <v>590</v>
      </c>
      <c r="G257" s="131" t="s">
        <v>131</v>
      </c>
      <c r="H257" s="132">
        <v>1.96</v>
      </c>
      <c r="I257" s="133"/>
      <c r="J257" s="134">
        <f>ROUND(I257*H257,2)</f>
        <v>0</v>
      </c>
      <c r="K257" s="135"/>
      <c r="L257" s="28"/>
      <c r="M257" s="136" t="s">
        <v>1</v>
      </c>
      <c r="N257" s="137" t="s">
        <v>38</v>
      </c>
      <c r="P257" s="138">
        <f>O257*H257</f>
        <v>0</v>
      </c>
      <c r="Q257" s="138">
        <v>8.0000000000000007E-5</v>
      </c>
      <c r="R257" s="138">
        <f>Q257*H257</f>
        <v>1.5680000000000002E-4</v>
      </c>
      <c r="S257" s="138">
        <v>0</v>
      </c>
      <c r="T257" s="139">
        <f>S257*H257</f>
        <v>0</v>
      </c>
      <c r="AR257" s="140" t="s">
        <v>247</v>
      </c>
      <c r="AT257" s="140" t="s">
        <v>128</v>
      </c>
      <c r="AU257" s="140" t="s">
        <v>133</v>
      </c>
      <c r="AY257" s="13" t="s">
        <v>125</v>
      </c>
      <c r="BE257" s="141">
        <f>IF(N257="základní",J257,0)</f>
        <v>0</v>
      </c>
      <c r="BF257" s="141">
        <f>IF(N257="snížená",J257,0)</f>
        <v>0</v>
      </c>
      <c r="BG257" s="141">
        <f>IF(N257="zákl. přenesená",J257,0)</f>
        <v>0</v>
      </c>
      <c r="BH257" s="141">
        <f>IF(N257="sníž. přenesená",J257,0)</f>
        <v>0</v>
      </c>
      <c r="BI257" s="141">
        <f>IF(N257="nulová",J257,0)</f>
        <v>0</v>
      </c>
      <c r="BJ257" s="13" t="s">
        <v>78</v>
      </c>
      <c r="BK257" s="141">
        <f>ROUND(I257*H257,2)</f>
        <v>0</v>
      </c>
      <c r="BL257" s="13" t="s">
        <v>247</v>
      </c>
      <c r="BM257" s="140" t="s">
        <v>591</v>
      </c>
    </row>
    <row r="258" spans="2:65" s="1" customFormat="1" ht="24.2" customHeight="1">
      <c r="B258" s="28"/>
      <c r="C258" s="128" t="s">
        <v>592</v>
      </c>
      <c r="D258" s="128" t="s">
        <v>128</v>
      </c>
      <c r="E258" s="129" t="s">
        <v>593</v>
      </c>
      <c r="F258" s="130" t="s">
        <v>594</v>
      </c>
      <c r="G258" s="131" t="s">
        <v>151</v>
      </c>
      <c r="H258" s="132">
        <v>1.96</v>
      </c>
      <c r="I258" s="133"/>
      <c r="J258" s="134">
        <f>ROUND(I258*H258,2)</f>
        <v>0</v>
      </c>
      <c r="K258" s="135"/>
      <c r="L258" s="28"/>
      <c r="M258" s="136" t="s">
        <v>1</v>
      </c>
      <c r="N258" s="137" t="s">
        <v>38</v>
      </c>
      <c r="P258" s="138">
        <f>O258*H258</f>
        <v>0</v>
      </c>
      <c r="Q258" s="138">
        <v>1.7000000000000001E-4</v>
      </c>
      <c r="R258" s="138">
        <f>Q258*H258</f>
        <v>3.3320000000000002E-4</v>
      </c>
      <c r="S258" s="138">
        <v>0</v>
      </c>
      <c r="T258" s="139">
        <f>S258*H258</f>
        <v>0</v>
      </c>
      <c r="AR258" s="140" t="s">
        <v>247</v>
      </c>
      <c r="AT258" s="140" t="s">
        <v>128</v>
      </c>
      <c r="AU258" s="140" t="s">
        <v>133</v>
      </c>
      <c r="AY258" s="13" t="s">
        <v>125</v>
      </c>
      <c r="BE258" s="141">
        <f>IF(N258="základní",J258,0)</f>
        <v>0</v>
      </c>
      <c r="BF258" s="141">
        <f>IF(N258="snížená",J258,0)</f>
        <v>0</v>
      </c>
      <c r="BG258" s="141">
        <f>IF(N258="zákl. přenesená",J258,0)</f>
        <v>0</v>
      </c>
      <c r="BH258" s="141">
        <f>IF(N258="sníž. přenesená",J258,0)</f>
        <v>0</v>
      </c>
      <c r="BI258" s="141">
        <f>IF(N258="nulová",J258,0)</f>
        <v>0</v>
      </c>
      <c r="BJ258" s="13" t="s">
        <v>78</v>
      </c>
      <c r="BK258" s="141">
        <f>ROUND(I258*H258,2)</f>
        <v>0</v>
      </c>
      <c r="BL258" s="13" t="s">
        <v>247</v>
      </c>
      <c r="BM258" s="140" t="s">
        <v>595</v>
      </c>
    </row>
    <row r="259" spans="2:65" s="1" customFormat="1" ht="24.2" customHeight="1">
      <c r="B259" s="28"/>
      <c r="C259" s="128" t="s">
        <v>596</v>
      </c>
      <c r="D259" s="128" t="s">
        <v>128</v>
      </c>
      <c r="E259" s="129" t="s">
        <v>597</v>
      </c>
      <c r="F259" s="130" t="s">
        <v>598</v>
      </c>
      <c r="G259" s="131" t="s">
        <v>131</v>
      </c>
      <c r="H259" s="132">
        <v>1.96</v>
      </c>
      <c r="I259" s="133"/>
      <c r="J259" s="134">
        <f>ROUND(I259*H259,2)</f>
        <v>0</v>
      </c>
      <c r="K259" s="135"/>
      <c r="L259" s="28"/>
      <c r="M259" s="136" t="s">
        <v>1</v>
      </c>
      <c r="N259" s="137" t="s">
        <v>38</v>
      </c>
      <c r="P259" s="138">
        <f>O259*H259</f>
        <v>0</v>
      </c>
      <c r="Q259" s="138">
        <v>1.7000000000000001E-4</v>
      </c>
      <c r="R259" s="138">
        <f>Q259*H259</f>
        <v>3.3320000000000002E-4</v>
      </c>
      <c r="S259" s="138">
        <v>0</v>
      </c>
      <c r="T259" s="139">
        <f>S259*H259</f>
        <v>0</v>
      </c>
      <c r="AR259" s="140" t="s">
        <v>247</v>
      </c>
      <c r="AT259" s="140" t="s">
        <v>128</v>
      </c>
      <c r="AU259" s="140" t="s">
        <v>133</v>
      </c>
      <c r="AY259" s="13" t="s">
        <v>125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3" t="s">
        <v>78</v>
      </c>
      <c r="BK259" s="141">
        <f>ROUND(I259*H259,2)</f>
        <v>0</v>
      </c>
      <c r="BL259" s="13" t="s">
        <v>247</v>
      </c>
      <c r="BM259" s="140" t="s">
        <v>599</v>
      </c>
    </row>
    <row r="260" spans="2:65" s="1" customFormat="1" ht="24.2" customHeight="1">
      <c r="B260" s="28"/>
      <c r="C260" s="128" t="s">
        <v>600</v>
      </c>
      <c r="D260" s="128" t="s">
        <v>128</v>
      </c>
      <c r="E260" s="129" t="s">
        <v>601</v>
      </c>
      <c r="F260" s="130" t="s">
        <v>602</v>
      </c>
      <c r="G260" s="131" t="s">
        <v>131</v>
      </c>
      <c r="H260" s="132">
        <v>1.96</v>
      </c>
      <c r="I260" s="133"/>
      <c r="J260" s="134">
        <f>ROUND(I260*H260,2)</f>
        <v>0</v>
      </c>
      <c r="K260" s="135"/>
      <c r="L260" s="28"/>
      <c r="M260" s="136" t="s">
        <v>1</v>
      </c>
      <c r="N260" s="137" t="s">
        <v>38</v>
      </c>
      <c r="P260" s="138">
        <f>O260*H260</f>
        <v>0</v>
      </c>
      <c r="Q260" s="138">
        <v>1.7000000000000001E-4</v>
      </c>
      <c r="R260" s="138">
        <f>Q260*H260</f>
        <v>3.3320000000000002E-4</v>
      </c>
      <c r="S260" s="138">
        <v>0</v>
      </c>
      <c r="T260" s="139">
        <f>S260*H260</f>
        <v>0</v>
      </c>
      <c r="AR260" s="140" t="s">
        <v>247</v>
      </c>
      <c r="AT260" s="140" t="s">
        <v>128</v>
      </c>
      <c r="AU260" s="140" t="s">
        <v>133</v>
      </c>
      <c r="AY260" s="13" t="s">
        <v>125</v>
      </c>
      <c r="BE260" s="141">
        <f>IF(N260="základní",J260,0)</f>
        <v>0</v>
      </c>
      <c r="BF260" s="141">
        <f>IF(N260="snížená",J260,0)</f>
        <v>0</v>
      </c>
      <c r="BG260" s="141">
        <f>IF(N260="zákl. přenesená",J260,0)</f>
        <v>0</v>
      </c>
      <c r="BH260" s="141">
        <f>IF(N260="sníž. přenesená",J260,0)</f>
        <v>0</v>
      </c>
      <c r="BI260" s="141">
        <f>IF(N260="nulová",J260,0)</f>
        <v>0</v>
      </c>
      <c r="BJ260" s="13" t="s">
        <v>78</v>
      </c>
      <c r="BK260" s="141">
        <f>ROUND(I260*H260,2)</f>
        <v>0</v>
      </c>
      <c r="BL260" s="13" t="s">
        <v>247</v>
      </c>
      <c r="BM260" s="140" t="s">
        <v>603</v>
      </c>
    </row>
    <row r="261" spans="2:65" s="11" customFormat="1" ht="22.9" customHeight="1">
      <c r="B261" s="116"/>
      <c r="D261" s="117" t="s">
        <v>72</v>
      </c>
      <c r="E261" s="126" t="s">
        <v>604</v>
      </c>
      <c r="F261" s="126" t="s">
        <v>605</v>
      </c>
      <c r="I261" s="119"/>
      <c r="J261" s="127">
        <f>BK261</f>
        <v>0</v>
      </c>
      <c r="L261" s="116"/>
      <c r="M261" s="121"/>
      <c r="P261" s="122">
        <f>SUM(P262:P263)</f>
        <v>0</v>
      </c>
      <c r="R261" s="122">
        <f>SUM(R262:R263)</f>
        <v>3.4500000000000003E-2</v>
      </c>
      <c r="T261" s="123">
        <f>SUM(T262:T263)</f>
        <v>0</v>
      </c>
      <c r="AR261" s="117" t="s">
        <v>133</v>
      </c>
      <c r="AT261" s="124" t="s">
        <v>72</v>
      </c>
      <c r="AU261" s="124" t="s">
        <v>78</v>
      </c>
      <c r="AY261" s="117" t="s">
        <v>125</v>
      </c>
      <c r="BK261" s="125">
        <f>SUM(BK262:BK263)</f>
        <v>0</v>
      </c>
    </row>
    <row r="262" spans="2:65" s="1" customFormat="1" ht="24.2" customHeight="1">
      <c r="B262" s="28"/>
      <c r="C262" s="128" t="s">
        <v>606</v>
      </c>
      <c r="D262" s="128" t="s">
        <v>128</v>
      </c>
      <c r="E262" s="129" t="s">
        <v>607</v>
      </c>
      <c r="F262" s="130" t="s">
        <v>608</v>
      </c>
      <c r="G262" s="131" t="s">
        <v>131</v>
      </c>
      <c r="H262" s="132">
        <v>75</v>
      </c>
      <c r="I262" s="133"/>
      <c r="J262" s="134">
        <f>ROUND(I262*H262,2)</f>
        <v>0</v>
      </c>
      <c r="K262" s="135"/>
      <c r="L262" s="28"/>
      <c r="M262" s="136" t="s">
        <v>1</v>
      </c>
      <c r="N262" s="137" t="s">
        <v>38</v>
      </c>
      <c r="P262" s="138">
        <f>O262*H262</f>
        <v>0</v>
      </c>
      <c r="Q262" s="138">
        <v>2.0000000000000001E-4</v>
      </c>
      <c r="R262" s="138">
        <f>Q262*H262</f>
        <v>1.5000000000000001E-2</v>
      </c>
      <c r="S262" s="138">
        <v>0</v>
      </c>
      <c r="T262" s="139">
        <f>S262*H262</f>
        <v>0</v>
      </c>
      <c r="AR262" s="140" t="s">
        <v>247</v>
      </c>
      <c r="AT262" s="140" t="s">
        <v>128</v>
      </c>
      <c r="AU262" s="140" t="s">
        <v>133</v>
      </c>
      <c r="AY262" s="13" t="s">
        <v>125</v>
      </c>
      <c r="BE262" s="141">
        <f>IF(N262="základní",J262,0)</f>
        <v>0</v>
      </c>
      <c r="BF262" s="141">
        <f>IF(N262="snížená",J262,0)</f>
        <v>0</v>
      </c>
      <c r="BG262" s="141">
        <f>IF(N262="zákl. přenesená",J262,0)</f>
        <v>0</v>
      </c>
      <c r="BH262" s="141">
        <f>IF(N262="sníž. přenesená",J262,0)</f>
        <v>0</v>
      </c>
      <c r="BI262" s="141">
        <f>IF(N262="nulová",J262,0)</f>
        <v>0</v>
      </c>
      <c r="BJ262" s="13" t="s">
        <v>78</v>
      </c>
      <c r="BK262" s="141">
        <f>ROUND(I262*H262,2)</f>
        <v>0</v>
      </c>
      <c r="BL262" s="13" t="s">
        <v>247</v>
      </c>
      <c r="BM262" s="140" t="s">
        <v>609</v>
      </c>
    </row>
    <row r="263" spans="2:65" s="1" customFormat="1" ht="33" customHeight="1">
      <c r="B263" s="28"/>
      <c r="C263" s="128" t="s">
        <v>610</v>
      </c>
      <c r="D263" s="128" t="s">
        <v>128</v>
      </c>
      <c r="E263" s="129" t="s">
        <v>611</v>
      </c>
      <c r="F263" s="130" t="s">
        <v>612</v>
      </c>
      <c r="G263" s="131" t="s">
        <v>131</v>
      </c>
      <c r="H263" s="132">
        <v>75</v>
      </c>
      <c r="I263" s="133"/>
      <c r="J263" s="134">
        <f>ROUND(I263*H263,2)</f>
        <v>0</v>
      </c>
      <c r="K263" s="135"/>
      <c r="L263" s="28"/>
      <c r="M263" s="136" t="s">
        <v>1</v>
      </c>
      <c r="N263" s="137" t="s">
        <v>38</v>
      </c>
      <c r="P263" s="138">
        <f>O263*H263</f>
        <v>0</v>
      </c>
      <c r="Q263" s="138">
        <v>2.5999999999999998E-4</v>
      </c>
      <c r="R263" s="138">
        <f>Q263*H263</f>
        <v>1.95E-2</v>
      </c>
      <c r="S263" s="138">
        <v>0</v>
      </c>
      <c r="T263" s="139">
        <f>S263*H263</f>
        <v>0</v>
      </c>
      <c r="AR263" s="140" t="s">
        <v>247</v>
      </c>
      <c r="AT263" s="140" t="s">
        <v>128</v>
      </c>
      <c r="AU263" s="140" t="s">
        <v>133</v>
      </c>
      <c r="AY263" s="13" t="s">
        <v>125</v>
      </c>
      <c r="BE263" s="141">
        <f>IF(N263="základní",J263,0)</f>
        <v>0</v>
      </c>
      <c r="BF263" s="141">
        <f>IF(N263="snížená",J263,0)</f>
        <v>0</v>
      </c>
      <c r="BG263" s="141">
        <f>IF(N263="zákl. přenesená",J263,0)</f>
        <v>0</v>
      </c>
      <c r="BH263" s="141">
        <f>IF(N263="sníž. přenesená",J263,0)</f>
        <v>0</v>
      </c>
      <c r="BI263" s="141">
        <f>IF(N263="nulová",J263,0)</f>
        <v>0</v>
      </c>
      <c r="BJ263" s="13" t="s">
        <v>78</v>
      </c>
      <c r="BK263" s="141">
        <f>ROUND(I263*H263,2)</f>
        <v>0</v>
      </c>
      <c r="BL263" s="13" t="s">
        <v>247</v>
      </c>
      <c r="BM263" s="140" t="s">
        <v>613</v>
      </c>
    </row>
    <row r="264" spans="2:65" s="11" customFormat="1" ht="25.9" customHeight="1">
      <c r="B264" s="116"/>
      <c r="D264" s="117" t="s">
        <v>72</v>
      </c>
      <c r="E264" s="118" t="s">
        <v>614</v>
      </c>
      <c r="F264" s="118" t="s">
        <v>615</v>
      </c>
      <c r="I264" s="119"/>
      <c r="J264" s="120">
        <f>BK264</f>
        <v>0</v>
      </c>
      <c r="L264" s="116"/>
      <c r="M264" s="121"/>
      <c r="P264" s="122">
        <f>P265+P267</f>
        <v>0</v>
      </c>
      <c r="R264" s="122">
        <f>R265+R267</f>
        <v>0</v>
      </c>
      <c r="T264" s="123">
        <f>T265+T267</f>
        <v>0</v>
      </c>
      <c r="AR264" s="117" t="s">
        <v>346</v>
      </c>
      <c r="AT264" s="124" t="s">
        <v>72</v>
      </c>
      <c r="AU264" s="124" t="s">
        <v>73</v>
      </c>
      <c r="AY264" s="117" t="s">
        <v>125</v>
      </c>
      <c r="BK264" s="125">
        <f>BK265+BK267</f>
        <v>0</v>
      </c>
    </row>
    <row r="265" spans="2:65" s="11" customFormat="1" ht="22.9" customHeight="1">
      <c r="B265" s="116"/>
      <c r="D265" s="117" t="s">
        <v>72</v>
      </c>
      <c r="E265" s="126" t="s">
        <v>616</v>
      </c>
      <c r="F265" s="126" t="s">
        <v>614</v>
      </c>
      <c r="I265" s="119"/>
      <c r="J265" s="127">
        <f>BK265</f>
        <v>0</v>
      </c>
      <c r="L265" s="116"/>
      <c r="M265" s="121"/>
      <c r="P265" s="122">
        <f>P266</f>
        <v>0</v>
      </c>
      <c r="R265" s="122">
        <f>R266</f>
        <v>0</v>
      </c>
      <c r="T265" s="123">
        <f>T266</f>
        <v>0</v>
      </c>
      <c r="AR265" s="117" t="s">
        <v>346</v>
      </c>
      <c r="AT265" s="124" t="s">
        <v>72</v>
      </c>
      <c r="AU265" s="124" t="s">
        <v>78</v>
      </c>
      <c r="AY265" s="117" t="s">
        <v>125</v>
      </c>
      <c r="BK265" s="125">
        <f>BK266</f>
        <v>0</v>
      </c>
    </row>
    <row r="266" spans="2:65" s="1" customFormat="1" ht="16.5" customHeight="1">
      <c r="B266" s="28"/>
      <c r="C266" s="128" t="s">
        <v>617</v>
      </c>
      <c r="D266" s="128" t="s">
        <v>128</v>
      </c>
      <c r="E266" s="129" t="s">
        <v>618</v>
      </c>
      <c r="F266" s="130" t="s">
        <v>614</v>
      </c>
      <c r="G266" s="131" t="s">
        <v>288</v>
      </c>
      <c r="H266" s="153"/>
      <c r="I266" s="133"/>
      <c r="J266" s="134">
        <f>ROUND(I266*H266,2)</f>
        <v>0</v>
      </c>
      <c r="K266" s="135"/>
      <c r="L266" s="28"/>
      <c r="M266" s="136" t="s">
        <v>1</v>
      </c>
      <c r="N266" s="137" t="s">
        <v>38</v>
      </c>
      <c r="P266" s="138">
        <f>O266*H266</f>
        <v>0</v>
      </c>
      <c r="Q266" s="138">
        <v>0</v>
      </c>
      <c r="R266" s="138">
        <f>Q266*H266</f>
        <v>0</v>
      </c>
      <c r="S266" s="138">
        <v>0</v>
      </c>
      <c r="T266" s="139">
        <f>S266*H266</f>
        <v>0</v>
      </c>
      <c r="AR266" s="140" t="s">
        <v>619</v>
      </c>
      <c r="AT266" s="140" t="s">
        <v>128</v>
      </c>
      <c r="AU266" s="140" t="s">
        <v>133</v>
      </c>
      <c r="AY266" s="13" t="s">
        <v>125</v>
      </c>
      <c r="BE266" s="141">
        <f>IF(N266="základní",J266,0)</f>
        <v>0</v>
      </c>
      <c r="BF266" s="141">
        <f>IF(N266="snížená",J266,0)</f>
        <v>0</v>
      </c>
      <c r="BG266" s="141">
        <f>IF(N266="zákl. přenesená",J266,0)</f>
        <v>0</v>
      </c>
      <c r="BH266" s="141">
        <f>IF(N266="sníž. přenesená",J266,0)</f>
        <v>0</v>
      </c>
      <c r="BI266" s="141">
        <f>IF(N266="nulová",J266,0)</f>
        <v>0</v>
      </c>
      <c r="BJ266" s="13" t="s">
        <v>78</v>
      </c>
      <c r="BK266" s="141">
        <f>ROUND(I266*H266,2)</f>
        <v>0</v>
      </c>
      <c r="BL266" s="13" t="s">
        <v>619</v>
      </c>
      <c r="BM266" s="140" t="s">
        <v>620</v>
      </c>
    </row>
    <row r="267" spans="2:65" s="11" customFormat="1" ht="22.9" customHeight="1">
      <c r="B267" s="116"/>
      <c r="D267" s="117" t="s">
        <v>72</v>
      </c>
      <c r="E267" s="126" t="s">
        <v>621</v>
      </c>
      <c r="F267" s="126" t="s">
        <v>622</v>
      </c>
      <c r="I267" s="119"/>
      <c r="J267" s="127">
        <f>BK267</f>
        <v>0</v>
      </c>
      <c r="L267" s="116"/>
      <c r="M267" s="121"/>
      <c r="P267" s="122">
        <f>P268</f>
        <v>0</v>
      </c>
      <c r="R267" s="122">
        <f>R268</f>
        <v>0</v>
      </c>
      <c r="T267" s="123">
        <f>T268</f>
        <v>0</v>
      </c>
      <c r="AR267" s="117" t="s">
        <v>346</v>
      </c>
      <c r="AT267" s="124" t="s">
        <v>72</v>
      </c>
      <c r="AU267" s="124" t="s">
        <v>78</v>
      </c>
      <c r="AY267" s="117" t="s">
        <v>125</v>
      </c>
      <c r="BK267" s="125">
        <f>BK268</f>
        <v>0</v>
      </c>
    </row>
    <row r="268" spans="2:65" s="1" customFormat="1" ht="16.5" customHeight="1">
      <c r="B268" s="28"/>
      <c r="C268" s="128" t="s">
        <v>623</v>
      </c>
      <c r="D268" s="128" t="s">
        <v>128</v>
      </c>
      <c r="E268" s="129" t="s">
        <v>624</v>
      </c>
      <c r="F268" s="130" t="s">
        <v>625</v>
      </c>
      <c r="G268" s="131" t="s">
        <v>626</v>
      </c>
      <c r="H268" s="132">
        <v>1</v>
      </c>
      <c r="I268" s="133"/>
      <c r="J268" s="134">
        <f>ROUND(I268*H268,2)</f>
        <v>0</v>
      </c>
      <c r="K268" s="135"/>
      <c r="L268" s="28"/>
      <c r="M268" s="154" t="s">
        <v>1</v>
      </c>
      <c r="N268" s="155" t="s">
        <v>38</v>
      </c>
      <c r="O268" s="156"/>
      <c r="P268" s="157">
        <f>O268*H268</f>
        <v>0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AR268" s="140" t="s">
        <v>619</v>
      </c>
      <c r="AT268" s="140" t="s">
        <v>128</v>
      </c>
      <c r="AU268" s="140" t="s">
        <v>133</v>
      </c>
      <c r="AY268" s="13" t="s">
        <v>125</v>
      </c>
      <c r="BE268" s="141">
        <f>IF(N268="základní",J268,0)</f>
        <v>0</v>
      </c>
      <c r="BF268" s="141">
        <f>IF(N268="snížená",J268,0)</f>
        <v>0</v>
      </c>
      <c r="BG268" s="141">
        <f>IF(N268="zákl. přenesená",J268,0)</f>
        <v>0</v>
      </c>
      <c r="BH268" s="141">
        <f>IF(N268="sníž. přenesená",J268,0)</f>
        <v>0</v>
      </c>
      <c r="BI268" s="141">
        <f>IF(N268="nulová",J268,0)</f>
        <v>0</v>
      </c>
      <c r="BJ268" s="13" t="s">
        <v>78</v>
      </c>
      <c r="BK268" s="141">
        <f>ROUND(I268*H268,2)</f>
        <v>0</v>
      </c>
      <c r="BL268" s="13" t="s">
        <v>619</v>
      </c>
      <c r="BM268" s="140" t="s">
        <v>627</v>
      </c>
    </row>
    <row r="269" spans="2:65" s="1" customFormat="1" ht="6.95" customHeight="1">
      <c r="B269" s="40"/>
      <c r="C269" s="41"/>
      <c r="D269" s="41"/>
      <c r="E269" s="41"/>
      <c r="F269" s="41"/>
      <c r="G269" s="41"/>
      <c r="H269" s="41"/>
      <c r="I269" s="41"/>
      <c r="J269" s="41"/>
      <c r="K269" s="41"/>
      <c r="L269" s="28"/>
    </row>
  </sheetData>
  <sheetProtection algorithmName="SHA-512" hashValue="cgPsOPCtWVSBwz+uD5oOlVrP8Zezivh0Kr9Zvej1UkDw2t+yCV5QhazPuQSjIaJ0e8bWj6Xe5D9dfX4cV81kJg==" saltValue="QFG5WrFVFRSCmiHgs546T+zV0qrr41M0UHJr7JOjLx9zA2wEGX3ZyFfa+ZwGZ/iUmspRcBMMRsKkyxpMTmuVGQ==" spinCount="100000" sheet="1" objects="1" scenarios="1" formatColumns="0" formatRows="0" autoFilter="0"/>
  <autoFilter ref="C132:K268" xr:uid="{00000000-0009-0000-0000-000001000000}"/>
  <mergeCells count="6">
    <mergeCell ref="L2:V2"/>
    <mergeCell ref="E7:H7"/>
    <mergeCell ref="E16:H16"/>
    <mergeCell ref="E25:H25"/>
    <mergeCell ref="E85:H85"/>
    <mergeCell ref="E125:H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5"/>
  <sheetViews>
    <sheetView showGridLines="0" topLeftCell="A161" workbookViewId="0">
      <selection activeCell="F122" sqref="F122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3" t="s">
        <v>82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2:46" ht="24.95" customHeight="1">
      <c r="B4" s="16"/>
      <c r="D4" s="17" t="s">
        <v>83</v>
      </c>
      <c r="L4" s="16"/>
      <c r="M4" s="83" t="s">
        <v>10</v>
      </c>
      <c r="AT4" s="13" t="s">
        <v>4</v>
      </c>
    </row>
    <row r="5" spans="2:46" ht="6.95" customHeight="1">
      <c r="B5" s="16"/>
      <c r="L5" s="16"/>
    </row>
    <row r="6" spans="2:46" ht="12" customHeight="1">
      <c r="B6" s="16"/>
      <c r="D6" s="23" t="s">
        <v>16</v>
      </c>
      <c r="L6" s="16"/>
    </row>
    <row r="7" spans="2:46" ht="16.5" customHeight="1">
      <c r="B7" s="16"/>
      <c r="E7" s="199" t="str">
        <f>'Rekapitulace stavby'!K6</f>
        <v>DS Orlická - úpravy nefunkčních jader</v>
      </c>
      <c r="F7" s="200"/>
      <c r="G7" s="200"/>
      <c r="H7" s="200"/>
      <c r="L7" s="16"/>
    </row>
    <row r="8" spans="2:46" s="1" customFormat="1" ht="12" customHeight="1">
      <c r="B8" s="28"/>
      <c r="D8" s="23" t="s">
        <v>628</v>
      </c>
      <c r="L8" s="28"/>
    </row>
    <row r="9" spans="2:46" s="1" customFormat="1" ht="16.5" customHeight="1">
      <c r="B9" s="28"/>
      <c r="E9" s="178" t="s">
        <v>629</v>
      </c>
      <c r="F9" s="197"/>
      <c r="G9" s="197"/>
      <c r="H9" s="197"/>
      <c r="L9" s="28"/>
    </row>
    <row r="10" spans="2:46" s="1" customFormat="1" ht="11.25">
      <c r="B10" s="28"/>
      <c r="L10" s="28"/>
    </row>
    <row r="11" spans="2:46" s="1" customFormat="1" ht="12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customHeight="1">
      <c r="B12" s="28"/>
      <c r="D12" s="23" t="s">
        <v>20</v>
      </c>
      <c r="F12" s="21" t="s">
        <v>25</v>
      </c>
      <c r="I12" s="23" t="s">
        <v>22</v>
      </c>
      <c r="J12" s="48">
        <f>'Rekapitulace stavby'!AN8</f>
        <v>0</v>
      </c>
      <c r="L12" s="28"/>
    </row>
    <row r="13" spans="2:46" s="1" customFormat="1" ht="10.9" customHeight="1">
      <c r="B13" s="28"/>
      <c r="L13" s="28"/>
    </row>
    <row r="14" spans="2:46" s="1" customFormat="1" ht="12" customHeight="1">
      <c r="B14" s="28"/>
      <c r="D14" s="23" t="s">
        <v>23</v>
      </c>
      <c r="I14" s="23" t="s">
        <v>24</v>
      </c>
      <c r="J14" s="21" t="str">
        <f>IF('Rekapitulace stavby'!AN10="","",'Rekapitulace stavby'!AN10)</f>
        <v/>
      </c>
      <c r="L14" s="28"/>
    </row>
    <row r="15" spans="2:46" s="1" customFormat="1" ht="18" customHeight="1">
      <c r="B15" s="28"/>
      <c r="E15" s="21" t="str">
        <f>IF('Rekapitulace stavby'!E11="","",'Rekapitulace stavby'!E11)</f>
        <v xml:space="preserve"> </v>
      </c>
      <c r="I15" s="23" t="s">
        <v>26</v>
      </c>
      <c r="J15" s="21" t="str">
        <f>IF('Rekapitulace stavby'!AN11="","",'Rekapitulace stavby'!AN11)</f>
        <v/>
      </c>
      <c r="L15" s="28"/>
    </row>
    <row r="16" spans="2:46" s="1" customFormat="1" ht="6.95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24</v>
      </c>
      <c r="J17" s="24" t="str">
        <f>'Rekapitulace stavby'!AN13</f>
        <v>Vyplň údaj</v>
      </c>
      <c r="L17" s="28"/>
    </row>
    <row r="18" spans="2:12" s="1" customFormat="1" ht="18" customHeight="1">
      <c r="B18" s="28"/>
      <c r="E18" s="198" t="str">
        <f>'Rekapitulace stavby'!E14</f>
        <v>Vyplň údaj</v>
      </c>
      <c r="F18" s="162"/>
      <c r="G18" s="162"/>
      <c r="H18" s="162"/>
      <c r="I18" s="23" t="s">
        <v>26</v>
      </c>
      <c r="J18" s="24" t="str">
        <f>'Rekapitulace stavby'!AN14</f>
        <v>Vyplň údaj</v>
      </c>
      <c r="L18" s="28"/>
    </row>
    <row r="19" spans="2:12" s="1" customFormat="1" ht="6.95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24</v>
      </c>
      <c r="J20" s="21" t="str">
        <f>IF('Rekapitulace stavby'!AN16="","",'Rekapitulace stavby'!AN16)</f>
        <v/>
      </c>
      <c r="L20" s="28"/>
    </row>
    <row r="21" spans="2:12" s="1" customFormat="1" ht="18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customHeight="1">
      <c r="B22" s="28"/>
      <c r="L22" s="28"/>
    </row>
    <row r="23" spans="2:12" s="1" customFormat="1" ht="12" customHeight="1">
      <c r="B23" s="28"/>
      <c r="D23" s="23" t="s">
        <v>31</v>
      </c>
      <c r="I23" s="23" t="s">
        <v>24</v>
      </c>
      <c r="J23" s="21" t="str">
        <f>IF('Rekapitulace stavby'!AN19="","",'Rekapitulace stavby'!AN19)</f>
        <v/>
      </c>
      <c r="L23" s="28"/>
    </row>
    <row r="24" spans="2:12" s="1" customFormat="1" ht="18" customHeight="1">
      <c r="B24" s="28"/>
      <c r="E24" s="21" t="str">
        <f>IF('Rekapitulace stavby'!E20="","",'Rekapitulace stavby'!E20)</f>
        <v xml:space="preserve"> </v>
      </c>
      <c r="I24" s="23" t="s">
        <v>26</v>
      </c>
      <c r="J24" s="21" t="str">
        <f>IF('Rekapitulace stavby'!AN20="","",'Rekapitulace stavby'!AN20)</f>
        <v/>
      </c>
      <c r="L24" s="28"/>
    </row>
    <row r="25" spans="2:12" s="1" customFormat="1" ht="6.95" customHeight="1">
      <c r="B25" s="28"/>
      <c r="L25" s="28"/>
    </row>
    <row r="26" spans="2:12" s="1" customFormat="1" ht="12" customHeight="1">
      <c r="B26" s="28"/>
      <c r="D26" s="23" t="s">
        <v>32</v>
      </c>
      <c r="L26" s="28"/>
    </row>
    <row r="27" spans="2:12" s="7" customFormat="1" ht="16.5" customHeight="1">
      <c r="B27" s="84"/>
      <c r="E27" s="167" t="s">
        <v>1</v>
      </c>
      <c r="F27" s="167"/>
      <c r="G27" s="167"/>
      <c r="H27" s="167"/>
      <c r="L27" s="84"/>
    </row>
    <row r="28" spans="2:12" s="1" customFormat="1" ht="6.95" customHeight="1">
      <c r="B28" s="28"/>
      <c r="L28" s="28"/>
    </row>
    <row r="29" spans="2:12" s="1" customFormat="1" ht="6.95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>
      <c r="B30" s="28"/>
      <c r="D30" s="85" t="s">
        <v>33</v>
      </c>
      <c r="J30" s="62">
        <f>ROUND(J126,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45" customHeight="1">
      <c r="B33" s="28"/>
      <c r="D33" s="51" t="s">
        <v>37</v>
      </c>
      <c r="E33" s="23" t="s">
        <v>38</v>
      </c>
      <c r="F33" s="86">
        <f>ROUND((SUM(BE126:BE184)),  2)</f>
        <v>0</v>
      </c>
      <c r="I33" s="87">
        <v>0.21</v>
      </c>
      <c r="J33" s="86">
        <f>ROUND(((SUM(BE126:BE184))*I33),  2)</f>
        <v>0</v>
      </c>
      <c r="L33" s="28"/>
    </row>
    <row r="34" spans="2:12" s="1" customFormat="1" ht="14.45" customHeight="1">
      <c r="B34" s="28"/>
      <c r="E34" s="23" t="s">
        <v>39</v>
      </c>
      <c r="F34" s="86">
        <f>ROUND((SUM(BF126:BF184)),  2)</f>
        <v>0</v>
      </c>
      <c r="I34" s="87">
        <v>0.15</v>
      </c>
      <c r="J34" s="86">
        <f>ROUND(((SUM(BF126:BF184))*I34),  2)</f>
        <v>0</v>
      </c>
      <c r="L34" s="28"/>
    </row>
    <row r="35" spans="2:12" s="1" customFormat="1" ht="14.45" hidden="1" customHeight="1">
      <c r="B35" s="28"/>
      <c r="E35" s="23" t="s">
        <v>40</v>
      </c>
      <c r="F35" s="86">
        <f>ROUND((SUM(BG126:BG184)),  2)</f>
        <v>0</v>
      </c>
      <c r="I35" s="87">
        <v>0.21</v>
      </c>
      <c r="J35" s="86">
        <f>0</f>
        <v>0</v>
      </c>
      <c r="L35" s="28"/>
    </row>
    <row r="36" spans="2:12" s="1" customFormat="1" ht="14.45" hidden="1" customHeight="1">
      <c r="B36" s="28"/>
      <c r="E36" s="23" t="s">
        <v>41</v>
      </c>
      <c r="F36" s="86">
        <f>ROUND((SUM(BH126:BH184)),  2)</f>
        <v>0</v>
      </c>
      <c r="I36" s="87">
        <v>0.15</v>
      </c>
      <c r="J36" s="86">
        <f>0</f>
        <v>0</v>
      </c>
      <c r="L36" s="28"/>
    </row>
    <row r="37" spans="2:12" s="1" customFormat="1" ht="14.45" hidden="1" customHeight="1">
      <c r="B37" s="28"/>
      <c r="E37" s="23" t="s">
        <v>42</v>
      </c>
      <c r="F37" s="86">
        <f>ROUND((SUM(BI126:BI184)),  2)</f>
        <v>0</v>
      </c>
      <c r="I37" s="87">
        <v>0</v>
      </c>
      <c r="J37" s="86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8"/>
      <c r="D39" s="89" t="s">
        <v>43</v>
      </c>
      <c r="E39" s="53"/>
      <c r="F39" s="53"/>
      <c r="G39" s="90" t="s">
        <v>44</v>
      </c>
      <c r="H39" s="91" t="s">
        <v>45</v>
      </c>
      <c r="I39" s="53"/>
      <c r="J39" s="92">
        <f>SUM(J30:J37)</f>
        <v>0</v>
      </c>
      <c r="K39" s="93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48</v>
      </c>
      <c r="E61" s="30"/>
      <c r="F61" s="94" t="s">
        <v>49</v>
      </c>
      <c r="G61" s="39" t="s">
        <v>48</v>
      </c>
      <c r="H61" s="30"/>
      <c r="I61" s="30"/>
      <c r="J61" s="95" t="s">
        <v>49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48</v>
      </c>
      <c r="E76" s="30"/>
      <c r="F76" s="94" t="s">
        <v>49</v>
      </c>
      <c r="G76" s="39" t="s">
        <v>48</v>
      </c>
      <c r="H76" s="30"/>
      <c r="I76" s="30"/>
      <c r="J76" s="95" t="s">
        <v>49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84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99" t="str">
        <f>E7</f>
        <v>DS Orlická - úpravy nefunkčních jader</v>
      </c>
      <c r="F85" s="200"/>
      <c r="G85" s="200"/>
      <c r="H85" s="200"/>
      <c r="L85" s="28"/>
    </row>
    <row r="86" spans="2:47" s="1" customFormat="1" ht="12" customHeight="1">
      <c r="B86" s="28"/>
      <c r="C86" s="23" t="s">
        <v>628</v>
      </c>
      <c r="L86" s="28"/>
    </row>
    <row r="87" spans="2:47" s="1" customFormat="1" ht="16.5" customHeight="1">
      <c r="B87" s="28"/>
      <c r="E87" s="178" t="str">
        <f>E9</f>
        <v>057 - Orlická 1 Sociální ...</v>
      </c>
      <c r="F87" s="197"/>
      <c r="G87" s="197"/>
      <c r="H87" s="197"/>
      <c r="L87" s="28"/>
    </row>
    <row r="88" spans="2:47" s="1" customFormat="1" ht="6.95" customHeight="1">
      <c r="B88" s="28"/>
      <c r="L88" s="28"/>
    </row>
    <row r="89" spans="2:47" s="1" customFormat="1" ht="12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>
        <f>IF(J12="","",J12)</f>
        <v>0</v>
      </c>
      <c r="L89" s="28"/>
    </row>
    <row r="90" spans="2:47" s="1" customFormat="1" ht="6.95" customHeight="1">
      <c r="B90" s="28"/>
      <c r="L90" s="28"/>
    </row>
    <row r="91" spans="2:47" s="1" customFormat="1" ht="15.2" customHeight="1">
      <c r="B91" s="28"/>
      <c r="C91" s="23" t="s">
        <v>23</v>
      </c>
      <c r="F91" s="21" t="str">
        <f>E15</f>
        <v xml:space="preserve"> </v>
      </c>
      <c r="I91" s="23" t="s">
        <v>29</v>
      </c>
      <c r="J91" s="26" t="str">
        <f>E21</f>
        <v xml:space="preserve"> </v>
      </c>
      <c r="L91" s="28"/>
    </row>
    <row r="92" spans="2:47" s="1" customFormat="1" ht="15.2" customHeight="1">
      <c r="B92" s="28"/>
      <c r="C92" s="23" t="s">
        <v>27</v>
      </c>
      <c r="F92" s="21" t="str">
        <f>IF(E18="","",E18)</f>
        <v>Vyplň údaj</v>
      </c>
      <c r="I92" s="23" t="s">
        <v>31</v>
      </c>
      <c r="J92" s="26" t="str">
        <f>E24</f>
        <v xml:space="preserve"> </v>
      </c>
      <c r="L92" s="28"/>
    </row>
    <row r="93" spans="2:47" s="1" customFormat="1" ht="10.35" customHeight="1">
      <c r="B93" s="28"/>
      <c r="L93" s="28"/>
    </row>
    <row r="94" spans="2:47" s="1" customFormat="1" ht="29.25" customHeight="1">
      <c r="B94" s="28"/>
      <c r="C94" s="96" t="s">
        <v>85</v>
      </c>
      <c r="D94" s="88"/>
      <c r="E94" s="88"/>
      <c r="F94" s="88"/>
      <c r="G94" s="88"/>
      <c r="H94" s="88"/>
      <c r="I94" s="88"/>
      <c r="J94" s="97" t="s">
        <v>86</v>
      </c>
      <c r="K94" s="88"/>
      <c r="L94" s="28"/>
    </row>
    <row r="95" spans="2:47" s="1" customFormat="1" ht="10.35" customHeight="1">
      <c r="B95" s="28"/>
      <c r="L95" s="28"/>
    </row>
    <row r="96" spans="2:47" s="1" customFormat="1" ht="22.9" customHeight="1">
      <c r="B96" s="28"/>
      <c r="C96" s="98" t="s">
        <v>87</v>
      </c>
      <c r="J96" s="62">
        <f>J126</f>
        <v>0</v>
      </c>
      <c r="L96" s="28"/>
      <c r="AU96" s="13" t="s">
        <v>88</v>
      </c>
    </row>
    <row r="97" spans="2:12" s="8" customFormat="1" ht="24.95" customHeight="1">
      <c r="B97" s="99"/>
      <c r="D97" s="100" t="s">
        <v>89</v>
      </c>
      <c r="E97" s="101"/>
      <c r="F97" s="101"/>
      <c r="G97" s="101"/>
      <c r="H97" s="101"/>
      <c r="I97" s="101"/>
      <c r="J97" s="102">
        <f>J127</f>
        <v>0</v>
      </c>
      <c r="L97" s="99"/>
    </row>
    <row r="98" spans="2:12" s="9" customFormat="1" ht="19.899999999999999" customHeight="1">
      <c r="B98" s="103"/>
      <c r="D98" s="104" t="s">
        <v>92</v>
      </c>
      <c r="E98" s="105"/>
      <c r="F98" s="105"/>
      <c r="G98" s="105"/>
      <c r="H98" s="105"/>
      <c r="I98" s="105"/>
      <c r="J98" s="106">
        <f>J128</f>
        <v>0</v>
      </c>
      <c r="L98" s="103"/>
    </row>
    <row r="99" spans="2:12" s="8" customFormat="1" ht="24.95" customHeight="1">
      <c r="B99" s="99"/>
      <c r="D99" s="100" t="s">
        <v>95</v>
      </c>
      <c r="E99" s="101"/>
      <c r="F99" s="101"/>
      <c r="G99" s="101"/>
      <c r="H99" s="101"/>
      <c r="I99" s="101"/>
      <c r="J99" s="102">
        <f>J132</f>
        <v>0</v>
      </c>
      <c r="L99" s="99"/>
    </row>
    <row r="100" spans="2:12" s="9" customFormat="1" ht="19.899999999999999" customHeight="1">
      <c r="B100" s="103"/>
      <c r="D100" s="104" t="s">
        <v>630</v>
      </c>
      <c r="E100" s="105"/>
      <c r="F100" s="105"/>
      <c r="G100" s="105"/>
      <c r="H100" s="105"/>
      <c r="I100" s="105"/>
      <c r="J100" s="106">
        <f>J133</f>
        <v>0</v>
      </c>
      <c r="L100" s="103"/>
    </row>
    <row r="101" spans="2:12" s="9" customFormat="1" ht="19.899999999999999" customHeight="1">
      <c r="B101" s="103"/>
      <c r="D101" s="104" t="s">
        <v>631</v>
      </c>
      <c r="E101" s="105"/>
      <c r="F101" s="105"/>
      <c r="G101" s="105"/>
      <c r="H101" s="105"/>
      <c r="I101" s="105"/>
      <c r="J101" s="106">
        <f>J172</f>
        <v>0</v>
      </c>
      <c r="L101" s="103"/>
    </row>
    <row r="102" spans="2:12" s="9" customFormat="1" ht="19.899999999999999" customHeight="1">
      <c r="B102" s="103"/>
      <c r="D102" s="104" t="s">
        <v>102</v>
      </c>
      <c r="E102" s="105"/>
      <c r="F102" s="105"/>
      <c r="G102" s="105"/>
      <c r="H102" s="105"/>
      <c r="I102" s="105"/>
      <c r="J102" s="106">
        <f>J176</f>
        <v>0</v>
      </c>
      <c r="L102" s="103"/>
    </row>
    <row r="103" spans="2:12" s="8" customFormat="1" ht="24.95" customHeight="1">
      <c r="B103" s="99"/>
      <c r="D103" s="100" t="s">
        <v>632</v>
      </c>
      <c r="E103" s="101"/>
      <c r="F103" s="101"/>
      <c r="G103" s="101"/>
      <c r="H103" s="101"/>
      <c r="I103" s="101"/>
      <c r="J103" s="102">
        <f>J179</f>
        <v>0</v>
      </c>
      <c r="L103" s="99"/>
    </row>
    <row r="104" spans="2:12" s="9" customFormat="1" ht="19.899999999999999" customHeight="1">
      <c r="B104" s="103"/>
      <c r="D104" s="104" t="s">
        <v>633</v>
      </c>
      <c r="E104" s="105"/>
      <c r="F104" s="105"/>
      <c r="G104" s="105"/>
      <c r="H104" s="105"/>
      <c r="I104" s="105"/>
      <c r="J104" s="106">
        <f>J180</f>
        <v>0</v>
      </c>
      <c r="L104" s="103"/>
    </row>
    <row r="105" spans="2:12" s="8" customFormat="1" ht="24.95" customHeight="1">
      <c r="B105" s="99"/>
      <c r="D105" s="100" t="s">
        <v>107</v>
      </c>
      <c r="E105" s="101"/>
      <c r="F105" s="101"/>
      <c r="G105" s="101"/>
      <c r="H105" s="101"/>
      <c r="I105" s="101"/>
      <c r="J105" s="102">
        <f>J182</f>
        <v>0</v>
      </c>
      <c r="L105" s="99"/>
    </row>
    <row r="106" spans="2:12" s="9" customFormat="1" ht="19.899999999999999" customHeight="1">
      <c r="B106" s="103"/>
      <c r="D106" s="104" t="s">
        <v>634</v>
      </c>
      <c r="E106" s="105"/>
      <c r="F106" s="105"/>
      <c r="G106" s="105"/>
      <c r="H106" s="105"/>
      <c r="I106" s="105"/>
      <c r="J106" s="106">
        <f>J183</f>
        <v>0</v>
      </c>
      <c r="L106" s="103"/>
    </row>
    <row r="107" spans="2:12" s="1" customFormat="1" ht="21.75" customHeight="1">
      <c r="B107" s="28"/>
      <c r="L107" s="28"/>
    </row>
    <row r="108" spans="2:12" s="1" customFormat="1" ht="6.95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5" customHeight="1">
      <c r="B113" s="28"/>
      <c r="C113" s="17" t="s">
        <v>110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3" t="s">
        <v>16</v>
      </c>
      <c r="L115" s="28"/>
    </row>
    <row r="116" spans="2:63" s="1" customFormat="1" ht="16.5" customHeight="1">
      <c r="B116" s="28"/>
      <c r="E116" s="199" t="str">
        <f>E7</f>
        <v>DS Orlická - úpravy nefunkčních jader</v>
      </c>
      <c r="F116" s="200"/>
      <c r="G116" s="200"/>
      <c r="H116" s="200"/>
      <c r="L116" s="28"/>
    </row>
    <row r="117" spans="2:63" s="1" customFormat="1" ht="12" customHeight="1">
      <c r="B117" s="28"/>
      <c r="C117" s="23" t="s">
        <v>628</v>
      </c>
      <c r="L117" s="28"/>
    </row>
    <row r="118" spans="2:63" s="1" customFormat="1" ht="16.5" customHeight="1">
      <c r="B118" s="28"/>
      <c r="E118" s="178" t="str">
        <f>E9</f>
        <v>057 - Orlická 1 Sociální ...</v>
      </c>
      <c r="F118" s="197"/>
      <c r="G118" s="197"/>
      <c r="H118" s="197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20</v>
      </c>
      <c r="F120" s="21" t="str">
        <f>F12</f>
        <v xml:space="preserve"> </v>
      </c>
      <c r="I120" s="23" t="s">
        <v>22</v>
      </c>
      <c r="J120" s="48">
        <f>IF(J12="","",J12)</f>
        <v>0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23</v>
      </c>
      <c r="F122" s="21" t="str">
        <f>E15</f>
        <v xml:space="preserve"> </v>
      </c>
      <c r="I122" s="23" t="s">
        <v>29</v>
      </c>
      <c r="J122" s="26" t="str">
        <f>E21</f>
        <v xml:space="preserve"> </v>
      </c>
      <c r="L122" s="28"/>
    </row>
    <row r="123" spans="2:63" s="1" customFormat="1" ht="15.2" customHeight="1">
      <c r="B123" s="28"/>
      <c r="C123" s="23" t="s">
        <v>27</v>
      </c>
      <c r="F123" s="21" t="str">
        <f>IF(E18="","",E18)</f>
        <v>Vyplň údaj</v>
      </c>
      <c r="I123" s="23" t="s">
        <v>31</v>
      </c>
      <c r="J123" s="26" t="str">
        <f>E24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07"/>
      <c r="C125" s="108" t="s">
        <v>111</v>
      </c>
      <c r="D125" s="109" t="s">
        <v>58</v>
      </c>
      <c r="E125" s="109" t="s">
        <v>54</v>
      </c>
      <c r="F125" s="109" t="s">
        <v>55</v>
      </c>
      <c r="G125" s="109" t="s">
        <v>112</v>
      </c>
      <c r="H125" s="109" t="s">
        <v>113</v>
      </c>
      <c r="I125" s="109" t="s">
        <v>114</v>
      </c>
      <c r="J125" s="110" t="s">
        <v>86</v>
      </c>
      <c r="K125" s="111" t="s">
        <v>115</v>
      </c>
      <c r="L125" s="107"/>
      <c r="M125" s="55" t="s">
        <v>1</v>
      </c>
      <c r="N125" s="56" t="s">
        <v>37</v>
      </c>
      <c r="O125" s="56" t="s">
        <v>116</v>
      </c>
      <c r="P125" s="56" t="s">
        <v>117</v>
      </c>
      <c r="Q125" s="56" t="s">
        <v>118</v>
      </c>
      <c r="R125" s="56" t="s">
        <v>119</v>
      </c>
      <c r="S125" s="56" t="s">
        <v>120</v>
      </c>
      <c r="T125" s="57" t="s">
        <v>121</v>
      </c>
    </row>
    <row r="126" spans="2:63" s="1" customFormat="1" ht="22.9" customHeight="1">
      <c r="B126" s="28"/>
      <c r="C126" s="60" t="s">
        <v>122</v>
      </c>
      <c r="J126" s="112">
        <f>BK126</f>
        <v>0</v>
      </c>
      <c r="L126" s="28"/>
      <c r="M126" s="58"/>
      <c r="N126" s="49"/>
      <c r="O126" s="49"/>
      <c r="P126" s="113">
        <f>P127+P132+P179+P182</f>
        <v>0</v>
      </c>
      <c r="Q126" s="49"/>
      <c r="R126" s="113">
        <f>R127+R132+R179+R182</f>
        <v>4.8000000000000004E-3</v>
      </c>
      <c r="S126" s="49"/>
      <c r="T126" s="114">
        <f>T127+T132+T179+T182</f>
        <v>7.0000000000000001E-3</v>
      </c>
      <c r="AT126" s="13" t="s">
        <v>72</v>
      </c>
      <c r="AU126" s="13" t="s">
        <v>88</v>
      </c>
      <c r="BK126" s="115">
        <f>BK127+BK132+BK179+BK182</f>
        <v>0</v>
      </c>
    </row>
    <row r="127" spans="2:63" s="11" customFormat="1" ht="25.9" customHeight="1">
      <c r="B127" s="116"/>
      <c r="D127" s="117" t="s">
        <v>72</v>
      </c>
      <c r="E127" s="118" t="s">
        <v>123</v>
      </c>
      <c r="F127" s="118" t="s">
        <v>124</v>
      </c>
      <c r="I127" s="119"/>
      <c r="J127" s="120">
        <f>BK127</f>
        <v>0</v>
      </c>
      <c r="L127" s="116"/>
      <c r="M127" s="121"/>
      <c r="P127" s="122">
        <f>P128</f>
        <v>0</v>
      </c>
      <c r="R127" s="122">
        <f>R128</f>
        <v>0</v>
      </c>
      <c r="T127" s="123">
        <f>T128</f>
        <v>7.0000000000000001E-3</v>
      </c>
      <c r="AR127" s="117" t="s">
        <v>78</v>
      </c>
      <c r="AT127" s="124" t="s">
        <v>72</v>
      </c>
      <c r="AU127" s="124" t="s">
        <v>73</v>
      </c>
      <c r="AY127" s="117" t="s">
        <v>125</v>
      </c>
      <c r="BK127" s="125">
        <f>BK128</f>
        <v>0</v>
      </c>
    </row>
    <row r="128" spans="2:63" s="11" customFormat="1" ht="22.9" customHeight="1">
      <c r="B128" s="116"/>
      <c r="D128" s="117" t="s">
        <v>72</v>
      </c>
      <c r="E128" s="126" t="s">
        <v>194</v>
      </c>
      <c r="F128" s="126" t="s">
        <v>195</v>
      </c>
      <c r="I128" s="119"/>
      <c r="J128" s="127">
        <f>BK128</f>
        <v>0</v>
      </c>
      <c r="L128" s="116"/>
      <c r="M128" s="121"/>
      <c r="P128" s="122">
        <f>SUM(P129:P131)</f>
        <v>0</v>
      </c>
      <c r="R128" s="122">
        <f>SUM(R129:R131)</f>
        <v>0</v>
      </c>
      <c r="T128" s="123">
        <f>SUM(T129:T131)</f>
        <v>7.0000000000000001E-3</v>
      </c>
      <c r="AR128" s="117" t="s">
        <v>78</v>
      </c>
      <c r="AT128" s="124" t="s">
        <v>72</v>
      </c>
      <c r="AU128" s="124" t="s">
        <v>78</v>
      </c>
      <c r="AY128" s="117" t="s">
        <v>125</v>
      </c>
      <c r="BK128" s="125">
        <f>SUM(BK129:BK131)</f>
        <v>0</v>
      </c>
    </row>
    <row r="129" spans="2:65" s="1" customFormat="1" ht="24.2" customHeight="1">
      <c r="B129" s="28"/>
      <c r="C129" s="128" t="s">
        <v>78</v>
      </c>
      <c r="D129" s="128" t="s">
        <v>128</v>
      </c>
      <c r="E129" s="129" t="s">
        <v>635</v>
      </c>
      <c r="F129" s="130" t="s">
        <v>636</v>
      </c>
      <c r="G129" s="131" t="s">
        <v>188</v>
      </c>
      <c r="H129" s="132">
        <v>4</v>
      </c>
      <c r="I129" s="133"/>
      <c r="J129" s="134">
        <f>ROUND(I129*H129,2)</f>
        <v>0</v>
      </c>
      <c r="K129" s="135"/>
      <c r="L129" s="28"/>
      <c r="M129" s="136" t="s">
        <v>1</v>
      </c>
      <c r="N129" s="137" t="s">
        <v>39</v>
      </c>
      <c r="P129" s="138">
        <f>O129*H129</f>
        <v>0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132</v>
      </c>
      <c r="AT129" s="140" t="s">
        <v>128</v>
      </c>
      <c r="AU129" s="140" t="s">
        <v>133</v>
      </c>
      <c r="AY129" s="13" t="s">
        <v>125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3" t="s">
        <v>133</v>
      </c>
      <c r="BK129" s="141">
        <f>ROUND(I129*H129,2)</f>
        <v>0</v>
      </c>
      <c r="BL129" s="13" t="s">
        <v>132</v>
      </c>
      <c r="BM129" s="140" t="s">
        <v>133</v>
      </c>
    </row>
    <row r="130" spans="2:65" s="1" customFormat="1" ht="33" customHeight="1">
      <c r="B130" s="28"/>
      <c r="C130" s="128" t="s">
        <v>133</v>
      </c>
      <c r="D130" s="128" t="s">
        <v>128</v>
      </c>
      <c r="E130" s="129" t="s">
        <v>637</v>
      </c>
      <c r="F130" s="130" t="s">
        <v>638</v>
      </c>
      <c r="G130" s="131" t="s">
        <v>146</v>
      </c>
      <c r="H130" s="132">
        <v>6</v>
      </c>
      <c r="I130" s="133"/>
      <c r="J130" s="134">
        <f>ROUND(I130*H130,2)</f>
        <v>0</v>
      </c>
      <c r="K130" s="135"/>
      <c r="L130" s="28"/>
      <c r="M130" s="136" t="s">
        <v>1</v>
      </c>
      <c r="N130" s="137" t="s">
        <v>39</v>
      </c>
      <c r="P130" s="138">
        <f>O130*H130</f>
        <v>0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132</v>
      </c>
      <c r="AT130" s="140" t="s">
        <v>128</v>
      </c>
      <c r="AU130" s="140" t="s">
        <v>133</v>
      </c>
      <c r="AY130" s="13" t="s">
        <v>125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3" t="s">
        <v>133</v>
      </c>
      <c r="BK130" s="141">
        <f>ROUND(I130*H130,2)</f>
        <v>0</v>
      </c>
      <c r="BL130" s="13" t="s">
        <v>132</v>
      </c>
      <c r="BM130" s="140" t="s">
        <v>132</v>
      </c>
    </row>
    <row r="131" spans="2:65" s="1" customFormat="1" ht="24.2" customHeight="1">
      <c r="B131" s="28"/>
      <c r="C131" s="128" t="s">
        <v>474</v>
      </c>
      <c r="D131" s="128" t="s">
        <v>128</v>
      </c>
      <c r="E131" s="129" t="s">
        <v>639</v>
      </c>
      <c r="F131" s="130" t="s">
        <v>640</v>
      </c>
      <c r="G131" s="131" t="s">
        <v>146</v>
      </c>
      <c r="H131" s="132">
        <v>3.5</v>
      </c>
      <c r="I131" s="133"/>
      <c r="J131" s="134">
        <f>ROUND(I131*H131,2)</f>
        <v>0</v>
      </c>
      <c r="K131" s="135"/>
      <c r="L131" s="28"/>
      <c r="M131" s="136" t="s">
        <v>1</v>
      </c>
      <c r="N131" s="137" t="s">
        <v>39</v>
      </c>
      <c r="P131" s="138">
        <f>O131*H131</f>
        <v>0</v>
      </c>
      <c r="Q131" s="138">
        <v>0</v>
      </c>
      <c r="R131" s="138">
        <f>Q131*H131</f>
        <v>0</v>
      </c>
      <c r="S131" s="138">
        <v>2E-3</v>
      </c>
      <c r="T131" s="139">
        <f>S131*H131</f>
        <v>7.0000000000000001E-3</v>
      </c>
      <c r="AR131" s="140" t="s">
        <v>132</v>
      </c>
      <c r="AT131" s="140" t="s">
        <v>128</v>
      </c>
      <c r="AU131" s="140" t="s">
        <v>133</v>
      </c>
      <c r="AY131" s="13" t="s">
        <v>125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3" t="s">
        <v>133</v>
      </c>
      <c r="BK131" s="141">
        <f>ROUND(I131*H131,2)</f>
        <v>0</v>
      </c>
      <c r="BL131" s="13" t="s">
        <v>132</v>
      </c>
      <c r="BM131" s="140" t="s">
        <v>641</v>
      </c>
    </row>
    <row r="132" spans="2:65" s="11" customFormat="1" ht="25.9" customHeight="1">
      <c r="B132" s="116"/>
      <c r="D132" s="117" t="s">
        <v>72</v>
      </c>
      <c r="E132" s="118" t="s">
        <v>240</v>
      </c>
      <c r="F132" s="118" t="s">
        <v>241</v>
      </c>
      <c r="I132" s="119"/>
      <c r="J132" s="120">
        <f>BK132</f>
        <v>0</v>
      </c>
      <c r="L132" s="116"/>
      <c r="M132" s="121"/>
      <c r="P132" s="122">
        <f>P133+P172+P176</f>
        <v>0</v>
      </c>
      <c r="R132" s="122">
        <f>R133+R172+R176</f>
        <v>4.8000000000000004E-3</v>
      </c>
      <c r="T132" s="123">
        <f>T133+T172+T176</f>
        <v>0</v>
      </c>
      <c r="AR132" s="117" t="s">
        <v>133</v>
      </c>
      <c r="AT132" s="124" t="s">
        <v>72</v>
      </c>
      <c r="AU132" s="124" t="s">
        <v>73</v>
      </c>
      <c r="AY132" s="117" t="s">
        <v>125</v>
      </c>
      <c r="BK132" s="125">
        <f>BK133+BK172+BK176</f>
        <v>0</v>
      </c>
    </row>
    <row r="133" spans="2:65" s="11" customFormat="1" ht="22.9" customHeight="1">
      <c r="B133" s="116"/>
      <c r="D133" s="117" t="s">
        <v>72</v>
      </c>
      <c r="E133" s="126" t="s">
        <v>642</v>
      </c>
      <c r="F133" s="126" t="s">
        <v>643</v>
      </c>
      <c r="I133" s="119"/>
      <c r="J133" s="127">
        <f>BK133</f>
        <v>0</v>
      </c>
      <c r="L133" s="116"/>
      <c r="M133" s="121"/>
      <c r="P133" s="122">
        <f>SUM(P134:P171)</f>
        <v>0</v>
      </c>
      <c r="R133" s="122">
        <f>SUM(R134:R171)</f>
        <v>3.0000000000000001E-3</v>
      </c>
      <c r="T133" s="123">
        <f>SUM(T134:T171)</f>
        <v>0</v>
      </c>
      <c r="AR133" s="117" t="s">
        <v>133</v>
      </c>
      <c r="AT133" s="124" t="s">
        <v>72</v>
      </c>
      <c r="AU133" s="124" t="s">
        <v>78</v>
      </c>
      <c r="AY133" s="117" t="s">
        <v>125</v>
      </c>
      <c r="BK133" s="125">
        <f>SUM(BK134:BK171)</f>
        <v>0</v>
      </c>
    </row>
    <row r="134" spans="2:65" s="1" customFormat="1" ht="21.75" customHeight="1">
      <c r="B134" s="28"/>
      <c r="C134" s="128" t="s">
        <v>126</v>
      </c>
      <c r="D134" s="128" t="s">
        <v>128</v>
      </c>
      <c r="E134" s="129" t="s">
        <v>644</v>
      </c>
      <c r="F134" s="130" t="s">
        <v>645</v>
      </c>
      <c r="G134" s="131" t="s">
        <v>146</v>
      </c>
      <c r="H134" s="132">
        <v>3</v>
      </c>
      <c r="I134" s="133"/>
      <c r="J134" s="134">
        <f t="shared" ref="J134:J171" si="0">ROUND(I134*H134,2)</f>
        <v>0</v>
      </c>
      <c r="K134" s="135"/>
      <c r="L134" s="28"/>
      <c r="M134" s="136" t="s">
        <v>1</v>
      </c>
      <c r="N134" s="137" t="s">
        <v>39</v>
      </c>
      <c r="P134" s="138">
        <f t="shared" ref="P134:P171" si="1">O134*H134</f>
        <v>0</v>
      </c>
      <c r="Q134" s="138">
        <v>0</v>
      </c>
      <c r="R134" s="138">
        <f t="shared" ref="R134:R171" si="2">Q134*H134</f>
        <v>0</v>
      </c>
      <c r="S134" s="138">
        <v>0</v>
      </c>
      <c r="T134" s="139">
        <f t="shared" ref="T134:T171" si="3">S134*H134</f>
        <v>0</v>
      </c>
      <c r="AR134" s="140" t="s">
        <v>247</v>
      </c>
      <c r="AT134" s="140" t="s">
        <v>128</v>
      </c>
      <c r="AU134" s="140" t="s">
        <v>133</v>
      </c>
      <c r="AY134" s="13" t="s">
        <v>125</v>
      </c>
      <c r="BE134" s="141">
        <f t="shared" ref="BE134:BE171" si="4">IF(N134="základní",J134,0)</f>
        <v>0</v>
      </c>
      <c r="BF134" s="141">
        <f t="shared" ref="BF134:BF171" si="5">IF(N134="snížená",J134,0)</f>
        <v>0</v>
      </c>
      <c r="BG134" s="141">
        <f t="shared" ref="BG134:BG171" si="6">IF(N134="zákl. přenesená",J134,0)</f>
        <v>0</v>
      </c>
      <c r="BH134" s="141">
        <f t="shared" ref="BH134:BH171" si="7">IF(N134="sníž. přenesená",J134,0)</f>
        <v>0</v>
      </c>
      <c r="BI134" s="141">
        <f t="shared" ref="BI134:BI171" si="8">IF(N134="nulová",J134,0)</f>
        <v>0</v>
      </c>
      <c r="BJ134" s="13" t="s">
        <v>133</v>
      </c>
      <c r="BK134" s="141">
        <f t="shared" ref="BK134:BK171" si="9">ROUND(I134*H134,2)</f>
        <v>0</v>
      </c>
      <c r="BL134" s="13" t="s">
        <v>247</v>
      </c>
      <c r="BM134" s="140" t="s">
        <v>157</v>
      </c>
    </row>
    <row r="135" spans="2:65" s="1" customFormat="1" ht="16.5" customHeight="1">
      <c r="B135" s="28"/>
      <c r="C135" s="142" t="s">
        <v>132</v>
      </c>
      <c r="D135" s="142" t="s">
        <v>176</v>
      </c>
      <c r="E135" s="143" t="s">
        <v>646</v>
      </c>
      <c r="F135" s="144" t="s">
        <v>647</v>
      </c>
      <c r="G135" s="145" t="s">
        <v>146</v>
      </c>
      <c r="H135" s="146">
        <v>3</v>
      </c>
      <c r="I135" s="147"/>
      <c r="J135" s="148">
        <f t="shared" si="0"/>
        <v>0</v>
      </c>
      <c r="K135" s="149"/>
      <c r="L135" s="150"/>
      <c r="M135" s="151" t="s">
        <v>1</v>
      </c>
      <c r="N135" s="152" t="s">
        <v>39</v>
      </c>
      <c r="P135" s="138">
        <f t="shared" si="1"/>
        <v>0</v>
      </c>
      <c r="Q135" s="138">
        <v>0</v>
      </c>
      <c r="R135" s="138">
        <f t="shared" si="2"/>
        <v>0</v>
      </c>
      <c r="S135" s="138">
        <v>0</v>
      </c>
      <c r="T135" s="139">
        <f t="shared" si="3"/>
        <v>0</v>
      </c>
      <c r="AR135" s="140" t="s">
        <v>269</v>
      </c>
      <c r="AT135" s="140" t="s">
        <v>176</v>
      </c>
      <c r="AU135" s="140" t="s">
        <v>133</v>
      </c>
      <c r="AY135" s="13" t="s">
        <v>125</v>
      </c>
      <c r="BE135" s="141">
        <f t="shared" si="4"/>
        <v>0</v>
      </c>
      <c r="BF135" s="141">
        <f t="shared" si="5"/>
        <v>0</v>
      </c>
      <c r="BG135" s="141">
        <f t="shared" si="6"/>
        <v>0</v>
      </c>
      <c r="BH135" s="141">
        <f t="shared" si="7"/>
        <v>0</v>
      </c>
      <c r="BI135" s="141">
        <f t="shared" si="8"/>
        <v>0</v>
      </c>
      <c r="BJ135" s="13" t="s">
        <v>133</v>
      </c>
      <c r="BK135" s="141">
        <f t="shared" si="9"/>
        <v>0</v>
      </c>
      <c r="BL135" s="13" t="s">
        <v>247</v>
      </c>
      <c r="BM135" s="140" t="s">
        <v>179</v>
      </c>
    </row>
    <row r="136" spans="2:65" s="1" customFormat="1" ht="24.2" customHeight="1">
      <c r="B136" s="28"/>
      <c r="C136" s="128" t="s">
        <v>346</v>
      </c>
      <c r="D136" s="128" t="s">
        <v>128</v>
      </c>
      <c r="E136" s="129" t="s">
        <v>648</v>
      </c>
      <c r="F136" s="130" t="s">
        <v>649</v>
      </c>
      <c r="G136" s="131" t="s">
        <v>146</v>
      </c>
      <c r="H136" s="132">
        <v>2</v>
      </c>
      <c r="I136" s="133"/>
      <c r="J136" s="134">
        <f t="shared" si="0"/>
        <v>0</v>
      </c>
      <c r="K136" s="135"/>
      <c r="L136" s="28"/>
      <c r="M136" s="136" t="s">
        <v>1</v>
      </c>
      <c r="N136" s="137" t="s">
        <v>39</v>
      </c>
      <c r="P136" s="138">
        <f t="shared" si="1"/>
        <v>0</v>
      </c>
      <c r="Q136" s="138">
        <v>0</v>
      </c>
      <c r="R136" s="138">
        <f t="shared" si="2"/>
        <v>0</v>
      </c>
      <c r="S136" s="138">
        <v>0</v>
      </c>
      <c r="T136" s="139">
        <f t="shared" si="3"/>
        <v>0</v>
      </c>
      <c r="AR136" s="140" t="s">
        <v>247</v>
      </c>
      <c r="AT136" s="140" t="s">
        <v>128</v>
      </c>
      <c r="AU136" s="140" t="s">
        <v>133</v>
      </c>
      <c r="AY136" s="13" t="s">
        <v>125</v>
      </c>
      <c r="BE136" s="141">
        <f t="shared" si="4"/>
        <v>0</v>
      </c>
      <c r="BF136" s="141">
        <f t="shared" si="5"/>
        <v>0</v>
      </c>
      <c r="BG136" s="141">
        <f t="shared" si="6"/>
        <v>0</v>
      </c>
      <c r="BH136" s="141">
        <f t="shared" si="7"/>
        <v>0</v>
      </c>
      <c r="BI136" s="141">
        <f t="shared" si="8"/>
        <v>0</v>
      </c>
      <c r="BJ136" s="13" t="s">
        <v>133</v>
      </c>
      <c r="BK136" s="141">
        <f t="shared" si="9"/>
        <v>0</v>
      </c>
      <c r="BL136" s="13" t="s">
        <v>247</v>
      </c>
      <c r="BM136" s="140" t="s">
        <v>422</v>
      </c>
    </row>
    <row r="137" spans="2:65" s="1" customFormat="1" ht="24.2" customHeight="1">
      <c r="B137" s="28"/>
      <c r="C137" s="142" t="s">
        <v>157</v>
      </c>
      <c r="D137" s="142" t="s">
        <v>176</v>
      </c>
      <c r="E137" s="143" t="s">
        <v>650</v>
      </c>
      <c r="F137" s="144" t="s">
        <v>651</v>
      </c>
      <c r="G137" s="145" t="s">
        <v>146</v>
      </c>
      <c r="H137" s="146">
        <v>2</v>
      </c>
      <c r="I137" s="147"/>
      <c r="J137" s="148">
        <f t="shared" si="0"/>
        <v>0</v>
      </c>
      <c r="K137" s="149"/>
      <c r="L137" s="150"/>
      <c r="M137" s="151" t="s">
        <v>1</v>
      </c>
      <c r="N137" s="152" t="s">
        <v>39</v>
      </c>
      <c r="P137" s="138">
        <f t="shared" si="1"/>
        <v>0</v>
      </c>
      <c r="Q137" s="138">
        <v>0</v>
      </c>
      <c r="R137" s="138">
        <f t="shared" si="2"/>
        <v>0</v>
      </c>
      <c r="S137" s="138">
        <v>0</v>
      </c>
      <c r="T137" s="139">
        <f t="shared" si="3"/>
        <v>0</v>
      </c>
      <c r="AR137" s="140" t="s">
        <v>269</v>
      </c>
      <c r="AT137" s="140" t="s">
        <v>176</v>
      </c>
      <c r="AU137" s="140" t="s">
        <v>133</v>
      </c>
      <c r="AY137" s="13" t="s">
        <v>125</v>
      </c>
      <c r="BE137" s="141">
        <f t="shared" si="4"/>
        <v>0</v>
      </c>
      <c r="BF137" s="141">
        <f t="shared" si="5"/>
        <v>0</v>
      </c>
      <c r="BG137" s="141">
        <f t="shared" si="6"/>
        <v>0</v>
      </c>
      <c r="BH137" s="141">
        <f t="shared" si="7"/>
        <v>0</v>
      </c>
      <c r="BI137" s="141">
        <f t="shared" si="8"/>
        <v>0</v>
      </c>
      <c r="BJ137" s="13" t="s">
        <v>133</v>
      </c>
      <c r="BK137" s="141">
        <f t="shared" si="9"/>
        <v>0</v>
      </c>
      <c r="BL137" s="13" t="s">
        <v>247</v>
      </c>
      <c r="BM137" s="140" t="s">
        <v>496</v>
      </c>
    </row>
    <row r="138" spans="2:65" s="1" customFormat="1" ht="16.5" customHeight="1">
      <c r="B138" s="28"/>
      <c r="C138" s="128" t="s">
        <v>368</v>
      </c>
      <c r="D138" s="128" t="s">
        <v>128</v>
      </c>
      <c r="E138" s="129" t="s">
        <v>652</v>
      </c>
      <c r="F138" s="130" t="s">
        <v>653</v>
      </c>
      <c r="G138" s="131" t="s">
        <v>188</v>
      </c>
      <c r="H138" s="132">
        <v>3</v>
      </c>
      <c r="I138" s="133"/>
      <c r="J138" s="134">
        <f t="shared" si="0"/>
        <v>0</v>
      </c>
      <c r="K138" s="135"/>
      <c r="L138" s="28"/>
      <c r="M138" s="136" t="s">
        <v>1</v>
      </c>
      <c r="N138" s="137" t="s">
        <v>39</v>
      </c>
      <c r="P138" s="138">
        <f t="shared" si="1"/>
        <v>0</v>
      </c>
      <c r="Q138" s="138">
        <v>0</v>
      </c>
      <c r="R138" s="138">
        <f t="shared" si="2"/>
        <v>0</v>
      </c>
      <c r="S138" s="138">
        <v>0</v>
      </c>
      <c r="T138" s="139">
        <f t="shared" si="3"/>
        <v>0</v>
      </c>
      <c r="AR138" s="140" t="s">
        <v>247</v>
      </c>
      <c r="AT138" s="140" t="s">
        <v>128</v>
      </c>
      <c r="AU138" s="140" t="s">
        <v>133</v>
      </c>
      <c r="AY138" s="13" t="s">
        <v>125</v>
      </c>
      <c r="BE138" s="141">
        <f t="shared" si="4"/>
        <v>0</v>
      </c>
      <c r="BF138" s="141">
        <f t="shared" si="5"/>
        <v>0</v>
      </c>
      <c r="BG138" s="141">
        <f t="shared" si="6"/>
        <v>0</v>
      </c>
      <c r="BH138" s="141">
        <f t="shared" si="7"/>
        <v>0</v>
      </c>
      <c r="BI138" s="141">
        <f t="shared" si="8"/>
        <v>0</v>
      </c>
      <c r="BJ138" s="13" t="s">
        <v>133</v>
      </c>
      <c r="BK138" s="141">
        <f t="shared" si="9"/>
        <v>0</v>
      </c>
      <c r="BL138" s="13" t="s">
        <v>247</v>
      </c>
      <c r="BM138" s="140" t="s">
        <v>464</v>
      </c>
    </row>
    <row r="139" spans="2:65" s="1" customFormat="1" ht="21.75" customHeight="1">
      <c r="B139" s="28"/>
      <c r="C139" s="142" t="s">
        <v>179</v>
      </c>
      <c r="D139" s="142" t="s">
        <v>176</v>
      </c>
      <c r="E139" s="143" t="s">
        <v>654</v>
      </c>
      <c r="F139" s="144" t="s">
        <v>655</v>
      </c>
      <c r="G139" s="145" t="s">
        <v>188</v>
      </c>
      <c r="H139" s="146">
        <v>2</v>
      </c>
      <c r="I139" s="147"/>
      <c r="J139" s="148">
        <f t="shared" si="0"/>
        <v>0</v>
      </c>
      <c r="K139" s="149"/>
      <c r="L139" s="150"/>
      <c r="M139" s="151" t="s">
        <v>1</v>
      </c>
      <c r="N139" s="152" t="s">
        <v>39</v>
      </c>
      <c r="P139" s="138">
        <f t="shared" si="1"/>
        <v>0</v>
      </c>
      <c r="Q139" s="138">
        <v>0</v>
      </c>
      <c r="R139" s="138">
        <f t="shared" si="2"/>
        <v>0</v>
      </c>
      <c r="S139" s="138">
        <v>0</v>
      </c>
      <c r="T139" s="139">
        <f t="shared" si="3"/>
        <v>0</v>
      </c>
      <c r="AR139" s="140" t="s">
        <v>269</v>
      </c>
      <c r="AT139" s="140" t="s">
        <v>176</v>
      </c>
      <c r="AU139" s="140" t="s">
        <v>133</v>
      </c>
      <c r="AY139" s="13" t="s">
        <v>125</v>
      </c>
      <c r="BE139" s="141">
        <f t="shared" si="4"/>
        <v>0</v>
      </c>
      <c r="BF139" s="141">
        <f t="shared" si="5"/>
        <v>0</v>
      </c>
      <c r="BG139" s="141">
        <f t="shared" si="6"/>
        <v>0</v>
      </c>
      <c r="BH139" s="141">
        <f t="shared" si="7"/>
        <v>0</v>
      </c>
      <c r="BI139" s="141">
        <f t="shared" si="8"/>
        <v>0</v>
      </c>
      <c r="BJ139" s="13" t="s">
        <v>133</v>
      </c>
      <c r="BK139" s="141">
        <f t="shared" si="9"/>
        <v>0</v>
      </c>
      <c r="BL139" s="13" t="s">
        <v>247</v>
      </c>
      <c r="BM139" s="140" t="s">
        <v>247</v>
      </c>
    </row>
    <row r="140" spans="2:65" s="1" customFormat="1" ht="24.2" customHeight="1">
      <c r="B140" s="28"/>
      <c r="C140" s="128" t="s">
        <v>194</v>
      </c>
      <c r="D140" s="128" t="s">
        <v>128</v>
      </c>
      <c r="E140" s="129" t="s">
        <v>656</v>
      </c>
      <c r="F140" s="130" t="s">
        <v>657</v>
      </c>
      <c r="G140" s="131" t="s">
        <v>188</v>
      </c>
      <c r="H140" s="132">
        <v>4</v>
      </c>
      <c r="I140" s="133"/>
      <c r="J140" s="134">
        <f t="shared" si="0"/>
        <v>0</v>
      </c>
      <c r="K140" s="135"/>
      <c r="L140" s="28"/>
      <c r="M140" s="136" t="s">
        <v>1</v>
      </c>
      <c r="N140" s="137" t="s">
        <v>39</v>
      </c>
      <c r="P140" s="138">
        <f t="shared" si="1"/>
        <v>0</v>
      </c>
      <c r="Q140" s="138">
        <v>0</v>
      </c>
      <c r="R140" s="138">
        <f t="shared" si="2"/>
        <v>0</v>
      </c>
      <c r="S140" s="138">
        <v>0</v>
      </c>
      <c r="T140" s="139">
        <f t="shared" si="3"/>
        <v>0</v>
      </c>
      <c r="AR140" s="140" t="s">
        <v>247</v>
      </c>
      <c r="AT140" s="140" t="s">
        <v>128</v>
      </c>
      <c r="AU140" s="140" t="s">
        <v>133</v>
      </c>
      <c r="AY140" s="13" t="s">
        <v>125</v>
      </c>
      <c r="BE140" s="141">
        <f t="shared" si="4"/>
        <v>0</v>
      </c>
      <c r="BF140" s="141">
        <f t="shared" si="5"/>
        <v>0</v>
      </c>
      <c r="BG140" s="141">
        <f t="shared" si="6"/>
        <v>0</v>
      </c>
      <c r="BH140" s="141">
        <f t="shared" si="7"/>
        <v>0</v>
      </c>
      <c r="BI140" s="141">
        <f t="shared" si="8"/>
        <v>0</v>
      </c>
      <c r="BJ140" s="13" t="s">
        <v>133</v>
      </c>
      <c r="BK140" s="141">
        <f t="shared" si="9"/>
        <v>0</v>
      </c>
      <c r="BL140" s="13" t="s">
        <v>247</v>
      </c>
      <c r="BM140" s="140" t="s">
        <v>222</v>
      </c>
    </row>
    <row r="141" spans="2:65" s="1" customFormat="1" ht="24.2" customHeight="1">
      <c r="B141" s="28"/>
      <c r="C141" s="142" t="s">
        <v>422</v>
      </c>
      <c r="D141" s="142" t="s">
        <v>176</v>
      </c>
      <c r="E141" s="143" t="s">
        <v>658</v>
      </c>
      <c r="F141" s="144" t="s">
        <v>659</v>
      </c>
      <c r="G141" s="145" t="s">
        <v>188</v>
      </c>
      <c r="H141" s="146">
        <v>4</v>
      </c>
      <c r="I141" s="147"/>
      <c r="J141" s="148">
        <f t="shared" si="0"/>
        <v>0</v>
      </c>
      <c r="K141" s="149"/>
      <c r="L141" s="150"/>
      <c r="M141" s="151" t="s">
        <v>1</v>
      </c>
      <c r="N141" s="152" t="s">
        <v>39</v>
      </c>
      <c r="P141" s="138">
        <f t="shared" si="1"/>
        <v>0</v>
      </c>
      <c r="Q141" s="138">
        <v>0</v>
      </c>
      <c r="R141" s="138">
        <f t="shared" si="2"/>
        <v>0</v>
      </c>
      <c r="S141" s="138">
        <v>0</v>
      </c>
      <c r="T141" s="139">
        <f t="shared" si="3"/>
        <v>0</v>
      </c>
      <c r="AR141" s="140" t="s">
        <v>269</v>
      </c>
      <c r="AT141" s="140" t="s">
        <v>176</v>
      </c>
      <c r="AU141" s="140" t="s">
        <v>133</v>
      </c>
      <c r="AY141" s="13" t="s">
        <v>125</v>
      </c>
      <c r="BE141" s="141">
        <f t="shared" si="4"/>
        <v>0</v>
      </c>
      <c r="BF141" s="141">
        <f t="shared" si="5"/>
        <v>0</v>
      </c>
      <c r="BG141" s="141">
        <f t="shared" si="6"/>
        <v>0</v>
      </c>
      <c r="BH141" s="141">
        <f t="shared" si="7"/>
        <v>0</v>
      </c>
      <c r="BI141" s="141">
        <f t="shared" si="8"/>
        <v>0</v>
      </c>
      <c r="BJ141" s="13" t="s">
        <v>133</v>
      </c>
      <c r="BK141" s="141">
        <f t="shared" si="9"/>
        <v>0</v>
      </c>
      <c r="BL141" s="13" t="s">
        <v>247</v>
      </c>
      <c r="BM141" s="140" t="s">
        <v>226</v>
      </c>
    </row>
    <row r="142" spans="2:65" s="1" customFormat="1" ht="16.5" customHeight="1">
      <c r="B142" s="28"/>
      <c r="C142" s="128" t="s">
        <v>550</v>
      </c>
      <c r="D142" s="128" t="s">
        <v>128</v>
      </c>
      <c r="E142" s="129" t="s">
        <v>660</v>
      </c>
      <c r="F142" s="130" t="s">
        <v>661</v>
      </c>
      <c r="G142" s="131" t="s">
        <v>188</v>
      </c>
      <c r="H142" s="132">
        <v>1</v>
      </c>
      <c r="I142" s="133"/>
      <c r="J142" s="134">
        <f t="shared" si="0"/>
        <v>0</v>
      </c>
      <c r="K142" s="135"/>
      <c r="L142" s="28"/>
      <c r="M142" s="136" t="s">
        <v>1</v>
      </c>
      <c r="N142" s="137" t="s">
        <v>39</v>
      </c>
      <c r="P142" s="138">
        <f t="shared" si="1"/>
        <v>0</v>
      </c>
      <c r="Q142" s="138">
        <v>0</v>
      </c>
      <c r="R142" s="138">
        <f t="shared" si="2"/>
        <v>0</v>
      </c>
      <c r="S142" s="138">
        <v>0</v>
      </c>
      <c r="T142" s="139">
        <f t="shared" si="3"/>
        <v>0</v>
      </c>
      <c r="AR142" s="140" t="s">
        <v>247</v>
      </c>
      <c r="AT142" s="140" t="s">
        <v>128</v>
      </c>
      <c r="AU142" s="140" t="s">
        <v>133</v>
      </c>
      <c r="AY142" s="13" t="s">
        <v>125</v>
      </c>
      <c r="BE142" s="141">
        <f t="shared" si="4"/>
        <v>0</v>
      </c>
      <c r="BF142" s="141">
        <f t="shared" si="5"/>
        <v>0</v>
      </c>
      <c r="BG142" s="141">
        <f t="shared" si="6"/>
        <v>0</v>
      </c>
      <c r="BH142" s="141">
        <f t="shared" si="7"/>
        <v>0</v>
      </c>
      <c r="BI142" s="141">
        <f t="shared" si="8"/>
        <v>0</v>
      </c>
      <c r="BJ142" s="13" t="s">
        <v>133</v>
      </c>
      <c r="BK142" s="141">
        <f t="shared" si="9"/>
        <v>0</v>
      </c>
      <c r="BL142" s="13" t="s">
        <v>247</v>
      </c>
      <c r="BM142" s="140" t="s">
        <v>135</v>
      </c>
    </row>
    <row r="143" spans="2:65" s="1" customFormat="1" ht="16.5" customHeight="1">
      <c r="B143" s="28"/>
      <c r="C143" s="142" t="s">
        <v>496</v>
      </c>
      <c r="D143" s="142" t="s">
        <v>176</v>
      </c>
      <c r="E143" s="143" t="s">
        <v>662</v>
      </c>
      <c r="F143" s="144" t="s">
        <v>663</v>
      </c>
      <c r="G143" s="145" t="s">
        <v>188</v>
      </c>
      <c r="H143" s="146">
        <v>1</v>
      </c>
      <c r="I143" s="147"/>
      <c r="J143" s="148">
        <f t="shared" si="0"/>
        <v>0</v>
      </c>
      <c r="K143" s="149"/>
      <c r="L143" s="150"/>
      <c r="M143" s="151" t="s">
        <v>1</v>
      </c>
      <c r="N143" s="152" t="s">
        <v>39</v>
      </c>
      <c r="P143" s="138">
        <f t="shared" si="1"/>
        <v>0</v>
      </c>
      <c r="Q143" s="138">
        <v>0</v>
      </c>
      <c r="R143" s="138">
        <f t="shared" si="2"/>
        <v>0</v>
      </c>
      <c r="S143" s="138">
        <v>0</v>
      </c>
      <c r="T143" s="139">
        <f t="shared" si="3"/>
        <v>0</v>
      </c>
      <c r="AR143" s="140" t="s">
        <v>269</v>
      </c>
      <c r="AT143" s="140" t="s">
        <v>176</v>
      </c>
      <c r="AU143" s="140" t="s">
        <v>133</v>
      </c>
      <c r="AY143" s="13" t="s">
        <v>125</v>
      </c>
      <c r="BE143" s="141">
        <f t="shared" si="4"/>
        <v>0</v>
      </c>
      <c r="BF143" s="141">
        <f t="shared" si="5"/>
        <v>0</v>
      </c>
      <c r="BG143" s="141">
        <f t="shared" si="6"/>
        <v>0</v>
      </c>
      <c r="BH143" s="141">
        <f t="shared" si="7"/>
        <v>0</v>
      </c>
      <c r="BI143" s="141">
        <f t="shared" si="8"/>
        <v>0</v>
      </c>
      <c r="BJ143" s="13" t="s">
        <v>133</v>
      </c>
      <c r="BK143" s="141">
        <f t="shared" si="9"/>
        <v>0</v>
      </c>
      <c r="BL143" s="13" t="s">
        <v>247</v>
      </c>
      <c r="BM143" s="140" t="s">
        <v>163</v>
      </c>
    </row>
    <row r="144" spans="2:65" s="1" customFormat="1" ht="24.2" customHeight="1">
      <c r="B144" s="28"/>
      <c r="C144" s="128" t="s">
        <v>203</v>
      </c>
      <c r="D144" s="128" t="s">
        <v>128</v>
      </c>
      <c r="E144" s="129" t="s">
        <v>664</v>
      </c>
      <c r="F144" s="130" t="s">
        <v>665</v>
      </c>
      <c r="G144" s="131" t="s">
        <v>146</v>
      </c>
      <c r="H144" s="132">
        <v>10</v>
      </c>
      <c r="I144" s="133"/>
      <c r="J144" s="134">
        <f t="shared" si="0"/>
        <v>0</v>
      </c>
      <c r="K144" s="135"/>
      <c r="L144" s="28"/>
      <c r="M144" s="136" t="s">
        <v>1</v>
      </c>
      <c r="N144" s="137" t="s">
        <v>39</v>
      </c>
      <c r="P144" s="138">
        <f t="shared" si="1"/>
        <v>0</v>
      </c>
      <c r="Q144" s="138">
        <v>0</v>
      </c>
      <c r="R144" s="138">
        <f t="shared" si="2"/>
        <v>0</v>
      </c>
      <c r="S144" s="138">
        <v>0</v>
      </c>
      <c r="T144" s="139">
        <f t="shared" si="3"/>
        <v>0</v>
      </c>
      <c r="AR144" s="140" t="s">
        <v>247</v>
      </c>
      <c r="AT144" s="140" t="s">
        <v>128</v>
      </c>
      <c r="AU144" s="140" t="s">
        <v>133</v>
      </c>
      <c r="AY144" s="13" t="s">
        <v>125</v>
      </c>
      <c r="BE144" s="141">
        <f t="shared" si="4"/>
        <v>0</v>
      </c>
      <c r="BF144" s="141">
        <f t="shared" si="5"/>
        <v>0</v>
      </c>
      <c r="BG144" s="141">
        <f t="shared" si="6"/>
        <v>0</v>
      </c>
      <c r="BH144" s="141">
        <f t="shared" si="7"/>
        <v>0</v>
      </c>
      <c r="BI144" s="141">
        <f t="shared" si="8"/>
        <v>0</v>
      </c>
      <c r="BJ144" s="13" t="s">
        <v>133</v>
      </c>
      <c r="BK144" s="141">
        <f t="shared" si="9"/>
        <v>0</v>
      </c>
      <c r="BL144" s="13" t="s">
        <v>247</v>
      </c>
      <c r="BM144" s="140" t="s">
        <v>244</v>
      </c>
    </row>
    <row r="145" spans="2:65" s="1" customFormat="1" ht="24.2" customHeight="1">
      <c r="B145" s="28"/>
      <c r="C145" s="142" t="s">
        <v>464</v>
      </c>
      <c r="D145" s="142" t="s">
        <v>176</v>
      </c>
      <c r="E145" s="143" t="s">
        <v>666</v>
      </c>
      <c r="F145" s="144" t="s">
        <v>667</v>
      </c>
      <c r="G145" s="145" t="s">
        <v>146</v>
      </c>
      <c r="H145" s="146">
        <v>18</v>
      </c>
      <c r="I145" s="147"/>
      <c r="J145" s="148">
        <f t="shared" si="0"/>
        <v>0</v>
      </c>
      <c r="K145" s="149"/>
      <c r="L145" s="150"/>
      <c r="M145" s="151" t="s">
        <v>1</v>
      </c>
      <c r="N145" s="152" t="s">
        <v>39</v>
      </c>
      <c r="P145" s="138">
        <f t="shared" si="1"/>
        <v>0</v>
      </c>
      <c r="Q145" s="138">
        <v>0</v>
      </c>
      <c r="R145" s="138">
        <f t="shared" si="2"/>
        <v>0</v>
      </c>
      <c r="S145" s="138">
        <v>0</v>
      </c>
      <c r="T145" s="139">
        <f t="shared" si="3"/>
        <v>0</v>
      </c>
      <c r="AR145" s="140" t="s">
        <v>269</v>
      </c>
      <c r="AT145" s="140" t="s">
        <v>176</v>
      </c>
      <c r="AU145" s="140" t="s">
        <v>133</v>
      </c>
      <c r="AY145" s="13" t="s">
        <v>125</v>
      </c>
      <c r="BE145" s="141">
        <f t="shared" si="4"/>
        <v>0</v>
      </c>
      <c r="BF145" s="141">
        <f t="shared" si="5"/>
        <v>0</v>
      </c>
      <c r="BG145" s="141">
        <f t="shared" si="6"/>
        <v>0</v>
      </c>
      <c r="BH145" s="141">
        <f t="shared" si="7"/>
        <v>0</v>
      </c>
      <c r="BI145" s="141">
        <f t="shared" si="8"/>
        <v>0</v>
      </c>
      <c r="BJ145" s="13" t="s">
        <v>133</v>
      </c>
      <c r="BK145" s="141">
        <f t="shared" si="9"/>
        <v>0</v>
      </c>
      <c r="BL145" s="13" t="s">
        <v>247</v>
      </c>
      <c r="BM145" s="140" t="s">
        <v>292</v>
      </c>
    </row>
    <row r="146" spans="2:65" s="1" customFormat="1" ht="24.2" customHeight="1">
      <c r="B146" s="28"/>
      <c r="C146" s="128" t="s">
        <v>8</v>
      </c>
      <c r="D146" s="128" t="s">
        <v>128</v>
      </c>
      <c r="E146" s="129" t="s">
        <v>668</v>
      </c>
      <c r="F146" s="130" t="s">
        <v>669</v>
      </c>
      <c r="G146" s="131" t="s">
        <v>188</v>
      </c>
      <c r="H146" s="132">
        <v>16</v>
      </c>
      <c r="I146" s="133"/>
      <c r="J146" s="134">
        <f t="shared" si="0"/>
        <v>0</v>
      </c>
      <c r="K146" s="135"/>
      <c r="L146" s="28"/>
      <c r="M146" s="136" t="s">
        <v>1</v>
      </c>
      <c r="N146" s="137" t="s">
        <v>39</v>
      </c>
      <c r="P146" s="138">
        <f t="shared" si="1"/>
        <v>0</v>
      </c>
      <c r="Q146" s="138">
        <v>0</v>
      </c>
      <c r="R146" s="138">
        <f t="shared" si="2"/>
        <v>0</v>
      </c>
      <c r="S146" s="138">
        <v>0</v>
      </c>
      <c r="T146" s="139">
        <f t="shared" si="3"/>
        <v>0</v>
      </c>
      <c r="AR146" s="140" t="s">
        <v>247</v>
      </c>
      <c r="AT146" s="140" t="s">
        <v>128</v>
      </c>
      <c r="AU146" s="140" t="s">
        <v>133</v>
      </c>
      <c r="AY146" s="13" t="s">
        <v>125</v>
      </c>
      <c r="BE146" s="141">
        <f t="shared" si="4"/>
        <v>0</v>
      </c>
      <c r="BF146" s="141">
        <f t="shared" si="5"/>
        <v>0</v>
      </c>
      <c r="BG146" s="141">
        <f t="shared" si="6"/>
        <v>0</v>
      </c>
      <c r="BH146" s="141">
        <f t="shared" si="7"/>
        <v>0</v>
      </c>
      <c r="BI146" s="141">
        <f t="shared" si="8"/>
        <v>0</v>
      </c>
      <c r="BJ146" s="13" t="s">
        <v>133</v>
      </c>
      <c r="BK146" s="141">
        <f t="shared" si="9"/>
        <v>0</v>
      </c>
      <c r="BL146" s="13" t="s">
        <v>247</v>
      </c>
      <c r="BM146" s="140" t="s">
        <v>261</v>
      </c>
    </row>
    <row r="147" spans="2:65" s="1" customFormat="1" ht="16.5" customHeight="1">
      <c r="B147" s="28"/>
      <c r="C147" s="128" t="s">
        <v>247</v>
      </c>
      <c r="D147" s="128" t="s">
        <v>128</v>
      </c>
      <c r="E147" s="129" t="s">
        <v>670</v>
      </c>
      <c r="F147" s="130" t="s">
        <v>671</v>
      </c>
      <c r="G147" s="131" t="s">
        <v>188</v>
      </c>
      <c r="H147" s="132">
        <v>1</v>
      </c>
      <c r="I147" s="133"/>
      <c r="J147" s="134">
        <f t="shared" si="0"/>
        <v>0</v>
      </c>
      <c r="K147" s="135"/>
      <c r="L147" s="28"/>
      <c r="M147" s="136" t="s">
        <v>1</v>
      </c>
      <c r="N147" s="137" t="s">
        <v>39</v>
      </c>
      <c r="P147" s="138">
        <f t="shared" si="1"/>
        <v>0</v>
      </c>
      <c r="Q147" s="138">
        <v>0</v>
      </c>
      <c r="R147" s="138">
        <f t="shared" si="2"/>
        <v>0</v>
      </c>
      <c r="S147" s="138">
        <v>0</v>
      </c>
      <c r="T147" s="139">
        <f t="shared" si="3"/>
        <v>0</v>
      </c>
      <c r="AR147" s="140" t="s">
        <v>247</v>
      </c>
      <c r="AT147" s="140" t="s">
        <v>128</v>
      </c>
      <c r="AU147" s="140" t="s">
        <v>133</v>
      </c>
      <c r="AY147" s="13" t="s">
        <v>125</v>
      </c>
      <c r="BE147" s="141">
        <f t="shared" si="4"/>
        <v>0</v>
      </c>
      <c r="BF147" s="141">
        <f t="shared" si="5"/>
        <v>0</v>
      </c>
      <c r="BG147" s="141">
        <f t="shared" si="6"/>
        <v>0</v>
      </c>
      <c r="BH147" s="141">
        <f t="shared" si="7"/>
        <v>0</v>
      </c>
      <c r="BI147" s="141">
        <f t="shared" si="8"/>
        <v>0</v>
      </c>
      <c r="BJ147" s="13" t="s">
        <v>133</v>
      </c>
      <c r="BK147" s="141">
        <f t="shared" si="9"/>
        <v>0</v>
      </c>
      <c r="BL147" s="13" t="s">
        <v>247</v>
      </c>
      <c r="BM147" s="140" t="s">
        <v>269</v>
      </c>
    </row>
    <row r="148" spans="2:65" s="1" customFormat="1" ht="24.2" customHeight="1">
      <c r="B148" s="28"/>
      <c r="C148" s="142" t="s">
        <v>214</v>
      </c>
      <c r="D148" s="142" t="s">
        <v>176</v>
      </c>
      <c r="E148" s="143" t="s">
        <v>672</v>
      </c>
      <c r="F148" s="144" t="s">
        <v>673</v>
      </c>
      <c r="G148" s="145" t="s">
        <v>188</v>
      </c>
      <c r="H148" s="146">
        <v>1</v>
      </c>
      <c r="I148" s="147"/>
      <c r="J148" s="148">
        <f t="shared" si="0"/>
        <v>0</v>
      </c>
      <c r="K148" s="149"/>
      <c r="L148" s="150"/>
      <c r="M148" s="151" t="s">
        <v>1</v>
      </c>
      <c r="N148" s="152" t="s">
        <v>39</v>
      </c>
      <c r="P148" s="138">
        <f t="shared" si="1"/>
        <v>0</v>
      </c>
      <c r="Q148" s="138">
        <v>0</v>
      </c>
      <c r="R148" s="138">
        <f t="shared" si="2"/>
        <v>0</v>
      </c>
      <c r="S148" s="138">
        <v>0</v>
      </c>
      <c r="T148" s="139">
        <f t="shared" si="3"/>
        <v>0</v>
      </c>
      <c r="AR148" s="140" t="s">
        <v>269</v>
      </c>
      <c r="AT148" s="140" t="s">
        <v>176</v>
      </c>
      <c r="AU148" s="140" t="s">
        <v>133</v>
      </c>
      <c r="AY148" s="13" t="s">
        <v>125</v>
      </c>
      <c r="BE148" s="141">
        <f t="shared" si="4"/>
        <v>0</v>
      </c>
      <c r="BF148" s="141">
        <f t="shared" si="5"/>
        <v>0</v>
      </c>
      <c r="BG148" s="141">
        <f t="shared" si="6"/>
        <v>0</v>
      </c>
      <c r="BH148" s="141">
        <f t="shared" si="7"/>
        <v>0</v>
      </c>
      <c r="BI148" s="141">
        <f t="shared" si="8"/>
        <v>0</v>
      </c>
      <c r="BJ148" s="13" t="s">
        <v>133</v>
      </c>
      <c r="BK148" s="141">
        <f t="shared" si="9"/>
        <v>0</v>
      </c>
      <c r="BL148" s="13" t="s">
        <v>247</v>
      </c>
      <c r="BM148" s="140" t="s">
        <v>253</v>
      </c>
    </row>
    <row r="149" spans="2:65" s="1" customFormat="1" ht="16.5" customHeight="1">
      <c r="B149" s="28"/>
      <c r="C149" s="128" t="s">
        <v>222</v>
      </c>
      <c r="D149" s="128" t="s">
        <v>128</v>
      </c>
      <c r="E149" s="129" t="s">
        <v>674</v>
      </c>
      <c r="F149" s="130" t="s">
        <v>675</v>
      </c>
      <c r="G149" s="131" t="s">
        <v>188</v>
      </c>
      <c r="H149" s="132">
        <v>1</v>
      </c>
      <c r="I149" s="133"/>
      <c r="J149" s="134">
        <f t="shared" si="0"/>
        <v>0</v>
      </c>
      <c r="K149" s="135"/>
      <c r="L149" s="28"/>
      <c r="M149" s="136" t="s">
        <v>1</v>
      </c>
      <c r="N149" s="137" t="s">
        <v>39</v>
      </c>
      <c r="P149" s="138">
        <f t="shared" si="1"/>
        <v>0</v>
      </c>
      <c r="Q149" s="138">
        <v>0</v>
      </c>
      <c r="R149" s="138">
        <f t="shared" si="2"/>
        <v>0</v>
      </c>
      <c r="S149" s="138">
        <v>0</v>
      </c>
      <c r="T149" s="139">
        <f t="shared" si="3"/>
        <v>0</v>
      </c>
      <c r="AR149" s="140" t="s">
        <v>247</v>
      </c>
      <c r="AT149" s="140" t="s">
        <v>128</v>
      </c>
      <c r="AU149" s="140" t="s">
        <v>133</v>
      </c>
      <c r="AY149" s="13" t="s">
        <v>125</v>
      </c>
      <c r="BE149" s="141">
        <f t="shared" si="4"/>
        <v>0</v>
      </c>
      <c r="BF149" s="141">
        <f t="shared" si="5"/>
        <v>0</v>
      </c>
      <c r="BG149" s="141">
        <f t="shared" si="6"/>
        <v>0</v>
      </c>
      <c r="BH149" s="141">
        <f t="shared" si="7"/>
        <v>0</v>
      </c>
      <c r="BI149" s="141">
        <f t="shared" si="8"/>
        <v>0</v>
      </c>
      <c r="BJ149" s="13" t="s">
        <v>133</v>
      </c>
      <c r="BK149" s="141">
        <f t="shared" si="9"/>
        <v>0</v>
      </c>
      <c r="BL149" s="13" t="s">
        <v>247</v>
      </c>
      <c r="BM149" s="140" t="s">
        <v>277</v>
      </c>
    </row>
    <row r="150" spans="2:65" s="1" customFormat="1" ht="24.2" customHeight="1">
      <c r="B150" s="28"/>
      <c r="C150" s="128" t="s">
        <v>218</v>
      </c>
      <c r="D150" s="128" t="s">
        <v>128</v>
      </c>
      <c r="E150" s="129" t="s">
        <v>676</v>
      </c>
      <c r="F150" s="130" t="s">
        <v>677</v>
      </c>
      <c r="G150" s="131" t="s">
        <v>188</v>
      </c>
      <c r="H150" s="132">
        <v>1</v>
      </c>
      <c r="I150" s="133"/>
      <c r="J150" s="134">
        <f t="shared" si="0"/>
        <v>0</v>
      </c>
      <c r="K150" s="135"/>
      <c r="L150" s="28"/>
      <c r="M150" s="136" t="s">
        <v>1</v>
      </c>
      <c r="N150" s="137" t="s">
        <v>39</v>
      </c>
      <c r="P150" s="138">
        <f t="shared" si="1"/>
        <v>0</v>
      </c>
      <c r="Q150" s="138">
        <v>0</v>
      </c>
      <c r="R150" s="138">
        <f t="shared" si="2"/>
        <v>0</v>
      </c>
      <c r="S150" s="138">
        <v>0</v>
      </c>
      <c r="T150" s="139">
        <f t="shared" si="3"/>
        <v>0</v>
      </c>
      <c r="AR150" s="140" t="s">
        <v>247</v>
      </c>
      <c r="AT150" s="140" t="s">
        <v>128</v>
      </c>
      <c r="AU150" s="140" t="s">
        <v>133</v>
      </c>
      <c r="AY150" s="13" t="s">
        <v>125</v>
      </c>
      <c r="BE150" s="141">
        <f t="shared" si="4"/>
        <v>0</v>
      </c>
      <c r="BF150" s="141">
        <f t="shared" si="5"/>
        <v>0</v>
      </c>
      <c r="BG150" s="141">
        <f t="shared" si="6"/>
        <v>0</v>
      </c>
      <c r="BH150" s="141">
        <f t="shared" si="7"/>
        <v>0</v>
      </c>
      <c r="BI150" s="141">
        <f t="shared" si="8"/>
        <v>0</v>
      </c>
      <c r="BJ150" s="13" t="s">
        <v>133</v>
      </c>
      <c r="BK150" s="141">
        <f t="shared" si="9"/>
        <v>0</v>
      </c>
      <c r="BL150" s="13" t="s">
        <v>247</v>
      </c>
      <c r="BM150" s="140" t="s">
        <v>296</v>
      </c>
    </row>
    <row r="151" spans="2:65" s="1" customFormat="1" ht="24.2" customHeight="1">
      <c r="B151" s="28"/>
      <c r="C151" s="128" t="s">
        <v>226</v>
      </c>
      <c r="D151" s="128" t="s">
        <v>128</v>
      </c>
      <c r="E151" s="129" t="s">
        <v>678</v>
      </c>
      <c r="F151" s="130" t="s">
        <v>679</v>
      </c>
      <c r="G151" s="131" t="s">
        <v>188</v>
      </c>
      <c r="H151" s="132">
        <v>4</v>
      </c>
      <c r="I151" s="133"/>
      <c r="J151" s="134">
        <f t="shared" si="0"/>
        <v>0</v>
      </c>
      <c r="K151" s="135"/>
      <c r="L151" s="28"/>
      <c r="M151" s="136" t="s">
        <v>1</v>
      </c>
      <c r="N151" s="137" t="s">
        <v>39</v>
      </c>
      <c r="P151" s="138">
        <f t="shared" si="1"/>
        <v>0</v>
      </c>
      <c r="Q151" s="138">
        <v>0</v>
      </c>
      <c r="R151" s="138">
        <f t="shared" si="2"/>
        <v>0</v>
      </c>
      <c r="S151" s="138">
        <v>0</v>
      </c>
      <c r="T151" s="139">
        <f t="shared" si="3"/>
        <v>0</v>
      </c>
      <c r="AR151" s="140" t="s">
        <v>247</v>
      </c>
      <c r="AT151" s="140" t="s">
        <v>128</v>
      </c>
      <c r="AU151" s="140" t="s">
        <v>133</v>
      </c>
      <c r="AY151" s="13" t="s">
        <v>125</v>
      </c>
      <c r="BE151" s="141">
        <f t="shared" si="4"/>
        <v>0</v>
      </c>
      <c r="BF151" s="141">
        <f t="shared" si="5"/>
        <v>0</v>
      </c>
      <c r="BG151" s="141">
        <f t="shared" si="6"/>
        <v>0</v>
      </c>
      <c r="BH151" s="141">
        <f t="shared" si="7"/>
        <v>0</v>
      </c>
      <c r="BI151" s="141">
        <f t="shared" si="8"/>
        <v>0</v>
      </c>
      <c r="BJ151" s="13" t="s">
        <v>133</v>
      </c>
      <c r="BK151" s="141">
        <f t="shared" si="9"/>
        <v>0</v>
      </c>
      <c r="BL151" s="13" t="s">
        <v>247</v>
      </c>
      <c r="BM151" s="140" t="s">
        <v>305</v>
      </c>
    </row>
    <row r="152" spans="2:65" s="1" customFormat="1" ht="16.5" customHeight="1">
      <c r="B152" s="28"/>
      <c r="C152" s="142" t="s">
        <v>7</v>
      </c>
      <c r="D152" s="142" t="s">
        <v>176</v>
      </c>
      <c r="E152" s="143" t="s">
        <v>680</v>
      </c>
      <c r="F152" s="144" t="s">
        <v>681</v>
      </c>
      <c r="G152" s="145" t="s">
        <v>188</v>
      </c>
      <c r="H152" s="146">
        <v>4</v>
      </c>
      <c r="I152" s="147"/>
      <c r="J152" s="148">
        <f t="shared" si="0"/>
        <v>0</v>
      </c>
      <c r="K152" s="149"/>
      <c r="L152" s="150"/>
      <c r="M152" s="151" t="s">
        <v>1</v>
      </c>
      <c r="N152" s="152" t="s">
        <v>39</v>
      </c>
      <c r="P152" s="138">
        <f t="shared" si="1"/>
        <v>0</v>
      </c>
      <c r="Q152" s="138">
        <v>0</v>
      </c>
      <c r="R152" s="138">
        <f t="shared" si="2"/>
        <v>0</v>
      </c>
      <c r="S152" s="138">
        <v>0</v>
      </c>
      <c r="T152" s="139">
        <f t="shared" si="3"/>
        <v>0</v>
      </c>
      <c r="AR152" s="140" t="s">
        <v>269</v>
      </c>
      <c r="AT152" s="140" t="s">
        <v>176</v>
      </c>
      <c r="AU152" s="140" t="s">
        <v>133</v>
      </c>
      <c r="AY152" s="13" t="s">
        <v>125</v>
      </c>
      <c r="BE152" s="141">
        <f t="shared" si="4"/>
        <v>0</v>
      </c>
      <c r="BF152" s="141">
        <f t="shared" si="5"/>
        <v>0</v>
      </c>
      <c r="BG152" s="141">
        <f t="shared" si="6"/>
        <v>0</v>
      </c>
      <c r="BH152" s="141">
        <f t="shared" si="7"/>
        <v>0</v>
      </c>
      <c r="BI152" s="141">
        <f t="shared" si="8"/>
        <v>0</v>
      </c>
      <c r="BJ152" s="13" t="s">
        <v>133</v>
      </c>
      <c r="BK152" s="141">
        <f t="shared" si="9"/>
        <v>0</v>
      </c>
      <c r="BL152" s="13" t="s">
        <v>247</v>
      </c>
      <c r="BM152" s="140" t="s">
        <v>321</v>
      </c>
    </row>
    <row r="153" spans="2:65" s="1" customFormat="1" ht="24.2" customHeight="1">
      <c r="B153" s="28"/>
      <c r="C153" s="142" t="s">
        <v>135</v>
      </c>
      <c r="D153" s="142" t="s">
        <v>176</v>
      </c>
      <c r="E153" s="143" t="s">
        <v>682</v>
      </c>
      <c r="F153" s="144" t="s">
        <v>683</v>
      </c>
      <c r="G153" s="145" t="s">
        <v>188</v>
      </c>
      <c r="H153" s="146">
        <v>5</v>
      </c>
      <c r="I153" s="147"/>
      <c r="J153" s="148">
        <f t="shared" si="0"/>
        <v>0</v>
      </c>
      <c r="K153" s="149"/>
      <c r="L153" s="150"/>
      <c r="M153" s="151" t="s">
        <v>1</v>
      </c>
      <c r="N153" s="152" t="s">
        <v>39</v>
      </c>
      <c r="P153" s="138">
        <f t="shared" si="1"/>
        <v>0</v>
      </c>
      <c r="Q153" s="138">
        <v>0</v>
      </c>
      <c r="R153" s="138">
        <f t="shared" si="2"/>
        <v>0</v>
      </c>
      <c r="S153" s="138">
        <v>0</v>
      </c>
      <c r="T153" s="139">
        <f t="shared" si="3"/>
        <v>0</v>
      </c>
      <c r="AR153" s="140" t="s">
        <v>269</v>
      </c>
      <c r="AT153" s="140" t="s">
        <v>176</v>
      </c>
      <c r="AU153" s="140" t="s">
        <v>133</v>
      </c>
      <c r="AY153" s="13" t="s">
        <v>125</v>
      </c>
      <c r="BE153" s="141">
        <f t="shared" si="4"/>
        <v>0</v>
      </c>
      <c r="BF153" s="141">
        <f t="shared" si="5"/>
        <v>0</v>
      </c>
      <c r="BG153" s="141">
        <f t="shared" si="6"/>
        <v>0</v>
      </c>
      <c r="BH153" s="141">
        <f t="shared" si="7"/>
        <v>0</v>
      </c>
      <c r="BI153" s="141">
        <f t="shared" si="8"/>
        <v>0</v>
      </c>
      <c r="BJ153" s="13" t="s">
        <v>133</v>
      </c>
      <c r="BK153" s="141">
        <f t="shared" si="9"/>
        <v>0</v>
      </c>
      <c r="BL153" s="13" t="s">
        <v>247</v>
      </c>
      <c r="BM153" s="140" t="s">
        <v>684</v>
      </c>
    </row>
    <row r="154" spans="2:65" s="1" customFormat="1" ht="37.9" customHeight="1">
      <c r="B154" s="28"/>
      <c r="C154" s="128" t="s">
        <v>139</v>
      </c>
      <c r="D154" s="128" t="s">
        <v>128</v>
      </c>
      <c r="E154" s="129" t="s">
        <v>685</v>
      </c>
      <c r="F154" s="130" t="s">
        <v>686</v>
      </c>
      <c r="G154" s="131" t="s">
        <v>188</v>
      </c>
      <c r="H154" s="132">
        <v>4</v>
      </c>
      <c r="I154" s="133"/>
      <c r="J154" s="134">
        <f t="shared" si="0"/>
        <v>0</v>
      </c>
      <c r="K154" s="135"/>
      <c r="L154" s="28"/>
      <c r="M154" s="136" t="s">
        <v>1</v>
      </c>
      <c r="N154" s="137" t="s">
        <v>39</v>
      </c>
      <c r="P154" s="138">
        <f t="shared" si="1"/>
        <v>0</v>
      </c>
      <c r="Q154" s="138">
        <v>0</v>
      </c>
      <c r="R154" s="138">
        <f t="shared" si="2"/>
        <v>0</v>
      </c>
      <c r="S154" s="138">
        <v>0</v>
      </c>
      <c r="T154" s="139">
        <f t="shared" si="3"/>
        <v>0</v>
      </c>
      <c r="AR154" s="140" t="s">
        <v>247</v>
      </c>
      <c r="AT154" s="140" t="s">
        <v>128</v>
      </c>
      <c r="AU154" s="140" t="s">
        <v>133</v>
      </c>
      <c r="AY154" s="13" t="s">
        <v>125</v>
      </c>
      <c r="BE154" s="141">
        <f t="shared" si="4"/>
        <v>0</v>
      </c>
      <c r="BF154" s="141">
        <f t="shared" si="5"/>
        <v>0</v>
      </c>
      <c r="BG154" s="141">
        <f t="shared" si="6"/>
        <v>0</v>
      </c>
      <c r="BH154" s="141">
        <f t="shared" si="7"/>
        <v>0</v>
      </c>
      <c r="BI154" s="141">
        <f t="shared" si="8"/>
        <v>0</v>
      </c>
      <c r="BJ154" s="13" t="s">
        <v>133</v>
      </c>
      <c r="BK154" s="141">
        <f t="shared" si="9"/>
        <v>0</v>
      </c>
      <c r="BL154" s="13" t="s">
        <v>247</v>
      </c>
      <c r="BM154" s="140" t="s">
        <v>285</v>
      </c>
    </row>
    <row r="155" spans="2:65" s="1" customFormat="1" ht="33" customHeight="1">
      <c r="B155" s="28"/>
      <c r="C155" s="128" t="s">
        <v>163</v>
      </c>
      <c r="D155" s="128" t="s">
        <v>128</v>
      </c>
      <c r="E155" s="129" t="s">
        <v>687</v>
      </c>
      <c r="F155" s="130" t="s">
        <v>688</v>
      </c>
      <c r="G155" s="131" t="s">
        <v>188</v>
      </c>
      <c r="H155" s="132">
        <v>1</v>
      </c>
      <c r="I155" s="133"/>
      <c r="J155" s="134">
        <f t="shared" si="0"/>
        <v>0</v>
      </c>
      <c r="K155" s="135"/>
      <c r="L155" s="28"/>
      <c r="M155" s="136" t="s">
        <v>1</v>
      </c>
      <c r="N155" s="137" t="s">
        <v>39</v>
      </c>
      <c r="P155" s="138">
        <f t="shared" si="1"/>
        <v>0</v>
      </c>
      <c r="Q155" s="138">
        <v>0</v>
      </c>
      <c r="R155" s="138">
        <f t="shared" si="2"/>
        <v>0</v>
      </c>
      <c r="S155" s="138">
        <v>0</v>
      </c>
      <c r="T155" s="139">
        <f t="shared" si="3"/>
        <v>0</v>
      </c>
      <c r="AR155" s="140" t="s">
        <v>247</v>
      </c>
      <c r="AT155" s="140" t="s">
        <v>128</v>
      </c>
      <c r="AU155" s="140" t="s">
        <v>133</v>
      </c>
      <c r="AY155" s="13" t="s">
        <v>125</v>
      </c>
      <c r="BE155" s="141">
        <f t="shared" si="4"/>
        <v>0</v>
      </c>
      <c r="BF155" s="141">
        <f t="shared" si="5"/>
        <v>0</v>
      </c>
      <c r="BG155" s="141">
        <f t="shared" si="6"/>
        <v>0</v>
      </c>
      <c r="BH155" s="141">
        <f t="shared" si="7"/>
        <v>0</v>
      </c>
      <c r="BI155" s="141">
        <f t="shared" si="8"/>
        <v>0</v>
      </c>
      <c r="BJ155" s="13" t="s">
        <v>133</v>
      </c>
      <c r="BK155" s="141">
        <f t="shared" si="9"/>
        <v>0</v>
      </c>
      <c r="BL155" s="13" t="s">
        <v>247</v>
      </c>
      <c r="BM155" s="140" t="s">
        <v>153</v>
      </c>
    </row>
    <row r="156" spans="2:65" s="1" customFormat="1" ht="24.2" customHeight="1">
      <c r="B156" s="28"/>
      <c r="C156" s="142" t="s">
        <v>244</v>
      </c>
      <c r="D156" s="142" t="s">
        <v>176</v>
      </c>
      <c r="E156" s="143" t="s">
        <v>689</v>
      </c>
      <c r="F156" s="144" t="s">
        <v>690</v>
      </c>
      <c r="G156" s="145" t="s">
        <v>188</v>
      </c>
      <c r="H156" s="146">
        <v>1</v>
      </c>
      <c r="I156" s="147"/>
      <c r="J156" s="148">
        <f t="shared" si="0"/>
        <v>0</v>
      </c>
      <c r="K156" s="149"/>
      <c r="L156" s="150"/>
      <c r="M156" s="151" t="s">
        <v>1</v>
      </c>
      <c r="N156" s="152" t="s">
        <v>39</v>
      </c>
      <c r="P156" s="138">
        <f t="shared" si="1"/>
        <v>0</v>
      </c>
      <c r="Q156" s="138">
        <v>0</v>
      </c>
      <c r="R156" s="138">
        <f t="shared" si="2"/>
        <v>0</v>
      </c>
      <c r="S156" s="138">
        <v>0</v>
      </c>
      <c r="T156" s="139">
        <f t="shared" si="3"/>
        <v>0</v>
      </c>
      <c r="AR156" s="140" t="s">
        <v>269</v>
      </c>
      <c r="AT156" s="140" t="s">
        <v>176</v>
      </c>
      <c r="AU156" s="140" t="s">
        <v>133</v>
      </c>
      <c r="AY156" s="13" t="s">
        <v>125</v>
      </c>
      <c r="BE156" s="141">
        <f t="shared" si="4"/>
        <v>0</v>
      </c>
      <c r="BF156" s="141">
        <f t="shared" si="5"/>
        <v>0</v>
      </c>
      <c r="BG156" s="141">
        <f t="shared" si="6"/>
        <v>0</v>
      </c>
      <c r="BH156" s="141">
        <f t="shared" si="7"/>
        <v>0</v>
      </c>
      <c r="BI156" s="141">
        <f t="shared" si="8"/>
        <v>0</v>
      </c>
      <c r="BJ156" s="13" t="s">
        <v>133</v>
      </c>
      <c r="BK156" s="141">
        <f t="shared" si="9"/>
        <v>0</v>
      </c>
      <c r="BL156" s="13" t="s">
        <v>247</v>
      </c>
      <c r="BM156" s="140" t="s">
        <v>185</v>
      </c>
    </row>
    <row r="157" spans="2:65" s="1" customFormat="1" ht="37.9" customHeight="1">
      <c r="B157" s="28"/>
      <c r="C157" s="128" t="s">
        <v>249</v>
      </c>
      <c r="D157" s="128" t="s">
        <v>128</v>
      </c>
      <c r="E157" s="129" t="s">
        <v>691</v>
      </c>
      <c r="F157" s="130" t="s">
        <v>692</v>
      </c>
      <c r="G157" s="131" t="s">
        <v>188</v>
      </c>
      <c r="H157" s="132">
        <v>2</v>
      </c>
      <c r="I157" s="133"/>
      <c r="J157" s="134">
        <f t="shared" si="0"/>
        <v>0</v>
      </c>
      <c r="K157" s="135"/>
      <c r="L157" s="28"/>
      <c r="M157" s="136" t="s">
        <v>1</v>
      </c>
      <c r="N157" s="137" t="s">
        <v>39</v>
      </c>
      <c r="P157" s="138">
        <f t="shared" si="1"/>
        <v>0</v>
      </c>
      <c r="Q157" s="138">
        <v>0</v>
      </c>
      <c r="R157" s="138">
        <f t="shared" si="2"/>
        <v>0</v>
      </c>
      <c r="S157" s="138">
        <v>0</v>
      </c>
      <c r="T157" s="139">
        <f t="shared" si="3"/>
        <v>0</v>
      </c>
      <c r="AR157" s="140" t="s">
        <v>247</v>
      </c>
      <c r="AT157" s="140" t="s">
        <v>128</v>
      </c>
      <c r="AU157" s="140" t="s">
        <v>133</v>
      </c>
      <c r="AY157" s="13" t="s">
        <v>125</v>
      </c>
      <c r="BE157" s="141">
        <f t="shared" si="4"/>
        <v>0</v>
      </c>
      <c r="BF157" s="141">
        <f t="shared" si="5"/>
        <v>0</v>
      </c>
      <c r="BG157" s="141">
        <f t="shared" si="6"/>
        <v>0</v>
      </c>
      <c r="BH157" s="141">
        <f t="shared" si="7"/>
        <v>0</v>
      </c>
      <c r="BI157" s="141">
        <f t="shared" si="8"/>
        <v>0</v>
      </c>
      <c r="BJ157" s="13" t="s">
        <v>133</v>
      </c>
      <c r="BK157" s="141">
        <f t="shared" si="9"/>
        <v>0</v>
      </c>
      <c r="BL157" s="13" t="s">
        <v>247</v>
      </c>
      <c r="BM157" s="140" t="s">
        <v>159</v>
      </c>
    </row>
    <row r="158" spans="2:65" s="1" customFormat="1" ht="24.2" customHeight="1">
      <c r="B158" s="28"/>
      <c r="C158" s="128" t="s">
        <v>292</v>
      </c>
      <c r="D158" s="128" t="s">
        <v>128</v>
      </c>
      <c r="E158" s="129" t="s">
        <v>693</v>
      </c>
      <c r="F158" s="130" t="s">
        <v>694</v>
      </c>
      <c r="G158" s="131" t="s">
        <v>188</v>
      </c>
      <c r="H158" s="132">
        <v>9</v>
      </c>
      <c r="I158" s="133"/>
      <c r="J158" s="134">
        <f t="shared" si="0"/>
        <v>0</v>
      </c>
      <c r="K158" s="135"/>
      <c r="L158" s="28"/>
      <c r="M158" s="136" t="s">
        <v>1</v>
      </c>
      <c r="N158" s="137" t="s">
        <v>39</v>
      </c>
      <c r="P158" s="138">
        <f t="shared" si="1"/>
        <v>0</v>
      </c>
      <c r="Q158" s="138">
        <v>0</v>
      </c>
      <c r="R158" s="138">
        <f t="shared" si="2"/>
        <v>0</v>
      </c>
      <c r="S158" s="138">
        <v>0</v>
      </c>
      <c r="T158" s="139">
        <f t="shared" si="3"/>
        <v>0</v>
      </c>
      <c r="AR158" s="140" t="s">
        <v>247</v>
      </c>
      <c r="AT158" s="140" t="s">
        <v>128</v>
      </c>
      <c r="AU158" s="140" t="s">
        <v>133</v>
      </c>
      <c r="AY158" s="13" t="s">
        <v>125</v>
      </c>
      <c r="BE158" s="141">
        <f t="shared" si="4"/>
        <v>0</v>
      </c>
      <c r="BF158" s="141">
        <f t="shared" si="5"/>
        <v>0</v>
      </c>
      <c r="BG158" s="141">
        <f t="shared" si="6"/>
        <v>0</v>
      </c>
      <c r="BH158" s="141">
        <f t="shared" si="7"/>
        <v>0</v>
      </c>
      <c r="BI158" s="141">
        <f t="shared" si="8"/>
        <v>0</v>
      </c>
      <c r="BJ158" s="13" t="s">
        <v>133</v>
      </c>
      <c r="BK158" s="141">
        <f t="shared" si="9"/>
        <v>0</v>
      </c>
      <c r="BL158" s="13" t="s">
        <v>247</v>
      </c>
      <c r="BM158" s="140" t="s">
        <v>695</v>
      </c>
    </row>
    <row r="159" spans="2:65" s="1" customFormat="1" ht="24.2" customHeight="1">
      <c r="B159" s="28"/>
      <c r="C159" s="142" t="s">
        <v>309</v>
      </c>
      <c r="D159" s="142" t="s">
        <v>176</v>
      </c>
      <c r="E159" s="143" t="s">
        <v>696</v>
      </c>
      <c r="F159" s="144" t="s">
        <v>697</v>
      </c>
      <c r="G159" s="145" t="s">
        <v>188</v>
      </c>
      <c r="H159" s="146">
        <v>9</v>
      </c>
      <c r="I159" s="147"/>
      <c r="J159" s="148">
        <f t="shared" si="0"/>
        <v>0</v>
      </c>
      <c r="K159" s="149"/>
      <c r="L159" s="150"/>
      <c r="M159" s="151" t="s">
        <v>1</v>
      </c>
      <c r="N159" s="152" t="s">
        <v>39</v>
      </c>
      <c r="P159" s="138">
        <f t="shared" si="1"/>
        <v>0</v>
      </c>
      <c r="Q159" s="138">
        <v>0</v>
      </c>
      <c r="R159" s="138">
        <f t="shared" si="2"/>
        <v>0</v>
      </c>
      <c r="S159" s="138">
        <v>0</v>
      </c>
      <c r="T159" s="139">
        <f t="shared" si="3"/>
        <v>0</v>
      </c>
      <c r="AR159" s="140" t="s">
        <v>269</v>
      </c>
      <c r="AT159" s="140" t="s">
        <v>176</v>
      </c>
      <c r="AU159" s="140" t="s">
        <v>133</v>
      </c>
      <c r="AY159" s="13" t="s">
        <v>125</v>
      </c>
      <c r="BE159" s="141">
        <f t="shared" si="4"/>
        <v>0</v>
      </c>
      <c r="BF159" s="141">
        <f t="shared" si="5"/>
        <v>0</v>
      </c>
      <c r="BG159" s="141">
        <f t="shared" si="6"/>
        <v>0</v>
      </c>
      <c r="BH159" s="141">
        <f t="shared" si="7"/>
        <v>0</v>
      </c>
      <c r="BI159" s="141">
        <f t="shared" si="8"/>
        <v>0</v>
      </c>
      <c r="BJ159" s="13" t="s">
        <v>133</v>
      </c>
      <c r="BK159" s="141">
        <f t="shared" si="9"/>
        <v>0</v>
      </c>
      <c r="BL159" s="13" t="s">
        <v>247</v>
      </c>
      <c r="BM159" s="140" t="s">
        <v>410</v>
      </c>
    </row>
    <row r="160" spans="2:65" s="1" customFormat="1" ht="24.2" customHeight="1">
      <c r="B160" s="28"/>
      <c r="C160" s="128" t="s">
        <v>261</v>
      </c>
      <c r="D160" s="128" t="s">
        <v>128</v>
      </c>
      <c r="E160" s="129" t="s">
        <v>698</v>
      </c>
      <c r="F160" s="130" t="s">
        <v>699</v>
      </c>
      <c r="G160" s="131" t="s">
        <v>188</v>
      </c>
      <c r="H160" s="132">
        <v>1</v>
      </c>
      <c r="I160" s="133"/>
      <c r="J160" s="134">
        <f t="shared" si="0"/>
        <v>0</v>
      </c>
      <c r="K160" s="135"/>
      <c r="L160" s="28"/>
      <c r="M160" s="136" t="s">
        <v>1</v>
      </c>
      <c r="N160" s="137" t="s">
        <v>39</v>
      </c>
      <c r="P160" s="138">
        <f t="shared" si="1"/>
        <v>0</v>
      </c>
      <c r="Q160" s="138">
        <v>0</v>
      </c>
      <c r="R160" s="138">
        <f t="shared" si="2"/>
        <v>0</v>
      </c>
      <c r="S160" s="138">
        <v>0</v>
      </c>
      <c r="T160" s="139">
        <f t="shared" si="3"/>
        <v>0</v>
      </c>
      <c r="AR160" s="140" t="s">
        <v>247</v>
      </c>
      <c r="AT160" s="140" t="s">
        <v>128</v>
      </c>
      <c r="AU160" s="140" t="s">
        <v>133</v>
      </c>
      <c r="AY160" s="13" t="s">
        <v>125</v>
      </c>
      <c r="BE160" s="141">
        <f t="shared" si="4"/>
        <v>0</v>
      </c>
      <c r="BF160" s="141">
        <f t="shared" si="5"/>
        <v>0</v>
      </c>
      <c r="BG160" s="141">
        <f t="shared" si="6"/>
        <v>0</v>
      </c>
      <c r="BH160" s="141">
        <f t="shared" si="7"/>
        <v>0</v>
      </c>
      <c r="BI160" s="141">
        <f t="shared" si="8"/>
        <v>0</v>
      </c>
      <c r="BJ160" s="13" t="s">
        <v>133</v>
      </c>
      <c r="BK160" s="141">
        <f t="shared" si="9"/>
        <v>0</v>
      </c>
      <c r="BL160" s="13" t="s">
        <v>247</v>
      </c>
      <c r="BM160" s="140" t="s">
        <v>418</v>
      </c>
    </row>
    <row r="161" spans="2:65" s="1" customFormat="1" ht="16.5" customHeight="1">
      <c r="B161" s="28"/>
      <c r="C161" s="142" t="s">
        <v>265</v>
      </c>
      <c r="D161" s="142" t="s">
        <v>176</v>
      </c>
      <c r="E161" s="143" t="s">
        <v>700</v>
      </c>
      <c r="F161" s="144" t="s">
        <v>701</v>
      </c>
      <c r="G161" s="145" t="s">
        <v>188</v>
      </c>
      <c r="H161" s="146">
        <v>1</v>
      </c>
      <c r="I161" s="147"/>
      <c r="J161" s="148">
        <f t="shared" si="0"/>
        <v>0</v>
      </c>
      <c r="K161" s="149"/>
      <c r="L161" s="150"/>
      <c r="M161" s="151" t="s">
        <v>1</v>
      </c>
      <c r="N161" s="152" t="s">
        <v>39</v>
      </c>
      <c r="P161" s="138">
        <f t="shared" si="1"/>
        <v>0</v>
      </c>
      <c r="Q161" s="138">
        <v>0</v>
      </c>
      <c r="R161" s="138">
        <f t="shared" si="2"/>
        <v>0</v>
      </c>
      <c r="S161" s="138">
        <v>0</v>
      </c>
      <c r="T161" s="139">
        <f t="shared" si="3"/>
        <v>0</v>
      </c>
      <c r="AR161" s="140" t="s">
        <v>269</v>
      </c>
      <c r="AT161" s="140" t="s">
        <v>176</v>
      </c>
      <c r="AU161" s="140" t="s">
        <v>133</v>
      </c>
      <c r="AY161" s="13" t="s">
        <v>125</v>
      </c>
      <c r="BE161" s="141">
        <f t="shared" si="4"/>
        <v>0</v>
      </c>
      <c r="BF161" s="141">
        <f t="shared" si="5"/>
        <v>0</v>
      </c>
      <c r="BG161" s="141">
        <f t="shared" si="6"/>
        <v>0</v>
      </c>
      <c r="BH161" s="141">
        <f t="shared" si="7"/>
        <v>0</v>
      </c>
      <c r="BI161" s="141">
        <f t="shared" si="8"/>
        <v>0</v>
      </c>
      <c r="BJ161" s="13" t="s">
        <v>133</v>
      </c>
      <c r="BK161" s="141">
        <f t="shared" si="9"/>
        <v>0</v>
      </c>
      <c r="BL161" s="13" t="s">
        <v>247</v>
      </c>
      <c r="BM161" s="140" t="s">
        <v>171</v>
      </c>
    </row>
    <row r="162" spans="2:65" s="1" customFormat="1" ht="24.2" customHeight="1">
      <c r="B162" s="28"/>
      <c r="C162" s="128" t="s">
        <v>269</v>
      </c>
      <c r="D162" s="128" t="s">
        <v>128</v>
      </c>
      <c r="E162" s="129" t="s">
        <v>702</v>
      </c>
      <c r="F162" s="130" t="s">
        <v>703</v>
      </c>
      <c r="G162" s="131" t="s">
        <v>188</v>
      </c>
      <c r="H162" s="132">
        <v>2</v>
      </c>
      <c r="I162" s="133"/>
      <c r="J162" s="134">
        <f t="shared" si="0"/>
        <v>0</v>
      </c>
      <c r="K162" s="135"/>
      <c r="L162" s="28"/>
      <c r="M162" s="136" t="s">
        <v>1</v>
      </c>
      <c r="N162" s="137" t="s">
        <v>39</v>
      </c>
      <c r="P162" s="138">
        <f t="shared" si="1"/>
        <v>0</v>
      </c>
      <c r="Q162" s="138">
        <v>0</v>
      </c>
      <c r="R162" s="138">
        <f t="shared" si="2"/>
        <v>0</v>
      </c>
      <c r="S162" s="138">
        <v>0</v>
      </c>
      <c r="T162" s="139">
        <f t="shared" si="3"/>
        <v>0</v>
      </c>
      <c r="AR162" s="140" t="s">
        <v>247</v>
      </c>
      <c r="AT162" s="140" t="s">
        <v>128</v>
      </c>
      <c r="AU162" s="140" t="s">
        <v>133</v>
      </c>
      <c r="AY162" s="13" t="s">
        <v>125</v>
      </c>
      <c r="BE162" s="141">
        <f t="shared" si="4"/>
        <v>0</v>
      </c>
      <c r="BF162" s="141">
        <f t="shared" si="5"/>
        <v>0</v>
      </c>
      <c r="BG162" s="141">
        <f t="shared" si="6"/>
        <v>0</v>
      </c>
      <c r="BH162" s="141">
        <f t="shared" si="7"/>
        <v>0</v>
      </c>
      <c r="BI162" s="141">
        <f t="shared" si="8"/>
        <v>0</v>
      </c>
      <c r="BJ162" s="13" t="s">
        <v>133</v>
      </c>
      <c r="BK162" s="141">
        <f t="shared" si="9"/>
        <v>0</v>
      </c>
      <c r="BL162" s="13" t="s">
        <v>247</v>
      </c>
      <c r="BM162" s="140" t="s">
        <v>148</v>
      </c>
    </row>
    <row r="163" spans="2:65" s="1" customFormat="1" ht="24.2" customHeight="1">
      <c r="B163" s="28"/>
      <c r="C163" s="142" t="s">
        <v>257</v>
      </c>
      <c r="D163" s="142" t="s">
        <v>176</v>
      </c>
      <c r="E163" s="143" t="s">
        <v>704</v>
      </c>
      <c r="F163" s="144" t="s">
        <v>705</v>
      </c>
      <c r="G163" s="145" t="s">
        <v>188</v>
      </c>
      <c r="H163" s="146">
        <v>2</v>
      </c>
      <c r="I163" s="147"/>
      <c r="J163" s="148">
        <f t="shared" si="0"/>
        <v>0</v>
      </c>
      <c r="K163" s="149"/>
      <c r="L163" s="150"/>
      <c r="M163" s="151" t="s">
        <v>1</v>
      </c>
      <c r="N163" s="152" t="s">
        <v>39</v>
      </c>
      <c r="P163" s="138">
        <f t="shared" si="1"/>
        <v>0</v>
      </c>
      <c r="Q163" s="138">
        <v>0</v>
      </c>
      <c r="R163" s="138">
        <f t="shared" si="2"/>
        <v>0</v>
      </c>
      <c r="S163" s="138">
        <v>0</v>
      </c>
      <c r="T163" s="139">
        <f t="shared" si="3"/>
        <v>0</v>
      </c>
      <c r="AR163" s="140" t="s">
        <v>269</v>
      </c>
      <c r="AT163" s="140" t="s">
        <v>176</v>
      </c>
      <c r="AU163" s="140" t="s">
        <v>133</v>
      </c>
      <c r="AY163" s="13" t="s">
        <v>125</v>
      </c>
      <c r="BE163" s="141">
        <f t="shared" si="4"/>
        <v>0</v>
      </c>
      <c r="BF163" s="141">
        <f t="shared" si="5"/>
        <v>0</v>
      </c>
      <c r="BG163" s="141">
        <f t="shared" si="6"/>
        <v>0</v>
      </c>
      <c r="BH163" s="141">
        <f t="shared" si="7"/>
        <v>0</v>
      </c>
      <c r="BI163" s="141">
        <f t="shared" si="8"/>
        <v>0</v>
      </c>
      <c r="BJ163" s="13" t="s">
        <v>133</v>
      </c>
      <c r="BK163" s="141">
        <f t="shared" si="9"/>
        <v>0</v>
      </c>
      <c r="BL163" s="13" t="s">
        <v>247</v>
      </c>
      <c r="BM163" s="140" t="s">
        <v>530</v>
      </c>
    </row>
    <row r="164" spans="2:65" s="1" customFormat="1" ht="21.75" customHeight="1">
      <c r="B164" s="28"/>
      <c r="C164" s="128" t="s">
        <v>253</v>
      </c>
      <c r="D164" s="128" t="s">
        <v>128</v>
      </c>
      <c r="E164" s="129" t="s">
        <v>706</v>
      </c>
      <c r="F164" s="130" t="s">
        <v>707</v>
      </c>
      <c r="G164" s="131" t="s">
        <v>188</v>
      </c>
      <c r="H164" s="132">
        <v>6</v>
      </c>
      <c r="I164" s="133"/>
      <c r="J164" s="134">
        <f t="shared" si="0"/>
        <v>0</v>
      </c>
      <c r="K164" s="135"/>
      <c r="L164" s="28"/>
      <c r="M164" s="136" t="s">
        <v>1</v>
      </c>
      <c r="N164" s="137" t="s">
        <v>39</v>
      </c>
      <c r="P164" s="138">
        <f t="shared" si="1"/>
        <v>0</v>
      </c>
      <c r="Q164" s="138">
        <v>0</v>
      </c>
      <c r="R164" s="138">
        <f t="shared" si="2"/>
        <v>0</v>
      </c>
      <c r="S164" s="138">
        <v>0</v>
      </c>
      <c r="T164" s="139">
        <f t="shared" si="3"/>
        <v>0</v>
      </c>
      <c r="AR164" s="140" t="s">
        <v>247</v>
      </c>
      <c r="AT164" s="140" t="s">
        <v>128</v>
      </c>
      <c r="AU164" s="140" t="s">
        <v>133</v>
      </c>
      <c r="AY164" s="13" t="s">
        <v>125</v>
      </c>
      <c r="BE164" s="141">
        <f t="shared" si="4"/>
        <v>0</v>
      </c>
      <c r="BF164" s="141">
        <f t="shared" si="5"/>
        <v>0</v>
      </c>
      <c r="BG164" s="141">
        <f t="shared" si="6"/>
        <v>0</v>
      </c>
      <c r="BH164" s="141">
        <f t="shared" si="7"/>
        <v>0</v>
      </c>
      <c r="BI164" s="141">
        <f t="shared" si="8"/>
        <v>0</v>
      </c>
      <c r="BJ164" s="13" t="s">
        <v>133</v>
      </c>
      <c r="BK164" s="141">
        <f t="shared" si="9"/>
        <v>0</v>
      </c>
      <c r="BL164" s="13" t="s">
        <v>247</v>
      </c>
      <c r="BM164" s="140" t="s">
        <v>534</v>
      </c>
    </row>
    <row r="165" spans="2:65" s="1" customFormat="1" ht="16.5" customHeight="1">
      <c r="B165" s="28"/>
      <c r="C165" s="128" t="s">
        <v>153</v>
      </c>
      <c r="D165" s="128" t="s">
        <v>128</v>
      </c>
      <c r="E165" s="129" t="s">
        <v>708</v>
      </c>
      <c r="F165" s="130" t="s">
        <v>709</v>
      </c>
      <c r="G165" s="131" t="s">
        <v>188</v>
      </c>
      <c r="H165" s="132">
        <v>1</v>
      </c>
      <c r="I165" s="133"/>
      <c r="J165" s="134">
        <f t="shared" si="0"/>
        <v>0</v>
      </c>
      <c r="K165" s="135"/>
      <c r="L165" s="28"/>
      <c r="M165" s="136" t="s">
        <v>1</v>
      </c>
      <c r="N165" s="137" t="s">
        <v>39</v>
      </c>
      <c r="P165" s="138">
        <f t="shared" si="1"/>
        <v>0</v>
      </c>
      <c r="Q165" s="138">
        <v>0</v>
      </c>
      <c r="R165" s="138">
        <f t="shared" si="2"/>
        <v>0</v>
      </c>
      <c r="S165" s="138">
        <v>0</v>
      </c>
      <c r="T165" s="139">
        <f t="shared" si="3"/>
        <v>0</v>
      </c>
      <c r="AR165" s="140" t="s">
        <v>247</v>
      </c>
      <c r="AT165" s="140" t="s">
        <v>128</v>
      </c>
      <c r="AU165" s="140" t="s">
        <v>133</v>
      </c>
      <c r="AY165" s="13" t="s">
        <v>125</v>
      </c>
      <c r="BE165" s="141">
        <f t="shared" si="4"/>
        <v>0</v>
      </c>
      <c r="BF165" s="141">
        <f t="shared" si="5"/>
        <v>0</v>
      </c>
      <c r="BG165" s="141">
        <f t="shared" si="6"/>
        <v>0</v>
      </c>
      <c r="BH165" s="141">
        <f t="shared" si="7"/>
        <v>0</v>
      </c>
      <c r="BI165" s="141">
        <f t="shared" si="8"/>
        <v>0</v>
      </c>
      <c r="BJ165" s="13" t="s">
        <v>133</v>
      </c>
      <c r="BK165" s="141">
        <f t="shared" si="9"/>
        <v>0</v>
      </c>
      <c r="BL165" s="13" t="s">
        <v>247</v>
      </c>
      <c r="BM165" s="140" t="s">
        <v>542</v>
      </c>
    </row>
    <row r="166" spans="2:65" s="1" customFormat="1" ht="24.2" customHeight="1">
      <c r="B166" s="28"/>
      <c r="C166" s="128" t="s">
        <v>143</v>
      </c>
      <c r="D166" s="128" t="s">
        <v>128</v>
      </c>
      <c r="E166" s="129" t="s">
        <v>710</v>
      </c>
      <c r="F166" s="130" t="s">
        <v>711</v>
      </c>
      <c r="G166" s="131" t="s">
        <v>188</v>
      </c>
      <c r="H166" s="132">
        <v>1</v>
      </c>
      <c r="I166" s="133"/>
      <c r="J166" s="134">
        <f t="shared" si="0"/>
        <v>0</v>
      </c>
      <c r="K166" s="135"/>
      <c r="L166" s="28"/>
      <c r="M166" s="136" t="s">
        <v>1</v>
      </c>
      <c r="N166" s="137" t="s">
        <v>39</v>
      </c>
      <c r="P166" s="138">
        <f t="shared" si="1"/>
        <v>0</v>
      </c>
      <c r="Q166" s="138">
        <v>0</v>
      </c>
      <c r="R166" s="138">
        <f t="shared" si="2"/>
        <v>0</v>
      </c>
      <c r="S166" s="138">
        <v>0</v>
      </c>
      <c r="T166" s="139">
        <f t="shared" si="3"/>
        <v>0</v>
      </c>
      <c r="AR166" s="140" t="s">
        <v>247</v>
      </c>
      <c r="AT166" s="140" t="s">
        <v>128</v>
      </c>
      <c r="AU166" s="140" t="s">
        <v>133</v>
      </c>
      <c r="AY166" s="13" t="s">
        <v>125</v>
      </c>
      <c r="BE166" s="141">
        <f t="shared" si="4"/>
        <v>0</v>
      </c>
      <c r="BF166" s="141">
        <f t="shared" si="5"/>
        <v>0</v>
      </c>
      <c r="BG166" s="141">
        <f t="shared" si="6"/>
        <v>0</v>
      </c>
      <c r="BH166" s="141">
        <f t="shared" si="7"/>
        <v>0</v>
      </c>
      <c r="BI166" s="141">
        <f t="shared" si="8"/>
        <v>0</v>
      </c>
      <c r="BJ166" s="13" t="s">
        <v>133</v>
      </c>
      <c r="BK166" s="141">
        <f t="shared" si="9"/>
        <v>0</v>
      </c>
      <c r="BL166" s="13" t="s">
        <v>247</v>
      </c>
      <c r="BM166" s="140" t="s">
        <v>712</v>
      </c>
    </row>
    <row r="167" spans="2:65" s="1" customFormat="1" ht="16.5" customHeight="1">
      <c r="B167" s="28"/>
      <c r="C167" s="142" t="s">
        <v>185</v>
      </c>
      <c r="D167" s="142" t="s">
        <v>176</v>
      </c>
      <c r="E167" s="143" t="s">
        <v>713</v>
      </c>
      <c r="F167" s="144" t="s">
        <v>714</v>
      </c>
      <c r="G167" s="145" t="s">
        <v>188</v>
      </c>
      <c r="H167" s="146">
        <v>1</v>
      </c>
      <c r="I167" s="147"/>
      <c r="J167" s="148">
        <f t="shared" si="0"/>
        <v>0</v>
      </c>
      <c r="K167" s="149"/>
      <c r="L167" s="150"/>
      <c r="M167" s="151" t="s">
        <v>1</v>
      </c>
      <c r="N167" s="152" t="s">
        <v>39</v>
      </c>
      <c r="P167" s="138">
        <f t="shared" si="1"/>
        <v>0</v>
      </c>
      <c r="Q167" s="138">
        <v>0</v>
      </c>
      <c r="R167" s="138">
        <f t="shared" si="2"/>
        <v>0</v>
      </c>
      <c r="S167" s="138">
        <v>0</v>
      </c>
      <c r="T167" s="139">
        <f t="shared" si="3"/>
        <v>0</v>
      </c>
      <c r="AR167" s="140" t="s">
        <v>269</v>
      </c>
      <c r="AT167" s="140" t="s">
        <v>176</v>
      </c>
      <c r="AU167" s="140" t="s">
        <v>133</v>
      </c>
      <c r="AY167" s="13" t="s">
        <v>125</v>
      </c>
      <c r="BE167" s="141">
        <f t="shared" si="4"/>
        <v>0</v>
      </c>
      <c r="BF167" s="141">
        <f t="shared" si="5"/>
        <v>0</v>
      </c>
      <c r="BG167" s="141">
        <f t="shared" si="6"/>
        <v>0</v>
      </c>
      <c r="BH167" s="141">
        <f t="shared" si="7"/>
        <v>0</v>
      </c>
      <c r="BI167" s="141">
        <f t="shared" si="8"/>
        <v>0</v>
      </c>
      <c r="BJ167" s="13" t="s">
        <v>133</v>
      </c>
      <c r="BK167" s="141">
        <f t="shared" si="9"/>
        <v>0</v>
      </c>
      <c r="BL167" s="13" t="s">
        <v>247</v>
      </c>
      <c r="BM167" s="140" t="s">
        <v>570</v>
      </c>
    </row>
    <row r="168" spans="2:65" s="1" customFormat="1" ht="44.25" customHeight="1">
      <c r="B168" s="28"/>
      <c r="C168" s="128" t="s">
        <v>273</v>
      </c>
      <c r="D168" s="128" t="s">
        <v>128</v>
      </c>
      <c r="E168" s="129" t="s">
        <v>715</v>
      </c>
      <c r="F168" s="130" t="s">
        <v>716</v>
      </c>
      <c r="G168" s="131" t="s">
        <v>188</v>
      </c>
      <c r="H168" s="132">
        <v>4</v>
      </c>
      <c r="I168" s="133"/>
      <c r="J168" s="134">
        <f t="shared" si="0"/>
        <v>0</v>
      </c>
      <c r="K168" s="135"/>
      <c r="L168" s="28"/>
      <c r="M168" s="136" t="s">
        <v>1</v>
      </c>
      <c r="N168" s="137" t="s">
        <v>39</v>
      </c>
      <c r="P168" s="138">
        <f t="shared" si="1"/>
        <v>0</v>
      </c>
      <c r="Q168" s="138">
        <v>0</v>
      </c>
      <c r="R168" s="138">
        <f t="shared" si="2"/>
        <v>0</v>
      </c>
      <c r="S168" s="138">
        <v>0</v>
      </c>
      <c r="T168" s="139">
        <f t="shared" si="3"/>
        <v>0</v>
      </c>
      <c r="AR168" s="140" t="s">
        <v>247</v>
      </c>
      <c r="AT168" s="140" t="s">
        <v>128</v>
      </c>
      <c r="AU168" s="140" t="s">
        <v>133</v>
      </c>
      <c r="AY168" s="13" t="s">
        <v>125</v>
      </c>
      <c r="BE168" s="141">
        <f t="shared" si="4"/>
        <v>0</v>
      </c>
      <c r="BF168" s="141">
        <f t="shared" si="5"/>
        <v>0</v>
      </c>
      <c r="BG168" s="141">
        <f t="shared" si="6"/>
        <v>0</v>
      </c>
      <c r="BH168" s="141">
        <f t="shared" si="7"/>
        <v>0</v>
      </c>
      <c r="BI168" s="141">
        <f t="shared" si="8"/>
        <v>0</v>
      </c>
      <c r="BJ168" s="13" t="s">
        <v>133</v>
      </c>
      <c r="BK168" s="141">
        <f t="shared" si="9"/>
        <v>0</v>
      </c>
      <c r="BL168" s="13" t="s">
        <v>247</v>
      </c>
      <c r="BM168" s="140" t="s">
        <v>717</v>
      </c>
    </row>
    <row r="169" spans="2:65" s="1" customFormat="1" ht="33" customHeight="1">
      <c r="B169" s="28"/>
      <c r="C169" s="128" t="s">
        <v>277</v>
      </c>
      <c r="D169" s="128" t="s">
        <v>128</v>
      </c>
      <c r="E169" s="129" t="s">
        <v>718</v>
      </c>
      <c r="F169" s="130" t="s">
        <v>719</v>
      </c>
      <c r="G169" s="131" t="s">
        <v>188</v>
      </c>
      <c r="H169" s="132">
        <v>3</v>
      </c>
      <c r="I169" s="133"/>
      <c r="J169" s="134">
        <f t="shared" si="0"/>
        <v>0</v>
      </c>
      <c r="K169" s="135"/>
      <c r="L169" s="28"/>
      <c r="M169" s="136" t="s">
        <v>1</v>
      </c>
      <c r="N169" s="137" t="s">
        <v>39</v>
      </c>
      <c r="P169" s="138">
        <f t="shared" si="1"/>
        <v>0</v>
      </c>
      <c r="Q169" s="138">
        <v>0</v>
      </c>
      <c r="R169" s="138">
        <f t="shared" si="2"/>
        <v>0</v>
      </c>
      <c r="S169" s="138">
        <v>0</v>
      </c>
      <c r="T169" s="139">
        <f t="shared" si="3"/>
        <v>0</v>
      </c>
      <c r="AR169" s="140" t="s">
        <v>247</v>
      </c>
      <c r="AT169" s="140" t="s">
        <v>128</v>
      </c>
      <c r="AU169" s="140" t="s">
        <v>133</v>
      </c>
      <c r="AY169" s="13" t="s">
        <v>125</v>
      </c>
      <c r="BE169" s="141">
        <f t="shared" si="4"/>
        <v>0</v>
      </c>
      <c r="BF169" s="141">
        <f t="shared" si="5"/>
        <v>0</v>
      </c>
      <c r="BG169" s="141">
        <f t="shared" si="6"/>
        <v>0</v>
      </c>
      <c r="BH169" s="141">
        <f t="shared" si="7"/>
        <v>0</v>
      </c>
      <c r="BI169" s="141">
        <f t="shared" si="8"/>
        <v>0</v>
      </c>
      <c r="BJ169" s="13" t="s">
        <v>133</v>
      </c>
      <c r="BK169" s="141">
        <f t="shared" si="9"/>
        <v>0</v>
      </c>
      <c r="BL169" s="13" t="s">
        <v>247</v>
      </c>
      <c r="BM169" s="140" t="s">
        <v>484</v>
      </c>
    </row>
    <row r="170" spans="2:65" s="1" customFormat="1" ht="16.5" customHeight="1">
      <c r="B170" s="28"/>
      <c r="C170" s="142" t="s">
        <v>159</v>
      </c>
      <c r="D170" s="142" t="s">
        <v>176</v>
      </c>
      <c r="E170" s="143" t="s">
        <v>720</v>
      </c>
      <c r="F170" s="144" t="s">
        <v>721</v>
      </c>
      <c r="G170" s="145" t="s">
        <v>188</v>
      </c>
      <c r="H170" s="146">
        <v>3</v>
      </c>
      <c r="I170" s="147"/>
      <c r="J170" s="148">
        <f t="shared" si="0"/>
        <v>0</v>
      </c>
      <c r="K170" s="149"/>
      <c r="L170" s="150"/>
      <c r="M170" s="151" t="s">
        <v>1</v>
      </c>
      <c r="N170" s="152" t="s">
        <v>39</v>
      </c>
      <c r="P170" s="138">
        <f t="shared" si="1"/>
        <v>0</v>
      </c>
      <c r="Q170" s="138">
        <v>1E-3</v>
      </c>
      <c r="R170" s="138">
        <f t="shared" si="2"/>
        <v>3.0000000000000001E-3</v>
      </c>
      <c r="S170" s="138">
        <v>0</v>
      </c>
      <c r="T170" s="139">
        <f t="shared" si="3"/>
        <v>0</v>
      </c>
      <c r="AR170" s="140" t="s">
        <v>269</v>
      </c>
      <c r="AT170" s="140" t="s">
        <v>176</v>
      </c>
      <c r="AU170" s="140" t="s">
        <v>133</v>
      </c>
      <c r="AY170" s="13" t="s">
        <v>125</v>
      </c>
      <c r="BE170" s="141">
        <f t="shared" si="4"/>
        <v>0</v>
      </c>
      <c r="BF170" s="141">
        <f t="shared" si="5"/>
        <v>0</v>
      </c>
      <c r="BG170" s="141">
        <f t="shared" si="6"/>
        <v>0</v>
      </c>
      <c r="BH170" s="141">
        <f t="shared" si="7"/>
        <v>0</v>
      </c>
      <c r="BI170" s="141">
        <f t="shared" si="8"/>
        <v>0</v>
      </c>
      <c r="BJ170" s="13" t="s">
        <v>133</v>
      </c>
      <c r="BK170" s="141">
        <f t="shared" si="9"/>
        <v>0</v>
      </c>
      <c r="BL170" s="13" t="s">
        <v>247</v>
      </c>
      <c r="BM170" s="140" t="s">
        <v>722</v>
      </c>
    </row>
    <row r="171" spans="2:65" s="1" customFormat="1" ht="24.2" customHeight="1">
      <c r="B171" s="28"/>
      <c r="C171" s="128" t="s">
        <v>695</v>
      </c>
      <c r="D171" s="128" t="s">
        <v>128</v>
      </c>
      <c r="E171" s="129" t="s">
        <v>723</v>
      </c>
      <c r="F171" s="130" t="s">
        <v>724</v>
      </c>
      <c r="G171" s="131" t="s">
        <v>288</v>
      </c>
      <c r="H171" s="153"/>
      <c r="I171" s="133"/>
      <c r="J171" s="134">
        <f t="shared" si="0"/>
        <v>0</v>
      </c>
      <c r="K171" s="135"/>
      <c r="L171" s="28"/>
      <c r="M171" s="136" t="s">
        <v>1</v>
      </c>
      <c r="N171" s="137" t="s">
        <v>39</v>
      </c>
      <c r="P171" s="138">
        <f t="shared" si="1"/>
        <v>0</v>
      </c>
      <c r="Q171" s="138">
        <v>0</v>
      </c>
      <c r="R171" s="138">
        <f t="shared" si="2"/>
        <v>0</v>
      </c>
      <c r="S171" s="138">
        <v>0</v>
      </c>
      <c r="T171" s="139">
        <f t="shared" si="3"/>
        <v>0</v>
      </c>
      <c r="AR171" s="140" t="s">
        <v>247</v>
      </c>
      <c r="AT171" s="140" t="s">
        <v>128</v>
      </c>
      <c r="AU171" s="140" t="s">
        <v>133</v>
      </c>
      <c r="AY171" s="13" t="s">
        <v>125</v>
      </c>
      <c r="BE171" s="141">
        <f t="shared" si="4"/>
        <v>0</v>
      </c>
      <c r="BF171" s="141">
        <f t="shared" si="5"/>
        <v>0</v>
      </c>
      <c r="BG171" s="141">
        <f t="shared" si="6"/>
        <v>0</v>
      </c>
      <c r="BH171" s="141">
        <f t="shared" si="7"/>
        <v>0</v>
      </c>
      <c r="BI171" s="141">
        <f t="shared" si="8"/>
        <v>0</v>
      </c>
      <c r="BJ171" s="13" t="s">
        <v>133</v>
      </c>
      <c r="BK171" s="141">
        <f t="shared" si="9"/>
        <v>0</v>
      </c>
      <c r="BL171" s="13" t="s">
        <v>247</v>
      </c>
      <c r="BM171" s="140" t="s">
        <v>725</v>
      </c>
    </row>
    <row r="172" spans="2:65" s="11" customFormat="1" ht="22.9" customHeight="1">
      <c r="B172" s="116"/>
      <c r="D172" s="117" t="s">
        <v>72</v>
      </c>
      <c r="E172" s="126" t="s">
        <v>726</v>
      </c>
      <c r="F172" s="126" t="s">
        <v>727</v>
      </c>
      <c r="I172" s="119"/>
      <c r="J172" s="127">
        <f>BK172</f>
        <v>0</v>
      </c>
      <c r="L172" s="116"/>
      <c r="M172" s="121"/>
      <c r="P172" s="122">
        <f>SUM(P173:P175)</f>
        <v>0</v>
      </c>
      <c r="R172" s="122">
        <f>SUM(R173:R175)</f>
        <v>1.8E-3</v>
      </c>
      <c r="T172" s="123">
        <f>SUM(T173:T175)</f>
        <v>0</v>
      </c>
      <c r="AR172" s="117" t="s">
        <v>133</v>
      </c>
      <c r="AT172" s="124" t="s">
        <v>72</v>
      </c>
      <c r="AU172" s="124" t="s">
        <v>78</v>
      </c>
      <c r="AY172" s="117" t="s">
        <v>125</v>
      </c>
      <c r="BK172" s="125">
        <f>SUM(BK173:BK175)</f>
        <v>0</v>
      </c>
    </row>
    <row r="173" spans="2:65" s="1" customFormat="1" ht="16.5" customHeight="1">
      <c r="B173" s="28"/>
      <c r="C173" s="128" t="s">
        <v>313</v>
      </c>
      <c r="D173" s="128" t="s">
        <v>128</v>
      </c>
      <c r="E173" s="129" t="s">
        <v>728</v>
      </c>
      <c r="F173" s="130" t="s">
        <v>729</v>
      </c>
      <c r="G173" s="131" t="s">
        <v>188</v>
      </c>
      <c r="H173" s="132">
        <v>2</v>
      </c>
      <c r="I173" s="133"/>
      <c r="J173" s="134">
        <f>ROUND(I173*H173,2)</f>
        <v>0</v>
      </c>
      <c r="K173" s="135"/>
      <c r="L173" s="28"/>
      <c r="M173" s="136" t="s">
        <v>1</v>
      </c>
      <c r="N173" s="137" t="s">
        <v>39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247</v>
      </c>
      <c r="AT173" s="140" t="s">
        <v>128</v>
      </c>
      <c r="AU173" s="140" t="s">
        <v>133</v>
      </c>
      <c r="AY173" s="13" t="s">
        <v>125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3" t="s">
        <v>133</v>
      </c>
      <c r="BK173" s="141">
        <f>ROUND(I173*H173,2)</f>
        <v>0</v>
      </c>
      <c r="BL173" s="13" t="s">
        <v>247</v>
      </c>
      <c r="BM173" s="140" t="s">
        <v>730</v>
      </c>
    </row>
    <row r="174" spans="2:65" s="1" customFormat="1" ht="24.2" customHeight="1">
      <c r="B174" s="28"/>
      <c r="C174" s="142" t="s">
        <v>731</v>
      </c>
      <c r="D174" s="142" t="s">
        <v>176</v>
      </c>
      <c r="E174" s="143" t="s">
        <v>732</v>
      </c>
      <c r="F174" s="144" t="s">
        <v>733</v>
      </c>
      <c r="G174" s="145" t="s">
        <v>188</v>
      </c>
      <c r="H174" s="146">
        <v>2</v>
      </c>
      <c r="I174" s="147"/>
      <c r="J174" s="148">
        <f>ROUND(I174*H174,2)</f>
        <v>0</v>
      </c>
      <c r="K174" s="149"/>
      <c r="L174" s="150"/>
      <c r="M174" s="151" t="s">
        <v>1</v>
      </c>
      <c r="N174" s="152" t="s">
        <v>39</v>
      </c>
      <c r="P174" s="138">
        <f>O174*H174</f>
        <v>0</v>
      </c>
      <c r="Q174" s="138">
        <v>8.9999999999999998E-4</v>
      </c>
      <c r="R174" s="138">
        <f>Q174*H174</f>
        <v>1.8E-3</v>
      </c>
      <c r="S174" s="138">
        <v>0</v>
      </c>
      <c r="T174" s="139">
        <f>S174*H174</f>
        <v>0</v>
      </c>
      <c r="AR174" s="140" t="s">
        <v>269</v>
      </c>
      <c r="AT174" s="140" t="s">
        <v>176</v>
      </c>
      <c r="AU174" s="140" t="s">
        <v>133</v>
      </c>
      <c r="AY174" s="13" t="s">
        <v>125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3" t="s">
        <v>133</v>
      </c>
      <c r="BK174" s="141">
        <f>ROUND(I174*H174,2)</f>
        <v>0</v>
      </c>
      <c r="BL174" s="13" t="s">
        <v>247</v>
      </c>
      <c r="BM174" s="140" t="s">
        <v>734</v>
      </c>
    </row>
    <row r="175" spans="2:65" s="1" customFormat="1" ht="21.75" customHeight="1">
      <c r="B175" s="28"/>
      <c r="C175" s="128" t="s">
        <v>326</v>
      </c>
      <c r="D175" s="128" t="s">
        <v>128</v>
      </c>
      <c r="E175" s="129" t="s">
        <v>735</v>
      </c>
      <c r="F175" s="130" t="s">
        <v>736</v>
      </c>
      <c r="G175" s="131" t="s">
        <v>188</v>
      </c>
      <c r="H175" s="132">
        <v>1</v>
      </c>
      <c r="I175" s="133"/>
      <c r="J175" s="134">
        <f>ROUND(I175*H175,2)</f>
        <v>0</v>
      </c>
      <c r="K175" s="135"/>
      <c r="L175" s="28"/>
      <c r="M175" s="136" t="s">
        <v>1</v>
      </c>
      <c r="N175" s="137" t="s">
        <v>39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247</v>
      </c>
      <c r="AT175" s="140" t="s">
        <v>128</v>
      </c>
      <c r="AU175" s="140" t="s">
        <v>133</v>
      </c>
      <c r="AY175" s="13" t="s">
        <v>125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3" t="s">
        <v>133</v>
      </c>
      <c r="BK175" s="141">
        <f>ROUND(I175*H175,2)</f>
        <v>0</v>
      </c>
      <c r="BL175" s="13" t="s">
        <v>247</v>
      </c>
      <c r="BM175" s="140" t="s">
        <v>516</v>
      </c>
    </row>
    <row r="176" spans="2:65" s="11" customFormat="1" ht="22.9" customHeight="1">
      <c r="B176" s="116"/>
      <c r="D176" s="117" t="s">
        <v>72</v>
      </c>
      <c r="E176" s="126" t="s">
        <v>472</v>
      </c>
      <c r="F176" s="126" t="s">
        <v>473</v>
      </c>
      <c r="I176" s="119"/>
      <c r="J176" s="127">
        <f>BK176</f>
        <v>0</v>
      </c>
      <c r="L176" s="116"/>
      <c r="M176" s="121"/>
      <c r="P176" s="122">
        <f>SUM(P177:P178)</f>
        <v>0</v>
      </c>
      <c r="R176" s="122">
        <f>SUM(R177:R178)</f>
        <v>0</v>
      </c>
      <c r="T176" s="123">
        <f>SUM(T177:T178)</f>
        <v>0</v>
      </c>
      <c r="AR176" s="117" t="s">
        <v>133</v>
      </c>
      <c r="AT176" s="124" t="s">
        <v>72</v>
      </c>
      <c r="AU176" s="124" t="s">
        <v>78</v>
      </c>
      <c r="AY176" s="117" t="s">
        <v>125</v>
      </c>
      <c r="BK176" s="125">
        <f>SUM(BK177:BK178)</f>
        <v>0</v>
      </c>
    </row>
    <row r="177" spans="2:65" s="1" customFormat="1" ht="24.2" customHeight="1">
      <c r="B177" s="28"/>
      <c r="C177" s="128" t="s">
        <v>684</v>
      </c>
      <c r="D177" s="128" t="s">
        <v>128</v>
      </c>
      <c r="E177" s="129" t="s">
        <v>737</v>
      </c>
      <c r="F177" s="130" t="s">
        <v>738</v>
      </c>
      <c r="G177" s="131" t="s">
        <v>188</v>
      </c>
      <c r="H177" s="132">
        <v>1</v>
      </c>
      <c r="I177" s="133"/>
      <c r="J177" s="134">
        <f>ROUND(I177*H177,2)</f>
        <v>0</v>
      </c>
      <c r="K177" s="135"/>
      <c r="L177" s="28"/>
      <c r="M177" s="136" t="s">
        <v>1</v>
      </c>
      <c r="N177" s="137" t="s">
        <v>39</v>
      </c>
      <c r="P177" s="138">
        <f>O177*H177</f>
        <v>0</v>
      </c>
      <c r="Q177" s="138">
        <v>0</v>
      </c>
      <c r="R177" s="138">
        <f>Q177*H177</f>
        <v>0</v>
      </c>
      <c r="S177" s="138">
        <v>0</v>
      </c>
      <c r="T177" s="139">
        <f>S177*H177</f>
        <v>0</v>
      </c>
      <c r="AR177" s="140" t="s">
        <v>247</v>
      </c>
      <c r="AT177" s="140" t="s">
        <v>128</v>
      </c>
      <c r="AU177" s="140" t="s">
        <v>133</v>
      </c>
      <c r="AY177" s="13" t="s">
        <v>125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3" t="s">
        <v>133</v>
      </c>
      <c r="BK177" s="141">
        <f>ROUND(I177*H177,2)</f>
        <v>0</v>
      </c>
      <c r="BL177" s="13" t="s">
        <v>247</v>
      </c>
      <c r="BM177" s="140" t="s">
        <v>739</v>
      </c>
    </row>
    <row r="178" spans="2:65" s="1" customFormat="1" ht="21.75" customHeight="1">
      <c r="B178" s="28"/>
      <c r="C178" s="128" t="s">
        <v>317</v>
      </c>
      <c r="D178" s="128" t="s">
        <v>128</v>
      </c>
      <c r="E178" s="129" t="s">
        <v>740</v>
      </c>
      <c r="F178" s="130" t="s">
        <v>741</v>
      </c>
      <c r="G178" s="131" t="s">
        <v>188</v>
      </c>
      <c r="H178" s="132">
        <v>1</v>
      </c>
      <c r="I178" s="133"/>
      <c r="J178" s="134">
        <f>ROUND(I178*H178,2)</f>
        <v>0</v>
      </c>
      <c r="K178" s="135"/>
      <c r="L178" s="28"/>
      <c r="M178" s="136" t="s">
        <v>1</v>
      </c>
      <c r="N178" s="137" t="s">
        <v>39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247</v>
      </c>
      <c r="AT178" s="140" t="s">
        <v>128</v>
      </c>
      <c r="AU178" s="140" t="s">
        <v>133</v>
      </c>
      <c r="AY178" s="13" t="s">
        <v>125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3" t="s">
        <v>133</v>
      </c>
      <c r="BK178" s="141">
        <f>ROUND(I178*H178,2)</f>
        <v>0</v>
      </c>
      <c r="BL178" s="13" t="s">
        <v>247</v>
      </c>
      <c r="BM178" s="140" t="s">
        <v>436</v>
      </c>
    </row>
    <row r="179" spans="2:65" s="11" customFormat="1" ht="25.9" customHeight="1">
      <c r="B179" s="116"/>
      <c r="D179" s="117" t="s">
        <v>72</v>
      </c>
      <c r="E179" s="118" t="s">
        <v>176</v>
      </c>
      <c r="F179" s="118" t="s">
        <v>742</v>
      </c>
      <c r="I179" s="119"/>
      <c r="J179" s="120">
        <f>BK179</f>
        <v>0</v>
      </c>
      <c r="L179" s="116"/>
      <c r="M179" s="121"/>
      <c r="P179" s="122">
        <f>P180</f>
        <v>0</v>
      </c>
      <c r="R179" s="122">
        <f>R180</f>
        <v>0</v>
      </c>
      <c r="T179" s="123">
        <f>T180</f>
        <v>0</v>
      </c>
      <c r="AR179" s="117" t="s">
        <v>126</v>
      </c>
      <c r="AT179" s="124" t="s">
        <v>72</v>
      </c>
      <c r="AU179" s="124" t="s">
        <v>73</v>
      </c>
      <c r="AY179" s="117" t="s">
        <v>125</v>
      </c>
      <c r="BK179" s="125">
        <f>BK180</f>
        <v>0</v>
      </c>
    </row>
    <row r="180" spans="2:65" s="11" customFormat="1" ht="22.9" customHeight="1">
      <c r="B180" s="116"/>
      <c r="D180" s="117" t="s">
        <v>72</v>
      </c>
      <c r="E180" s="126" t="s">
        <v>743</v>
      </c>
      <c r="F180" s="126" t="s">
        <v>744</v>
      </c>
      <c r="I180" s="119"/>
      <c r="J180" s="127">
        <f>BK180</f>
        <v>0</v>
      </c>
      <c r="L180" s="116"/>
      <c r="M180" s="121"/>
      <c r="P180" s="122">
        <f>P181</f>
        <v>0</v>
      </c>
      <c r="R180" s="122">
        <f>R181</f>
        <v>0</v>
      </c>
      <c r="T180" s="123">
        <f>T181</f>
        <v>0</v>
      </c>
      <c r="AR180" s="117" t="s">
        <v>126</v>
      </c>
      <c r="AT180" s="124" t="s">
        <v>72</v>
      </c>
      <c r="AU180" s="124" t="s">
        <v>78</v>
      </c>
      <c r="AY180" s="117" t="s">
        <v>125</v>
      </c>
      <c r="BK180" s="125">
        <f>BK181</f>
        <v>0</v>
      </c>
    </row>
    <row r="181" spans="2:65" s="1" customFormat="1" ht="16.5" customHeight="1">
      <c r="B181" s="28"/>
      <c r="C181" s="128" t="s">
        <v>285</v>
      </c>
      <c r="D181" s="128" t="s">
        <v>128</v>
      </c>
      <c r="E181" s="129" t="s">
        <v>745</v>
      </c>
      <c r="F181" s="130" t="s">
        <v>746</v>
      </c>
      <c r="G181" s="131" t="s">
        <v>188</v>
      </c>
      <c r="H181" s="132">
        <v>1</v>
      </c>
      <c r="I181" s="133"/>
      <c r="J181" s="134">
        <f>ROUND(I181*H181,2)</f>
        <v>0</v>
      </c>
      <c r="K181" s="135"/>
      <c r="L181" s="28"/>
      <c r="M181" s="136" t="s">
        <v>1</v>
      </c>
      <c r="N181" s="137" t="s">
        <v>39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530</v>
      </c>
      <c r="AT181" s="140" t="s">
        <v>128</v>
      </c>
      <c r="AU181" s="140" t="s">
        <v>133</v>
      </c>
      <c r="AY181" s="13" t="s">
        <v>125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3" t="s">
        <v>133</v>
      </c>
      <c r="BK181" s="141">
        <f>ROUND(I181*H181,2)</f>
        <v>0</v>
      </c>
      <c r="BL181" s="13" t="s">
        <v>530</v>
      </c>
      <c r="BM181" s="140" t="s">
        <v>444</v>
      </c>
    </row>
    <row r="182" spans="2:65" s="11" customFormat="1" ht="25.9" customHeight="1">
      <c r="B182" s="116"/>
      <c r="D182" s="117" t="s">
        <v>72</v>
      </c>
      <c r="E182" s="118" t="s">
        <v>614</v>
      </c>
      <c r="F182" s="118" t="s">
        <v>615</v>
      </c>
      <c r="I182" s="119"/>
      <c r="J182" s="120">
        <f>BK182</f>
        <v>0</v>
      </c>
      <c r="L182" s="116"/>
      <c r="M182" s="121"/>
      <c r="P182" s="122">
        <f>P183</f>
        <v>0</v>
      </c>
      <c r="R182" s="122">
        <f>R183</f>
        <v>0</v>
      </c>
      <c r="T182" s="123">
        <f>T183</f>
        <v>0</v>
      </c>
      <c r="AR182" s="117" t="s">
        <v>346</v>
      </c>
      <c r="AT182" s="124" t="s">
        <v>72</v>
      </c>
      <c r="AU182" s="124" t="s">
        <v>73</v>
      </c>
      <c r="AY182" s="117" t="s">
        <v>125</v>
      </c>
      <c r="BK182" s="125">
        <f>BK183</f>
        <v>0</v>
      </c>
    </row>
    <row r="183" spans="2:65" s="11" customFormat="1" ht="22.9" customHeight="1">
      <c r="B183" s="116"/>
      <c r="D183" s="117" t="s">
        <v>72</v>
      </c>
      <c r="E183" s="126" t="s">
        <v>747</v>
      </c>
      <c r="F183" s="126" t="s">
        <v>748</v>
      </c>
      <c r="I183" s="119"/>
      <c r="J183" s="127">
        <f>BK183</f>
        <v>0</v>
      </c>
      <c r="L183" s="116"/>
      <c r="M183" s="121"/>
      <c r="P183" s="122">
        <f>P184</f>
        <v>0</v>
      </c>
      <c r="R183" s="122">
        <f>R184</f>
        <v>0</v>
      </c>
      <c r="T183" s="123">
        <f>T184</f>
        <v>0</v>
      </c>
      <c r="AR183" s="117" t="s">
        <v>346</v>
      </c>
      <c r="AT183" s="124" t="s">
        <v>72</v>
      </c>
      <c r="AU183" s="124" t="s">
        <v>78</v>
      </c>
      <c r="AY183" s="117" t="s">
        <v>125</v>
      </c>
      <c r="BK183" s="125">
        <f>BK184</f>
        <v>0</v>
      </c>
    </row>
    <row r="184" spans="2:65" s="1" customFormat="1" ht="16.5" customHeight="1">
      <c r="B184" s="28"/>
      <c r="C184" s="128" t="s">
        <v>281</v>
      </c>
      <c r="D184" s="128" t="s">
        <v>128</v>
      </c>
      <c r="E184" s="129" t="s">
        <v>749</v>
      </c>
      <c r="F184" s="130" t="s">
        <v>750</v>
      </c>
      <c r="G184" s="131" t="s">
        <v>626</v>
      </c>
      <c r="H184" s="132">
        <v>1</v>
      </c>
      <c r="I184" s="133"/>
      <c r="J184" s="134">
        <f>ROUND(I184*H184,2)</f>
        <v>0</v>
      </c>
      <c r="K184" s="135"/>
      <c r="L184" s="28"/>
      <c r="M184" s="154" t="s">
        <v>1</v>
      </c>
      <c r="N184" s="155" t="s">
        <v>39</v>
      </c>
      <c r="O184" s="156"/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AR184" s="140" t="s">
        <v>132</v>
      </c>
      <c r="AT184" s="140" t="s">
        <v>128</v>
      </c>
      <c r="AU184" s="140" t="s">
        <v>133</v>
      </c>
      <c r="AY184" s="13" t="s">
        <v>125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3" t="s">
        <v>133</v>
      </c>
      <c r="BK184" s="141">
        <f>ROUND(I184*H184,2)</f>
        <v>0</v>
      </c>
      <c r="BL184" s="13" t="s">
        <v>132</v>
      </c>
      <c r="BM184" s="140" t="s">
        <v>350</v>
      </c>
    </row>
    <row r="185" spans="2:65" s="1" customFormat="1" ht="6.95" customHeight="1">
      <c r="B185" s="40"/>
      <c r="C185" s="41"/>
      <c r="D185" s="41"/>
      <c r="E185" s="41"/>
      <c r="F185" s="41"/>
      <c r="G185" s="41"/>
      <c r="H185" s="41"/>
      <c r="I185" s="41"/>
      <c r="J185" s="41"/>
      <c r="K185" s="41"/>
      <c r="L185" s="28"/>
    </row>
  </sheetData>
  <sheetProtection algorithmName="SHA-512" hashValue="fuqwQgypYyqNkANKTB0bY5zIT4Bzp84cDDUgGmtivvTMkRJSh0dUfwXBqXUN00rqcVjmMLlIlPHdmzBC+RBNfw==" saltValue="5GUowzUyDD9Aojq2i3efhMIgmmfx1mBdToQ6LJA/wpIysTFdFvKG2S2PAW0c3EkXQ9mLTVT8q6V6mDxUZ2uIYw==" spinCount="100000" sheet="1" objects="1" scenarios="1" formatColumns="0" formatRows="0" autoFilter="0"/>
  <autoFilter ref="C125:K184" xr:uid="{00000000-0009-0000-0000-000002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2023-011 - DS Orlická - ú...</vt:lpstr>
      <vt:lpstr>057 - Orlická 1 Sociální ...</vt:lpstr>
      <vt:lpstr>'057 - Orlická 1 Sociální ...'!Názvy_tisku</vt:lpstr>
      <vt:lpstr>'2023-011 - DS Orlická - ú...'!Názvy_tisku</vt:lpstr>
      <vt:lpstr>'Rekapitulace stavby'!Názvy_tisku</vt:lpstr>
      <vt:lpstr>'057 - Orlická 1 Sociální ...'!Oblast_tisku</vt:lpstr>
      <vt:lpstr>'2023-011 - DS Orlická - ú...'!Oblast_tisku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Luzum</dc:creator>
  <cp:lastModifiedBy>Správce PC</cp:lastModifiedBy>
  <dcterms:created xsi:type="dcterms:W3CDTF">2023-01-25T08:19:25Z</dcterms:created>
  <dcterms:modified xsi:type="dcterms:W3CDTF">2023-04-04T09:19:16Z</dcterms:modified>
</cp:coreProperties>
</file>