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Jesle malování\"/>
    </mc:Choice>
  </mc:AlternateContent>
  <xr:revisionPtr revIDLastSave="0" documentId="8_{BB9B64C2-1DA0-4AC7-8BA0-31350FCAB5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Jesle Severní ..." sheetId="2" r:id="rId2"/>
  </sheets>
  <definedNames>
    <definedName name="_xlnm._FilterDatabase" localSheetId="1" hidden="1">'Jesle Severní ...'!$C$124:$K$171</definedName>
    <definedName name="_xlnm.Print_Titles" localSheetId="1">'Jesle Severní ...'!$124:$124</definedName>
    <definedName name="_xlnm.Print_Titles" localSheetId="0">'Rekapitulace stavby'!$92:$92</definedName>
    <definedName name="_xlnm.Print_Area" localSheetId="1">'Jesle Severní ...'!$C$4:$J$76,'Jesle Severní ...'!$C$82:$J$108,'Jesle Severní ...'!$C$114:$J$171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1" i="2"/>
  <c r="BH171" i="2"/>
  <c r="BG171" i="2"/>
  <c r="BF171" i="2"/>
  <c r="T171" i="2"/>
  <c r="T170" i="2" s="1"/>
  <c r="R171" i="2"/>
  <c r="R170" i="2" s="1"/>
  <c r="P171" i="2"/>
  <c r="P170" i="2"/>
  <c r="BI169" i="2"/>
  <c r="BH169" i="2"/>
  <c r="BG169" i="2"/>
  <c r="BF169" i="2"/>
  <c r="T169" i="2"/>
  <c r="T168" i="2" s="1"/>
  <c r="R169" i="2"/>
  <c r="R168" i="2" s="1"/>
  <c r="R167" i="2" s="1"/>
  <c r="P169" i="2"/>
  <c r="P168" i="2" s="1"/>
  <c r="P167" i="2" s="1"/>
  <c r="BI166" i="2"/>
  <c r="BH166" i="2"/>
  <c r="BG166" i="2"/>
  <c r="BF166" i="2"/>
  <c r="T166" i="2"/>
  <c r="T165" i="2"/>
  <c r="R166" i="2"/>
  <c r="R165" i="2"/>
  <c r="P166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T129" i="2"/>
  <c r="R130" i="2"/>
  <c r="R129" i="2"/>
  <c r="P130" i="2"/>
  <c r="P129" i="2"/>
  <c r="BI128" i="2"/>
  <c r="BH128" i="2"/>
  <c r="BG128" i="2"/>
  <c r="BF128" i="2"/>
  <c r="T128" i="2"/>
  <c r="T127" i="2"/>
  <c r="R128" i="2"/>
  <c r="R127" i="2"/>
  <c r="P128" i="2"/>
  <c r="P127" i="2"/>
  <c r="F119" i="2"/>
  <c r="E117" i="2"/>
  <c r="F87" i="2"/>
  <c r="E85" i="2"/>
  <c r="J22" i="2"/>
  <c r="E22" i="2"/>
  <c r="J122" i="2" s="1"/>
  <c r="J21" i="2"/>
  <c r="J19" i="2"/>
  <c r="E19" i="2"/>
  <c r="J89" i="2" s="1"/>
  <c r="J18" i="2"/>
  <c r="J16" i="2"/>
  <c r="E16" i="2"/>
  <c r="F122" i="2" s="1"/>
  <c r="J15" i="2"/>
  <c r="J13" i="2"/>
  <c r="E13" i="2"/>
  <c r="F121" i="2" s="1"/>
  <c r="J12" i="2"/>
  <c r="J10" i="2"/>
  <c r="J119" i="2"/>
  <c r="L90" i="1"/>
  <c r="AM90" i="1"/>
  <c r="AM89" i="1"/>
  <c r="L89" i="1"/>
  <c r="AM87" i="1"/>
  <c r="L87" i="1"/>
  <c r="L85" i="1"/>
  <c r="L84" i="1"/>
  <c r="BK171" i="2"/>
  <c r="J161" i="2"/>
  <c r="BK153" i="2"/>
  <c r="BK139" i="2"/>
  <c r="BK130" i="2"/>
  <c r="J163" i="2"/>
  <c r="BK152" i="2"/>
  <c r="BK143" i="2"/>
  <c r="J134" i="2"/>
  <c r="BK161" i="2"/>
  <c r="J154" i="2"/>
  <c r="BK142" i="2"/>
  <c r="J171" i="2"/>
  <c r="J160" i="2"/>
  <c r="BK148" i="2"/>
  <c r="J143" i="2"/>
  <c r="BK166" i="2"/>
  <c r="J159" i="2"/>
  <c r="J152" i="2"/>
  <c r="BK149" i="2"/>
  <c r="BK134" i="2"/>
  <c r="J155" i="2"/>
  <c r="J148" i="2"/>
  <c r="J138" i="2"/>
  <c r="BK128" i="2"/>
  <c r="BK160" i="2"/>
  <c r="BK150" i="2"/>
  <c r="BK138" i="2"/>
  <c r="J169" i="2"/>
  <c r="J150" i="2"/>
  <c r="J147" i="2"/>
  <c r="J136" i="2"/>
  <c r="J130" i="2"/>
  <c r="BK164" i="2"/>
  <c r="J158" i="2"/>
  <c r="BK154" i="2"/>
  <c r="J142" i="2"/>
  <c r="AS94" i="1"/>
  <c r="BK159" i="2"/>
  <c r="J153" i="2"/>
  <c r="BK145" i="2"/>
  <c r="BK136" i="2"/>
  <c r="J166" i="2"/>
  <c r="BK158" i="2"/>
  <c r="BK146" i="2"/>
  <c r="BK132" i="2"/>
  <c r="BK162" i="2"/>
  <c r="BK156" i="2"/>
  <c r="J145" i="2"/>
  <c r="BK133" i="2"/>
  <c r="BK169" i="2"/>
  <c r="BK163" i="2"/>
  <c r="BK157" i="2"/>
  <c r="J135" i="2"/>
  <c r="J128" i="2"/>
  <c r="J156" i="2"/>
  <c r="J149" i="2"/>
  <c r="J139" i="2"/>
  <c r="J133" i="2"/>
  <c r="J162" i="2"/>
  <c r="BK155" i="2"/>
  <c r="BK147" i="2"/>
  <c r="BK135" i="2"/>
  <c r="J164" i="2"/>
  <c r="J157" i="2"/>
  <c r="J146" i="2"/>
  <c r="J132" i="2"/>
  <c r="T167" i="2" l="1"/>
  <c r="BK131" i="2"/>
  <c r="J131" i="2" s="1"/>
  <c r="J98" i="2" s="1"/>
  <c r="P131" i="2"/>
  <c r="R131" i="2"/>
  <c r="R126" i="2" s="1"/>
  <c r="T131" i="2"/>
  <c r="BK137" i="2"/>
  <c r="J137" i="2"/>
  <c r="J99" i="2"/>
  <c r="P137" i="2"/>
  <c r="R137" i="2"/>
  <c r="T137" i="2"/>
  <c r="BK141" i="2"/>
  <c r="J141" i="2" s="1"/>
  <c r="J101" i="2" s="1"/>
  <c r="P141" i="2"/>
  <c r="R141" i="2"/>
  <c r="T141" i="2"/>
  <c r="BK144" i="2"/>
  <c r="J144" i="2"/>
  <c r="J102" i="2" s="1"/>
  <c r="P144" i="2"/>
  <c r="R144" i="2"/>
  <c r="T144" i="2"/>
  <c r="BK151" i="2"/>
  <c r="J151" i="2" s="1"/>
  <c r="J103" i="2" s="1"/>
  <c r="P151" i="2"/>
  <c r="R151" i="2"/>
  <c r="T151" i="2"/>
  <c r="BK127" i="2"/>
  <c r="J127" i="2" s="1"/>
  <c r="J96" i="2" s="1"/>
  <c r="BK129" i="2"/>
  <c r="J129" i="2"/>
  <c r="J97" i="2"/>
  <c r="BK165" i="2"/>
  <c r="J165" i="2" s="1"/>
  <c r="J104" i="2" s="1"/>
  <c r="BK168" i="2"/>
  <c r="J168" i="2" s="1"/>
  <c r="J106" i="2" s="1"/>
  <c r="BK170" i="2"/>
  <c r="J170" i="2" s="1"/>
  <c r="J107" i="2" s="1"/>
  <c r="J87" i="2"/>
  <c r="F90" i="2"/>
  <c r="J121" i="2"/>
  <c r="BE134" i="2"/>
  <c r="BE135" i="2"/>
  <c r="BE139" i="2"/>
  <c r="BE145" i="2"/>
  <c r="BE153" i="2"/>
  <c r="BE157" i="2"/>
  <c r="BE158" i="2"/>
  <c r="BE163" i="2"/>
  <c r="BE164" i="2"/>
  <c r="J90" i="2"/>
  <c r="BE128" i="2"/>
  <c r="BE133" i="2"/>
  <c r="BE143" i="2"/>
  <c r="BE148" i="2"/>
  <c r="BE152" i="2"/>
  <c r="BE156" i="2"/>
  <c r="BE162" i="2"/>
  <c r="BE130" i="2"/>
  <c r="BE150" i="2"/>
  <c r="BE159" i="2"/>
  <c r="BE166" i="2"/>
  <c r="BE169" i="2"/>
  <c r="BE171" i="2"/>
  <c r="F89" i="2"/>
  <c r="BE132" i="2"/>
  <c r="BE136" i="2"/>
  <c r="BE138" i="2"/>
  <c r="BE142" i="2"/>
  <c r="BE146" i="2"/>
  <c r="BE147" i="2"/>
  <c r="BE149" i="2"/>
  <c r="BE154" i="2"/>
  <c r="BE155" i="2"/>
  <c r="BE160" i="2"/>
  <c r="BE161" i="2"/>
  <c r="J32" i="2"/>
  <c r="AW95" i="1" s="1"/>
  <c r="F33" i="2"/>
  <c r="BB95" i="1" s="1"/>
  <c r="BB94" i="1" s="1"/>
  <c r="AX94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W32" i="1" s="1"/>
  <c r="T126" i="2" l="1"/>
  <c r="P126" i="2"/>
  <c r="T140" i="2"/>
  <c r="T125" i="2"/>
  <c r="P140" i="2"/>
  <c r="P125" i="2"/>
  <c r="AU95" i="1" s="1"/>
  <c r="AU94" i="1" s="1"/>
  <c r="R140" i="2"/>
  <c r="R125" i="2"/>
  <c r="BK126" i="2"/>
  <c r="J126" i="2" s="1"/>
  <c r="J95" i="2" s="1"/>
  <c r="BK140" i="2"/>
  <c r="J140" i="2"/>
  <c r="J100" i="2" s="1"/>
  <c r="BK167" i="2"/>
  <c r="J167" i="2" s="1"/>
  <c r="J105" i="2" s="1"/>
  <c r="J31" i="2"/>
  <c r="AV95" i="1" s="1"/>
  <c r="AT95" i="1" s="1"/>
  <c r="AY94" i="1"/>
  <c r="W31" i="1"/>
  <c r="AW94" i="1"/>
  <c r="AK30" i="1" s="1"/>
  <c r="F31" i="2"/>
  <c r="AZ95" i="1" s="1"/>
  <c r="AZ94" i="1" s="1"/>
  <c r="AV94" i="1" s="1"/>
  <c r="AK29" i="1" s="1"/>
  <c r="BK125" i="2" l="1"/>
  <c r="J125" i="2" s="1"/>
  <c r="J94" i="2" s="1"/>
  <c r="AT94" i="1"/>
  <c r="W29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<sst xmlns="http://schemas.openxmlformats.org/spreadsheetml/2006/main" count="799" uniqueCount="276">
  <si>
    <t>Export Komplet</t>
  </si>
  <si>
    <t/>
  </si>
  <si>
    <t>2.0</t>
  </si>
  <si>
    <t>ZAMOK</t>
  </si>
  <si>
    <t>False</t>
  </si>
  <si>
    <t>{e5622dba-14c9-4070-ac92-a311820ab069}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</si>
  <si>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</si>
  <si>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</si>
  <si>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</si>
  <si>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</si>
  <si>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</si>
  <si>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</si>
  <si>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</si>
  <si>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</si>
  <si>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2023-073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</si>
  <si>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</si>
  <si>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</si>
  <si>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Jesle Severní Terasa - výmalba celého objektu</t>
  </si>
  <si>
    <t>KSO:</t>
  </si>
  <si>
    <t>CC-CZ:</t>
  </si>
  <si>
    <t>Místo:</t>
  </si>
  <si>
    <t>Ústí nad, Labem, Mezní 2853/2</t>
  </si>
  <si>
    <t>Datum:</t>
  </si>
  <si>
    <t>4. 5. 2023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</si>
  <si>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</si>
  <si>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</si>
  <si>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</si>
  <si>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</si>
  <si>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</si>
  <si>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</si>
  <si>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</si>
  <si>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</si>
  <si>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</si>
  <si>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</si>
  <si>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</si>
  <si>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</si>
  <si>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</si>
  <si>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</si>
  <si>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</si>
  <si>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</si>
  <si>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</si>
  <si>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</si>
  <si>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</si>
  <si>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</si>
  <si>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</si>
  <si>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</si>
  <si>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</si>
  <si>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</si>
  <si>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</si>
  <si>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</si>
  <si>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</si>
  <si>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</si>
  <si>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</si>
  <si>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</si>
  <si>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</si>
  <si>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</si>
  <si>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</si>
  <si>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</si>
  <si>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</si>
  <si>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</si>
  <si>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</si>
  <si>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</si>
  <si>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</si>
  <si>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</si>
  <si>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</si>
  <si>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</si>
  <si>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</si>
  <si>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</si>
  <si>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</si>
  <si>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</si>
  <si>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</si>
  <si>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</si>
  <si>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</si>
  <si>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</si>
  <si>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</si>
  <si>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</si>
  <si>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</si>
  <si>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</si>
  <si>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</si>
  <si>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</si>
  <si>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</si>
  <si>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</si>
  <si>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</si>
  <si>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</si>
  <si>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</si>
  <si>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</si>
  <si>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</si>
  <si>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</si>
  <si>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</si>
  <si>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</si>
  <si>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</si>
  <si>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</si>
  <si>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</si>
  <si>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</si>
  <si>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</si>
  <si>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</si>
  <si>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</si>
  <si>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</si>
  <si>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</si>
  <si>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VRN7 - VRN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</si>
  <si>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</si>
  <si>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</si>
  <si>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</si>
  <si>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</si>
  <si>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</si>
  <si>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</si>
  <si>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</si>
  <si>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</si>
  <si>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</si>
  <si>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</si>
  <si>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</si>
  <si>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</si>
  <si>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</si>
  <si>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</si>
  <si>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</si>
  <si>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</si>
  <si>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</si>
  <si>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</si>
  <si>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</si>
  <si>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20</t>
  </si>
  <si>
    <t>K</t>
  </si>
  <si>
    <t>612325422</t>
  </si>
  <si>
    <t>Oprava vnitřní vápenocementové štukové omítky stěn v rozsahu plochy přes 10 do 30 %</t>
  </si>
  <si>
    <t>m2</t>
  </si>
  <si>
    <t>4</t>
  </si>
  <si>
    <t>-1232146671</t>
  </si>
  <si>
    <t>9</t>
  </si>
  <si>
    <t>Ostatní konstrukce a práce, bourání</t>
  </si>
  <si>
    <t>28</t>
  </si>
  <si>
    <t>949101112</t>
  </si>
  <si>
    <t>Lešení pomocné pro schodiště</t>
  </si>
  <si>
    <t>1285449307</t>
  </si>
  <si>
    <t>997</t>
  </si>
  <si>
    <t>Přesun sutě</t>
  </si>
  <si>
    <t>23</t>
  </si>
  <si>
    <t>997013211</t>
  </si>
  <si>
    <t>Vnitrostaveništní doprava suti a vybouraných hmot pro budovy v do 6 m ručně</t>
  </si>
  <si>
    <t>t</t>
  </si>
  <si>
    <t>-1572787183</t>
  </si>
  <si>
    <t>24</t>
  </si>
  <si>
    <t>997013219</t>
  </si>
  <si>
    <t>Příplatek k vnitrostaveništní dopravě suti a vybouraných hmot za zvětšenou dopravu suti ZKD 10 m</t>
  </si>
  <si>
    <t>-1947937259</t>
  </si>
  <si>
    <t>26</t>
  </si>
  <si>
    <t>997013509</t>
  </si>
  <si>
    <t>Příplatek k odvozu suti a vybouraných hmot na skládku ZKD 1 km přes 1 km</t>
  </si>
  <si>
    <t>1665006007</t>
  </si>
  <si>
    <t>25</t>
  </si>
  <si>
    <t>997013511</t>
  </si>
  <si>
    <t>Odvoz suti a vybouraných hmot z meziskládky na skládku do 1 km s naložením a se složením</t>
  </si>
  <si>
    <t>1126911492</t>
  </si>
  <si>
    <t>27</t>
  </si>
  <si>
    <t>997013631</t>
  </si>
  <si>
    <t>Poplatek za uložení na skládce (skládkovné) stavebního odpadu směsného kód odpadu 17 09 04</t>
  </si>
  <si>
    <t>-1224079333</t>
  </si>
  <si>
    <t>998</t>
  </si>
  <si>
    <t>Přesun hmot</t>
  </si>
  <si>
    <t>998018001</t>
  </si>
  <si>
    <t>Přesun hmot ruční pro budovy v do 6 m</t>
  </si>
  <si>
    <t>1969698834</t>
  </si>
  <si>
    <t>22</t>
  </si>
  <si>
    <t>998018011</t>
  </si>
  <si>
    <t>Příplatek k ručnímu přesunu hmot pro budovy za zvětšený přesun ZKD 100 m</t>
  </si>
  <si>
    <t>1111682160</t>
  </si>
  <si>
    <t>PSV</t>
  </si>
  <si>
    <t>Práce a dodávky PSV</t>
  </si>
  <si>
    <t>766</t>
  </si>
  <si>
    <t>Konstrukce truhlářské</t>
  </si>
  <si>
    <t>18</t>
  </si>
  <si>
    <t>766411821</t>
  </si>
  <si>
    <t>Demontáž truhlářského obložení stěn z palubek</t>
  </si>
  <si>
    <t>16</t>
  </si>
  <si>
    <t>-12804427</t>
  </si>
  <si>
    <t>19</t>
  </si>
  <si>
    <t>766411822</t>
  </si>
  <si>
    <t>Demontáž truhlářského obložení stěn podkladových roštů</t>
  </si>
  <si>
    <t>-666480890</t>
  </si>
  <si>
    <t>783</t>
  </si>
  <si>
    <t>Dokončovací práce - nátěry</t>
  </si>
  <si>
    <t>12</t>
  </si>
  <si>
    <t>783801201</t>
  </si>
  <si>
    <t>Obroušení omítek před provedením nátěru</t>
  </si>
  <si>
    <t>1019370024</t>
  </si>
  <si>
    <t>13</t>
  </si>
  <si>
    <t>783801403</t>
  </si>
  <si>
    <t>Oprášení omítek před provedením nátěru</t>
  </si>
  <si>
    <t>-1276515887</t>
  </si>
  <si>
    <t>29</t>
  </si>
  <si>
    <t>783822111</t>
  </si>
  <si>
    <t>Tmelení prasklin š přes 1 do 5 mm na omítkách disperzním tmelem</t>
  </si>
  <si>
    <t>m</t>
  </si>
  <si>
    <t>-490845520</t>
  </si>
  <si>
    <t>34</t>
  </si>
  <si>
    <t>783822213</t>
  </si>
  <si>
    <t>Celoplošné vyrovnání omítky před provedením nátěru modifikovanou cementovou stěrkou tl do 3 mm</t>
  </si>
  <si>
    <t>-573914280</t>
  </si>
  <si>
    <t>783813131</t>
  </si>
  <si>
    <t>Penetrační syntetický nátěr hladkých, tenkovrstvých zrnitých a štukových omítek</t>
  </si>
  <si>
    <t>1481159450</t>
  </si>
  <si>
    <t>17</t>
  </si>
  <si>
    <t>783817421</t>
  </si>
  <si>
    <t>Krycí dvojnásobný syntetický nátěr hladkých, zrnitých tenkovrstvých nebo štukových omítek</t>
  </si>
  <si>
    <t>-1453264900</t>
  </si>
  <si>
    <t>784</t>
  </si>
  <si>
    <t>Dokončovací práce - malby a tapety</t>
  </si>
  <si>
    <t>784111001</t>
  </si>
  <si>
    <t>Oprášení (ometení ) podkladu v místnostech v do 3,80 m</t>
  </si>
  <si>
    <t>1809157762</t>
  </si>
  <si>
    <t>784121001</t>
  </si>
  <si>
    <t>Oškrabání malby v mísnostech v do 3,80 m</t>
  </si>
  <si>
    <t>-511106582</t>
  </si>
  <si>
    <t>3</t>
  </si>
  <si>
    <t>784151051</t>
  </si>
  <si>
    <t>Dvojnásobné izolování syntetickými barvami v místnostech v do 3,80 m</t>
  </si>
  <si>
    <t>-137781006</t>
  </si>
  <si>
    <t>784161501</t>
  </si>
  <si>
    <t>Celoplošné vyhlazení podkladu disperzní stěrkou v místnostech v do 3,80 m</t>
  </si>
  <si>
    <t>1576442768</t>
  </si>
  <si>
    <t>30</t>
  </si>
  <si>
    <t>784171001</t>
  </si>
  <si>
    <t>Olepování vnitřních ploch páskou v místnostech v do 3,80 m</t>
  </si>
  <si>
    <t>-623863932</t>
  </si>
  <si>
    <t>31</t>
  </si>
  <si>
    <t>M</t>
  </si>
  <si>
    <t>58124833</t>
  </si>
  <si>
    <t>páska pro malířské potřeby maskovací krepová 19mmx50m</t>
  </si>
  <si>
    <t>32</t>
  </si>
  <si>
    <t>1005674450</t>
  </si>
  <si>
    <t>7</t>
  </si>
  <si>
    <t>784171101</t>
  </si>
  <si>
    <t>Zakrytí vnitřních podlah včetně pozdějšího odkrytí</t>
  </si>
  <si>
    <t>479470272</t>
  </si>
  <si>
    <t>8</t>
  </si>
  <si>
    <t>28323157</t>
  </si>
  <si>
    <t>fólie pro malířské potřeby zakrývací tl 14µ 4x5m</t>
  </si>
  <si>
    <t>-1600964703</t>
  </si>
  <si>
    <t>784171121</t>
  </si>
  <si>
    <t>Zakrytí vnitřních ploch konstrukcí nebo prvků v místnostech v do 3,80 m</t>
  </si>
  <si>
    <t>2025987296</t>
  </si>
  <si>
    <t>10</t>
  </si>
  <si>
    <t>58124842</t>
  </si>
  <si>
    <t>fólie pro malířské potřeby zakrývací tl 7µ 4x5m</t>
  </si>
  <si>
    <t>-661135624</t>
  </si>
  <si>
    <t>5</t>
  </si>
  <si>
    <t>784181101</t>
  </si>
  <si>
    <t>Základní akrylátová jednonásobná bezbarvá penetrace podkladu v místnostech v do 3,80 m</t>
  </si>
  <si>
    <t>-758295857</t>
  </si>
  <si>
    <t>784221101</t>
  </si>
  <si>
    <t>Dvojnásobné bílé malby ze směsí za sucha dobře otěruvzdorných v místnostech do 3,80 m</t>
  </si>
  <si>
    <t>151193134</t>
  </si>
  <si>
    <t>11</t>
  </si>
  <si>
    <t>784191007</t>
  </si>
  <si>
    <t>Čištění vnitřních ploch podlah po provedení malířských prací</t>
  </si>
  <si>
    <t>-1197781609</t>
  </si>
  <si>
    <t>HZS</t>
  </si>
  <si>
    <t>Hodinové zúčtovací sazby</t>
  </si>
  <si>
    <t>35</t>
  </si>
  <si>
    <t>HZS2311</t>
  </si>
  <si>
    <t>Stěhování nábytku a zařízení</t>
  </si>
  <si>
    <t>hod</t>
  </si>
  <si>
    <t>512</t>
  </si>
  <si>
    <t>85441914</t>
  </si>
  <si>
    <t>VRN</t>
  </si>
  <si>
    <t>Vedlejší rozpočtové náklady</t>
  </si>
  <si>
    <t>VRN7</t>
  </si>
  <si>
    <t>070001000</t>
  </si>
  <si>
    <t>%</t>
  </si>
  <si>
    <t>1024</t>
  </si>
  <si>
    <t>2078116956</t>
  </si>
  <si>
    <t>VRN9</t>
  </si>
  <si>
    <t>Ostatní náklady</t>
  </si>
  <si>
    <t>33</t>
  </si>
  <si>
    <t>090001000</t>
  </si>
  <si>
    <t>Ostatní náklady -dopravné</t>
  </si>
  <si>
    <t>…</t>
  </si>
  <si>
    <t>-1014981538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</si>
</sst>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1" t="s">
        <v>14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6"/>
      <c r="BE5" s="158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3" t="s">
        <v>17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6"/>
      <c r="BE6" s="159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9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9"/>
      <c r="BS8" s="13" t="s">
        <v>6</v>
      </c>
    </row>
    <row r="9" spans="1:74" ht="14.45" customHeight="1">
      <c r="B9" s="16"/>
      <c r="AR9" s="16"/>
      <c r="BE9" s="159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9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59"/>
      <c r="BS11" s="13" t="s">
        <v>6</v>
      </c>
    </row>
    <row r="12" spans="1:74" ht="6.95" customHeight="1">
      <c r="B12" s="16"/>
      <c r="AR12" s="16"/>
      <c r="BE12" s="159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9"/>
      <c r="BS13" s="13" t="s">
        <v>6</v>
      </c>
    </row>
    <row r="14" spans="1:74" ht="12.75">
      <c r="B14" s="16"/>
      <c r="E14" s="164" t="s">
        <v>29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23" t="s">
        <v>27</v>
      </c>
      <c r="AN14" s="25" t="s">
        <v>29</v>
      </c>
      <c r="AR14" s="16"/>
      <c r="BE14" s="159"/>
      <c r="BS14" s="13" t="s">
        <v>6</v>
      </c>
    </row>
    <row r="15" spans="1:74" ht="6.95" customHeight="1">
      <c r="B15" s="16"/>
      <c r="AR15" s="16"/>
      <c r="BE15" s="159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9"/>
      <c r="BS16" s="13" t="s">
        <v>4</v>
      </c>
    </row>
    <row r="17" spans="2:71" ht="18.399999999999999" customHeight="1">
      <c r="B17" s="16"/>
      <c r="E17" s="21" t="s">
        <v>26</v>
      </c>
      <c r="AK17" s="23" t="s">
        <v>27</v>
      </c>
      <c r="AN17" s="21" t="s">
        <v>1</v>
      </c>
      <c r="AR17" s="16"/>
      <c r="BE17" s="159"/>
      <c r="BS17" s="13" t="s">
        <v>31</v>
      </c>
    </row>
    <row r="18" spans="2:71" ht="6.95" customHeight="1">
      <c r="B18" s="16"/>
      <c r="AR18" s="16"/>
      <c r="BE18" s="159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59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59"/>
      <c r="BS20" s="13" t="s">
        <v>31</v>
      </c>
    </row>
    <row r="21" spans="2:71" ht="6.95" customHeight="1">
      <c r="B21" s="16"/>
      <c r="AR21" s="16"/>
      <c r="BE21" s="159"/>
    </row>
    <row r="22" spans="2:71" ht="12" customHeight="1">
      <c r="B22" s="16"/>
      <c r="D22" s="23" t="s">
        <v>33</v>
      </c>
      <c r="AR22" s="16"/>
      <c r="BE22" s="159"/>
    </row>
    <row r="23" spans="2:71" ht="16.5" customHeight="1">
      <c r="B23" s="16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6"/>
      <c r="BE23" s="159"/>
    </row>
    <row r="24" spans="2:71" ht="6.95" customHeight="1">
      <c r="B24" s="16"/>
      <c r="AR24" s="16"/>
      <c r="BE24" s="15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7">
        <f>ROUND(AG94,2)</f>
        <v>0</v>
      </c>
      <c r="AL26" s="168"/>
      <c r="AM26" s="168"/>
      <c r="AN26" s="168"/>
      <c r="AO26" s="168"/>
      <c r="AR26" s="28"/>
      <c r="BE26" s="159"/>
    </row>
    <row r="27" spans="2:71" s="1" customFormat="1" ht="6.95" customHeight="1">
      <c r="B27" s="28"/>
      <c r="AR27" s="28"/>
      <c r="BE27" s="159"/>
    </row>
    <row r="28" spans="2:71" s="1" customFormat="1" ht="12.75">
      <c r="B28" s="28"/>
      <c r="L28" s="169" t="s">
        <v>35</v>
      </c>
      <c r="M28" s="169"/>
      <c r="N28" s="169"/>
      <c r="O28" s="169"/>
      <c r="P28" s="169"/>
      <c r="W28" s="169" t="s">
        <v>36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37</v>
      </c>
      <c r="AL28" s="169"/>
      <c r="AM28" s="169"/>
      <c r="AN28" s="169"/>
      <c r="AO28" s="169"/>
      <c r="AR28" s="28"/>
      <c r="BE28" s="159"/>
    </row>
    <row r="29" spans="2:71" s="2" customFormat="1" ht="14.45" customHeight="1">
      <c r="B29" s="31"/>
      <c r="D29" s="23" t="s">
        <v>38</v>
      </c>
      <c r="F29" s="23" t="s">
        <v>39</v>
      </c>
      <c r="L29" s="157">
        <v>0.21</v>
      </c>
      <c r="M29" s="156"/>
      <c r="N29" s="156"/>
      <c r="O29" s="156"/>
      <c r="P29" s="156"/>
      <c r="W29" s="155">
        <f>ROUND(AZ94, 2)</f>
        <v>0</v>
      </c>
      <c r="X29" s="156"/>
      <c r="Y29" s="156"/>
      <c r="Z29" s="156"/>
      <c r="AA29" s="156"/>
      <c r="AB29" s="156"/>
      <c r="AC29" s="156"/>
      <c r="AD29" s="156"/>
      <c r="AE29" s="156"/>
      <c r="AK29" s="155">
        <f>ROUND(AV94, 2)</f>
        <v>0</v>
      </c>
      <c r="AL29" s="156"/>
      <c r="AM29" s="156"/>
      <c r="AN29" s="156"/>
      <c r="AO29" s="156"/>
      <c r="AR29" s="31"/>
      <c r="BE29" s="160"/>
    </row>
    <row r="30" spans="2:71" s="2" customFormat="1" ht="14.45" customHeight="1">
      <c r="B30" s="31"/>
      <c r="F30" s="23" t="s">
        <v>40</v>
      </c>
      <c r="L30" s="157">
        <v>0.15</v>
      </c>
      <c r="M30" s="156"/>
      <c r="N30" s="156"/>
      <c r="O30" s="156"/>
      <c r="P30" s="156"/>
      <c r="W30" s="155">
        <f>ROUND(BA94, 2)</f>
        <v>0</v>
      </c>
      <c r="X30" s="156"/>
      <c r="Y30" s="156"/>
      <c r="Z30" s="156"/>
      <c r="AA30" s="156"/>
      <c r="AB30" s="156"/>
      <c r="AC30" s="156"/>
      <c r="AD30" s="156"/>
      <c r="AE30" s="156"/>
      <c r="AK30" s="155">
        <f>ROUND(AW94, 2)</f>
        <v>0</v>
      </c>
      <c r="AL30" s="156"/>
      <c r="AM30" s="156"/>
      <c r="AN30" s="156"/>
      <c r="AO30" s="156"/>
      <c r="AR30" s="31"/>
      <c r="BE30" s="160"/>
    </row>
    <row r="31" spans="2:71" s="2" customFormat="1" ht="14.45" hidden="1" customHeight="1">
      <c r="B31" s="31"/>
      <c r="F31" s="23" t="s">
        <v>41</v>
      </c>
      <c r="L31" s="157">
        <v>0.21</v>
      </c>
      <c r="M31" s="156"/>
      <c r="N31" s="156"/>
      <c r="O31" s="156"/>
      <c r="P31" s="156"/>
      <c r="W31" s="155">
        <f>ROUND(BB94, 2)</f>
        <v>0</v>
      </c>
      <c r="X31" s="156"/>
      <c r="Y31" s="156"/>
      <c r="Z31" s="156"/>
      <c r="AA31" s="156"/>
      <c r="AB31" s="156"/>
      <c r="AC31" s="156"/>
      <c r="AD31" s="156"/>
      <c r="AE31" s="156"/>
      <c r="AK31" s="155">
        <v>0</v>
      </c>
      <c r="AL31" s="156"/>
      <c r="AM31" s="156"/>
      <c r="AN31" s="156"/>
      <c r="AO31" s="156"/>
      <c r="AR31" s="31"/>
      <c r="BE31" s="160"/>
    </row>
    <row r="32" spans="2:71" s="2" customFormat="1" ht="14.45" hidden="1" customHeight="1">
      <c r="B32" s="31"/>
      <c r="F32" s="23" t="s">
        <v>42</v>
      </c>
      <c r="L32" s="157">
        <v>0.15</v>
      </c>
      <c r="M32" s="156"/>
      <c r="N32" s="156"/>
      <c r="O32" s="156"/>
      <c r="P32" s="156"/>
      <c r="W32" s="155">
        <f>ROUND(BC94, 2)</f>
        <v>0</v>
      </c>
      <c r="X32" s="156"/>
      <c r="Y32" s="156"/>
      <c r="Z32" s="156"/>
      <c r="AA32" s="156"/>
      <c r="AB32" s="156"/>
      <c r="AC32" s="156"/>
      <c r="AD32" s="156"/>
      <c r="AE32" s="156"/>
      <c r="AK32" s="155">
        <v>0</v>
      </c>
      <c r="AL32" s="156"/>
      <c r="AM32" s="156"/>
      <c r="AN32" s="156"/>
      <c r="AO32" s="156"/>
      <c r="AR32" s="31"/>
      <c r="BE32" s="160"/>
    </row>
    <row r="33" spans="2:57" s="2" customFormat="1" ht="14.45" hidden="1" customHeight="1">
      <c r="B33" s="31"/>
      <c r="F33" s="23" t="s">
        <v>43</v>
      </c>
      <c r="L33" s="157">
        <v>0</v>
      </c>
      <c r="M33" s="156"/>
      <c r="N33" s="156"/>
      <c r="O33" s="156"/>
      <c r="P33" s="156"/>
      <c r="W33" s="155">
        <f>ROUND(BD94, 2)</f>
        <v>0</v>
      </c>
      <c r="X33" s="156"/>
      <c r="Y33" s="156"/>
      <c r="Z33" s="156"/>
      <c r="AA33" s="156"/>
      <c r="AB33" s="156"/>
      <c r="AC33" s="156"/>
      <c r="AD33" s="156"/>
      <c r="AE33" s="156"/>
      <c r="AK33" s="155">
        <v>0</v>
      </c>
      <c r="AL33" s="156"/>
      <c r="AM33" s="156"/>
      <c r="AN33" s="156"/>
      <c r="AO33" s="156"/>
      <c r="AR33" s="31"/>
      <c r="BE33" s="160"/>
    </row>
    <row r="34" spans="2:57" s="1" customFormat="1" ht="6.95" customHeight="1">
      <c r="B34" s="28"/>
      <c r="AR34" s="28"/>
      <c r="BE34" s="159"/>
    </row>
    <row r="35" spans="2:57" s="1" customFormat="1" ht="25.9" customHeight="1">
      <c r="B35" s="28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9" t="s">
        <v>46</v>
      </c>
      <c r="Y35" s="190"/>
      <c r="Z35" s="190"/>
      <c r="AA35" s="190"/>
      <c r="AB35" s="190"/>
      <c r="AC35" s="34"/>
      <c r="AD35" s="34"/>
      <c r="AE35" s="34"/>
      <c r="AF35" s="34"/>
      <c r="AG35" s="34"/>
      <c r="AH35" s="34"/>
      <c r="AI35" s="34"/>
      <c r="AJ35" s="34"/>
      <c r="AK35" s="191">
        <f>SUM(AK26:AK33)</f>
        <v>0</v>
      </c>
      <c r="AL35" s="190"/>
      <c r="AM35" s="190"/>
      <c r="AN35" s="190"/>
      <c r="AO35" s="192"/>
      <c r="AP35" s="32"/>
      <c r="AQ35" s="32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6" t="s">
        <v>47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48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8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49</v>
      </c>
      <c r="AI60" s="30"/>
      <c r="AJ60" s="30"/>
      <c r="AK60" s="30"/>
      <c r="AL60" s="30"/>
      <c r="AM60" s="38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6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52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8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49</v>
      </c>
      <c r="AI75" s="30"/>
      <c r="AJ75" s="30"/>
      <c r="AK75" s="30"/>
      <c r="AL75" s="30"/>
      <c r="AM75" s="38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0" s="1" customFormat="1" ht="24.95" customHeight="1">
      <c r="B82" s="28"/>
      <c r="C82" s="17" t="s">
        <v>53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3"/>
      <c r="C84" s="23" t="s">
        <v>13</v>
      </c>
      <c r="L84" s="3" t="str">
        <f>K5</f>
        <v>2023-073</v>
      </c>
      <c r="AR84" s="43"/>
    </row>
    <row r="85" spans="1:90" s="4" customFormat="1" ht="36.950000000000003" customHeight="1">
      <c r="B85" s="44"/>
      <c r="C85" s="45" t="s">
        <v>16</v>
      </c>
      <c r="L85" s="180" t="str">
        <f>K6</f>
        <v>Jesle Severní Terasa - výmalba celého objektu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4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6" t="str">
        <f>IF(K8="","",K8)</f>
        <v>Ústí nad, Labem, Mezní 2853/2</v>
      </c>
      <c r="AI87" s="23" t="s">
        <v>22</v>
      </c>
      <c r="AM87" s="182" t="str">
        <f>IF(AN8= "","",AN8)</f>
        <v>4. 5. 2023</v>
      </c>
      <c r="AN87" s="182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83" t="str">
        <f>IF(E17="","",E17)</f>
        <v xml:space="preserve"> </v>
      </c>
      <c r="AN89" s="184"/>
      <c r="AO89" s="184"/>
      <c r="AP89" s="184"/>
      <c r="AR89" s="28"/>
      <c r="AS89" s="185" t="s">
        <v>54</v>
      </c>
      <c r="AT89" s="186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83" t="str">
        <f>IF(E20="","",E20)</f>
        <v xml:space="preserve"> </v>
      </c>
      <c r="AN90" s="184"/>
      <c r="AO90" s="184"/>
      <c r="AP90" s="184"/>
      <c r="AR90" s="28"/>
      <c r="AS90" s="187"/>
      <c r="AT90" s="188"/>
      <c r="BD90" s="50"/>
    </row>
    <row r="91" spans="1:90" s="1" customFormat="1" ht="10.9" customHeight="1">
      <c r="B91" s="28"/>
      <c r="AR91" s="28"/>
      <c r="AS91" s="187"/>
      <c r="AT91" s="188"/>
      <c r="BD91" s="50"/>
    </row>
    <row r="92" spans="1:90" s="1" customFormat="1" ht="29.25" customHeight="1">
      <c r="B92" s="28"/>
      <c r="C92" s="175" t="s">
        <v>55</v>
      </c>
      <c r="D92" s="176"/>
      <c r="E92" s="176"/>
      <c r="F92" s="176"/>
      <c r="G92" s="176"/>
      <c r="H92" s="51"/>
      <c r="I92" s="177" t="s">
        <v>56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57</v>
      </c>
      <c r="AH92" s="176"/>
      <c r="AI92" s="176"/>
      <c r="AJ92" s="176"/>
      <c r="AK92" s="176"/>
      <c r="AL92" s="176"/>
      <c r="AM92" s="176"/>
      <c r="AN92" s="177" t="s">
        <v>58</v>
      </c>
      <c r="AO92" s="176"/>
      <c r="AP92" s="179"/>
      <c r="AQ92" s="52" t="s">
        <v>59</v>
      </c>
      <c r="AR92" s="28"/>
      <c r="AS92" s="53" t="s">
        <v>60</v>
      </c>
      <c r="AT92" s="54" t="s">
        <v>61</v>
      </c>
      <c r="AU92" s="54" t="s">
        <v>62</v>
      </c>
      <c r="AV92" s="54" t="s">
        <v>63</v>
      </c>
      <c r="AW92" s="54" t="s">
        <v>64</v>
      </c>
      <c r="AX92" s="54" t="s">
        <v>65</v>
      </c>
      <c r="AY92" s="54" t="s">
        <v>66</v>
      </c>
      <c r="AZ92" s="54" t="s">
        <v>67</v>
      </c>
      <c r="BA92" s="54" t="s">
        <v>68</v>
      </c>
      <c r="BB92" s="54" t="s">
        <v>69</v>
      </c>
      <c r="BC92" s="54" t="s">
        <v>70</v>
      </c>
      <c r="BD92" s="55" t="s">
        <v>71</v>
      </c>
    </row>
    <row r="93" spans="1:90" s="1" customFormat="1" ht="10.9" customHeight="1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73</v>
      </c>
      <c r="BT94" s="66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0" s="6" customFormat="1" ht="24.75" customHeight="1">
      <c r="A95" s="67" t="s">
        <v>77</v>
      </c>
      <c r="B95" s="68"/>
      <c r="C95" s="69"/>
      <c r="D95" s="172" t="s">
        <v>14</v>
      </c>
      <c r="E95" s="172"/>
      <c r="F95" s="172"/>
      <c r="G95" s="172"/>
      <c r="H95" s="172"/>
      <c r="I95" s="70"/>
      <c r="J95" s="172" t="s">
        <v>17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'Jesle Severní ...'!J28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1" t="s">
        <v>78</v>
      </c>
      <c r="AR95" s="68"/>
      <c r="AS95" s="72">
        <v>0</v>
      </c>
      <c r="AT95" s="73">
        <f>ROUND(SUM(AV95:AW95),2)</f>
        <v>0</v>
      </c>
      <c r="AU95" s="74">
        <f>'Jesle Severní ...'!P125</f>
        <v>0</v>
      </c>
      <c r="AV95" s="73">
        <f>'Jesle Severní ...'!J31</f>
        <v>0</v>
      </c>
      <c r="AW95" s="73">
        <f>'Jesle Severní ...'!J32</f>
        <v>0</v>
      </c>
      <c r="AX95" s="73">
        <f>'Jesle Severní ...'!J33</f>
        <v>0</v>
      </c>
      <c r="AY95" s="73">
        <f>'Jesle Severní ...'!J34</f>
        <v>0</v>
      </c>
      <c r="AZ95" s="73">
        <f>'Jesle Severní ...'!F31</f>
        <v>0</v>
      </c>
      <c r="BA95" s="73">
        <f>'Jesle Severní ...'!F32</f>
        <v>0</v>
      </c>
      <c r="BB95" s="73">
        <f>'Jesle Severní ...'!F33</f>
        <v>0</v>
      </c>
      <c r="BC95" s="73">
        <f>'Jesle Severní ...'!F34</f>
        <v>0</v>
      </c>
      <c r="BD95" s="75">
        <f>'Jesle Severní ...'!F35</f>
        <v>0</v>
      </c>
      <c r="BT95" s="76" t="s">
        <v>79</v>
      </c>
      <c r="BU95" s="76" t="s">
        <v>80</v>
      </c>
      <c r="BV95" s="76" t="s">
        <v>75</v>
      </c>
      <c r="BW95" s="76" t="s">
        <v>5</v>
      </c>
      <c r="BX95" s="76" t="s">
        <v>76</v>
      </c>
      <c r="CL95" s="76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8"/>
    </row>
  </sheetData>
  <sheetProtection algorithmName="SHA-512" hashValue="N6zR7E0dkIj/fGIF7E1dy2SLKzbdDU7YzSpghyBTzBmJiibTwglKJEQVV6AaQetdlCBntqfMh93+8XJVl0fuSQ==" saltValue="u/+tqx+NO4HfEkCx/8Gi/oIEmmP1GwTecbpxq1/3oLaRZJpT9o/CA5f1ZKlWHjWeu15Mo45FqnLQezBQqyqO9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23-073 - Jesle Severní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2"/>
  <sheetViews>
    <sheetView showGridLines="0" tabSelected="1" topLeftCell="A151" workbookViewId="0">
      <selection activeCell="J137" sqref="J13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82</v>
      </c>
      <c r="L4" s="16"/>
      <c r="M4" s="77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80" t="s">
        <v>17</v>
      </c>
      <c r="F7" s="193"/>
      <c r="G7" s="193"/>
      <c r="H7" s="193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7" t="str">
        <f>'Rekapitulace stavby'!AN8</f>
        <v>4. 5. 2023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27</v>
      </c>
      <c r="J13" s="21" t="str">
        <f>IF('Rekapitulace stavby'!AN11="","",'Rekapitulace stavby'!AN11)</f>
        <v/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28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4" t="str">
        <f>'Rekapitulace stavby'!E14</f>
        <v>Vyplň údaj</v>
      </c>
      <c r="F16" s="161"/>
      <c r="G16" s="161"/>
      <c r="H16" s="161"/>
      <c r="I16" s="23" t="s">
        <v>27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30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27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32</v>
      </c>
      <c r="I21" s="23" t="s">
        <v>25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27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33</v>
      </c>
      <c r="L24" s="28"/>
    </row>
    <row r="25" spans="2:12" s="7" customFormat="1" ht="16.5" customHeight="1">
      <c r="B25" s="78"/>
      <c r="E25" s="166" t="s">
        <v>1</v>
      </c>
      <c r="F25" s="166"/>
      <c r="G25" s="166"/>
      <c r="H25" s="166"/>
      <c r="L25" s="78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8"/>
      <c r="E27" s="48"/>
      <c r="F27" s="48"/>
      <c r="G27" s="48"/>
      <c r="H27" s="48"/>
      <c r="I27" s="48"/>
      <c r="J27" s="48"/>
      <c r="K27" s="48"/>
      <c r="L27" s="28"/>
    </row>
    <row r="28" spans="2:12" s="1" customFormat="1" ht="25.35" customHeight="1">
      <c r="B28" s="28"/>
      <c r="D28" s="79" t="s">
        <v>34</v>
      </c>
      <c r="J28" s="60">
        <f>ROUND(J125, 2)</f>
        <v>0</v>
      </c>
      <c r="L28" s="28"/>
    </row>
    <row r="29" spans="2:12" s="1" customFormat="1" ht="6.95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14.45" customHeight="1">
      <c r="B30" s="28"/>
      <c r="F30" s="80" t="s">
        <v>36</v>
      </c>
      <c r="I30" s="80" t="s">
        <v>35</v>
      </c>
      <c r="J30" s="80" t="s">
        <v>37</v>
      </c>
      <c r="L30" s="28"/>
    </row>
    <row r="31" spans="2:12" s="1" customFormat="1" ht="14.45" customHeight="1">
      <c r="B31" s="28"/>
      <c r="D31" s="81" t="s">
        <v>38</v>
      </c>
      <c r="E31" s="23" t="s">
        <v>39</v>
      </c>
      <c r="F31" s="82">
        <f>ROUND((SUM(BE125:BE171)),  2)</f>
        <v>0</v>
      </c>
      <c r="I31" s="83">
        <v>0.21</v>
      </c>
      <c r="J31" s="82">
        <f>ROUND(((SUM(BE125:BE171))*I31),  2)</f>
        <v>0</v>
      </c>
      <c r="L31" s="28"/>
    </row>
    <row r="32" spans="2:12" s="1" customFormat="1" ht="14.45" customHeight="1">
      <c r="B32" s="28"/>
      <c r="E32" s="23" t="s">
        <v>40</v>
      </c>
      <c r="F32" s="82">
        <f>ROUND((SUM(BF125:BF171)),  2)</f>
        <v>0</v>
      </c>
      <c r="I32" s="83">
        <v>0.15</v>
      </c>
      <c r="J32" s="82">
        <f>ROUND(((SUM(BF125:BF171))*I32),  2)</f>
        <v>0</v>
      </c>
      <c r="L32" s="28"/>
    </row>
    <row r="33" spans="2:12" s="1" customFormat="1" ht="14.45" hidden="1" customHeight="1">
      <c r="B33" s="28"/>
      <c r="E33" s="23" t="s">
        <v>41</v>
      </c>
      <c r="F33" s="82">
        <f>ROUND((SUM(BG125:BG171)),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42</v>
      </c>
      <c r="F34" s="82">
        <f>ROUND((SUM(BH125:BH171)),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43</v>
      </c>
      <c r="F35" s="82">
        <f>ROUND((SUM(BI125:BI171)),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44</v>
      </c>
      <c r="E37" s="51"/>
      <c r="F37" s="51"/>
      <c r="G37" s="86" t="s">
        <v>45</v>
      </c>
      <c r="H37" s="87" t="s">
        <v>46</v>
      </c>
      <c r="I37" s="51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8" t="s">
        <v>49</v>
      </c>
      <c r="E61" s="30"/>
      <c r="F61" s="90" t="s">
        <v>50</v>
      </c>
      <c r="G61" s="38" t="s">
        <v>49</v>
      </c>
      <c r="H61" s="30"/>
      <c r="I61" s="30"/>
      <c r="J61" s="91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8" t="s">
        <v>49</v>
      </c>
      <c r="E76" s="30"/>
      <c r="F76" s="90" t="s">
        <v>50</v>
      </c>
      <c r="G76" s="38" t="s">
        <v>49</v>
      </c>
      <c r="H76" s="30"/>
      <c r="I76" s="30"/>
      <c r="J76" s="91" t="s">
        <v>50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>
      <c r="B82" s="28"/>
      <c r="C82" s="17" t="s">
        <v>83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0" t="str">
        <f>E7</f>
        <v>Jesle Severní Terasa - výmalba celého objektu</v>
      </c>
      <c r="F85" s="193"/>
      <c r="G85" s="193"/>
      <c r="H85" s="193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>Ústí nad, Labem, Mezní 2853/2</v>
      </c>
      <c r="I87" s="23" t="s">
        <v>22</v>
      </c>
      <c r="J87" s="47" t="str">
        <f>IF(J10="","",J10)</f>
        <v>4. 5. 2023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24</v>
      </c>
      <c r="F89" s="21" t="str">
        <f>E13</f>
        <v xml:space="preserve"> </v>
      </c>
      <c r="I89" s="23" t="s">
        <v>30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28</v>
      </c>
      <c r="F90" s="21" t="str">
        <f>IF(E16="","",E16)</f>
        <v>Vyplň údaj</v>
      </c>
      <c r="I90" s="23" t="s">
        <v>32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84</v>
      </c>
      <c r="D92" s="84"/>
      <c r="E92" s="84"/>
      <c r="F92" s="84"/>
      <c r="G92" s="84"/>
      <c r="H92" s="84"/>
      <c r="I92" s="84"/>
      <c r="J92" s="93" t="s">
        <v>85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86</v>
      </c>
      <c r="J94" s="60">
        <f>J125</f>
        <v>0</v>
      </c>
      <c r="L94" s="28"/>
      <c r="AU94" s="13" t="s">
        <v>87</v>
      </c>
    </row>
    <row r="95" spans="2:47" s="8" customFormat="1" ht="24.95" customHeight="1">
      <c r="B95" s="95"/>
      <c r="D95" s="96" t="s">
        <v>88</v>
      </c>
      <c r="E95" s="97"/>
      <c r="F95" s="97"/>
      <c r="G95" s="97"/>
      <c r="H95" s="97"/>
      <c r="I95" s="97"/>
      <c r="J95" s="98">
        <f>J126</f>
        <v>0</v>
      </c>
      <c r="L95" s="95"/>
    </row>
    <row r="96" spans="2:47" s="9" customFormat="1" ht="19.899999999999999" customHeight="1">
      <c r="B96" s="99"/>
      <c r="D96" s="100" t="s">
        <v>89</v>
      </c>
      <c r="E96" s="101"/>
      <c r="F96" s="101"/>
      <c r="G96" s="101"/>
      <c r="H96" s="101"/>
      <c r="I96" s="101"/>
      <c r="J96" s="102">
        <f>J127</f>
        <v>0</v>
      </c>
      <c r="L96" s="99"/>
    </row>
    <row r="97" spans="2:12" s="9" customFormat="1" ht="19.899999999999999" customHeight="1">
      <c r="B97" s="99"/>
      <c r="D97" s="100" t="s">
        <v>90</v>
      </c>
      <c r="E97" s="101"/>
      <c r="F97" s="101"/>
      <c r="G97" s="101"/>
      <c r="H97" s="101"/>
      <c r="I97" s="101"/>
      <c r="J97" s="102">
        <f>J129</f>
        <v>0</v>
      </c>
      <c r="L97" s="99"/>
    </row>
    <row r="98" spans="2:12" s="9" customFormat="1" ht="19.899999999999999" customHeight="1">
      <c r="B98" s="99"/>
      <c r="D98" s="100" t="s">
        <v>91</v>
      </c>
      <c r="E98" s="101"/>
      <c r="F98" s="101"/>
      <c r="G98" s="101"/>
      <c r="H98" s="101"/>
      <c r="I98" s="101"/>
      <c r="J98" s="102">
        <f>J131</f>
        <v>0</v>
      </c>
      <c r="L98" s="99"/>
    </row>
    <row r="99" spans="2:12" s="9" customFormat="1" ht="19.899999999999999" customHeight="1">
      <c r="B99" s="99"/>
      <c r="D99" s="100" t="s">
        <v>92</v>
      </c>
      <c r="E99" s="101"/>
      <c r="F99" s="101"/>
      <c r="G99" s="101"/>
      <c r="H99" s="101"/>
      <c r="I99" s="101"/>
      <c r="J99" s="102">
        <f>J137</f>
        <v>0</v>
      </c>
      <c r="L99" s="99"/>
    </row>
    <row r="100" spans="2:12" s="8" customFormat="1" ht="24.95" customHeight="1">
      <c r="B100" s="95"/>
      <c r="D100" s="96" t="s">
        <v>93</v>
      </c>
      <c r="E100" s="97"/>
      <c r="F100" s="97"/>
      <c r="G100" s="97"/>
      <c r="H100" s="97"/>
      <c r="I100" s="97"/>
      <c r="J100" s="98">
        <f>J140</f>
        <v>0</v>
      </c>
      <c r="L100" s="95"/>
    </row>
    <row r="101" spans="2:12" s="9" customFormat="1" ht="19.899999999999999" customHeight="1">
      <c r="B101" s="99"/>
      <c r="D101" s="100" t="s">
        <v>94</v>
      </c>
      <c r="E101" s="101"/>
      <c r="F101" s="101"/>
      <c r="G101" s="101"/>
      <c r="H101" s="101"/>
      <c r="I101" s="101"/>
      <c r="J101" s="102">
        <f>J141</f>
        <v>0</v>
      </c>
      <c r="L101" s="99"/>
    </row>
    <row r="102" spans="2:12" s="9" customFormat="1" ht="19.899999999999999" customHeight="1">
      <c r="B102" s="99"/>
      <c r="D102" s="100" t="s">
        <v>95</v>
      </c>
      <c r="E102" s="101"/>
      <c r="F102" s="101"/>
      <c r="G102" s="101"/>
      <c r="H102" s="101"/>
      <c r="I102" s="101"/>
      <c r="J102" s="102">
        <f>J144</f>
        <v>0</v>
      </c>
      <c r="L102" s="99"/>
    </row>
    <row r="103" spans="2:12" s="9" customFormat="1" ht="19.899999999999999" customHeight="1">
      <c r="B103" s="99"/>
      <c r="D103" s="100" t="s">
        <v>96</v>
      </c>
      <c r="E103" s="101"/>
      <c r="F103" s="101"/>
      <c r="G103" s="101"/>
      <c r="H103" s="101"/>
      <c r="I103" s="101"/>
      <c r="J103" s="102">
        <f>J151</f>
        <v>0</v>
      </c>
      <c r="L103" s="99"/>
    </row>
    <row r="104" spans="2:12" s="8" customFormat="1" ht="24.95" customHeight="1">
      <c r="B104" s="95"/>
      <c r="D104" s="96" t="s">
        <v>97</v>
      </c>
      <c r="E104" s="97"/>
      <c r="F104" s="97"/>
      <c r="G104" s="97"/>
      <c r="H104" s="97"/>
      <c r="I104" s="97"/>
      <c r="J104" s="98">
        <f>J165</f>
        <v>0</v>
      </c>
      <c r="L104" s="95"/>
    </row>
    <row r="105" spans="2:12" s="8" customFormat="1" ht="24.95" customHeight="1">
      <c r="B105" s="95"/>
      <c r="D105" s="96" t="s">
        <v>98</v>
      </c>
      <c r="E105" s="97"/>
      <c r="F105" s="97"/>
      <c r="G105" s="97"/>
      <c r="H105" s="97"/>
      <c r="I105" s="97"/>
      <c r="J105" s="98">
        <f>J167</f>
        <v>0</v>
      </c>
      <c r="L105" s="95"/>
    </row>
    <row r="106" spans="2:12" s="9" customFormat="1" ht="19.899999999999999" customHeight="1">
      <c r="B106" s="99"/>
      <c r="D106" s="100" t="s">
        <v>99</v>
      </c>
      <c r="E106" s="101"/>
      <c r="F106" s="101"/>
      <c r="G106" s="101"/>
      <c r="H106" s="101"/>
      <c r="I106" s="101"/>
      <c r="J106" s="102">
        <f>J168</f>
        <v>0</v>
      </c>
      <c r="L106" s="99"/>
    </row>
    <row r="107" spans="2:12" s="9" customFormat="1" ht="19.899999999999999" customHeight="1">
      <c r="B107" s="99"/>
      <c r="D107" s="100" t="s">
        <v>100</v>
      </c>
      <c r="E107" s="101"/>
      <c r="F107" s="101"/>
      <c r="G107" s="101"/>
      <c r="H107" s="101"/>
      <c r="I107" s="101"/>
      <c r="J107" s="102">
        <f>J170</f>
        <v>0</v>
      </c>
      <c r="L107" s="99"/>
    </row>
    <row r="108" spans="2:12" s="1" customFormat="1" ht="21.75" customHeight="1">
      <c r="B108" s="28"/>
      <c r="L108" s="28"/>
    </row>
    <row r="109" spans="2:12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8"/>
    </row>
    <row r="113" spans="2:65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8"/>
    </row>
    <row r="114" spans="2:65" s="1" customFormat="1" ht="24.95" customHeight="1">
      <c r="B114" s="28"/>
      <c r="C114" s="17" t="s">
        <v>101</v>
      </c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16</v>
      </c>
      <c r="L116" s="28"/>
    </row>
    <row r="117" spans="2:65" s="1" customFormat="1" ht="16.5" customHeight="1">
      <c r="B117" s="28"/>
      <c r="E117" s="180" t="str">
        <f>E7</f>
        <v>Jesle Severní Terasa - výmalba celého objektu</v>
      </c>
      <c r="F117" s="193"/>
      <c r="G117" s="193"/>
      <c r="H117" s="193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F10</f>
        <v>Ústí nad, Labem, Mezní 2853/2</v>
      </c>
      <c r="I119" s="23" t="s">
        <v>22</v>
      </c>
      <c r="J119" s="47" t="str">
        <f>IF(J10="","",J10)</f>
        <v>4. 5. 2023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E13</f>
        <v xml:space="preserve"> </v>
      </c>
      <c r="I121" s="23" t="s">
        <v>30</v>
      </c>
      <c r="J121" s="26" t="str">
        <f>E19</f>
        <v xml:space="preserve"> </v>
      </c>
      <c r="L121" s="28"/>
    </row>
    <row r="122" spans="2:65" s="1" customFormat="1" ht="15.2" customHeight="1">
      <c r="B122" s="28"/>
      <c r="C122" s="23" t="s">
        <v>28</v>
      </c>
      <c r="F122" s="21" t="str">
        <f>IF(E16="","",E16)</f>
        <v>Vyplň údaj</v>
      </c>
      <c r="I122" s="23" t="s">
        <v>32</v>
      </c>
      <c r="J122" s="26" t="str">
        <f>E22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3"/>
      <c r="C124" s="104" t="s">
        <v>102</v>
      </c>
      <c r="D124" s="105" t="s">
        <v>59</v>
      </c>
      <c r="E124" s="105" t="s">
        <v>55</v>
      </c>
      <c r="F124" s="105" t="s">
        <v>56</v>
      </c>
      <c r="G124" s="105" t="s">
        <v>103</v>
      </c>
      <c r="H124" s="105" t="s">
        <v>104</v>
      </c>
      <c r="I124" s="105" t="s">
        <v>105</v>
      </c>
      <c r="J124" s="106" t="s">
        <v>85</v>
      </c>
      <c r="K124" s="107" t="s">
        <v>106</v>
      </c>
      <c r="L124" s="103"/>
      <c r="M124" s="53" t="s">
        <v>1</v>
      </c>
      <c r="N124" s="54" t="s">
        <v>38</v>
      </c>
      <c r="O124" s="54" t="s">
        <v>107</v>
      </c>
      <c r="P124" s="54" t="s">
        <v>108</v>
      </c>
      <c r="Q124" s="54" t="s">
        <v>109</v>
      </c>
      <c r="R124" s="54" t="s">
        <v>110</v>
      </c>
      <c r="S124" s="54" t="s">
        <v>111</v>
      </c>
      <c r="T124" s="55" t="s">
        <v>112</v>
      </c>
    </row>
    <row r="125" spans="2:65" s="1" customFormat="1" ht="22.9" customHeight="1">
      <c r="B125" s="28"/>
      <c r="C125" s="58" t="s">
        <v>113</v>
      </c>
      <c r="J125" s="108">
        <f>BK125</f>
        <v>0</v>
      </c>
      <c r="L125" s="28"/>
      <c r="M125" s="56"/>
      <c r="N125" s="48"/>
      <c r="O125" s="48"/>
      <c r="P125" s="109">
        <f>P126+P140+P165+P167</f>
        <v>0</v>
      </c>
      <c r="Q125" s="48"/>
      <c r="R125" s="109">
        <f>R126+R140+R165+R167</f>
        <v>3.1546646999999997</v>
      </c>
      <c r="S125" s="48"/>
      <c r="T125" s="110">
        <f>T126+T140+T165+T167</f>
        <v>0.7253136</v>
      </c>
      <c r="AT125" s="13" t="s">
        <v>73</v>
      </c>
      <c r="AU125" s="13" t="s">
        <v>87</v>
      </c>
      <c r="BK125" s="111">
        <f>BK126+BK140+BK165+BK167</f>
        <v>0</v>
      </c>
    </row>
    <row r="126" spans="2:65" s="11" customFormat="1" ht="25.9" customHeight="1">
      <c r="B126" s="112"/>
      <c r="D126" s="113" t="s">
        <v>73</v>
      </c>
      <c r="E126" s="114" t="s">
        <v>114</v>
      </c>
      <c r="F126" s="114" t="s">
        <v>115</v>
      </c>
      <c r="I126" s="115"/>
      <c r="J126" s="116">
        <f>BK126</f>
        <v>0</v>
      </c>
      <c r="L126" s="112"/>
      <c r="M126" s="117"/>
      <c r="P126" s="118">
        <f>P127+P129+P131+P137</f>
        <v>0</v>
      </c>
      <c r="R126" s="118">
        <f>R127+R129+R131+R137</f>
        <v>0.50570000000000004</v>
      </c>
      <c r="T126" s="119">
        <f>T127+T129+T131+T137</f>
        <v>0</v>
      </c>
      <c r="AR126" s="113" t="s">
        <v>79</v>
      </c>
      <c r="AT126" s="120" t="s">
        <v>73</v>
      </c>
      <c r="AU126" s="120" t="s">
        <v>74</v>
      </c>
      <c r="AY126" s="113" t="s">
        <v>116</v>
      </c>
      <c r="BK126" s="121">
        <f>BK127+BK129+BK131+BK137</f>
        <v>0</v>
      </c>
    </row>
    <row r="127" spans="2:65" s="11" customFormat="1" ht="22.9" customHeight="1">
      <c r="B127" s="112"/>
      <c r="D127" s="113" t="s">
        <v>73</v>
      </c>
      <c r="E127" s="122" t="s">
        <v>117</v>
      </c>
      <c r="F127" s="122" t="s">
        <v>118</v>
      </c>
      <c r="I127" s="115"/>
      <c r="J127" s="123">
        <f>BK127</f>
        <v>0</v>
      </c>
      <c r="L127" s="112"/>
      <c r="M127" s="117"/>
      <c r="P127" s="118">
        <f>P128</f>
        <v>0</v>
      </c>
      <c r="R127" s="118">
        <f>R128</f>
        <v>0.50150000000000006</v>
      </c>
      <c r="T127" s="119">
        <f>T128</f>
        <v>0</v>
      </c>
      <c r="AR127" s="113" t="s">
        <v>79</v>
      </c>
      <c r="AT127" s="120" t="s">
        <v>73</v>
      </c>
      <c r="AU127" s="120" t="s">
        <v>79</v>
      </c>
      <c r="AY127" s="113" t="s">
        <v>116</v>
      </c>
      <c r="BK127" s="121">
        <f>BK128</f>
        <v>0</v>
      </c>
    </row>
    <row r="128" spans="2:65" s="1" customFormat="1" ht="24.2" customHeight="1">
      <c r="B128" s="28"/>
      <c r="C128" s="124" t="s">
        <v>119</v>
      </c>
      <c r="D128" s="124" t="s">
        <v>120</v>
      </c>
      <c r="E128" s="125" t="s">
        <v>121</v>
      </c>
      <c r="F128" s="126" t="s">
        <v>122</v>
      </c>
      <c r="G128" s="127" t="s">
        <v>123</v>
      </c>
      <c r="H128" s="128">
        <v>29.5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39</v>
      </c>
      <c r="P128" s="134">
        <f>O128*H128</f>
        <v>0</v>
      </c>
      <c r="Q128" s="134">
        <v>1.7000000000000001E-2</v>
      </c>
      <c r="R128" s="134">
        <f>Q128*H128</f>
        <v>0.50150000000000006</v>
      </c>
      <c r="S128" s="134">
        <v>0</v>
      </c>
      <c r="T128" s="135">
        <f>S128*H128</f>
        <v>0</v>
      </c>
      <c r="AR128" s="136" t="s">
        <v>124</v>
      </c>
      <c r="AT128" s="136" t="s">
        <v>120</v>
      </c>
      <c r="AU128" s="136" t="s">
        <v>81</v>
      </c>
      <c r="AY128" s="13" t="s">
        <v>116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79</v>
      </c>
      <c r="BK128" s="137">
        <f>ROUND(I128*H128,2)</f>
        <v>0</v>
      </c>
      <c r="BL128" s="13" t="s">
        <v>124</v>
      </c>
      <c r="BM128" s="136" t="s">
        <v>125</v>
      </c>
    </row>
    <row r="129" spans="2:65" s="11" customFormat="1" ht="22.9" customHeight="1">
      <c r="B129" s="112"/>
      <c r="D129" s="113" t="s">
        <v>73</v>
      </c>
      <c r="E129" s="122" t="s">
        <v>126</v>
      </c>
      <c r="F129" s="122" t="s">
        <v>127</v>
      </c>
      <c r="I129" s="115"/>
      <c r="J129" s="123">
        <f>BK129</f>
        <v>0</v>
      </c>
      <c r="L129" s="112"/>
      <c r="M129" s="117"/>
      <c r="P129" s="118">
        <f>P130</f>
        <v>0</v>
      </c>
      <c r="R129" s="118">
        <f>R130</f>
        <v>4.2000000000000006E-3</v>
      </c>
      <c r="T129" s="119">
        <f>T130</f>
        <v>0</v>
      </c>
      <c r="AR129" s="113" t="s">
        <v>79</v>
      </c>
      <c r="AT129" s="120" t="s">
        <v>73</v>
      </c>
      <c r="AU129" s="120" t="s">
        <v>79</v>
      </c>
      <c r="AY129" s="113" t="s">
        <v>116</v>
      </c>
      <c r="BK129" s="121">
        <f>BK130</f>
        <v>0</v>
      </c>
    </row>
    <row r="130" spans="2:65" s="1" customFormat="1" ht="16.5" customHeight="1">
      <c r="B130" s="28"/>
      <c r="C130" s="124" t="s">
        <v>128</v>
      </c>
      <c r="D130" s="124" t="s">
        <v>120</v>
      </c>
      <c r="E130" s="125" t="s">
        <v>129</v>
      </c>
      <c r="F130" s="126" t="s">
        <v>130</v>
      </c>
      <c r="G130" s="127" t="s">
        <v>123</v>
      </c>
      <c r="H130" s="128">
        <v>20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39</v>
      </c>
      <c r="P130" s="134">
        <f>O130*H130</f>
        <v>0</v>
      </c>
      <c r="Q130" s="134">
        <v>2.1000000000000001E-4</v>
      </c>
      <c r="R130" s="134">
        <f>Q130*H130</f>
        <v>4.2000000000000006E-3</v>
      </c>
      <c r="S130" s="134">
        <v>0</v>
      </c>
      <c r="T130" s="135">
        <f>S130*H130</f>
        <v>0</v>
      </c>
      <c r="AR130" s="136" t="s">
        <v>124</v>
      </c>
      <c r="AT130" s="136" t="s">
        <v>120</v>
      </c>
      <c r="AU130" s="136" t="s">
        <v>81</v>
      </c>
      <c r="AY130" s="13" t="s">
        <v>116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79</v>
      </c>
      <c r="BK130" s="137">
        <f>ROUND(I130*H130,2)</f>
        <v>0</v>
      </c>
      <c r="BL130" s="13" t="s">
        <v>124</v>
      </c>
      <c r="BM130" s="136" t="s">
        <v>131</v>
      </c>
    </row>
    <row r="131" spans="2:65" s="11" customFormat="1" ht="22.9" customHeight="1">
      <c r="B131" s="112"/>
      <c r="D131" s="113" t="s">
        <v>73</v>
      </c>
      <c r="E131" s="122" t="s">
        <v>132</v>
      </c>
      <c r="F131" s="122" t="s">
        <v>133</v>
      </c>
      <c r="I131" s="115"/>
      <c r="J131" s="123">
        <f>BK131</f>
        <v>0</v>
      </c>
      <c r="L131" s="112"/>
      <c r="M131" s="117"/>
      <c r="P131" s="118">
        <f>SUM(P132:P136)</f>
        <v>0</v>
      </c>
      <c r="R131" s="118">
        <f>SUM(R132:R136)</f>
        <v>0</v>
      </c>
      <c r="T131" s="119">
        <f>SUM(T132:T136)</f>
        <v>0</v>
      </c>
      <c r="AR131" s="113" t="s">
        <v>79</v>
      </c>
      <c r="AT131" s="120" t="s">
        <v>73</v>
      </c>
      <c r="AU131" s="120" t="s">
        <v>79</v>
      </c>
      <c r="AY131" s="113" t="s">
        <v>116</v>
      </c>
      <c r="BK131" s="121">
        <f>SUM(BK132:BK136)</f>
        <v>0</v>
      </c>
    </row>
    <row r="132" spans="2:65" s="1" customFormat="1" ht="24.2" customHeight="1">
      <c r="B132" s="28"/>
      <c r="C132" s="124" t="s">
        <v>134</v>
      </c>
      <c r="D132" s="124" t="s">
        <v>120</v>
      </c>
      <c r="E132" s="125" t="s">
        <v>135</v>
      </c>
      <c r="F132" s="126" t="s">
        <v>136</v>
      </c>
      <c r="G132" s="127" t="s">
        <v>137</v>
      </c>
      <c r="H132" s="128">
        <v>0.72499999999999998</v>
      </c>
      <c r="I132" s="129"/>
      <c r="J132" s="130">
        <f>ROUND(I132*H132,2)</f>
        <v>0</v>
      </c>
      <c r="K132" s="131"/>
      <c r="L132" s="28"/>
      <c r="M132" s="132" t="s">
        <v>1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124</v>
      </c>
      <c r="AT132" s="136" t="s">
        <v>120</v>
      </c>
      <c r="AU132" s="136" t="s">
        <v>81</v>
      </c>
      <c r="AY132" s="13" t="s">
        <v>116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79</v>
      </c>
      <c r="BK132" s="137">
        <f>ROUND(I132*H132,2)</f>
        <v>0</v>
      </c>
      <c r="BL132" s="13" t="s">
        <v>124</v>
      </c>
      <c r="BM132" s="136" t="s">
        <v>138</v>
      </c>
    </row>
    <row r="133" spans="2:65" s="1" customFormat="1" ht="33" customHeight="1">
      <c r="B133" s="28"/>
      <c r="C133" s="124" t="s">
        <v>139</v>
      </c>
      <c r="D133" s="124" t="s">
        <v>120</v>
      </c>
      <c r="E133" s="125" t="s">
        <v>140</v>
      </c>
      <c r="F133" s="126" t="s">
        <v>141</v>
      </c>
      <c r="G133" s="127" t="s">
        <v>137</v>
      </c>
      <c r="H133" s="128">
        <v>3.625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124</v>
      </c>
      <c r="AT133" s="136" t="s">
        <v>120</v>
      </c>
      <c r="AU133" s="136" t="s">
        <v>81</v>
      </c>
      <c r="AY133" s="13" t="s">
        <v>116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79</v>
      </c>
      <c r="BK133" s="137">
        <f>ROUND(I133*H133,2)</f>
        <v>0</v>
      </c>
      <c r="BL133" s="13" t="s">
        <v>124</v>
      </c>
      <c r="BM133" s="136" t="s">
        <v>142</v>
      </c>
    </row>
    <row r="134" spans="2:65" s="1" customFormat="1" ht="24.2" customHeight="1">
      <c r="B134" s="28"/>
      <c r="C134" s="124" t="s">
        <v>143</v>
      </c>
      <c r="D134" s="124" t="s">
        <v>120</v>
      </c>
      <c r="E134" s="125" t="s">
        <v>144</v>
      </c>
      <c r="F134" s="126" t="s">
        <v>145</v>
      </c>
      <c r="G134" s="127" t="s">
        <v>137</v>
      </c>
      <c r="H134" s="128">
        <v>3.625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124</v>
      </c>
      <c r="AT134" s="136" t="s">
        <v>120</v>
      </c>
      <c r="AU134" s="136" t="s">
        <v>81</v>
      </c>
      <c r="AY134" s="13" t="s">
        <v>116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79</v>
      </c>
      <c r="BK134" s="137">
        <f>ROUND(I134*H134,2)</f>
        <v>0</v>
      </c>
      <c r="BL134" s="13" t="s">
        <v>124</v>
      </c>
      <c r="BM134" s="136" t="s">
        <v>146</v>
      </c>
    </row>
    <row r="135" spans="2:65" s="1" customFormat="1" ht="33" customHeight="1">
      <c r="B135" s="28"/>
      <c r="C135" s="124" t="s">
        <v>147</v>
      </c>
      <c r="D135" s="124" t="s">
        <v>120</v>
      </c>
      <c r="E135" s="125" t="s">
        <v>148</v>
      </c>
      <c r="F135" s="126" t="s">
        <v>149</v>
      </c>
      <c r="G135" s="127" t="s">
        <v>137</v>
      </c>
      <c r="H135" s="128">
        <v>0.72499999999999998</v>
      </c>
      <c r="I135" s="129"/>
      <c r="J135" s="130">
        <f>ROUND(I135*H135,2)</f>
        <v>0</v>
      </c>
      <c r="K135" s="131"/>
      <c r="L135" s="28"/>
      <c r="M135" s="132" t="s">
        <v>1</v>
      </c>
      <c r="N135" s="133" t="s">
        <v>39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124</v>
      </c>
      <c r="AT135" s="136" t="s">
        <v>120</v>
      </c>
      <c r="AU135" s="136" t="s">
        <v>81</v>
      </c>
      <c r="AY135" s="13" t="s">
        <v>116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79</v>
      </c>
      <c r="BK135" s="137">
        <f>ROUND(I135*H135,2)</f>
        <v>0</v>
      </c>
      <c r="BL135" s="13" t="s">
        <v>124</v>
      </c>
      <c r="BM135" s="136" t="s">
        <v>150</v>
      </c>
    </row>
    <row r="136" spans="2:65" s="1" customFormat="1" ht="33" customHeight="1">
      <c r="B136" s="28"/>
      <c r="C136" s="124" t="s">
        <v>151</v>
      </c>
      <c r="D136" s="124" t="s">
        <v>120</v>
      </c>
      <c r="E136" s="125" t="s">
        <v>152</v>
      </c>
      <c r="F136" s="126" t="s">
        <v>153</v>
      </c>
      <c r="G136" s="127" t="s">
        <v>137</v>
      </c>
      <c r="H136" s="128">
        <v>0.72499999999999998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124</v>
      </c>
      <c r="AT136" s="136" t="s">
        <v>120</v>
      </c>
      <c r="AU136" s="136" t="s">
        <v>81</v>
      </c>
      <c r="AY136" s="13" t="s">
        <v>116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79</v>
      </c>
      <c r="BK136" s="137">
        <f>ROUND(I136*H136,2)</f>
        <v>0</v>
      </c>
      <c r="BL136" s="13" t="s">
        <v>124</v>
      </c>
      <c r="BM136" s="136" t="s">
        <v>154</v>
      </c>
    </row>
    <row r="137" spans="2:65" s="11" customFormat="1" ht="22.9" customHeight="1">
      <c r="B137" s="112"/>
      <c r="D137" s="113" t="s">
        <v>73</v>
      </c>
      <c r="E137" s="122" t="s">
        <v>155</v>
      </c>
      <c r="F137" s="122" t="s">
        <v>156</v>
      </c>
      <c r="I137" s="115"/>
      <c r="J137" s="123">
        <f>BK137</f>
        <v>0</v>
      </c>
      <c r="L137" s="112"/>
      <c r="M137" s="117"/>
      <c r="P137" s="118">
        <f>SUM(P138:P139)</f>
        <v>0</v>
      </c>
      <c r="R137" s="118">
        <f>SUM(R138:R139)</f>
        <v>0</v>
      </c>
      <c r="T137" s="119">
        <f>SUM(T138:T139)</f>
        <v>0</v>
      </c>
      <c r="AR137" s="113" t="s">
        <v>79</v>
      </c>
      <c r="AT137" s="120" t="s">
        <v>73</v>
      </c>
      <c r="AU137" s="120" t="s">
        <v>79</v>
      </c>
      <c r="AY137" s="113" t="s">
        <v>116</v>
      </c>
      <c r="BK137" s="121">
        <f>SUM(BK138:BK139)</f>
        <v>0</v>
      </c>
    </row>
    <row r="138" spans="2:65" s="1" customFormat="1" ht="16.5" customHeight="1">
      <c r="B138" s="28"/>
      <c r="C138" s="124" t="s">
        <v>7</v>
      </c>
      <c r="D138" s="124" t="s">
        <v>120</v>
      </c>
      <c r="E138" s="125" t="s">
        <v>157</v>
      </c>
      <c r="F138" s="126" t="s">
        <v>158</v>
      </c>
      <c r="G138" s="127" t="s">
        <v>137</v>
      </c>
      <c r="H138" s="128">
        <v>0.50600000000000001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124</v>
      </c>
      <c r="AT138" s="136" t="s">
        <v>120</v>
      </c>
      <c r="AU138" s="136" t="s">
        <v>81</v>
      </c>
      <c r="AY138" s="13" t="s">
        <v>116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79</v>
      </c>
      <c r="BK138" s="137">
        <f>ROUND(I138*H138,2)</f>
        <v>0</v>
      </c>
      <c r="BL138" s="13" t="s">
        <v>124</v>
      </c>
      <c r="BM138" s="136" t="s">
        <v>159</v>
      </c>
    </row>
    <row r="139" spans="2:65" s="1" customFormat="1" ht="24.2" customHeight="1">
      <c r="B139" s="28"/>
      <c r="C139" s="124" t="s">
        <v>160</v>
      </c>
      <c r="D139" s="124" t="s">
        <v>120</v>
      </c>
      <c r="E139" s="125" t="s">
        <v>161</v>
      </c>
      <c r="F139" s="126" t="s">
        <v>162</v>
      </c>
      <c r="G139" s="127" t="s">
        <v>137</v>
      </c>
      <c r="H139" s="128">
        <v>0.50600000000000001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124</v>
      </c>
      <c r="AT139" s="136" t="s">
        <v>120</v>
      </c>
      <c r="AU139" s="136" t="s">
        <v>81</v>
      </c>
      <c r="AY139" s="13" t="s">
        <v>116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79</v>
      </c>
      <c r="BK139" s="137">
        <f>ROUND(I139*H139,2)</f>
        <v>0</v>
      </c>
      <c r="BL139" s="13" t="s">
        <v>124</v>
      </c>
      <c r="BM139" s="136" t="s">
        <v>163</v>
      </c>
    </row>
    <row r="140" spans="2:65" s="11" customFormat="1" ht="25.9" customHeight="1">
      <c r="B140" s="112"/>
      <c r="D140" s="113" t="s">
        <v>73</v>
      </c>
      <c r="E140" s="114" t="s">
        <v>164</v>
      </c>
      <c r="F140" s="114" t="s">
        <v>165</v>
      </c>
      <c r="I140" s="115"/>
      <c r="J140" s="116">
        <f>BK140</f>
        <v>0</v>
      </c>
      <c r="L140" s="112"/>
      <c r="M140" s="117"/>
      <c r="P140" s="118">
        <f>P141+P144+P151</f>
        <v>0</v>
      </c>
      <c r="R140" s="118">
        <f>R141+R144+R151</f>
        <v>2.6489646999999996</v>
      </c>
      <c r="T140" s="119">
        <f>T141+T144+T151</f>
        <v>0.7253136</v>
      </c>
      <c r="AR140" s="113" t="s">
        <v>81</v>
      </c>
      <c r="AT140" s="120" t="s">
        <v>73</v>
      </c>
      <c r="AU140" s="120" t="s">
        <v>74</v>
      </c>
      <c r="AY140" s="113" t="s">
        <v>116</v>
      </c>
      <c r="BK140" s="121">
        <f>BK141+BK144+BK151</f>
        <v>0</v>
      </c>
    </row>
    <row r="141" spans="2:65" s="11" customFormat="1" ht="22.9" customHeight="1">
      <c r="B141" s="112"/>
      <c r="D141" s="113" t="s">
        <v>73</v>
      </c>
      <c r="E141" s="122" t="s">
        <v>166</v>
      </c>
      <c r="F141" s="122" t="s">
        <v>167</v>
      </c>
      <c r="I141" s="115"/>
      <c r="J141" s="123">
        <f>BK141</f>
        <v>0</v>
      </c>
      <c r="L141" s="112"/>
      <c r="M141" s="117"/>
      <c r="P141" s="118">
        <f>SUM(P142:P143)</f>
        <v>0</v>
      </c>
      <c r="R141" s="118">
        <f>SUM(R142:R143)</f>
        <v>0</v>
      </c>
      <c r="T141" s="119">
        <f>SUM(T142:T143)</f>
        <v>0.55991000000000002</v>
      </c>
      <c r="AR141" s="113" t="s">
        <v>81</v>
      </c>
      <c r="AT141" s="120" t="s">
        <v>73</v>
      </c>
      <c r="AU141" s="120" t="s">
        <v>79</v>
      </c>
      <c r="AY141" s="113" t="s">
        <v>116</v>
      </c>
      <c r="BK141" s="121">
        <f>SUM(BK142:BK143)</f>
        <v>0</v>
      </c>
    </row>
    <row r="142" spans="2:65" s="1" customFormat="1" ht="16.5" customHeight="1">
      <c r="B142" s="28"/>
      <c r="C142" s="124" t="s">
        <v>168</v>
      </c>
      <c r="D142" s="124" t="s">
        <v>120</v>
      </c>
      <c r="E142" s="125" t="s">
        <v>169</v>
      </c>
      <c r="F142" s="126" t="s">
        <v>170</v>
      </c>
      <c r="G142" s="127" t="s">
        <v>123</v>
      </c>
      <c r="H142" s="128">
        <v>29.5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1.098E-2</v>
      </c>
      <c r="T142" s="135">
        <f>S142*H142</f>
        <v>0.32391000000000003</v>
      </c>
      <c r="AR142" s="136" t="s">
        <v>171</v>
      </c>
      <c r="AT142" s="136" t="s">
        <v>120</v>
      </c>
      <c r="AU142" s="136" t="s">
        <v>81</v>
      </c>
      <c r="AY142" s="13" t="s">
        <v>116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79</v>
      </c>
      <c r="BK142" s="137">
        <f>ROUND(I142*H142,2)</f>
        <v>0</v>
      </c>
      <c r="BL142" s="13" t="s">
        <v>171</v>
      </c>
      <c r="BM142" s="136" t="s">
        <v>172</v>
      </c>
    </row>
    <row r="143" spans="2:65" s="1" customFormat="1" ht="24.2" customHeight="1">
      <c r="B143" s="28"/>
      <c r="C143" s="124" t="s">
        <v>173</v>
      </c>
      <c r="D143" s="124" t="s">
        <v>120</v>
      </c>
      <c r="E143" s="125" t="s">
        <v>174</v>
      </c>
      <c r="F143" s="126" t="s">
        <v>175</v>
      </c>
      <c r="G143" s="127" t="s">
        <v>123</v>
      </c>
      <c r="H143" s="128">
        <v>29.5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39</v>
      </c>
      <c r="P143" s="134">
        <f>O143*H143</f>
        <v>0</v>
      </c>
      <c r="Q143" s="134">
        <v>0</v>
      </c>
      <c r="R143" s="134">
        <f>Q143*H143</f>
        <v>0</v>
      </c>
      <c r="S143" s="134">
        <v>8.0000000000000002E-3</v>
      </c>
      <c r="T143" s="135">
        <f>S143*H143</f>
        <v>0.23600000000000002</v>
      </c>
      <c r="AR143" s="136" t="s">
        <v>171</v>
      </c>
      <c r="AT143" s="136" t="s">
        <v>120</v>
      </c>
      <c r="AU143" s="136" t="s">
        <v>81</v>
      </c>
      <c r="AY143" s="13" t="s">
        <v>116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79</v>
      </c>
      <c r="BK143" s="137">
        <f>ROUND(I143*H143,2)</f>
        <v>0</v>
      </c>
      <c r="BL143" s="13" t="s">
        <v>171</v>
      </c>
      <c r="BM143" s="136" t="s">
        <v>176</v>
      </c>
    </row>
    <row r="144" spans="2:65" s="11" customFormat="1" ht="22.9" customHeight="1">
      <c r="B144" s="112"/>
      <c r="D144" s="113" t="s">
        <v>73</v>
      </c>
      <c r="E144" s="122" t="s">
        <v>177</v>
      </c>
      <c r="F144" s="122" t="s">
        <v>178</v>
      </c>
      <c r="I144" s="115"/>
      <c r="J144" s="123">
        <f>BK144</f>
        <v>0</v>
      </c>
      <c r="L144" s="112"/>
      <c r="M144" s="117"/>
      <c r="P144" s="118">
        <f>SUM(P145:P150)</f>
        <v>0</v>
      </c>
      <c r="R144" s="118">
        <f>SUM(R145:R150)</f>
        <v>0.47809000000000001</v>
      </c>
      <c r="T144" s="119">
        <f>SUM(T145:T150)</f>
        <v>0</v>
      </c>
      <c r="AR144" s="113" t="s">
        <v>81</v>
      </c>
      <c r="AT144" s="120" t="s">
        <v>73</v>
      </c>
      <c r="AU144" s="120" t="s">
        <v>79</v>
      </c>
      <c r="AY144" s="113" t="s">
        <v>116</v>
      </c>
      <c r="BK144" s="121">
        <f>SUM(BK145:BK150)</f>
        <v>0</v>
      </c>
    </row>
    <row r="145" spans="2:65" s="1" customFormat="1" ht="16.5" customHeight="1">
      <c r="B145" s="28"/>
      <c r="C145" s="124" t="s">
        <v>179</v>
      </c>
      <c r="D145" s="124" t="s">
        <v>120</v>
      </c>
      <c r="E145" s="125" t="s">
        <v>180</v>
      </c>
      <c r="F145" s="126" t="s">
        <v>181</v>
      </c>
      <c r="G145" s="127" t="s">
        <v>123</v>
      </c>
      <c r="H145" s="128">
        <v>266</v>
      </c>
      <c r="I145" s="129"/>
      <c r="J145" s="130">
        <f t="shared" ref="J145:J150" si="0">ROUND(I145*H145,2)</f>
        <v>0</v>
      </c>
      <c r="K145" s="131"/>
      <c r="L145" s="28"/>
      <c r="M145" s="132" t="s">
        <v>1</v>
      </c>
      <c r="N145" s="133" t="s">
        <v>39</v>
      </c>
      <c r="P145" s="134">
        <f t="shared" ref="P145:P150" si="1">O145*H145</f>
        <v>0</v>
      </c>
      <c r="Q145" s="134">
        <v>0</v>
      </c>
      <c r="R145" s="134">
        <f t="shared" ref="R145:R150" si="2">Q145*H145</f>
        <v>0</v>
      </c>
      <c r="S145" s="134">
        <v>0</v>
      </c>
      <c r="T145" s="135">
        <f t="shared" ref="T145:T150" si="3">S145*H145</f>
        <v>0</v>
      </c>
      <c r="AR145" s="136" t="s">
        <v>171</v>
      </c>
      <c r="AT145" s="136" t="s">
        <v>120</v>
      </c>
      <c r="AU145" s="136" t="s">
        <v>81</v>
      </c>
      <c r="AY145" s="13" t="s">
        <v>116</v>
      </c>
      <c r="BE145" s="137">
        <f t="shared" ref="BE145:BE150" si="4">IF(N145="základní",J145,0)</f>
        <v>0</v>
      </c>
      <c r="BF145" s="137">
        <f t="shared" ref="BF145:BF150" si="5">IF(N145="snížená",J145,0)</f>
        <v>0</v>
      </c>
      <c r="BG145" s="137">
        <f t="shared" ref="BG145:BG150" si="6">IF(N145="zákl. přenesená",J145,0)</f>
        <v>0</v>
      </c>
      <c r="BH145" s="137">
        <f t="shared" ref="BH145:BH150" si="7">IF(N145="sníž. přenesená",J145,0)</f>
        <v>0</v>
      </c>
      <c r="BI145" s="137">
        <f t="shared" ref="BI145:BI150" si="8">IF(N145="nulová",J145,0)</f>
        <v>0</v>
      </c>
      <c r="BJ145" s="13" t="s">
        <v>79</v>
      </c>
      <c r="BK145" s="137">
        <f t="shared" ref="BK145:BK150" si="9">ROUND(I145*H145,2)</f>
        <v>0</v>
      </c>
      <c r="BL145" s="13" t="s">
        <v>171</v>
      </c>
      <c r="BM145" s="136" t="s">
        <v>182</v>
      </c>
    </row>
    <row r="146" spans="2:65" s="1" customFormat="1" ht="16.5" customHeight="1">
      <c r="B146" s="28"/>
      <c r="C146" s="124" t="s">
        <v>183</v>
      </c>
      <c r="D146" s="124" t="s">
        <v>120</v>
      </c>
      <c r="E146" s="125" t="s">
        <v>184</v>
      </c>
      <c r="F146" s="126" t="s">
        <v>185</v>
      </c>
      <c r="G146" s="127" t="s">
        <v>123</v>
      </c>
      <c r="H146" s="128">
        <v>266</v>
      </c>
      <c r="I146" s="129"/>
      <c r="J146" s="130">
        <f t="shared" si="0"/>
        <v>0</v>
      </c>
      <c r="K146" s="131"/>
      <c r="L146" s="28"/>
      <c r="M146" s="132" t="s">
        <v>1</v>
      </c>
      <c r="N146" s="133" t="s">
        <v>39</v>
      </c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AR146" s="136" t="s">
        <v>171</v>
      </c>
      <c r="AT146" s="136" t="s">
        <v>120</v>
      </c>
      <c r="AU146" s="136" t="s">
        <v>81</v>
      </c>
      <c r="AY146" s="13" t="s">
        <v>116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3" t="s">
        <v>79</v>
      </c>
      <c r="BK146" s="137">
        <f t="shared" si="9"/>
        <v>0</v>
      </c>
      <c r="BL146" s="13" t="s">
        <v>171</v>
      </c>
      <c r="BM146" s="136" t="s">
        <v>186</v>
      </c>
    </row>
    <row r="147" spans="2:65" s="1" customFormat="1" ht="24.2" customHeight="1">
      <c r="B147" s="28"/>
      <c r="C147" s="124" t="s">
        <v>187</v>
      </c>
      <c r="D147" s="124" t="s">
        <v>120</v>
      </c>
      <c r="E147" s="125" t="s">
        <v>188</v>
      </c>
      <c r="F147" s="126" t="s">
        <v>189</v>
      </c>
      <c r="G147" s="127" t="s">
        <v>190</v>
      </c>
      <c r="H147" s="128">
        <v>65</v>
      </c>
      <c r="I147" s="129"/>
      <c r="J147" s="130">
        <f t="shared" si="0"/>
        <v>0</v>
      </c>
      <c r="K147" s="131"/>
      <c r="L147" s="28"/>
      <c r="M147" s="132" t="s">
        <v>1</v>
      </c>
      <c r="N147" s="133" t="s">
        <v>39</v>
      </c>
      <c r="P147" s="134">
        <f t="shared" si="1"/>
        <v>0</v>
      </c>
      <c r="Q147" s="134">
        <v>3.0000000000000001E-5</v>
      </c>
      <c r="R147" s="134">
        <f t="shared" si="2"/>
        <v>1.9500000000000001E-3</v>
      </c>
      <c r="S147" s="134">
        <v>0</v>
      </c>
      <c r="T147" s="135">
        <f t="shared" si="3"/>
        <v>0</v>
      </c>
      <c r="AR147" s="136" t="s">
        <v>171</v>
      </c>
      <c r="AT147" s="136" t="s">
        <v>120</v>
      </c>
      <c r="AU147" s="136" t="s">
        <v>81</v>
      </c>
      <c r="AY147" s="13" t="s">
        <v>116</v>
      </c>
      <c r="BE147" s="137">
        <f t="shared" si="4"/>
        <v>0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3" t="s">
        <v>79</v>
      </c>
      <c r="BK147" s="137">
        <f t="shared" si="9"/>
        <v>0</v>
      </c>
      <c r="BL147" s="13" t="s">
        <v>171</v>
      </c>
      <c r="BM147" s="136" t="s">
        <v>191</v>
      </c>
    </row>
    <row r="148" spans="2:65" s="1" customFormat="1" ht="33" customHeight="1">
      <c r="B148" s="28"/>
      <c r="C148" s="124" t="s">
        <v>192</v>
      </c>
      <c r="D148" s="124" t="s">
        <v>120</v>
      </c>
      <c r="E148" s="125" t="s">
        <v>193</v>
      </c>
      <c r="F148" s="126" t="s">
        <v>194</v>
      </c>
      <c r="G148" s="127" t="s">
        <v>123</v>
      </c>
      <c r="H148" s="128">
        <v>66.5</v>
      </c>
      <c r="I148" s="129"/>
      <c r="J148" s="130">
        <f t="shared" si="0"/>
        <v>0</v>
      </c>
      <c r="K148" s="131"/>
      <c r="L148" s="28"/>
      <c r="M148" s="132" t="s">
        <v>1</v>
      </c>
      <c r="N148" s="133" t="s">
        <v>39</v>
      </c>
      <c r="P148" s="134">
        <f t="shared" si="1"/>
        <v>0</v>
      </c>
      <c r="Q148" s="134">
        <v>4.7200000000000002E-3</v>
      </c>
      <c r="R148" s="134">
        <f t="shared" si="2"/>
        <v>0.31387999999999999</v>
      </c>
      <c r="S148" s="134">
        <v>0</v>
      </c>
      <c r="T148" s="135">
        <f t="shared" si="3"/>
        <v>0</v>
      </c>
      <c r="AR148" s="136" t="s">
        <v>171</v>
      </c>
      <c r="AT148" s="136" t="s">
        <v>120</v>
      </c>
      <c r="AU148" s="136" t="s">
        <v>81</v>
      </c>
      <c r="AY148" s="13" t="s">
        <v>116</v>
      </c>
      <c r="BE148" s="137">
        <f t="shared" si="4"/>
        <v>0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3" t="s">
        <v>79</v>
      </c>
      <c r="BK148" s="137">
        <f t="shared" si="9"/>
        <v>0</v>
      </c>
      <c r="BL148" s="13" t="s">
        <v>171</v>
      </c>
      <c r="BM148" s="136" t="s">
        <v>195</v>
      </c>
    </row>
    <row r="149" spans="2:65" s="1" customFormat="1" ht="24.2" customHeight="1">
      <c r="B149" s="28"/>
      <c r="C149" s="124" t="s">
        <v>171</v>
      </c>
      <c r="D149" s="124" t="s">
        <v>120</v>
      </c>
      <c r="E149" s="125" t="s">
        <v>196</v>
      </c>
      <c r="F149" s="126" t="s">
        <v>197</v>
      </c>
      <c r="G149" s="127" t="s">
        <v>123</v>
      </c>
      <c r="H149" s="128">
        <v>266</v>
      </c>
      <c r="I149" s="129"/>
      <c r="J149" s="130">
        <f t="shared" si="0"/>
        <v>0</v>
      </c>
      <c r="K149" s="131"/>
      <c r="L149" s="28"/>
      <c r="M149" s="132" t="s">
        <v>1</v>
      </c>
      <c r="N149" s="133" t="s">
        <v>39</v>
      </c>
      <c r="P149" s="134">
        <f t="shared" si="1"/>
        <v>0</v>
      </c>
      <c r="Q149" s="134">
        <v>2.0000000000000001E-4</v>
      </c>
      <c r="R149" s="134">
        <f t="shared" si="2"/>
        <v>5.3200000000000004E-2</v>
      </c>
      <c r="S149" s="134">
        <v>0</v>
      </c>
      <c r="T149" s="135">
        <f t="shared" si="3"/>
        <v>0</v>
      </c>
      <c r="AR149" s="136" t="s">
        <v>171</v>
      </c>
      <c r="AT149" s="136" t="s">
        <v>120</v>
      </c>
      <c r="AU149" s="136" t="s">
        <v>81</v>
      </c>
      <c r="AY149" s="13" t="s">
        <v>116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3" t="s">
        <v>79</v>
      </c>
      <c r="BK149" s="137">
        <f t="shared" si="9"/>
        <v>0</v>
      </c>
      <c r="BL149" s="13" t="s">
        <v>171</v>
      </c>
      <c r="BM149" s="136" t="s">
        <v>198</v>
      </c>
    </row>
    <row r="150" spans="2:65" s="1" customFormat="1" ht="24.2" customHeight="1">
      <c r="B150" s="28"/>
      <c r="C150" s="124" t="s">
        <v>199</v>
      </c>
      <c r="D150" s="124" t="s">
        <v>120</v>
      </c>
      <c r="E150" s="125" t="s">
        <v>200</v>
      </c>
      <c r="F150" s="126" t="s">
        <v>201</v>
      </c>
      <c r="G150" s="127" t="s">
        <v>123</v>
      </c>
      <c r="H150" s="128">
        <v>266</v>
      </c>
      <c r="I150" s="129"/>
      <c r="J150" s="130">
        <f t="shared" si="0"/>
        <v>0</v>
      </c>
      <c r="K150" s="131"/>
      <c r="L150" s="28"/>
      <c r="M150" s="132" t="s">
        <v>1</v>
      </c>
      <c r="N150" s="133" t="s">
        <v>39</v>
      </c>
      <c r="P150" s="134">
        <f t="shared" si="1"/>
        <v>0</v>
      </c>
      <c r="Q150" s="134">
        <v>4.0999999999999999E-4</v>
      </c>
      <c r="R150" s="134">
        <f t="shared" si="2"/>
        <v>0.10906</v>
      </c>
      <c r="S150" s="134">
        <v>0</v>
      </c>
      <c r="T150" s="135">
        <f t="shared" si="3"/>
        <v>0</v>
      </c>
      <c r="AR150" s="136" t="s">
        <v>171</v>
      </c>
      <c r="AT150" s="136" t="s">
        <v>120</v>
      </c>
      <c r="AU150" s="136" t="s">
        <v>81</v>
      </c>
      <c r="AY150" s="13" t="s">
        <v>116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13" t="s">
        <v>79</v>
      </c>
      <c r="BK150" s="137">
        <f t="shared" si="9"/>
        <v>0</v>
      </c>
      <c r="BL150" s="13" t="s">
        <v>171</v>
      </c>
      <c r="BM150" s="136" t="s">
        <v>202</v>
      </c>
    </row>
    <row r="151" spans="2:65" s="11" customFormat="1" ht="22.9" customHeight="1">
      <c r="B151" s="112"/>
      <c r="D151" s="113" t="s">
        <v>73</v>
      </c>
      <c r="E151" s="122" t="s">
        <v>203</v>
      </c>
      <c r="F151" s="122" t="s">
        <v>204</v>
      </c>
      <c r="I151" s="115"/>
      <c r="J151" s="123">
        <f>BK151</f>
        <v>0</v>
      </c>
      <c r="L151" s="112"/>
      <c r="M151" s="117"/>
      <c r="P151" s="118">
        <f>SUM(P152:P164)</f>
        <v>0</v>
      </c>
      <c r="R151" s="118">
        <f>SUM(R152:R164)</f>
        <v>2.1708746999999997</v>
      </c>
      <c r="T151" s="119">
        <f>SUM(T152:T164)</f>
        <v>0.16540359999999998</v>
      </c>
      <c r="AR151" s="113" t="s">
        <v>81</v>
      </c>
      <c r="AT151" s="120" t="s">
        <v>73</v>
      </c>
      <c r="AU151" s="120" t="s">
        <v>79</v>
      </c>
      <c r="AY151" s="113" t="s">
        <v>116</v>
      </c>
      <c r="BK151" s="121">
        <f>SUM(BK152:BK164)</f>
        <v>0</v>
      </c>
    </row>
    <row r="152" spans="2:65" s="1" customFormat="1" ht="24.2" customHeight="1">
      <c r="B152" s="28"/>
      <c r="C152" s="124" t="s">
        <v>79</v>
      </c>
      <c r="D152" s="124" t="s">
        <v>120</v>
      </c>
      <c r="E152" s="125" t="s">
        <v>205</v>
      </c>
      <c r="F152" s="126" t="s">
        <v>206</v>
      </c>
      <c r="G152" s="127" t="s">
        <v>123</v>
      </c>
      <c r="H152" s="128">
        <v>1778.53</v>
      </c>
      <c r="I152" s="129"/>
      <c r="J152" s="130">
        <f t="shared" ref="J152:J164" si="10">ROUND(I152*H152,2)</f>
        <v>0</v>
      </c>
      <c r="K152" s="131"/>
      <c r="L152" s="28"/>
      <c r="M152" s="132" t="s">
        <v>1</v>
      </c>
      <c r="N152" s="133" t="s">
        <v>39</v>
      </c>
      <c r="P152" s="134">
        <f t="shared" ref="P152:P164" si="11">O152*H152</f>
        <v>0</v>
      </c>
      <c r="Q152" s="134">
        <v>0</v>
      </c>
      <c r="R152" s="134">
        <f t="shared" ref="R152:R164" si="12">Q152*H152</f>
        <v>0</v>
      </c>
      <c r="S152" s="134">
        <v>0</v>
      </c>
      <c r="T152" s="135">
        <f t="shared" ref="T152:T164" si="13">S152*H152</f>
        <v>0</v>
      </c>
      <c r="AR152" s="136" t="s">
        <v>171</v>
      </c>
      <c r="AT152" s="136" t="s">
        <v>120</v>
      </c>
      <c r="AU152" s="136" t="s">
        <v>81</v>
      </c>
      <c r="AY152" s="13" t="s">
        <v>116</v>
      </c>
      <c r="BE152" s="137">
        <f t="shared" ref="BE152:BE164" si="14">IF(N152="základní",J152,0)</f>
        <v>0</v>
      </c>
      <c r="BF152" s="137">
        <f t="shared" ref="BF152:BF164" si="15">IF(N152="snížená",J152,0)</f>
        <v>0</v>
      </c>
      <c r="BG152" s="137">
        <f t="shared" ref="BG152:BG164" si="16">IF(N152="zákl. přenesená",J152,0)</f>
        <v>0</v>
      </c>
      <c r="BH152" s="137">
        <f t="shared" ref="BH152:BH164" si="17">IF(N152="sníž. přenesená",J152,0)</f>
        <v>0</v>
      </c>
      <c r="BI152" s="137">
        <f t="shared" ref="BI152:BI164" si="18">IF(N152="nulová",J152,0)</f>
        <v>0</v>
      </c>
      <c r="BJ152" s="13" t="s">
        <v>79</v>
      </c>
      <c r="BK152" s="137">
        <f t="shared" ref="BK152:BK164" si="19">ROUND(I152*H152,2)</f>
        <v>0</v>
      </c>
      <c r="BL152" s="13" t="s">
        <v>171</v>
      </c>
      <c r="BM152" s="136" t="s">
        <v>207</v>
      </c>
    </row>
    <row r="153" spans="2:65" s="1" customFormat="1" ht="16.5" customHeight="1">
      <c r="B153" s="28"/>
      <c r="C153" s="124" t="s">
        <v>81</v>
      </c>
      <c r="D153" s="124" t="s">
        <v>120</v>
      </c>
      <c r="E153" s="125" t="s">
        <v>208</v>
      </c>
      <c r="F153" s="126" t="s">
        <v>209</v>
      </c>
      <c r="G153" s="127" t="s">
        <v>123</v>
      </c>
      <c r="H153" s="128">
        <v>533.55999999999995</v>
      </c>
      <c r="I153" s="129"/>
      <c r="J153" s="130">
        <f t="shared" si="10"/>
        <v>0</v>
      </c>
      <c r="K153" s="131"/>
      <c r="L153" s="28"/>
      <c r="M153" s="132" t="s">
        <v>1</v>
      </c>
      <c r="N153" s="133" t="s">
        <v>39</v>
      </c>
      <c r="P153" s="134">
        <f t="shared" si="11"/>
        <v>0</v>
      </c>
      <c r="Q153" s="134">
        <v>1E-3</v>
      </c>
      <c r="R153" s="134">
        <f t="shared" si="12"/>
        <v>0.53355999999999992</v>
      </c>
      <c r="S153" s="134">
        <v>3.1E-4</v>
      </c>
      <c r="T153" s="135">
        <f t="shared" si="13"/>
        <v>0.16540359999999998</v>
      </c>
      <c r="AR153" s="136" t="s">
        <v>171</v>
      </c>
      <c r="AT153" s="136" t="s">
        <v>120</v>
      </c>
      <c r="AU153" s="136" t="s">
        <v>81</v>
      </c>
      <c r="AY153" s="13" t="s">
        <v>116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3" t="s">
        <v>79</v>
      </c>
      <c r="BK153" s="137">
        <f t="shared" si="19"/>
        <v>0</v>
      </c>
      <c r="BL153" s="13" t="s">
        <v>171</v>
      </c>
      <c r="BM153" s="136" t="s">
        <v>210</v>
      </c>
    </row>
    <row r="154" spans="2:65" s="1" customFormat="1" ht="24.2" customHeight="1">
      <c r="B154" s="28"/>
      <c r="C154" s="124" t="s">
        <v>211</v>
      </c>
      <c r="D154" s="124" t="s">
        <v>120</v>
      </c>
      <c r="E154" s="125" t="s">
        <v>212</v>
      </c>
      <c r="F154" s="126" t="s">
        <v>213</v>
      </c>
      <c r="G154" s="127" t="s">
        <v>123</v>
      </c>
      <c r="H154" s="128">
        <v>8</v>
      </c>
      <c r="I154" s="129"/>
      <c r="J154" s="130">
        <f t="shared" si="10"/>
        <v>0</v>
      </c>
      <c r="K154" s="131"/>
      <c r="L154" s="28"/>
      <c r="M154" s="132" t="s">
        <v>1</v>
      </c>
      <c r="N154" s="133" t="s">
        <v>39</v>
      </c>
      <c r="P154" s="134">
        <f t="shared" si="11"/>
        <v>0</v>
      </c>
      <c r="Q154" s="134">
        <v>2.5000000000000001E-4</v>
      </c>
      <c r="R154" s="134">
        <f t="shared" si="12"/>
        <v>2E-3</v>
      </c>
      <c r="S154" s="134">
        <v>0</v>
      </c>
      <c r="T154" s="135">
        <f t="shared" si="13"/>
        <v>0</v>
      </c>
      <c r="AR154" s="136" t="s">
        <v>171</v>
      </c>
      <c r="AT154" s="136" t="s">
        <v>120</v>
      </c>
      <c r="AU154" s="136" t="s">
        <v>81</v>
      </c>
      <c r="AY154" s="13" t="s">
        <v>116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3" t="s">
        <v>79</v>
      </c>
      <c r="BK154" s="137">
        <f t="shared" si="19"/>
        <v>0</v>
      </c>
      <c r="BL154" s="13" t="s">
        <v>171</v>
      </c>
      <c r="BM154" s="136" t="s">
        <v>214</v>
      </c>
    </row>
    <row r="155" spans="2:65" s="1" customFormat="1" ht="24.2" customHeight="1">
      <c r="B155" s="28"/>
      <c r="C155" s="124" t="s">
        <v>124</v>
      </c>
      <c r="D155" s="124" t="s">
        <v>120</v>
      </c>
      <c r="E155" s="125" t="s">
        <v>215</v>
      </c>
      <c r="F155" s="126" t="s">
        <v>216</v>
      </c>
      <c r="G155" s="127" t="s">
        <v>123</v>
      </c>
      <c r="H155" s="128">
        <v>166.78</v>
      </c>
      <c r="I155" s="129"/>
      <c r="J155" s="130">
        <f t="shared" si="10"/>
        <v>0</v>
      </c>
      <c r="K155" s="131"/>
      <c r="L155" s="28"/>
      <c r="M155" s="132" t="s">
        <v>1</v>
      </c>
      <c r="N155" s="133" t="s">
        <v>39</v>
      </c>
      <c r="P155" s="134">
        <f t="shared" si="11"/>
        <v>0</v>
      </c>
      <c r="Q155" s="134">
        <v>4.4999999999999997E-3</v>
      </c>
      <c r="R155" s="134">
        <f t="shared" si="12"/>
        <v>0.7505099999999999</v>
      </c>
      <c r="S155" s="134">
        <v>0</v>
      </c>
      <c r="T155" s="135">
        <f t="shared" si="13"/>
        <v>0</v>
      </c>
      <c r="AR155" s="136" t="s">
        <v>171</v>
      </c>
      <c r="AT155" s="136" t="s">
        <v>120</v>
      </c>
      <c r="AU155" s="136" t="s">
        <v>81</v>
      </c>
      <c r="AY155" s="13" t="s">
        <v>116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3" t="s">
        <v>79</v>
      </c>
      <c r="BK155" s="137">
        <f t="shared" si="19"/>
        <v>0</v>
      </c>
      <c r="BL155" s="13" t="s">
        <v>171</v>
      </c>
      <c r="BM155" s="136" t="s">
        <v>217</v>
      </c>
    </row>
    <row r="156" spans="2:65" s="1" customFormat="1" ht="24.2" customHeight="1">
      <c r="B156" s="28"/>
      <c r="C156" s="124" t="s">
        <v>218</v>
      </c>
      <c r="D156" s="124" t="s">
        <v>120</v>
      </c>
      <c r="E156" s="125" t="s">
        <v>219</v>
      </c>
      <c r="F156" s="126" t="s">
        <v>220</v>
      </c>
      <c r="G156" s="127" t="s">
        <v>190</v>
      </c>
      <c r="H156" s="128">
        <v>150</v>
      </c>
      <c r="I156" s="129"/>
      <c r="J156" s="130">
        <f t="shared" si="10"/>
        <v>0</v>
      </c>
      <c r="K156" s="131"/>
      <c r="L156" s="28"/>
      <c r="M156" s="132" t="s">
        <v>1</v>
      </c>
      <c r="N156" s="133" t="s">
        <v>39</v>
      </c>
      <c r="P156" s="134">
        <f t="shared" si="11"/>
        <v>0</v>
      </c>
      <c r="Q156" s="134">
        <v>0</v>
      </c>
      <c r="R156" s="134">
        <f t="shared" si="12"/>
        <v>0</v>
      </c>
      <c r="S156" s="134">
        <v>0</v>
      </c>
      <c r="T156" s="135">
        <f t="shared" si="13"/>
        <v>0</v>
      </c>
      <c r="AR156" s="136" t="s">
        <v>171</v>
      </c>
      <c r="AT156" s="136" t="s">
        <v>120</v>
      </c>
      <c r="AU156" s="136" t="s">
        <v>81</v>
      </c>
      <c r="AY156" s="13" t="s">
        <v>116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13" t="s">
        <v>79</v>
      </c>
      <c r="BK156" s="137">
        <f t="shared" si="19"/>
        <v>0</v>
      </c>
      <c r="BL156" s="13" t="s">
        <v>171</v>
      </c>
      <c r="BM156" s="136" t="s">
        <v>221</v>
      </c>
    </row>
    <row r="157" spans="2:65" s="1" customFormat="1" ht="24.2" customHeight="1">
      <c r="B157" s="28"/>
      <c r="C157" s="138" t="s">
        <v>222</v>
      </c>
      <c r="D157" s="138" t="s">
        <v>223</v>
      </c>
      <c r="E157" s="139" t="s">
        <v>224</v>
      </c>
      <c r="F157" s="140" t="s">
        <v>225</v>
      </c>
      <c r="G157" s="141" t="s">
        <v>190</v>
      </c>
      <c r="H157" s="142">
        <v>157.5</v>
      </c>
      <c r="I157" s="143"/>
      <c r="J157" s="144">
        <f t="shared" si="10"/>
        <v>0</v>
      </c>
      <c r="K157" s="145"/>
      <c r="L157" s="146"/>
      <c r="M157" s="147" t="s">
        <v>1</v>
      </c>
      <c r="N157" s="148" t="s">
        <v>39</v>
      </c>
      <c r="P157" s="134">
        <f t="shared" si="11"/>
        <v>0</v>
      </c>
      <c r="Q157" s="134">
        <v>0</v>
      </c>
      <c r="R157" s="134">
        <f t="shared" si="12"/>
        <v>0</v>
      </c>
      <c r="S157" s="134">
        <v>0</v>
      </c>
      <c r="T157" s="135">
        <f t="shared" si="13"/>
        <v>0</v>
      </c>
      <c r="AR157" s="136" t="s">
        <v>226</v>
      </c>
      <c r="AT157" s="136" t="s">
        <v>223</v>
      </c>
      <c r="AU157" s="136" t="s">
        <v>81</v>
      </c>
      <c r="AY157" s="13" t="s">
        <v>116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13" t="s">
        <v>79</v>
      </c>
      <c r="BK157" s="137">
        <f t="shared" si="19"/>
        <v>0</v>
      </c>
      <c r="BL157" s="13" t="s">
        <v>171</v>
      </c>
      <c r="BM157" s="136" t="s">
        <v>227</v>
      </c>
    </row>
    <row r="158" spans="2:65" s="1" customFormat="1" ht="16.5" customHeight="1">
      <c r="B158" s="28"/>
      <c r="C158" s="124" t="s">
        <v>228</v>
      </c>
      <c r="D158" s="124" t="s">
        <v>120</v>
      </c>
      <c r="E158" s="125" t="s">
        <v>229</v>
      </c>
      <c r="F158" s="126" t="s">
        <v>230</v>
      </c>
      <c r="G158" s="127" t="s">
        <v>123</v>
      </c>
      <c r="H158" s="128">
        <v>650</v>
      </c>
      <c r="I158" s="129"/>
      <c r="J158" s="130">
        <f t="shared" si="10"/>
        <v>0</v>
      </c>
      <c r="K158" s="131"/>
      <c r="L158" s="28"/>
      <c r="M158" s="132" t="s">
        <v>1</v>
      </c>
      <c r="N158" s="133" t="s">
        <v>39</v>
      </c>
      <c r="P158" s="134">
        <f t="shared" si="11"/>
        <v>0</v>
      </c>
      <c r="Q158" s="134">
        <v>0</v>
      </c>
      <c r="R158" s="134">
        <f t="shared" si="12"/>
        <v>0</v>
      </c>
      <c r="S158" s="134">
        <v>0</v>
      </c>
      <c r="T158" s="135">
        <f t="shared" si="13"/>
        <v>0</v>
      </c>
      <c r="AR158" s="136" t="s">
        <v>171</v>
      </c>
      <c r="AT158" s="136" t="s">
        <v>120</v>
      </c>
      <c r="AU158" s="136" t="s">
        <v>81</v>
      </c>
      <c r="AY158" s="13" t="s">
        <v>116</v>
      </c>
      <c r="BE158" s="137">
        <f t="shared" si="14"/>
        <v>0</v>
      </c>
      <c r="BF158" s="137">
        <f t="shared" si="15"/>
        <v>0</v>
      </c>
      <c r="BG158" s="137">
        <f t="shared" si="16"/>
        <v>0</v>
      </c>
      <c r="BH158" s="137">
        <f t="shared" si="17"/>
        <v>0</v>
      </c>
      <c r="BI158" s="137">
        <f t="shared" si="18"/>
        <v>0</v>
      </c>
      <c r="BJ158" s="13" t="s">
        <v>79</v>
      </c>
      <c r="BK158" s="137">
        <f t="shared" si="19"/>
        <v>0</v>
      </c>
      <c r="BL158" s="13" t="s">
        <v>171</v>
      </c>
      <c r="BM158" s="136" t="s">
        <v>231</v>
      </c>
    </row>
    <row r="159" spans="2:65" s="1" customFormat="1" ht="16.5" customHeight="1">
      <c r="B159" s="28"/>
      <c r="C159" s="138" t="s">
        <v>232</v>
      </c>
      <c r="D159" s="138" t="s">
        <v>223</v>
      </c>
      <c r="E159" s="139" t="s">
        <v>233</v>
      </c>
      <c r="F159" s="140" t="s">
        <v>234</v>
      </c>
      <c r="G159" s="141" t="s">
        <v>123</v>
      </c>
      <c r="H159" s="142">
        <v>682.5</v>
      </c>
      <c r="I159" s="143"/>
      <c r="J159" s="144">
        <f t="shared" si="10"/>
        <v>0</v>
      </c>
      <c r="K159" s="145"/>
      <c r="L159" s="146"/>
      <c r="M159" s="147" t="s">
        <v>1</v>
      </c>
      <c r="N159" s="148" t="s">
        <v>39</v>
      </c>
      <c r="P159" s="134">
        <f t="shared" si="11"/>
        <v>0</v>
      </c>
      <c r="Q159" s="134">
        <v>1.0000000000000001E-5</v>
      </c>
      <c r="R159" s="134">
        <f t="shared" si="12"/>
        <v>6.8250000000000003E-3</v>
      </c>
      <c r="S159" s="134">
        <v>0</v>
      </c>
      <c r="T159" s="135">
        <f t="shared" si="13"/>
        <v>0</v>
      </c>
      <c r="AR159" s="136" t="s">
        <v>226</v>
      </c>
      <c r="AT159" s="136" t="s">
        <v>223</v>
      </c>
      <c r="AU159" s="136" t="s">
        <v>81</v>
      </c>
      <c r="AY159" s="13" t="s">
        <v>116</v>
      </c>
      <c r="BE159" s="137">
        <f t="shared" si="14"/>
        <v>0</v>
      </c>
      <c r="BF159" s="137">
        <f t="shared" si="15"/>
        <v>0</v>
      </c>
      <c r="BG159" s="137">
        <f t="shared" si="16"/>
        <v>0</v>
      </c>
      <c r="BH159" s="137">
        <f t="shared" si="17"/>
        <v>0</v>
      </c>
      <c r="BI159" s="137">
        <f t="shared" si="18"/>
        <v>0</v>
      </c>
      <c r="BJ159" s="13" t="s">
        <v>79</v>
      </c>
      <c r="BK159" s="137">
        <f t="shared" si="19"/>
        <v>0</v>
      </c>
      <c r="BL159" s="13" t="s">
        <v>171</v>
      </c>
      <c r="BM159" s="136" t="s">
        <v>235</v>
      </c>
    </row>
    <row r="160" spans="2:65" s="1" customFormat="1" ht="24.2" customHeight="1">
      <c r="B160" s="28"/>
      <c r="C160" s="124" t="s">
        <v>126</v>
      </c>
      <c r="D160" s="124" t="s">
        <v>120</v>
      </c>
      <c r="E160" s="125" t="s">
        <v>236</v>
      </c>
      <c r="F160" s="126" t="s">
        <v>237</v>
      </c>
      <c r="G160" s="127" t="s">
        <v>123</v>
      </c>
      <c r="H160" s="128">
        <v>450</v>
      </c>
      <c r="I160" s="129"/>
      <c r="J160" s="130">
        <f t="shared" si="10"/>
        <v>0</v>
      </c>
      <c r="K160" s="131"/>
      <c r="L160" s="28"/>
      <c r="M160" s="132" t="s">
        <v>1</v>
      </c>
      <c r="N160" s="133" t="s">
        <v>39</v>
      </c>
      <c r="P160" s="134">
        <f t="shared" si="11"/>
        <v>0</v>
      </c>
      <c r="Q160" s="134">
        <v>0</v>
      </c>
      <c r="R160" s="134">
        <f t="shared" si="12"/>
        <v>0</v>
      </c>
      <c r="S160" s="134">
        <v>0</v>
      </c>
      <c r="T160" s="135">
        <f t="shared" si="13"/>
        <v>0</v>
      </c>
      <c r="AR160" s="136" t="s">
        <v>171</v>
      </c>
      <c r="AT160" s="136" t="s">
        <v>120</v>
      </c>
      <c r="AU160" s="136" t="s">
        <v>81</v>
      </c>
      <c r="AY160" s="13" t="s">
        <v>116</v>
      </c>
      <c r="BE160" s="137">
        <f t="shared" si="14"/>
        <v>0</v>
      </c>
      <c r="BF160" s="137">
        <f t="shared" si="15"/>
        <v>0</v>
      </c>
      <c r="BG160" s="137">
        <f t="shared" si="16"/>
        <v>0</v>
      </c>
      <c r="BH160" s="137">
        <f t="shared" si="17"/>
        <v>0</v>
      </c>
      <c r="BI160" s="137">
        <f t="shared" si="18"/>
        <v>0</v>
      </c>
      <c r="BJ160" s="13" t="s">
        <v>79</v>
      </c>
      <c r="BK160" s="137">
        <f t="shared" si="19"/>
        <v>0</v>
      </c>
      <c r="BL160" s="13" t="s">
        <v>171</v>
      </c>
      <c r="BM160" s="136" t="s">
        <v>238</v>
      </c>
    </row>
    <row r="161" spans="2:65" s="1" customFormat="1" ht="16.5" customHeight="1">
      <c r="B161" s="28"/>
      <c r="C161" s="138" t="s">
        <v>239</v>
      </c>
      <c r="D161" s="138" t="s">
        <v>223</v>
      </c>
      <c r="E161" s="139" t="s">
        <v>240</v>
      </c>
      <c r="F161" s="140" t="s">
        <v>241</v>
      </c>
      <c r="G161" s="141" t="s">
        <v>123</v>
      </c>
      <c r="H161" s="142">
        <v>472.5</v>
      </c>
      <c r="I161" s="143"/>
      <c r="J161" s="144">
        <f t="shared" si="10"/>
        <v>0</v>
      </c>
      <c r="K161" s="145"/>
      <c r="L161" s="146"/>
      <c r="M161" s="147" t="s">
        <v>1</v>
      </c>
      <c r="N161" s="148" t="s">
        <v>39</v>
      </c>
      <c r="P161" s="134">
        <f t="shared" si="11"/>
        <v>0</v>
      </c>
      <c r="Q161" s="134">
        <v>0</v>
      </c>
      <c r="R161" s="134">
        <f t="shared" si="12"/>
        <v>0</v>
      </c>
      <c r="S161" s="134">
        <v>0</v>
      </c>
      <c r="T161" s="135">
        <f t="shared" si="13"/>
        <v>0</v>
      </c>
      <c r="AR161" s="136" t="s">
        <v>226</v>
      </c>
      <c r="AT161" s="136" t="s">
        <v>223</v>
      </c>
      <c r="AU161" s="136" t="s">
        <v>81</v>
      </c>
      <c r="AY161" s="13" t="s">
        <v>116</v>
      </c>
      <c r="BE161" s="137">
        <f t="shared" si="14"/>
        <v>0</v>
      </c>
      <c r="BF161" s="137">
        <f t="shared" si="15"/>
        <v>0</v>
      </c>
      <c r="BG161" s="137">
        <f t="shared" si="16"/>
        <v>0</v>
      </c>
      <c r="BH161" s="137">
        <f t="shared" si="17"/>
        <v>0</v>
      </c>
      <c r="BI161" s="137">
        <f t="shared" si="18"/>
        <v>0</v>
      </c>
      <c r="BJ161" s="13" t="s">
        <v>79</v>
      </c>
      <c r="BK161" s="137">
        <f t="shared" si="19"/>
        <v>0</v>
      </c>
      <c r="BL161" s="13" t="s">
        <v>171</v>
      </c>
      <c r="BM161" s="136" t="s">
        <v>242</v>
      </c>
    </row>
    <row r="162" spans="2:65" s="1" customFormat="1" ht="24.2" customHeight="1">
      <c r="B162" s="28"/>
      <c r="C162" s="124" t="s">
        <v>243</v>
      </c>
      <c r="D162" s="124" t="s">
        <v>120</v>
      </c>
      <c r="E162" s="125" t="s">
        <v>244</v>
      </c>
      <c r="F162" s="126" t="s">
        <v>245</v>
      </c>
      <c r="G162" s="127" t="s">
        <v>123</v>
      </c>
      <c r="H162" s="128">
        <v>1778.53</v>
      </c>
      <c r="I162" s="129"/>
      <c r="J162" s="130">
        <f t="shared" si="10"/>
        <v>0</v>
      </c>
      <c r="K162" s="131"/>
      <c r="L162" s="28"/>
      <c r="M162" s="132" t="s">
        <v>1</v>
      </c>
      <c r="N162" s="133" t="s">
        <v>39</v>
      </c>
      <c r="P162" s="134">
        <f t="shared" si="11"/>
        <v>0</v>
      </c>
      <c r="Q162" s="134">
        <v>2.0000000000000001E-4</v>
      </c>
      <c r="R162" s="134">
        <f t="shared" si="12"/>
        <v>0.35570600000000002</v>
      </c>
      <c r="S162" s="134">
        <v>0</v>
      </c>
      <c r="T162" s="135">
        <f t="shared" si="13"/>
        <v>0</v>
      </c>
      <c r="AR162" s="136" t="s">
        <v>171</v>
      </c>
      <c r="AT162" s="136" t="s">
        <v>120</v>
      </c>
      <c r="AU162" s="136" t="s">
        <v>81</v>
      </c>
      <c r="AY162" s="13" t="s">
        <v>116</v>
      </c>
      <c r="BE162" s="137">
        <f t="shared" si="14"/>
        <v>0</v>
      </c>
      <c r="BF162" s="137">
        <f t="shared" si="15"/>
        <v>0</v>
      </c>
      <c r="BG162" s="137">
        <f t="shared" si="16"/>
        <v>0</v>
      </c>
      <c r="BH162" s="137">
        <f t="shared" si="17"/>
        <v>0</v>
      </c>
      <c r="BI162" s="137">
        <f t="shared" si="18"/>
        <v>0</v>
      </c>
      <c r="BJ162" s="13" t="s">
        <v>79</v>
      </c>
      <c r="BK162" s="137">
        <f t="shared" si="19"/>
        <v>0</v>
      </c>
      <c r="BL162" s="13" t="s">
        <v>171</v>
      </c>
      <c r="BM162" s="136" t="s">
        <v>246</v>
      </c>
    </row>
    <row r="163" spans="2:65" s="1" customFormat="1" ht="24.2" customHeight="1">
      <c r="B163" s="28"/>
      <c r="C163" s="124" t="s">
        <v>117</v>
      </c>
      <c r="D163" s="124" t="s">
        <v>120</v>
      </c>
      <c r="E163" s="125" t="s">
        <v>247</v>
      </c>
      <c r="F163" s="126" t="s">
        <v>248</v>
      </c>
      <c r="G163" s="127" t="s">
        <v>123</v>
      </c>
      <c r="H163" s="128">
        <v>1778.53</v>
      </c>
      <c r="I163" s="129"/>
      <c r="J163" s="130">
        <f t="shared" si="10"/>
        <v>0</v>
      </c>
      <c r="K163" s="131"/>
      <c r="L163" s="28"/>
      <c r="M163" s="132" t="s">
        <v>1</v>
      </c>
      <c r="N163" s="133" t="s">
        <v>39</v>
      </c>
      <c r="P163" s="134">
        <f t="shared" si="11"/>
        <v>0</v>
      </c>
      <c r="Q163" s="134">
        <v>2.9E-4</v>
      </c>
      <c r="R163" s="134">
        <f t="shared" si="12"/>
        <v>0.5157737</v>
      </c>
      <c r="S163" s="134">
        <v>0</v>
      </c>
      <c r="T163" s="135">
        <f t="shared" si="13"/>
        <v>0</v>
      </c>
      <c r="AR163" s="136" t="s">
        <v>171</v>
      </c>
      <c r="AT163" s="136" t="s">
        <v>120</v>
      </c>
      <c r="AU163" s="136" t="s">
        <v>81</v>
      </c>
      <c r="AY163" s="13" t="s">
        <v>116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3" t="s">
        <v>79</v>
      </c>
      <c r="BK163" s="137">
        <f t="shared" si="19"/>
        <v>0</v>
      </c>
      <c r="BL163" s="13" t="s">
        <v>171</v>
      </c>
      <c r="BM163" s="136" t="s">
        <v>249</v>
      </c>
    </row>
    <row r="164" spans="2:65" s="1" customFormat="1" ht="24.2" customHeight="1">
      <c r="B164" s="28"/>
      <c r="C164" s="124" t="s">
        <v>250</v>
      </c>
      <c r="D164" s="124" t="s">
        <v>120</v>
      </c>
      <c r="E164" s="125" t="s">
        <v>251</v>
      </c>
      <c r="F164" s="126" t="s">
        <v>252</v>
      </c>
      <c r="G164" s="127" t="s">
        <v>123</v>
      </c>
      <c r="H164" s="128">
        <v>650</v>
      </c>
      <c r="I164" s="129"/>
      <c r="J164" s="130">
        <f t="shared" si="10"/>
        <v>0</v>
      </c>
      <c r="K164" s="131"/>
      <c r="L164" s="28"/>
      <c r="M164" s="132" t="s">
        <v>1</v>
      </c>
      <c r="N164" s="133" t="s">
        <v>39</v>
      </c>
      <c r="P164" s="134">
        <f t="shared" si="11"/>
        <v>0</v>
      </c>
      <c r="Q164" s="134">
        <v>1.0000000000000001E-5</v>
      </c>
      <c r="R164" s="134">
        <f t="shared" si="12"/>
        <v>6.5000000000000006E-3</v>
      </c>
      <c r="S164" s="134">
        <v>0</v>
      </c>
      <c r="T164" s="135">
        <f t="shared" si="13"/>
        <v>0</v>
      </c>
      <c r="AR164" s="136" t="s">
        <v>171</v>
      </c>
      <c r="AT164" s="136" t="s">
        <v>120</v>
      </c>
      <c r="AU164" s="136" t="s">
        <v>81</v>
      </c>
      <c r="AY164" s="13" t="s">
        <v>116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3" t="s">
        <v>79</v>
      </c>
      <c r="BK164" s="137">
        <f t="shared" si="19"/>
        <v>0</v>
      </c>
      <c r="BL164" s="13" t="s">
        <v>171</v>
      </c>
      <c r="BM164" s="136" t="s">
        <v>253</v>
      </c>
    </row>
    <row r="165" spans="2:65" s="11" customFormat="1" ht="25.9" customHeight="1">
      <c r="B165" s="112"/>
      <c r="D165" s="113" t="s">
        <v>73</v>
      </c>
      <c r="E165" s="114" t="s">
        <v>254</v>
      </c>
      <c r="F165" s="114" t="s">
        <v>255</v>
      </c>
      <c r="I165" s="115"/>
      <c r="J165" s="116">
        <f>BK165</f>
        <v>0</v>
      </c>
      <c r="L165" s="112"/>
      <c r="M165" s="117"/>
      <c r="P165" s="118">
        <f>P166</f>
        <v>0</v>
      </c>
      <c r="R165" s="118">
        <f>R166</f>
        <v>0</v>
      </c>
      <c r="T165" s="119">
        <f>T166</f>
        <v>0</v>
      </c>
      <c r="AR165" s="113" t="s">
        <v>124</v>
      </c>
      <c r="AT165" s="120" t="s">
        <v>73</v>
      </c>
      <c r="AU165" s="120" t="s">
        <v>74</v>
      </c>
      <c r="AY165" s="113" t="s">
        <v>116</v>
      </c>
      <c r="BK165" s="121">
        <f>BK166</f>
        <v>0</v>
      </c>
    </row>
    <row r="166" spans="2:65" s="1" customFormat="1" ht="16.5" customHeight="1">
      <c r="B166" s="28"/>
      <c r="C166" s="124" t="s">
        <v>256</v>
      </c>
      <c r="D166" s="124" t="s">
        <v>120</v>
      </c>
      <c r="E166" s="125" t="s">
        <v>257</v>
      </c>
      <c r="F166" s="126" t="s">
        <v>258</v>
      </c>
      <c r="G166" s="127" t="s">
        <v>259</v>
      </c>
      <c r="H166" s="128">
        <v>40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260</v>
      </c>
      <c r="AT166" s="136" t="s">
        <v>120</v>
      </c>
      <c r="AU166" s="136" t="s">
        <v>79</v>
      </c>
      <c r="AY166" s="13" t="s">
        <v>116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79</v>
      </c>
      <c r="BK166" s="137">
        <f>ROUND(I166*H166,2)</f>
        <v>0</v>
      </c>
      <c r="BL166" s="13" t="s">
        <v>260</v>
      </c>
      <c r="BM166" s="136" t="s">
        <v>261</v>
      </c>
    </row>
    <row r="167" spans="2:65" s="11" customFormat="1" ht="25.9" customHeight="1">
      <c r="B167" s="112"/>
      <c r="D167" s="113" t="s">
        <v>73</v>
      </c>
      <c r="E167" s="114" t="s">
        <v>262</v>
      </c>
      <c r="F167" s="114" t="s">
        <v>263</v>
      </c>
      <c r="I167" s="115"/>
      <c r="J167" s="116">
        <f>BK167</f>
        <v>0</v>
      </c>
      <c r="L167" s="112"/>
      <c r="M167" s="117"/>
      <c r="P167" s="118">
        <f>P168+P170</f>
        <v>0</v>
      </c>
      <c r="R167" s="118">
        <f>R168+R170</f>
        <v>0</v>
      </c>
      <c r="T167" s="119">
        <f>T168+T170</f>
        <v>0</v>
      </c>
      <c r="AR167" s="113" t="s">
        <v>243</v>
      </c>
      <c r="AT167" s="120" t="s">
        <v>73</v>
      </c>
      <c r="AU167" s="120" t="s">
        <v>74</v>
      </c>
      <c r="AY167" s="113" t="s">
        <v>116</v>
      </c>
      <c r="BK167" s="121">
        <f>BK168+BK170</f>
        <v>0</v>
      </c>
    </row>
    <row r="168" spans="2:65" s="11" customFormat="1" ht="22.9" customHeight="1">
      <c r="B168" s="112"/>
      <c r="D168" s="113" t="s">
        <v>73</v>
      </c>
      <c r="E168" s="122" t="s">
        <v>264</v>
      </c>
      <c r="F168" s="122" t="s">
        <v>262</v>
      </c>
      <c r="I168" s="115"/>
      <c r="J168" s="123">
        <f>BK168</f>
        <v>0</v>
      </c>
      <c r="L168" s="112"/>
      <c r="M168" s="117"/>
      <c r="P168" s="118">
        <f>P169</f>
        <v>0</v>
      </c>
      <c r="R168" s="118">
        <f>R169</f>
        <v>0</v>
      </c>
      <c r="T168" s="119">
        <f>T169</f>
        <v>0</v>
      </c>
      <c r="AR168" s="113" t="s">
        <v>243</v>
      </c>
      <c r="AT168" s="120" t="s">
        <v>73</v>
      </c>
      <c r="AU168" s="120" t="s">
        <v>79</v>
      </c>
      <c r="AY168" s="113" t="s">
        <v>116</v>
      </c>
      <c r="BK168" s="121">
        <f>BK169</f>
        <v>0</v>
      </c>
    </row>
    <row r="169" spans="2:65" s="1" customFormat="1" ht="16.5" customHeight="1">
      <c r="B169" s="28"/>
      <c r="C169" s="124" t="s">
        <v>226</v>
      </c>
      <c r="D169" s="124" t="s">
        <v>120</v>
      </c>
      <c r="E169" s="125" t="s">
        <v>265</v>
      </c>
      <c r="F169" s="126" t="s">
        <v>262</v>
      </c>
      <c r="G169" s="127" t="s">
        <v>266</v>
      </c>
      <c r="H169" s="149"/>
      <c r="I169" s="129"/>
      <c r="J169" s="130">
        <f>ROUND(I169*H169,2)</f>
        <v>0</v>
      </c>
      <c r="K169" s="131"/>
      <c r="L169" s="28"/>
      <c r="M169" s="132" t="s">
        <v>1</v>
      </c>
      <c r="N169" s="133" t="s">
        <v>39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267</v>
      </c>
      <c r="AT169" s="136" t="s">
        <v>120</v>
      </c>
      <c r="AU169" s="136" t="s">
        <v>81</v>
      </c>
      <c r="AY169" s="13" t="s">
        <v>116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79</v>
      </c>
      <c r="BK169" s="137">
        <f>ROUND(I169*H169,2)</f>
        <v>0</v>
      </c>
      <c r="BL169" s="13" t="s">
        <v>267</v>
      </c>
      <c r="BM169" s="136" t="s">
        <v>268</v>
      </c>
    </row>
    <row r="170" spans="2:65" s="11" customFormat="1" ht="22.9" customHeight="1">
      <c r="B170" s="112"/>
      <c r="D170" s="113" t="s">
        <v>73</v>
      </c>
      <c r="E170" s="122" t="s">
        <v>269</v>
      </c>
      <c r="F170" s="122" t="s">
        <v>270</v>
      </c>
      <c r="I170" s="115"/>
      <c r="J170" s="123">
        <f>BK170</f>
        <v>0</v>
      </c>
      <c r="L170" s="112"/>
      <c r="M170" s="117"/>
      <c r="P170" s="118">
        <f>P171</f>
        <v>0</v>
      </c>
      <c r="R170" s="118">
        <f>R171</f>
        <v>0</v>
      </c>
      <c r="T170" s="119">
        <f>T171</f>
        <v>0</v>
      </c>
      <c r="AR170" s="113" t="s">
        <v>243</v>
      </c>
      <c r="AT170" s="120" t="s">
        <v>73</v>
      </c>
      <c r="AU170" s="120" t="s">
        <v>79</v>
      </c>
      <c r="AY170" s="113" t="s">
        <v>116</v>
      </c>
      <c r="BK170" s="121">
        <f>BK171</f>
        <v>0</v>
      </c>
    </row>
    <row r="171" spans="2:65" s="1" customFormat="1" ht="16.5" customHeight="1">
      <c r="B171" s="28"/>
      <c r="C171" s="124" t="s">
        <v>271</v>
      </c>
      <c r="D171" s="124" t="s">
        <v>120</v>
      </c>
      <c r="E171" s="125" t="s">
        <v>272</v>
      </c>
      <c r="F171" s="126" t="s">
        <v>273</v>
      </c>
      <c r="G171" s="127" t="s">
        <v>274</v>
      </c>
      <c r="H171" s="128">
        <v>1</v>
      </c>
      <c r="I171" s="129"/>
      <c r="J171" s="130">
        <f>ROUND(I171*H171,2)</f>
        <v>0</v>
      </c>
      <c r="K171" s="131"/>
      <c r="L171" s="28"/>
      <c r="M171" s="150" t="s">
        <v>1</v>
      </c>
      <c r="N171" s="151" t="s">
        <v>39</v>
      </c>
      <c r="O171" s="152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36" t="s">
        <v>267</v>
      </c>
      <c r="AT171" s="136" t="s">
        <v>120</v>
      </c>
      <c r="AU171" s="136" t="s">
        <v>81</v>
      </c>
      <c r="AY171" s="13" t="s">
        <v>116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79</v>
      </c>
      <c r="BK171" s="137">
        <f>ROUND(I171*H171,2)</f>
        <v>0</v>
      </c>
      <c r="BL171" s="13" t="s">
        <v>267</v>
      </c>
      <c r="BM171" s="136" t="s">
        <v>275</v>
      </c>
    </row>
    <row r="172" spans="2:65" s="1" customFormat="1" ht="6.95" customHeight="1"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28"/>
    </row>
  </sheetData>
  <sheetProtection algorithmName="SHA-512" hashValue="kCh/ZU9jv9xS4GSQAIlIwxqhpGqMAvJ8Yani7nL+Nnj8714+ngiNJ0oQuIovJvVmhfB5pE7kj8xwRDrtwnV8IQ==" saltValue="9XkUp6YaacuxxCHi1w7mzYOSRCpFFMb3K/SWsoN1q8zAH4J5dxXkBJLOz35rvL9cShmGPcSP8Q8hPyVxmZBUWw==" spinCount="100000" sheet="1" objects="1" scenarios="1" formatColumns="0" formatRows="0" autoFilter="0"/>
  <autoFilter ref="C124:K171" xr:uid="{00000000-0009-0000-0000-000001000000}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Jesle Severní ...</vt:lpstr>
      <vt:lpstr>'Jesle Severní ...'!Názvy_tisku</vt:lpstr>
      <vt:lpstr>'Rekapitulace stavby'!Názvy_tisku</vt:lpstr>
      <vt:lpstr>'Jesle Severní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Lysáková Kateřina, Mgr.</cp:lastModifiedBy>
  <dcterms:created xsi:type="dcterms:W3CDTF">2023-05-10T09:23:16Z</dcterms:created>
  <dcterms:modified xsi:type="dcterms:W3CDTF">2023-06-05T13:59:51Z</dcterms:modified>
</cp:coreProperties>
</file>