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74" activeTab="9"/>
  </bookViews>
  <sheets>
    <sheet name="Rekapitulace stavby" sheetId="1" r:id="rId1"/>
    <sheet name="01-Palachova - Krycí list" sheetId="2" r:id="rId2"/>
    <sheet name="01-Palachova - Soupis" sheetId="3" r:id="rId3"/>
    <sheet name="02-Nová - Krycí list" sheetId="4" r:id="rId4"/>
    <sheet name="02_Nová - Soupis" sheetId="5" r:id="rId5"/>
    <sheet name="02a-Nová - Krycí list" sheetId="6" r:id="rId6"/>
    <sheet name="02a-Nová - Soupis" sheetId="7" r:id="rId7"/>
    <sheet name="03-Neštěmická - Krycí list" sheetId="8" r:id="rId8"/>
    <sheet name="03-Neštěmická - Soupis" sheetId="9" r:id="rId9"/>
    <sheet name="04-Jitřní - Krycí list" sheetId="10" r:id="rId10"/>
    <sheet name="04-Jitřní - Soupis" sheetId="11" r:id="rId11"/>
  </sheets>
  <definedNames>
    <definedName name="_xlnm.Print_Area" localSheetId="0">('Rekapitulace stavby'!$D$4:$AO$76,'Rekapitulace stavby'!$C$82:$AQ$98)</definedName>
    <definedName name="_xlnm.Print_Titles" localSheetId="0">'Rekapitulace stavby'!$92:$92</definedName>
    <definedName name="_xlnm.Print_Titles" localSheetId="0">'Rekapitulace stavby'!$92:$92</definedName>
    <definedName name="_xlnm.Print_Area" localSheetId="0">('Rekapitulace stavby'!$D$4:$AO$76,'Rekapitulace stavby'!$C$82:$AQ$98)</definedName>
    <definedName name="_xlnm._FilterDatabase_1">#REF!</definedName>
  </definedNames>
  <calcPr fullCalcOnLoad="1"/>
</workbook>
</file>

<file path=xl/sharedStrings.xml><?xml version="1.0" encoding="utf-8"?>
<sst xmlns="http://schemas.openxmlformats.org/spreadsheetml/2006/main" count="6705" uniqueCount="1115">
  <si>
    <t>Export Komplet</t>
  </si>
  <si>
    <t>2.0</t>
  </si>
  <si>
    <t>ZAMOK</t>
  </si>
  <si>
    <t>False</t>
  </si>
  <si>
    <t>{f2ff6ece-ac1d-46b0-bf0b-f2a35f05d7c7}</t>
  </si>
  <si>
    <t>0,01</t>
  </si>
  <si>
    <t>21</t>
  </si>
  <si>
    <t>15</t>
  </si>
  <si>
    <t>REKAPITULACE STAVBY</t>
  </si>
  <si>
    <t>v ---  níže se nacházejí doplnkové a pomocné údaje k sestavám  --- v</t>
  </si>
  <si>
    <t>0,001</t>
  </si>
  <si>
    <t>Kód:</t>
  </si>
  <si>
    <t>Stavba:</t>
  </si>
  <si>
    <t>3. Vybavení učebny</t>
  </si>
  <si>
    <t>KSO:</t>
  </si>
  <si>
    <t>CC-CZ:</t>
  </si>
  <si>
    <t>Místo:</t>
  </si>
  <si>
    <t xml:space="preserve"> </t>
  </si>
  <si>
    <t>Datum:</t>
  </si>
  <si>
    <t>01_2023</t>
  </si>
  <si>
    <t>Zadavatel:</t>
  </si>
  <si>
    <t>IČ:</t>
  </si>
  <si>
    <t>DIČ:</t>
  </si>
  <si>
    <t>Zhotovitel:</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</si>
  <si>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</si>
  <si>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</si>
  <si>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</si>
  <si>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</si>
  <si>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</si>
  <si>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</si>
  <si>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</si>
  <si>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</si>
  <si>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</si>
  <si>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</si>
  <si>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</si>
  <si>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</si>
  <si>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</si>
  <si>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</si>
  <si>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</si>
  <si>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</si>
  <si>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</si>
  <si>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</si>
  <si>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</si>
  <si>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</si>
  <si>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</si>
  <si>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</si>
  <si>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</si>
  <si>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</si>
  <si>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Datum:01_2023</t>
  </si>
  <si>
    <t>Informatívní údaje z listů zakázek</t>
  </si>
  <si>
    <t>Kód</t>
  </si>
  <si>
    <t>Popis</t>
  </si>
  <si>
    <t>Cena bez DPH [CZK]</t>
  </si>
  <si>
    <t>Cena s DPH [CZK]</t>
  </si>
  <si>
    <t>Typ</t>
  </si>
  <si>
    <t>z toho Ostat._x005F_x000D_
náklady [CZK]</t>
  </si>
  <si>
    <t>DPH [CZK]</t>
  </si>
  <si>
    <t>Normohodiny [h]</t>
  </si>
  <si>
    <t>DPH základní [CZK]</t>
  </si>
  <si>
    <t>DPH snížená [CZK]</t>
  </si>
  <si>
    <t>DPH základní přenesená_x005F_x000D_
[CZK]</t>
  </si>
  <si>
    <t>DPH snížená přenesená_x005F_x000D_
[CZK]</t>
  </si>
  <si>
    <t>Základna_x005F_x000D_
DPH základní</t>
  </si>
  <si>
    <t>Základna_x005F_x000D_
DPH snížená</t>
  </si>
  <si>
    <t>Základna_x005F_x000D_
DPH zákl. přenesená</t>
  </si>
  <si>
    <t>Základna_x005F_x000D_
DPH sníž. přenesená</t>
  </si>
  <si>
    <t>Základna_x005F_x000D_
DPH nulová</t>
  </si>
  <si>
    <t>Náklady z rozpočtů</t>
  </si>
  <si>
    <t>D</t>
  </si>
  <si>
    <t>0</t>
  </si>
  <si>
    <t>###NOIMPORT###</t>
  </si>
  <si>
    <t>IMPORT</t>
  </si>
  <si>
    <t>{00000000-0000-0000-0000-000000000000}</t>
  </si>
  <si>
    <t>/</t>
  </si>
  <si>
    <t>1.</t>
  </si>
  <si>
    <t>Modernizace jazykové a IT učebny na ZŠ Palachova, Ústí nad Labem</t>
  </si>
  <si>
    <t>STA</t>
  </si>
  <si>
    <t>1</t>
  </si>
  <si>
    <t>{633f7041-7e9b-441d-92de-3b9bf4bcbc9e}</t>
  </si>
  <si>
    <t>2</t>
  </si>
  <si>
    <t>2.</t>
  </si>
  <si>
    <t>Modernizace učeben jazyků a digitechnologií na ZŠ a MŠ Nová v Ústí nad Labem</t>
  </si>
  <si>
    <t>3.</t>
  </si>
  <si>
    <t>Modernizace přírodovědné a IT učebny na ZŠ Neštěmická, Ústí nad Labem</t>
  </si>
  <si>
    <t>4.</t>
  </si>
  <si>
    <t>Modernizace jazykové a IT učebny na ZŠ Jitřní, Ústí nad Labem</t>
  </si>
  <si>
    <t>{f8f7070e-b1cc-43f3-827d-17260d749c4c}</t>
  </si>
  <si>
    <t>KRYCÍ LIST SOUPISU</t>
  </si>
  <si>
    <t>Název stavby</t>
  </si>
  <si>
    <t>JKSO</t>
  </si>
  <si>
    <t>Kód stavby</t>
  </si>
  <si>
    <t>ucebny</t>
  </si>
  <si>
    <t>Název objektu</t>
  </si>
  <si>
    <t>3.Vybavení učebny</t>
  </si>
  <si>
    <t>EČO</t>
  </si>
  <si>
    <t>Kód objektu</t>
  </si>
  <si>
    <t>Název části</t>
  </si>
  <si>
    <t>SOUPIS PRACÍ, DODÁVEK A SLUŽEB</t>
  </si>
  <si>
    <t>Místo</t>
  </si>
  <si>
    <t>Kód části</t>
  </si>
  <si>
    <t>Název podčásti</t>
  </si>
  <si>
    <t>Kód podčásti</t>
  </si>
  <si>
    <t>IČ</t>
  </si>
  <si>
    <t>DIČ</t>
  </si>
  <si>
    <t>Objednatel</t>
  </si>
  <si>
    <t>ZŠ Ústí nad Labem, Palachova 400/37, PO</t>
  </si>
  <si>
    <t>Rozpočet číslo</t>
  </si>
  <si>
    <t>Zpracoval</t>
  </si>
  <si>
    <t>Dne</t>
  </si>
  <si>
    <t>01/2023</t>
  </si>
  <si>
    <t xml:space="preserve">               Měrné a účelové jednotky</t>
  </si>
  <si>
    <t xml:space="preserve">            Počet</t>
  </si>
  <si>
    <t xml:space="preserve">    Náklady / 1 m.j.</t>
  </si>
  <si>
    <t xml:space="preserve">             Počet</t>
  </si>
  <si>
    <t xml:space="preserve">     Náklady / 1 m.j.</t>
  </si>
  <si>
    <t xml:space="preserve">                Počet</t>
  </si>
  <si>
    <t xml:space="preserve">        Náklady / 1 m.j.</t>
  </si>
  <si>
    <t xml:space="preserve">               Rozpočtové náklady v</t>
  </si>
  <si>
    <t>A</t>
  </si>
  <si>
    <t>Základní rozp. náklady</t>
  </si>
  <si>
    <t>B</t>
  </si>
  <si>
    <t>Doplňkové náklady</t>
  </si>
  <si>
    <t>C</t>
  </si>
  <si>
    <t>Vedlejší rozpočtové náklady</t>
  </si>
  <si>
    <t>HSV</t>
  </si>
  <si>
    <t>Práce přesčas</t>
  </si>
  <si>
    <t>Zařízení staveniště</t>
  </si>
  <si>
    <t>%</t>
  </si>
  <si>
    <t>Bez pevné podl.</t>
  </si>
  <si>
    <t>Projektové práce, výrobní dokumentace a DSPS</t>
  </si>
  <si>
    <t>PSV</t>
  </si>
  <si>
    <t>Kulturní památka</t>
  </si>
  <si>
    <t>Územní vlivy (doprava, přesun
Hmot, likvidace odpadů)</t>
  </si>
  <si>
    <t>Provozní vlivy</t>
  </si>
  <si>
    <t>"EL"</t>
  </si>
  <si>
    <t>Koordinace mezi profesemi</t>
  </si>
  <si>
    <t>VRN z rozpočtu (revize, školení
Obsluhy, poplatky, ostatní...)</t>
  </si>
  <si>
    <t>"AVT"</t>
  </si>
  <si>
    <t>ZRN (ř. 1-8)</t>
  </si>
  <si>
    <t>DN (ř. 10-12)</t>
  </si>
  <si>
    <t>VRN (ř. 14-19)</t>
  </si>
  <si>
    <t>HZS</t>
  </si>
  <si>
    <t>Kompl. činnost</t>
  </si>
  <si>
    <t>Ostatní náklady</t>
  </si>
  <si>
    <t>Celkové náklady</t>
  </si>
  <si>
    <t>Součet 9, 13, 20-23</t>
  </si>
  <si>
    <t>Datum a podpis</t>
  </si>
  <si>
    <t>Cena s DPH (ř. 25-26)</t>
  </si>
  <si>
    <t>E</t>
  </si>
  <si>
    <t>Přípočty a odpočty</t>
  </si>
  <si>
    <t>Dodávky objednatele</t>
  </si>
  <si>
    <t>Klouzavá doložka</t>
  </si>
  <si>
    <t>Zvýhodnění + -</t>
  </si>
  <si>
    <t>Typ cenové soustavy URS 2021/II</t>
  </si>
  <si>
    <t>„Zbývající položky typu vlastní jsou kalkulovány na základě zkušeností z realizace obdobných zakázek a jsou v místě i čase obvyklé“</t>
  </si>
  <si>
    <t>SOUPIS PRACÍ A DODÁVEK A SLUŽEB vč VÝKAZU VÝMĚR</t>
  </si>
  <si>
    <t>Objekt:</t>
  </si>
  <si>
    <t>Část:</t>
  </si>
  <si>
    <t>JKSO:</t>
  </si>
  <si>
    <t>Objednatel:</t>
  </si>
  <si>
    <t>P.Č.</t>
  </si>
  <si>
    <t>TV</t>
  </si>
  <si>
    <t>KCN</t>
  </si>
  <si>
    <t>Kód položky / název</t>
  </si>
  <si>
    <t>Popis / minimální technické parametry</t>
  </si>
  <si>
    <t>MJ</t>
  </si>
  <si>
    <t>Množství celkem</t>
  </si>
  <si>
    <t>Cena jednotková bez DPH</t>
  </si>
  <si>
    <t>Cena celkem bez DPH</t>
  </si>
  <si>
    <t>Hmotnost</t>
  </si>
  <si>
    <t>Hmotnost celkem</t>
  </si>
  <si>
    <t>Hmotnost sutě</t>
  </si>
  <si>
    <t>Hmotnost sutě celkem</t>
  </si>
  <si>
    <t>Práce a dodávky HSV</t>
  </si>
  <si>
    <t>Úpravy povrchů, podlahy a osazování výplní</t>
  </si>
  <si>
    <t>K</t>
  </si>
  <si>
    <t>014</t>
  </si>
  <si>
    <t>611135101</t>
  </si>
  <si>
    <t>Hrubá výplň rýh ve stropech maltou jakékoli šířky rýhy</t>
  </si>
  <si>
    <t>m2</t>
  </si>
  <si>
    <t>611325121</t>
  </si>
  <si>
    <t>Vápenocementová štuková omítka rýh ve stropech šířky do 150 mm</t>
  </si>
  <si>
    <t>611325122</t>
  </si>
  <si>
    <t>Vápenocementová štuková omítka rýh ve stropech šířky do 300 mm</t>
  </si>
  <si>
    <t>611325123</t>
  </si>
  <si>
    <t>Vápenocementová štuková omítka rýh ve stropech šířky přes 300 mm</t>
  </si>
  <si>
    <t>612135101</t>
  </si>
  <si>
    <t>Hrubá výplň rýh ve stěnách maltou jakékoli šířky rýhy</t>
  </si>
  <si>
    <t>011</t>
  </si>
  <si>
    <t>612321121</t>
  </si>
  <si>
    <t>Vápenocementová omítka hladká jednovrstvá vnitřních stěn nanášená ručně pod obklady</t>
  </si>
  <si>
    <t>612325121</t>
  </si>
  <si>
    <t>Vápenocementová štuková omítka rýh ve stěnách šířky do 150 mm</t>
  </si>
  <si>
    <t>612325122</t>
  </si>
  <si>
    <t>Vápenocementová štuková omítka rýh ve stěnách šířky do 300 mm</t>
  </si>
  <si>
    <t>612325123</t>
  </si>
  <si>
    <t>Vápenocementová štuková omítka rýh ve stěnách šířky přes 300 mm</t>
  </si>
  <si>
    <t>612325213</t>
  </si>
  <si>
    <t>Vápenocementová hladká omítka malých ploch do 1,0 m2 na stěnách pod obklady</t>
  </si>
  <si>
    <t>kus</t>
  </si>
  <si>
    <t>612325215</t>
  </si>
  <si>
    <t>Vápenocementová hladká omítka malých ploch do 4,0 m2 na stěnách pod obklady</t>
  </si>
  <si>
    <t>619991001</t>
  </si>
  <si>
    <t>Zakrytí podlah fólií přilepenou lepící páskou</t>
  </si>
  <si>
    <t>619991011</t>
  </si>
  <si>
    <t>Obalení konstrukcí a prvků fólií přilepenou lepící páskou</t>
  </si>
  <si>
    <t>632681113</t>
  </si>
  <si>
    <t>Vyspravení betonových podlah rychletuhnoucím polymerem - vysprávka D přes 50 do  200 a tl 30 mm</t>
  </si>
  <si>
    <t>Ostatní konstrukce a práce, bourání</t>
  </si>
  <si>
    <t>952901101</t>
  </si>
  <si>
    <t>Čištění budov omytí jednoduchých oken nebo balkonových dveří plochy do 0,6m2</t>
  </si>
  <si>
    <t>952901102</t>
  </si>
  <si>
    <t>Čištění budov omytí jednoduchých oken nebo balkonových dveří plochy do 1,5m2</t>
  </si>
  <si>
    <t>952901103</t>
  </si>
  <si>
    <t>Čištění budov omytí jednoduchých oken nebo balkonových dveří plochy do 2,5m2</t>
  </si>
  <si>
    <t>952901104</t>
  </si>
  <si>
    <t>Čištění budov omytí jednoduchých oken nebo balkonových dveří plochy přes 2,5m2</t>
  </si>
  <si>
    <t>952901105</t>
  </si>
  <si>
    <t>Čištění budov omytí dvojitých nebo zdvojených oken nebo balkonových dveří plochy do 0,6m2</t>
  </si>
  <si>
    <t>952901106</t>
  </si>
  <si>
    <t>Čištění budov omytí dvojitých nebo zdvojených oken nebo balkonových dveří plochy do 1,5m2</t>
  </si>
  <si>
    <t>952901107</t>
  </si>
  <si>
    <t>Čištění budov omytí dvojitých nebo zdvojených oken nebo balkonových dveří plochy do 2,5m2</t>
  </si>
  <si>
    <t>952901108</t>
  </si>
  <si>
    <t>Čištění budov omytí dvojitých nebo zdvojených oken nebo balkonových dveří plochy přes 2,5m2</t>
  </si>
  <si>
    <t>952901121</t>
  </si>
  <si>
    <t>Čištění budov omytí dveří nebo vrat plochy do 1,5m2</t>
  </si>
  <si>
    <t>952901122</t>
  </si>
  <si>
    <t>Čištění budov omytí dveří nebo vrat plochy do 3,0m2</t>
  </si>
  <si>
    <t>952901123</t>
  </si>
  <si>
    <t>Čištění budov omytí dveří nebo vrat plochy do 5,0m2</t>
  </si>
  <si>
    <t>952902021</t>
  </si>
  <si>
    <t>Čištění budov zametení hladkých podlah</t>
  </si>
  <si>
    <t>952902031</t>
  </si>
  <si>
    <t>Čištění budov omytí hladkých podlah</t>
  </si>
  <si>
    <t>952902611</t>
  </si>
  <si>
    <t>Čištění budov vysátí prachu z ostatních ploch</t>
  </si>
  <si>
    <t>013</t>
  </si>
  <si>
    <t>973026121</t>
  </si>
  <si>
    <t>Vysekání kapes ve zdivu z kamene pro špalíky do 30x30x30 mm</t>
  </si>
  <si>
    <t>973026141</t>
  </si>
  <si>
    <t>Vysekání kapes ve zdivu z kamene pro špalíky do 50x50x50 mm</t>
  </si>
  <si>
    <t>973026161</t>
  </si>
  <si>
    <t>Vysekání kapes ve zdivu z kamene pro špalíky do 100x100x500 mm</t>
  </si>
  <si>
    <t>973026191</t>
  </si>
  <si>
    <t>Vysekání kapes ve zdivu z kamene pro špalíky do 150x150x100 mm</t>
  </si>
  <si>
    <t>973031612</t>
  </si>
  <si>
    <t>Vysekání kapes ve zdivu cihelném na MV nebo MVC pro špalíky do 30x30x30 mm</t>
  </si>
  <si>
    <t>973031614</t>
  </si>
  <si>
    <t>Vysekání kapes ve zdivu cihelném na MV nebo MVC pro špalíky do 50x50x50 mm</t>
  </si>
  <si>
    <t>973031616</t>
  </si>
  <si>
    <t>Vysekání kapes ve zdivu cihelném na MV nebo MVC pro špalíky do 100x100x50 mm</t>
  </si>
  <si>
    <t>973031619</t>
  </si>
  <si>
    <t>Vysekání kapes ve zdivu cihelném na MV nebo MVC pro špalíky do 150x150x100 mm</t>
  </si>
  <si>
    <t>973031712</t>
  </si>
  <si>
    <t>Vysekání kapes v klenbách z cihel na MV nebo MVC pro špalíky do 30x30x30 mm</t>
  </si>
  <si>
    <t>973031714</t>
  </si>
  <si>
    <t>Vysekání kapes v klenbách z cihel na MV nebo MVC pro špalíky do 50x50x50 mm</t>
  </si>
  <si>
    <t>973031716</t>
  </si>
  <si>
    <t>Vysekání kapes v klenbách z cihel na MV nebo MVC pro špalíky do 100x100x50 mm</t>
  </si>
  <si>
    <t>973031719</t>
  </si>
  <si>
    <t>Vysekání kapes v klenbách z cihel na MV nebo MVC pro špalíky do 150x150x100 mm</t>
  </si>
  <si>
    <t>973032612</t>
  </si>
  <si>
    <t>Vysekání kapes ve zdivu z dutých cihel nebo tvárnic do 30x30x30 mm</t>
  </si>
  <si>
    <t>973032614</t>
  </si>
  <si>
    <t>Vysekání kapes ve zdivu z dutých cihel nebo tvárnic do 50x50x50 mm</t>
  </si>
  <si>
    <t>973032616</t>
  </si>
  <si>
    <t>Vysekání kapes ve zdivu z dutých cihel nebo tvárnic do 10x100x50 mm</t>
  </si>
  <si>
    <t>973032619</t>
  </si>
  <si>
    <t>Vysekání kapes ve zdivu z dutých cihel nebo tvárnic do 150x150x100 mm</t>
  </si>
  <si>
    <t>973046121</t>
  </si>
  <si>
    <t>Vysekání kapes ve zdivu z betonu pro špalíky do 30x30x30 mm</t>
  </si>
  <si>
    <t>973046141</t>
  </si>
  <si>
    <t>Vysekání kapes ve zdivu z betonu pro špalíky do 50x50x50 mm</t>
  </si>
  <si>
    <t>973046161</t>
  </si>
  <si>
    <t>Vysekání kapes ve zdivu z betonu pro špalíky do 100x100x50 mm</t>
  </si>
  <si>
    <t>973046191</t>
  </si>
  <si>
    <t>Vysekání kapes ve zdivu z betonu pro špalíky do 150x150x100 mm</t>
  </si>
  <si>
    <t>974031121</t>
  </si>
  <si>
    <t>Vysekání rýh ve zdivu cihelném hl do 30 mm š do 30 mm</t>
  </si>
  <si>
    <t>m</t>
  </si>
  <si>
    <t>974031122</t>
  </si>
  <si>
    <t>Vysekání rýh ve zdivu cihelném hl do 30 mm š do 70 mm</t>
  </si>
  <si>
    <t>974031123</t>
  </si>
  <si>
    <t>Vysekání rýh ve zdivu cihelném hl do 30 mm š do 100 mm</t>
  </si>
  <si>
    <t>974031126</t>
  </si>
  <si>
    <t>Vysekání rýh ve zdivu cihelném hl do 30 mm š do 250 mm</t>
  </si>
  <si>
    <t>974031132</t>
  </si>
  <si>
    <t>Vysekání rýh ve zdivu cihelném hl do 50 mm š do 70 mm</t>
  </si>
  <si>
    <t>974031133</t>
  </si>
  <si>
    <t>Vysekání rýh ve zdivu cihelném hl do 50 mm š do 100 mm</t>
  </si>
  <si>
    <t>974031134</t>
  </si>
  <si>
    <t>Vysekání rýh ve zdivu cihelném hl do 50 mm š do 150 mm</t>
  </si>
  <si>
    <t>974031135</t>
  </si>
  <si>
    <t>Vysekání rýh ve zdivu cihelném hl do 50 mm š do 200 mm</t>
  </si>
  <si>
    <t>974031142</t>
  </si>
  <si>
    <t>Vysekání rýh ve zdivu cihelném hl do 70 mm š do 70 mm</t>
  </si>
  <si>
    <t>974031143</t>
  </si>
  <si>
    <t>Vysekání rýh ve zdivu cihelném hl do 70 mm š do 100 mm</t>
  </si>
  <si>
    <t>974031145</t>
  </si>
  <si>
    <t>Vysekání rýh ve zdivu cihelném hl do 70 mm š do 200 mm</t>
  </si>
  <si>
    <t>974031153</t>
  </si>
  <si>
    <t>Vysekání rýh ve zdivu cihelném hl do 100 mm š do 100 mm</t>
  </si>
  <si>
    <t>974031154</t>
  </si>
  <si>
    <t>Vysekání rýh ve zdivu cihelném hl do 100 mm š do 150 mm</t>
  </si>
  <si>
    <t>974031155</t>
  </si>
  <si>
    <t>Vysekání rýh ve zdivu cihelném hl do 100 mm š do 200 mm</t>
  </si>
  <si>
    <t>974031164</t>
  </si>
  <si>
    <t>Vysekání rýh ve zdivu cihelném hl do 150 mm š do 150 mm</t>
  </si>
  <si>
    <t>974031165</t>
  </si>
  <si>
    <t>Vysekání rýh ve zdivu cihelném hl do 150 mm š do 200 mm</t>
  </si>
  <si>
    <t>974031167</t>
  </si>
  <si>
    <t>Vysekání rýh ve zdivu cihelném hl do 150 mm š do 300 mm</t>
  </si>
  <si>
    <t>974049121</t>
  </si>
  <si>
    <t>Vysekání rýh v betonových zdech hl do 30 mm š do 30 mm</t>
  </si>
  <si>
    <t>974049122</t>
  </si>
  <si>
    <t>Vysekání rýh v betonových zdech hl do 30 mm š do 70 mm</t>
  </si>
  <si>
    <t>974049123</t>
  </si>
  <si>
    <t>Vysekání rýh v betonových zdech hl do 30 mm š do 100 mm</t>
  </si>
  <si>
    <t>974049124</t>
  </si>
  <si>
    <t>Vysekání rýh v betonových zdech hl do 30 mm š do 150 mm</t>
  </si>
  <si>
    <t>974049132</t>
  </si>
  <si>
    <t>Vysekání rýh v betonových zdech hl do 50 mm š do 70 mm</t>
  </si>
  <si>
    <t>974049133</t>
  </si>
  <si>
    <t>Vysekání rýh v betonových zdech hl do 50 mm š do 100 mm</t>
  </si>
  <si>
    <t>974049134</t>
  </si>
  <si>
    <t>Vysekání rýh v betonových zdech hl do 50 mm š do 150 mm</t>
  </si>
  <si>
    <t>974049142</t>
  </si>
  <si>
    <t>Vysekání rýh v betonových zdech hl do 70 mm š do 70 mm</t>
  </si>
  <si>
    <t>974049143</t>
  </si>
  <si>
    <t>Vysekání rýh v betonových zdech hl do 70 mm š do 100 mm</t>
  </si>
  <si>
    <t>974049144</t>
  </si>
  <si>
    <t>Vysekání rýh v betonových zdech hl do 70 mm š do 150 mm</t>
  </si>
  <si>
    <t>974049153</t>
  </si>
  <si>
    <t>Vysekání rýh v betonových zdech hl do 100 mm š do 100 mm</t>
  </si>
  <si>
    <t>974049154</t>
  </si>
  <si>
    <t>Vysekání rýh v betonových zdech hl do 100 mm š do 150 mm</t>
  </si>
  <si>
    <t>974049155</t>
  </si>
  <si>
    <t>Vysekání rýh v betonových zdech hl do 100 mm š do 200 mm</t>
  </si>
  <si>
    <t>974049164</t>
  </si>
  <si>
    <t>Vysekání rýh v betonových zdech hl do 150 mm š do 150 mm</t>
  </si>
  <si>
    <t>974049165</t>
  </si>
  <si>
    <t>Vysekání rýh v betonových zdech hl do 150 mm š do 200 mm</t>
  </si>
  <si>
    <t>974049185</t>
  </si>
  <si>
    <t>Vysekání rýh v betonových zdech hl do 300 mm š do 200 mm</t>
  </si>
  <si>
    <t>974049187</t>
  </si>
  <si>
    <t>Vysekání rýh v betonových zdech hl do 300 mm š do 300 mm</t>
  </si>
  <si>
    <t>974082112</t>
  </si>
  <si>
    <t>Vysekání rýh pro vodiče v omítce MV nebo MVC stěn š do 30 mm</t>
  </si>
  <si>
    <t>974082113</t>
  </si>
  <si>
    <t>Vysekání rýh pro vodiče v omítce MV nebo MVC stěn š do 50 mm</t>
  </si>
  <si>
    <t>974082114</t>
  </si>
  <si>
    <t>Vysekání rýh pro vodiče v omítce MV nebo MVC stěn š do 70 mm</t>
  </si>
  <si>
    <t>974082115</t>
  </si>
  <si>
    <t>Vysekání rýh pro vodiče v omítce MV nebo MVC stěn š do 100 mm</t>
  </si>
  <si>
    <t>974082116</t>
  </si>
  <si>
    <t>Vysekání rýh pro vodiče v omítce MV nebo MVC stěn š do 150 mm</t>
  </si>
  <si>
    <t>974082172</t>
  </si>
  <si>
    <t>Vysekání rýh pro vodiče v omítce MV nebo MVC stropů š do 30 mm</t>
  </si>
  <si>
    <t>974082173</t>
  </si>
  <si>
    <t>Vysekání rýh pro vodiče v omítce MV nebo MVC stropů š do 50 mm</t>
  </si>
  <si>
    <t>974082174</t>
  </si>
  <si>
    <t>Vysekání rýh pro vodiče v omítce MV nebo MVC stropů š do 70 mm</t>
  </si>
  <si>
    <t>974082175</t>
  </si>
  <si>
    <t>Vysekání rýh pro vodiče v omítce MV nebo MVC stropů š do 100 mm</t>
  </si>
  <si>
    <t>974082176</t>
  </si>
  <si>
    <t>Vysekání rýh pro vodiče v omítce MV nebo MVC stropů š do 150 mm</t>
  </si>
  <si>
    <t>974082821</t>
  </si>
  <si>
    <t>Vysekání rýh pro vodiče v podhledu kamenných kleneb nebo betonových stropů hl do 30 mm š do 30 mm</t>
  </si>
  <si>
    <t>974082822</t>
  </si>
  <si>
    <t>Vysekání rýh pro vodiče v podhledu kamenných kleneb nebo betonových stropů hl do 30 mm š do 70 mm</t>
  </si>
  <si>
    <t>974082823</t>
  </si>
  <si>
    <t>Vysekání rýh pro vodiče v podhledu kamenných kleneb nebo betonových stropů hl do 30 mm š do 100 mm</t>
  </si>
  <si>
    <t>974082824</t>
  </si>
  <si>
    <t>Vysekání rýh pro vodiče v podhledu kamenných kleneb nebo betonových stropů hl do 30 mm š do 150 mm</t>
  </si>
  <si>
    <t>974082832</t>
  </si>
  <si>
    <t>Vysekání rýh pro vodiče v podhledu kamenných kleneb nebo betonových stropů hl do 50 mm š do 70 mm</t>
  </si>
  <si>
    <t>974082833</t>
  </si>
  <si>
    <t>Vysekání rýh pro vodiče v podhledu kamenných kleneb nebo betonových stropů hl do 50 mm š do 100 mm</t>
  </si>
  <si>
    <t>974082834</t>
  </si>
  <si>
    <t>Vysekání rýh pro vodiče v podhledu kamenných kleneb nebo betonových stropů hl do 50 mm š do 150 mm</t>
  </si>
  <si>
    <t>977131111</t>
  </si>
  <si>
    <t>Vrty příklepovými vrtáky D 8 mm do cihelného zdiva nebo prostého betonu</t>
  </si>
  <si>
    <t>977131112</t>
  </si>
  <si>
    <t>Vrty příklepovými vrtáky D 10 mm do cihelného zdiva nebo prostého betonu</t>
  </si>
  <si>
    <t>977131113</t>
  </si>
  <si>
    <t>Vrty příklepovými vrtáky D 12 mm do cihelného zdiva nebo prostého betonu</t>
  </si>
  <si>
    <t>977131114</t>
  </si>
  <si>
    <t>Vrty příklepovými vrtáky D 14 mm do cihelného zdiva nebo prostého betonu</t>
  </si>
  <si>
    <t>977131115</t>
  </si>
  <si>
    <t>Vrty příklepovými vrtáky D 16 mm do cihelného zdiva nebo prostého betonu</t>
  </si>
  <si>
    <t>977311111</t>
  </si>
  <si>
    <t>Řezání stávajících betonových mazanin nevyztužených hl do 50 mm</t>
  </si>
  <si>
    <t>977311112</t>
  </si>
  <si>
    <t>Řezání stávajících betonových mazanin nevyztužených hl do 100 mm</t>
  </si>
  <si>
    <t>977311113</t>
  </si>
  <si>
    <t>Řezání stávajících betonových mazanin nevyztužených hl do 150 mm</t>
  </si>
  <si>
    <t>977311114</t>
  </si>
  <si>
    <t>Řezání stávajících betonových mazanin nevyztužených hl do 200 mm</t>
  </si>
  <si>
    <t>Přesun sutě</t>
  </si>
  <si>
    <t>997013211</t>
  </si>
  <si>
    <t>Vnitrostaveništní doprava suti a vybouraných hmot pro budovy v do 6 m ručně</t>
  </si>
  <si>
    <t>t</t>
  </si>
  <si>
    <t>997013212</t>
  </si>
  <si>
    <t>Vnitrostaveništní doprava suti a vybouraných hmot pro budovy v do 9 m ručně</t>
  </si>
  <si>
    <t>997013213</t>
  </si>
  <si>
    <t>Vnitrostaveništní doprava suti a vybouraných hmot vodorovně do 50 m pro budovy v do 12 m ručně</t>
  </si>
  <si>
    <t>997013214</t>
  </si>
  <si>
    <t>Vnitrostaveništní doprava suti a vybouraných hmot pro budovy v do 15 m ručně</t>
  </si>
  <si>
    <t>997013215</t>
  </si>
  <si>
    <t>Vnitrostaveništní doprava suti a vybouraných hmot pro budovy v do 18 m ručně</t>
  </si>
  <si>
    <t>997013216</t>
  </si>
  <si>
    <t>Vnitrostaveništní doprava suti a vybouraných hmot pro budovy v do 21 m ručně</t>
  </si>
  <si>
    <t>241</t>
  </si>
  <si>
    <t>997241622</t>
  </si>
  <si>
    <t>Naložení a složení suti</t>
  </si>
  <si>
    <t>997013501</t>
  </si>
  <si>
    <t>Odvoz suti a vybouraných hmot na skládku nebo meziskládku do 1 km se složením</t>
  </si>
  <si>
    <t>997013509</t>
  </si>
  <si>
    <t>Příplatek k ceně za každý započatý 1 km  přes 1 km - celkem 20 km</t>
  </si>
  <si>
    <t>997013831</t>
  </si>
  <si>
    <t>Poplatky za uložení stavebního směsného odpadu na skládce ( skládkovné)</t>
  </si>
  <si>
    <t>Přesun hmot</t>
  </si>
  <si>
    <t>998011001</t>
  </si>
  <si>
    <t>Přesun hmot pro budovy zděné v do 6 m</t>
  </si>
  <si>
    <t>998011002</t>
  </si>
  <si>
    <t>Přesun hmot pro budovy zděné v do 12 m</t>
  </si>
  <si>
    <t>998011003</t>
  </si>
  <si>
    <t>Přesun hmot pro budovy zděné v do 24 m</t>
  </si>
  <si>
    <t>998011004</t>
  </si>
  <si>
    <t>Přesun hmot pro budovy zděné v do 36 m</t>
  </si>
  <si>
    <t>998012021</t>
  </si>
  <si>
    <t>Přesun hmot pro budovy monolitické v do 6 m</t>
  </si>
  <si>
    <t>998012022</t>
  </si>
  <si>
    <t>Přesun hmot pro budovy monolitické v do 12 m</t>
  </si>
  <si>
    <t>998012023</t>
  </si>
  <si>
    <t>Přesun hmot pro budovy monolitické v do 24 m</t>
  </si>
  <si>
    <t>Práce a dodávky PSV</t>
  </si>
  <si>
    <t>Izolace proti vodě, vlhkosti a plynům</t>
  </si>
  <si>
    <t>711</t>
  </si>
  <si>
    <t>711413121</t>
  </si>
  <si>
    <t>Izolace proti vodě za studena svislé S těsnicí hmotou dvousložkovou bitumenovou</t>
  </si>
  <si>
    <t>711493121</t>
  </si>
  <si>
    <t>Izolace proti podpovrchové a tlakové vodě svislá S dvousložkovou na bázi cementu</t>
  </si>
  <si>
    <t>711493122</t>
  </si>
  <si>
    <t>Izolace proti podpovrchové a tlakové vodě svislá S jednosložkovou na bázi cementu</t>
  </si>
  <si>
    <t>998711201</t>
  </si>
  <si>
    <t>Přesun hmot procentní pro izolace proti vodě, vlhkosti a plynům v objektech v do 6 m</t>
  </si>
  <si>
    <t>998711202</t>
  </si>
  <si>
    <t>Přesun hmot procentní pro izolace proti vodě, vlhkosti a plynům v objektech v do 12 m</t>
  </si>
  <si>
    <t>998711203</t>
  </si>
  <si>
    <t>Přesun hmot procentní pro izolace proti vodě, vlhkosti a plynům v objektech v do 60 m</t>
  </si>
  <si>
    <t>Zdravotechnika - zařizovací předměty</t>
  </si>
  <si>
    <t>725212211</t>
  </si>
  <si>
    <t>Umyvadlo keramické, bílé, bez výtokových armatur, nábytková včetně skříňky se dvěma zásuvkami, šířka umyvadla 500mm</t>
  </si>
  <si>
    <t>725212213</t>
  </si>
  <si>
    <t>Umyvadlo keramické, bílé, bez výtokových armatur, nábytková včetně skříňky se dvěma zásuvkami, šířka umyvadla 600mm</t>
  </si>
  <si>
    <t>721</t>
  </si>
  <si>
    <t>725210821</t>
  </si>
  <si>
    <t>Demontáž umyvadel bez výtokových armatur</t>
  </si>
  <si>
    <t>soubor</t>
  </si>
  <si>
    <t>725820801</t>
  </si>
  <si>
    <t>Demontáž baterie nástěnné do G 3 / 4</t>
  </si>
  <si>
    <t>725820802</t>
  </si>
  <si>
    <t>Demontáž baterie stojánkové do jednoho otvoru</t>
  </si>
  <si>
    <t>725820803</t>
  </si>
  <si>
    <t>Demontáž baterie stojánkové do tří otvorů</t>
  </si>
  <si>
    <t>725829121</t>
  </si>
  <si>
    <t>Montáž baterie umyvadlové nástěnné pákové a klasické ostatní typ</t>
  </si>
  <si>
    <t>M</t>
  </si>
  <si>
    <t>MAT</t>
  </si>
  <si>
    <t>55145615</t>
  </si>
  <si>
    <t>Baterie umyvadlová nástěnná páková 150mm, chrom</t>
  </si>
  <si>
    <t>Podlahy skládané</t>
  </si>
  <si>
    <t>775</t>
  </si>
  <si>
    <t>775510951</t>
  </si>
  <si>
    <t>Doplnění podlah vlysových, tl do 22 mm, plochy do 0,25 m2</t>
  </si>
  <si>
    <t>775510952</t>
  </si>
  <si>
    <t>Doplnění podlah vlysových, tl do 22 mm, plochy do 1 m2</t>
  </si>
  <si>
    <t>775510953</t>
  </si>
  <si>
    <t>Doplnění podlah vlysových, tl do 22 mm, plochy do 2 m2</t>
  </si>
  <si>
    <t>775510954</t>
  </si>
  <si>
    <t>Doplnění podlah vlysových, tl do 22 mm, plochy do 4 m2</t>
  </si>
  <si>
    <t>61192142</t>
  </si>
  <si>
    <t>vlysy parketové buk 21x50x250mm barevnost přirozená</t>
  </si>
  <si>
    <t>775511800</t>
  </si>
  <si>
    <t>Demontáž podlah vlysových lepených s lištami lepenými</t>
  </si>
  <si>
    <t>775511810</t>
  </si>
  <si>
    <t>Demontáž podlah vlysových přibíjených s lištami přibíjenými</t>
  </si>
  <si>
    <t>775511820</t>
  </si>
  <si>
    <t>Demontáž podlah vlysových lepených bez lišt</t>
  </si>
  <si>
    <t>775511830</t>
  </si>
  <si>
    <t>Demontáž podlah vlysových přibíjených bez lišt</t>
  </si>
  <si>
    <t>775521800</t>
  </si>
  <si>
    <t>Demontáž parketových tabulí s lištami lepenými</t>
  </si>
  <si>
    <t>775521810</t>
  </si>
  <si>
    <t>Demontáž parketových tabulí s lištami přibíjenými</t>
  </si>
  <si>
    <t>775526210</t>
  </si>
  <si>
    <t>Montáž podlahy masivní parketové lepené z tabulí do 450x450 mm s podkladem z desek</t>
  </si>
  <si>
    <t>775526217</t>
  </si>
  <si>
    <t>Montáž podlahy masivní parketové přibíjené z tabulí do 450x450 mm s podkladem z desek</t>
  </si>
  <si>
    <t>775526219</t>
  </si>
  <si>
    <t>Montáž podlahy masivní parketové šroubované z tabulí do 450x450 mm s podkladem z desek</t>
  </si>
  <si>
    <t>61195100</t>
  </si>
  <si>
    <t>Parkety mozaikové 480x480x8mm dub</t>
  </si>
  <si>
    <t>775541111</t>
  </si>
  <si>
    <t>Montáž podlah plovoucích z lamel dýhovaných a laminovaných lepených v drážce š dílce do 150 mm</t>
  </si>
  <si>
    <t>61151524</t>
  </si>
  <si>
    <t>Podlaha dřevěná zámková třívrstvá lakovaná 185x1080x14 javor</t>
  </si>
  <si>
    <t>775541811</t>
  </si>
  <si>
    <t>Demontáž podlah plovoucích laminátových lepených do suti</t>
  </si>
  <si>
    <t>775541821</t>
  </si>
  <si>
    <t>Demontáž podlah plovoucích laminátových zaklapávacích do suti</t>
  </si>
  <si>
    <t>775591901</t>
  </si>
  <si>
    <t>Oprava podlah dřevěných - tmelení dílčích defektů vlysových, parketových podlah</t>
  </si>
  <si>
    <t>775591902</t>
  </si>
  <si>
    <t>Oprava podlah dřevěných - tmelení dílčích defektů palubkových podlah</t>
  </si>
  <si>
    <t>775591912</t>
  </si>
  <si>
    <t>Oprava podlah dřevěných - broušení střední</t>
  </si>
  <si>
    <t>775591913</t>
  </si>
  <si>
    <t>Oprava podlah dřevěných - broušení jemné</t>
  </si>
  <si>
    <t>775591919</t>
  </si>
  <si>
    <t>Oprava podlah dřevěných - broušení celkové včetně tmelení</t>
  </si>
  <si>
    <t>775591920</t>
  </si>
  <si>
    <t>Oprava podlah dřevěných - vysátí povrchu</t>
  </si>
  <si>
    <t>775591921</t>
  </si>
  <si>
    <t>Oprava podlah dřevěných - základní lak</t>
  </si>
  <si>
    <t>775591924</t>
  </si>
  <si>
    <t>Oprava podlah dřevěných - vrchní lak pro velmi vysokou zátěž</t>
  </si>
  <si>
    <t>775591926</t>
  </si>
  <si>
    <t>Oprava podlah dřevěných - mezibroušení mezi vrstvami laku</t>
  </si>
  <si>
    <t>775591929</t>
  </si>
  <si>
    <t>Oprava podlah dřevěných - celkové lakování</t>
  </si>
  <si>
    <t>775591931</t>
  </si>
  <si>
    <t>Oprava podlah dřevěných - nátěr olejem a voskování</t>
  </si>
  <si>
    <t>775591941</t>
  </si>
  <si>
    <t>Oprava podlah dřevěných - pastování</t>
  </si>
  <si>
    <t>998775201</t>
  </si>
  <si>
    <t>Přesun hmot procentní pro podlahy dřevěné v objektech v do 6 m</t>
  </si>
  <si>
    <t>998775202</t>
  </si>
  <si>
    <t>Přesun hmot procentní pro podlahy dřevěné v objektech v do 12 m</t>
  </si>
  <si>
    <t>998775203</t>
  </si>
  <si>
    <t>Přesun hmot procentní pro podlahy dřevěné v objektech v do 24 m</t>
  </si>
  <si>
    <t>998775204</t>
  </si>
  <si>
    <t>Přesun hmot procentní pro podlahy dřevěné v objektech v do 36 m</t>
  </si>
  <si>
    <t>Podlahy povlakové</t>
  </si>
  <si>
    <t>776</t>
  </si>
  <si>
    <t>776111115</t>
  </si>
  <si>
    <t>Broušení podkladu povlakových podlah před litím stěrky</t>
  </si>
  <si>
    <t>776111116</t>
  </si>
  <si>
    <t>Odstranění zbytků lepidla z podkladu povlakových podlah broušením</t>
  </si>
  <si>
    <t>776111117</t>
  </si>
  <si>
    <t>Broušení stávajícího podkladu povlakových podlah diamantovým kotoučem</t>
  </si>
  <si>
    <t>776111311</t>
  </si>
  <si>
    <t>Vysátí podkladu povlakových podlah</t>
  </si>
  <si>
    <t>776121111</t>
  </si>
  <si>
    <t>Vodou ředitelná penetrace savého podkladu povlakových podlah ředěná v poměru 1:3</t>
  </si>
  <si>
    <t>776121321</t>
  </si>
  <si>
    <t>Vodou ředitelná penetrace savého podkladu povlakových podlah neředěná</t>
  </si>
  <si>
    <t>776121411</t>
  </si>
  <si>
    <t>Dvousložková penetrace podkladu povlakových podlah</t>
  </si>
  <si>
    <t>776121511</t>
  </si>
  <si>
    <t>Dvousložková penetrace podkladu povlakových podlah proti vlhkosti</t>
  </si>
  <si>
    <t>776141111</t>
  </si>
  <si>
    <t>Vyrovnání podkladu povlakových podlah stěrkou pevnosti 20 MPa tl 3 mm</t>
  </si>
  <si>
    <t>776141113</t>
  </si>
  <si>
    <t>Vyrovnání podkladu povlakových podlah stěrkou pevnosti 20 MPa tl 8 mm</t>
  </si>
  <si>
    <t>776141121</t>
  </si>
  <si>
    <t>Vyrovnání podkladu povlakových podlah stěrkou pevnosti 30 MPa tl 3 mm</t>
  </si>
  <si>
    <t>776141122</t>
  </si>
  <si>
    <t>Vyrovnání podkladu povlakových podlah stěrkou pevnosti 30 MPa tl 5 mm</t>
  </si>
  <si>
    <t>776141123</t>
  </si>
  <si>
    <t>Vyrovnání podkladu povlakových podlah stěrkou pevnosti 30 MPa tl 8 mm</t>
  </si>
  <si>
    <t>776141124</t>
  </si>
  <si>
    <t>Vyrovnání podkladu povlakových podlah stěrkou pevnosti 30 MPa tl 10 mm</t>
  </si>
  <si>
    <t>776201811</t>
  </si>
  <si>
    <t>Demontáž lepených povlakových podlah bez podložky ručně</t>
  </si>
  <si>
    <t>776201812</t>
  </si>
  <si>
    <t>Demontáž lepených povlakových podlah s podložkou ručně</t>
  </si>
  <si>
    <t>776201814</t>
  </si>
  <si>
    <t>Demontáž povlakových podlahovin volně položených podlepených páskou</t>
  </si>
  <si>
    <t>776201910</t>
  </si>
  <si>
    <t>Oprava podlah výměnou podlahového povlaku plochy do 0,25 m2</t>
  </si>
  <si>
    <t>776201911</t>
  </si>
  <si>
    <t>Oprava podlah výměnou podlahového povlaku plochy do 0,50 m2</t>
  </si>
  <si>
    <t>776201912</t>
  </si>
  <si>
    <t>Oprava podlah výměnou podlahového povlaku plochy do 1 m2</t>
  </si>
  <si>
    <t>776201913</t>
  </si>
  <si>
    <t>Oprava podlah výměnou podlahového povlaku plochy do 2 m2</t>
  </si>
  <si>
    <t>776221111</t>
  </si>
  <si>
    <t>Lepení pásů z PVC standardním lepidlem</t>
  </si>
  <si>
    <t>28411000</t>
  </si>
  <si>
    <t xml:space="preserve">PVC vinyl, heterogenní zátěžová antibakteriální, nášlapná vrstva 0,90mm, třída zátěže 34/43, otlak do 0,03mm, R10, hořlavost Bfl S1. </t>
  </si>
  <si>
    <t>776221121</t>
  </si>
  <si>
    <t>Lepení elektrostaticky vodivých pásů z PVC standardním lepidlem</t>
  </si>
  <si>
    <t>284110260</t>
  </si>
  <si>
    <t xml:space="preserve">PVC vinyl, heterogenní zátěžová elektrostaticky vodivé tl 2,00mm, R 0,05-1Mohm, třída zátěže 34/43, třída otěru P, hořlavost Bfl S1. </t>
  </si>
  <si>
    <t>776223111</t>
  </si>
  <si>
    <t>Spoj povlakových podlahovin z PVC svařováním za tepla</t>
  </si>
  <si>
    <t>776223112</t>
  </si>
  <si>
    <t>Spoj povlakových podlahovin z PVC svařováním za studena</t>
  </si>
  <si>
    <t>776231111</t>
  </si>
  <si>
    <t>Lepení lamel a čtverců z vinylu standardním lepidlem</t>
  </si>
  <si>
    <t>284110500</t>
  </si>
  <si>
    <t>Vinylové dílce tl 2,0mm, nášlapná vrstva 0,40mm, úprava PUR, třída zátěže 23/32/41, otlak 0,05mm, R10, třída otěru T, hořlavost Bfl S1, bez ftalátů</t>
  </si>
  <si>
    <t>776232111</t>
  </si>
  <si>
    <t>Lepení lamel a čtverců z vinylu 2-složkovým lepidlem</t>
  </si>
  <si>
    <t>776410811</t>
  </si>
  <si>
    <t>Odstranění soklíků a lišt pryžových nebo plastových</t>
  </si>
  <si>
    <t>776411111</t>
  </si>
  <si>
    <t>Montáž obvodových soklíků výšky do 80 mm</t>
  </si>
  <si>
    <t>28411003</t>
  </si>
  <si>
    <t>Lišta soklová PVC 30x30mm</t>
  </si>
  <si>
    <t>776421111</t>
  </si>
  <si>
    <t>Montáž obvodových lišt lepených</t>
  </si>
  <si>
    <t>776991121</t>
  </si>
  <si>
    <t>Základní čištění nově položených podlahovin vysátím a setřením vlhkým mopem</t>
  </si>
  <si>
    <t>776991131</t>
  </si>
  <si>
    <t>Základní čištění nově položených podlahovin včetně 2-složkového jednovrstvého polymerního nátěru</t>
  </si>
  <si>
    <t>776991132</t>
  </si>
  <si>
    <t>Základní čištění nově položených podlahovin včetně 2-složkového dvouvrstvého polymerního nátěru</t>
  </si>
  <si>
    <t>776991141</t>
  </si>
  <si>
    <t>Pastování a leštění podlahovin ručně</t>
  </si>
  <si>
    <t>776991221</t>
  </si>
  <si>
    <t>Základní čištění nově položených podlahovin včetně 1-složkového jednovrstvého polymerního nátěru</t>
  </si>
  <si>
    <t>776991222</t>
  </si>
  <si>
    <t>Základní čištění nově položených podlahovin včetně 1-složkového dvouvrstvého polymerního nátěru</t>
  </si>
  <si>
    <t>776991811</t>
  </si>
  <si>
    <t>Demontáž přibité kovové pásky ze spoje</t>
  </si>
  <si>
    <t>776991821</t>
  </si>
  <si>
    <t>Odstranění lepidla ručně z podlah</t>
  </si>
  <si>
    <t>998776201</t>
  </si>
  <si>
    <t>Přesun hmot procentní pro podlahy povlakové v objektech v do 6 m</t>
  </si>
  <si>
    <t>998776202</t>
  </si>
  <si>
    <t>Přesun hmot procentní pro podlahy povlakové v objektech v do 12 m</t>
  </si>
  <si>
    <t>998776203</t>
  </si>
  <si>
    <t>Přesun hmot procentní pro podlahy povlakové v objektech v do 24 m</t>
  </si>
  <si>
    <t>Kazetový podhled</t>
  </si>
  <si>
    <t>763135811</t>
  </si>
  <si>
    <t>Demontáž podhledu sádrokartonového, kazetového na závěšeném, na roštu viditelném.</t>
  </si>
  <si>
    <t>763135102</t>
  </si>
  <si>
    <t>Montáž sádrokartonového podhledu, kazetového, demontovatelného, velikost kazet 600x600mm, včetně nosné konstrukce, viditelné.</t>
  </si>
  <si>
    <t>59030596</t>
  </si>
  <si>
    <t xml:space="preserve">Podhled kazetový demontovatelný bílý pískový, bez děrování, hrana rovná, tl. 8mm, 600x600mm </t>
  </si>
  <si>
    <t>59030646</t>
  </si>
  <si>
    <t>Profil hlavní pro kazetové minerální podhledy 38x24mm</t>
  </si>
  <si>
    <t>Profil vedlejší pro kazetové minerální podhledy 38x24mm</t>
  </si>
  <si>
    <t>59030644</t>
  </si>
  <si>
    <t>Profil příčný pro kazetové minerální podhledy 32x24mm</t>
  </si>
  <si>
    <t>59030703</t>
  </si>
  <si>
    <t>Profil obvodový pro kazetový podhled</t>
  </si>
  <si>
    <t>59030674</t>
  </si>
  <si>
    <t>Závěs pérový pro hlavní T profil.</t>
  </si>
  <si>
    <t>59030190</t>
  </si>
  <si>
    <t>Drát s okem dl 125mm</t>
  </si>
  <si>
    <t>Dokončovací práce - obklady</t>
  </si>
  <si>
    <t>781</t>
  </si>
  <si>
    <t>781471810</t>
  </si>
  <si>
    <t>Demontáž obkladů z obkladaček keramických kladených do malty</t>
  </si>
  <si>
    <t>781473810</t>
  </si>
  <si>
    <t>Demontáž obkladů z obkladaček keramických lepených</t>
  </si>
  <si>
    <t>781474119</t>
  </si>
  <si>
    <t>Montáž obkladů vnitřních keramických hladkých do 85 ks/m2 lepených flexibilním lepidlem</t>
  </si>
  <si>
    <t>781474112</t>
  </si>
  <si>
    <t>Montáž obkladů vnitřních keramických hladkých do 12 ks/m2 lepených flexibilním lepidlem</t>
  </si>
  <si>
    <t>781474113</t>
  </si>
  <si>
    <t>Montáž obkladů vnitřních keramických hladkých do 19 ks/m2 lepených flexibilním lepidlem</t>
  </si>
  <si>
    <t>781474114</t>
  </si>
  <si>
    <t>Montáž obkladů vnitřních keramických hladkých do 22 ks/m2 lepených flexibilním lepidlem</t>
  </si>
  <si>
    <t>781474116</t>
  </si>
  <si>
    <t>Montáž obkladů vnitřních keramických hladkých do 35 ks/m2 lepených flexibilním lepidlem</t>
  </si>
  <si>
    <t>781474117</t>
  </si>
  <si>
    <t>Montáž obkladů vnitřních keramických hladkých do 45 ks/m2 lepených flexibilním lepidlem</t>
  </si>
  <si>
    <t>781474118</t>
  </si>
  <si>
    <t>Montáž obkladů vnitřních keramických hladkých do 50 ks/m2 lepených flexibilním lepidlem</t>
  </si>
  <si>
    <t>781484115</t>
  </si>
  <si>
    <t>Montáž obkladů vnitřních stěn z mozaikových lepenců keramických nebo skleněných, lepených flexibilním lepidlam, dílce velikosti 200x200mm.</t>
  </si>
  <si>
    <t>781491815</t>
  </si>
  <si>
    <t>Odstranění profilu ukončovacího</t>
  </si>
  <si>
    <t>781493111</t>
  </si>
  <si>
    <t>Plastové profily rohové lepené standardním lepidlem</t>
  </si>
  <si>
    <t>781493511</t>
  </si>
  <si>
    <t>Plastové profily ukončovací lepené standardním lepidlem</t>
  </si>
  <si>
    <t>781494111</t>
  </si>
  <si>
    <t>Plastové profily rohové lepené flexibilním lepidlem</t>
  </si>
  <si>
    <t>781494511</t>
  </si>
  <si>
    <t>Plastové profily ukončovací lepené flexibilním lepidlem</t>
  </si>
  <si>
    <t>781495115</t>
  </si>
  <si>
    <t>Spárování vnitřních obkladů silikonem</t>
  </si>
  <si>
    <t>781495116</t>
  </si>
  <si>
    <t>Spárování vnitřních obkladů epoxidem</t>
  </si>
  <si>
    <t>998781201</t>
  </si>
  <si>
    <t>Přesun hmot procentní pro obklady keramické v objektech v do 6 m</t>
  </si>
  <si>
    <t>998781202</t>
  </si>
  <si>
    <t>Přesun hmot procentní pro obklady keramické v objektech v do 12 m</t>
  </si>
  <si>
    <t>998781203</t>
  </si>
  <si>
    <t>Přesun hmot procentní pro obklady keramické v objektech v do 24 m</t>
  </si>
  <si>
    <t>766411811</t>
  </si>
  <si>
    <t>Demontáž obložení stěn panely, plochy do 1,5m2.</t>
  </si>
  <si>
    <t>783624101</t>
  </si>
  <si>
    <t>Základní nátěr otopných těles jednonásobných, žebrových trub, akrylátový.</t>
  </si>
  <si>
    <t>24626749</t>
  </si>
  <si>
    <t>Hmota nátěrová akrylátová základní na kovy.</t>
  </si>
  <si>
    <t>kg</t>
  </si>
  <si>
    <t>783627107</t>
  </si>
  <si>
    <t>Krycí nátěr (email) otopných těles žebrových, dvojnásobný, akrylátový.</t>
  </si>
  <si>
    <t>24621560</t>
  </si>
  <si>
    <t>Hmota nátěrová syntetická vrchní (email) na kovy</t>
  </si>
  <si>
    <t>Dokončovací práce - malby a tapety</t>
  </si>
  <si>
    <t>784</t>
  </si>
  <si>
    <t>784111031</t>
  </si>
  <si>
    <t>Omytí podkladu v místnostech výšky do 3,80 m</t>
  </si>
  <si>
    <t>784111033</t>
  </si>
  <si>
    <t>Omytí podkladu v místnostech výšky do 5,00 m</t>
  </si>
  <si>
    <t>784121001</t>
  </si>
  <si>
    <t>Oškrabání malby v mísnostech výšky do 3,80 m</t>
  </si>
  <si>
    <t>784121003</t>
  </si>
  <si>
    <t>Oškrabání malby v mísnostech výšky do 5,00 m</t>
  </si>
  <si>
    <t>784131011</t>
  </si>
  <si>
    <t>Odstranění lepených tapet s makulaturou ze stropů nebo sloupů výšky do 3,80 m</t>
  </si>
  <si>
    <t>784131013</t>
  </si>
  <si>
    <t>Odstranění lepených tapet s makulaturou ze stěn výšky do 3,80 m</t>
  </si>
  <si>
    <t>784131015</t>
  </si>
  <si>
    <t>Odstranění lepených tapet bez makulatury ze stropů nebo sloupů výšky do 3,80 m</t>
  </si>
  <si>
    <t>784131017</t>
  </si>
  <si>
    <t>Odstranění lepených tapet bez makulatury ze stěn výšky do 3,80 m</t>
  </si>
  <si>
    <t>784161201</t>
  </si>
  <si>
    <t>Lokální vyrovnání podkladu sádrovou stěrkou plochy do 0,1 m2 v místnostech výšky do 3,80 m</t>
  </si>
  <si>
    <t>784161203</t>
  </si>
  <si>
    <t>Lokální vyrovnání podkladu sádrovou stěrkou plochy do 0,1 m2 v místnostech výšky do 5,00 m</t>
  </si>
  <si>
    <t>784161211</t>
  </si>
  <si>
    <t>Lokální vyrovnání podkladu sádrovou stěrkou plochy do 0,25 m2 v místnostech výšky do 3,80 m</t>
  </si>
  <si>
    <t>784161213</t>
  </si>
  <si>
    <t>Lokální vyrovnání podkladu sádrovou stěrkou plochy do 0,25 m2 v místnostech výšky do 5,00 m</t>
  </si>
  <si>
    <t>784181101</t>
  </si>
  <si>
    <t>Základní akrylátová jednonásobná penetrace podkladu v místnostech výšky do 3,80m</t>
  </si>
  <si>
    <t>784181103</t>
  </si>
  <si>
    <t>Základní akrylátová jednonásobná penetrace podkladu v místnostech výšky do 5,00m</t>
  </si>
  <si>
    <t>784181111</t>
  </si>
  <si>
    <t>Základní silikátová jednonásobná penetrace podkladu v místnostech výšky do 3,80m</t>
  </si>
  <si>
    <t>784181113</t>
  </si>
  <si>
    <t>Základní silikátová jednonásobná penetrace podkladu v místnostech výšky do 5,00m</t>
  </si>
  <si>
    <t>784181121</t>
  </si>
  <si>
    <t>Hloubková jednonásobná penetrace podkladu v místnostech výšky do 3,80 m</t>
  </si>
  <si>
    <t>784181123</t>
  </si>
  <si>
    <t>Hloubková jednonásobná penetrace podkladu v místnostech výšky do 5,00 m</t>
  </si>
  <si>
    <t>784191001</t>
  </si>
  <si>
    <t>Čištění vnitřních ploch oken nebo balkonových dveří jednoduchých po provedení malířských prací</t>
  </si>
  <si>
    <t>784191003</t>
  </si>
  <si>
    <t>Čištění vnitřních ploch oken dvojitých nebo zdvojených po provedení malířských prací</t>
  </si>
  <si>
    <t>776141114</t>
  </si>
  <si>
    <t>Vyrovnání podkladu povlakových podlah stěrkou pevnosti 20 MPa tl 10 mm</t>
  </si>
  <si>
    <t>784191005</t>
  </si>
  <si>
    <t>Čištění vnitřních ploch dveří nebo vrat po provedení malířských prací</t>
  </si>
  <si>
    <t>784191007</t>
  </si>
  <si>
    <t>Čištění vnitřních ploch podlah po provedení malířských prací</t>
  </si>
  <si>
    <t>784191009</t>
  </si>
  <si>
    <t>Čištění vnitřních ploch schodišť po provedení malířských prací</t>
  </si>
  <si>
    <t>784211101</t>
  </si>
  <si>
    <t>Dvojnásobné bílé malby ze směsí za mokra výborně otěruvzdorných v místnostech výšky do 3,80 m</t>
  </si>
  <si>
    <t>784211103</t>
  </si>
  <si>
    <t>Dvojnásobné bílé malby ze směsí za mokra výborně otěruvzdorných v místnostech výšky do 5,00 m</t>
  </si>
  <si>
    <t>784211111</t>
  </si>
  <si>
    <t>Dvojnásobné  bílé malby ze směsí za mokra velmi dobře otěruvzdorných v místnostech výšky do 3,80 m</t>
  </si>
  <si>
    <t>784211113</t>
  </si>
  <si>
    <t>Dvojnásobné  bílé malby ze směsí za mokra velmi dobře otěruvzdorných v místnostech výšky do 5,00 m</t>
  </si>
  <si>
    <t>784211121</t>
  </si>
  <si>
    <t>Dvojnásobné bílé malby ze směsí za mokra středně otěruvzdorných v místnostech výšky do 3,80 m</t>
  </si>
  <si>
    <t>784211123</t>
  </si>
  <si>
    <t>Dvojnásobné bílé malby ze směsí za mokra středně otěruvzdorných v místnostech výšky do 5,00 m</t>
  </si>
  <si>
    <t>784211131</t>
  </si>
  <si>
    <t>Dvojnásobné bílé malby ze směsí za mokra minimálně otěruvzdorných v místnostech do 3,80 m</t>
  </si>
  <si>
    <t>784211133</t>
  </si>
  <si>
    <t>Dvojnásobné bílé malby ze směsí za mokra minimálně otěruvzdorných v místnostech do 5,00 m</t>
  </si>
  <si>
    <t>784221101</t>
  </si>
  <si>
    <t>Dvojnásobné bílé malby  ze směsí za sucha dobře otěruvzdorných v místnostech do 3,80 m</t>
  </si>
  <si>
    <t>784221103</t>
  </si>
  <si>
    <t>Dvojnásobné bílé malby  ze směsí za sucha dobře otěruvzdorných v místnostech do 5,00 m</t>
  </si>
  <si>
    <t>784221111</t>
  </si>
  <si>
    <t>Dvojnásobné bílé malby  ze směsí za sucha středně otěruvzdorných v místnostech do 3,80 m</t>
  </si>
  <si>
    <t>784221113</t>
  </si>
  <si>
    <t>Dvojnásobné bílé malby  ze směsí za sucha středně otěruvzdorných v místnostech do 5,00 m</t>
  </si>
  <si>
    <t>784221121</t>
  </si>
  <si>
    <t>Dvojnásobné bílé malby  ze směsí za sucha minimálně otěruvzdorných v místnostech do 3,80 m</t>
  </si>
  <si>
    <t>784221123</t>
  </si>
  <si>
    <t>Dvojnásobné bílé malby  ze směsí za sucha mimálně otěruvzdorných v místnostech do 5,00 m</t>
  </si>
  <si>
    <t>EL</t>
  </si>
  <si>
    <t>Slaboproudé, silnoproudé rozvody</t>
  </si>
  <si>
    <t>Slaboproudé rozvody + příslušenství</t>
  </si>
  <si>
    <t>742122001</t>
  </si>
  <si>
    <t>Montáž kabelové spojky nebo svorkovnice pro slaboproud do 15 žil</t>
  </si>
  <si>
    <t>10.935.899</t>
  </si>
  <si>
    <t>Konektor RJ45 UTP Cat.5e černý samořezný</t>
  </si>
  <si>
    <t>742330041</t>
  </si>
  <si>
    <t>Montáž datové jednozásuvky</t>
  </si>
  <si>
    <t>10.696.523</t>
  </si>
  <si>
    <t>Datová jednozásuvka, modulová zásuvka 22,5x45mm (1 modul)</t>
  </si>
  <si>
    <t>742330042</t>
  </si>
  <si>
    <t>Montáž datové dvouzásuvky</t>
  </si>
  <si>
    <t>10.874.783</t>
  </si>
  <si>
    <t>Kryt 5014A-A02018 S</t>
  </si>
  <si>
    <t>10.863.140</t>
  </si>
  <si>
    <t>Konektor RJ45 8p8c Cat.5e nest.pro drát</t>
  </si>
  <si>
    <t>742121001</t>
  </si>
  <si>
    <r>
      <t xml:space="preserve">Montáž kabelů sdělovacích pro vnitřní rozvody, počtu žil do 15 </t>
    </r>
    <r>
      <rPr>
        <sz val="10"/>
        <color indexed="10"/>
        <rFont val="Arial"/>
        <family val="2"/>
      </rPr>
      <t>- nárokováno po stavběMontáž kabelů sdělovacích pro vnitřní rozvody, počtu žil do 15 - nárokováno po stavbě</t>
    </r>
  </si>
  <si>
    <t>10.793.442</t>
  </si>
  <si>
    <r>
      <t xml:space="preserve">Datový UTP cat.5 kabel </t>
    </r>
    <r>
      <rPr>
        <sz val="10"/>
        <color indexed="10"/>
        <rFont val="Arial"/>
        <family val="2"/>
      </rPr>
      <t>- nárokováno po stavběDatový UTP cat.5 kabel - nárokováno po stavbě</t>
    </r>
  </si>
  <si>
    <t>742110202</t>
  </si>
  <si>
    <t>Montáž podlahových krabic montovaných do mazaniny.</t>
  </si>
  <si>
    <t>1448221</t>
  </si>
  <si>
    <t>Podlahová krabice pod katedru pro zakončení kabelových tras. Určená pro výšku betonové vrstvy od 57 mm do 75 mm. Krabice je uzpůsobena pro instalaci elektroinstalačních trubek.</t>
  </si>
  <si>
    <t>742330101</t>
  </si>
  <si>
    <t>Měření metalického segmentu s vyhotovením protokolu</t>
  </si>
  <si>
    <t>Silnoproudé rozvody + příslušenství</t>
  </si>
  <si>
    <t>741210101</t>
  </si>
  <si>
    <t>Montáž rozvaděčů litinových, hliníkových nebo plastových bez zapojení vodičů, sestavy hmotností do 50 kg.</t>
  </si>
  <si>
    <t>10.679.725</t>
  </si>
  <si>
    <t>Rozvaděčová skříň, 24 modulů, IP30,  na omítku</t>
  </si>
  <si>
    <t>10.679.718</t>
  </si>
  <si>
    <t>Rozvaděčová skříň, 24 modulů, IP30, pod omítku</t>
  </si>
  <si>
    <t>10.679.726</t>
  </si>
  <si>
    <t>Rozvaděčová skříň, 36 modulů, IP30,  na omítku</t>
  </si>
  <si>
    <t>10.679.719</t>
  </si>
  <si>
    <t>Rozvaděčová skříň, 36 modulů, IP30, pod omítku</t>
  </si>
  <si>
    <t>741320135</t>
  </si>
  <si>
    <t>Montáž jističů se zapojením vodičů, dvoupólových nn, do 25 A ve skříni.</t>
  </si>
  <si>
    <t>10.061.062</t>
  </si>
  <si>
    <t>Proudový chránič s jističem 16A, rozměry 2 DIN, jmenovité napětí 230/400V, Charakteristika C, Jmenovitý reziduální proud 0,03A.</t>
  </si>
  <si>
    <t>741310561</t>
  </si>
  <si>
    <t>Montáž spínačů tří nebo čtyřpólových, vypínačů výkonových pojistkových, do 63 A</t>
  </si>
  <si>
    <t>10.843.680</t>
  </si>
  <si>
    <t>Vypínač na DIN, 3P 40A 400/415V.</t>
  </si>
  <si>
    <t>741811011</t>
  </si>
  <si>
    <t>Zkoušky a prohlídky rozvodných zařízení, kontrola rozvaděčů nn, silových, hmotnosti do 200 kg.</t>
  </si>
  <si>
    <t>741120501</t>
  </si>
  <si>
    <t>Montáž šňůr měděných bez ukončení uložených volně, lehkých a středních, počtu žil do 7</t>
  </si>
  <si>
    <t>10.048.777</t>
  </si>
  <si>
    <t>Dvoulinka 2x2,5mm červeno-černá pro 12V DC rozvody do stolů studentů od zdroje v katedře, SCY 2x2,5 TR/R</t>
  </si>
  <si>
    <t>10.048.919</t>
  </si>
  <si>
    <t>Dvoulinka 2x1,5mm červeno-černá pro spínání elektrických otvíračů pro lavice studentů, SCY 2x1,5 TT/RD</t>
  </si>
  <si>
    <t>741 31-3031</t>
  </si>
  <si>
    <t>Montáž zásuvek domovních se zapojením vodičů šroubové připojení vestavných 10 A provedení 1P zdířka.</t>
  </si>
  <si>
    <t>1234217</t>
  </si>
  <si>
    <t>Bezpečnostní zdířka 4mm, červená, pro 12V DC rozvod.</t>
  </si>
  <si>
    <t>1131535</t>
  </si>
  <si>
    <t>Bezpečnostní zdířka 4mm, modrá, pro 12V DC rozvod.</t>
  </si>
  <si>
    <t>741313004</t>
  </si>
  <si>
    <t>Montáž zásuvek domovních se zapojením vodičů bezšroubové připojení polozapuštěných nebo zapuštěných 10/16 A, provedení 2X(2P + PE) dvojnásobná šikmá.</t>
  </si>
  <si>
    <t>10.079.613</t>
  </si>
  <si>
    <t>Zásuvka dvojnásobná bezšroubová, s clonkami, s natočenou dutinou, bílá, 16 A</t>
  </si>
  <si>
    <t>10.074.248</t>
  </si>
  <si>
    <t>Zásuvka dvojnásobná bezšroubová, modulová zásuvka 45x90mm, s clonkami, s natočenou dutinou, bílá, 16 A</t>
  </si>
  <si>
    <t>741313001</t>
  </si>
  <si>
    <t>Montáž zásuvek domovních se zapojením vodičů bez šroubové připojení polozapuštěných nebo zapuštěných 10/16 A, provedení 2P + PE.</t>
  </si>
  <si>
    <t>10.079.558</t>
  </si>
  <si>
    <t>Zásuvka jednonásobná bezšroubová, bílá, 16 A</t>
  </si>
  <si>
    <t>10.072.355</t>
  </si>
  <si>
    <t>Rámeček 2-násobný bílý</t>
  </si>
  <si>
    <t>10.071.783</t>
  </si>
  <si>
    <t>Rámeček 3-násobný bílý</t>
  </si>
  <si>
    <t>10.069.820</t>
  </si>
  <si>
    <t>Rámeček 4-násobný bílý</t>
  </si>
  <si>
    <t>741122016</t>
  </si>
  <si>
    <t>Montáž kabelů měděných bez ukončení uložených pod omítku plných kulatých (CYKY), počtu a průřezu žil 3x2,5 mm2.</t>
  </si>
  <si>
    <t>10.048.482</t>
  </si>
  <si>
    <t>Silový kabel CYKY-J 3x2,5mm2.</t>
  </si>
  <si>
    <t>741120301</t>
  </si>
  <si>
    <t>Montáž vodičů izolovaných měděných bez ukončení uložených pevně, plných a laněných s PVC pláštěm (CY) průřez žíly 0,55 až 16 mm2.</t>
  </si>
  <si>
    <t>10.048.422</t>
  </si>
  <si>
    <t>Zemnící kabel zelenožlutý CY 4mm2.</t>
  </si>
  <si>
    <t>741110512</t>
  </si>
  <si>
    <t>Montáž lišt a kanálů elektroinstalačních se spojkami, vkládacích s víčkem, šířky přes 60 do 120mm.</t>
  </si>
  <si>
    <t>10.155.437</t>
  </si>
  <si>
    <t>Instalační kanál, parapetní dutý 90x55mm s možností vložení stínicího kanálu. Vhodný pro instalaci modulárních přístrojů. Barva bílá. Stupeň krytí: IP 30. Cena včetně instalace a dopravy.</t>
  </si>
  <si>
    <t>10.074.642</t>
  </si>
  <si>
    <t>Ohebná dvouplášťová korugovaná bezhalogenová chránička vnitřní ø 32 mm.</t>
  </si>
  <si>
    <t>741110002</t>
  </si>
  <si>
    <t>Montáž trubek elektroinstalačních s nasunutím nebo našroubováním do krabic, plastových ohebných, uložených pevně, vnější ø přes 23 do 35 mm</t>
  </si>
  <si>
    <t>10.074.671</t>
  </si>
  <si>
    <t>Ohebná dvouplášťová korugovaná bezhalogenová chránička vnitřní ø 41 mm.</t>
  </si>
  <si>
    <t>741110003</t>
  </si>
  <si>
    <t>Montáž trubek elektroinstalačních s nasunutím nebo našroubováním do krabic, plastových ohebných, uložených pevně, vnější ø přes 35 mm</t>
  </si>
  <si>
    <t>10.079.403</t>
  </si>
  <si>
    <t>Ohebná elektroinstalační trubka PVC, mechanická odolnost 320N/5cm, světlě šedá, vnitřní ø 16 mm.</t>
  </si>
  <si>
    <t>KOPOS MONOFLEX vnitřní průměr 16mm</t>
  </si>
  <si>
    <t>741110001</t>
  </si>
  <si>
    <t>Montáž trubek elektroinstalačních s nasunutím nebo našroubováním do krabic, plastových ohebných, uložených pevně, vnější ø přes 16 do 23 mm</t>
  </si>
  <si>
    <t>741810001</t>
  </si>
  <si>
    <t>Zkouška a prohlídka elektrických rozvodů a zařízení, celková prohlídka a vyhotovení revizní zprávy pro objem montážních prací do 100 tis. Kč</t>
  </si>
  <si>
    <t>Provozní osvětlení</t>
  </si>
  <si>
    <t>10.060.031</t>
  </si>
  <si>
    <t>Proudový chránič s jističem 10A, rozměry 2 DIN, jmenovité napětí 230/400V, Charakteristika B, Jmenovitý reziduální proud 0,03A.</t>
  </si>
  <si>
    <t>10B/1N/0,03 PFL7</t>
  </si>
  <si>
    <t>741372022</t>
  </si>
  <si>
    <t>Montáž svítidel LED se zapojením vodičů bytových nebo společenských místností, stropních, panelových, obsahu přes 0,09 do 0,36m2.</t>
  </si>
  <si>
    <t>vlastní</t>
  </si>
  <si>
    <t>Provozní světlo na strop/podhledu</t>
  </si>
  <si>
    <t>LED svítidlo určené pro montáž do kazetových podhledů i na strop. Kryt z kvalitního optického materiálu. Svítidlo poskytuje optimální distribuci světla a zábranu oslnění v souladu s platnou normou pro osvětlení kanceláří a učeben. Teplota chromatičnosti 4000K, napájení 230V/50Hz, 57W, svítivost 425 cd/klm, světelný tok 6400 lm, elektronický předřadník, krytí IP40, rozměry 620x620x60mm. Barva bílá. Včetně podružného materiálu a instalace.</t>
  </si>
  <si>
    <t>ZCLED3G57Q840/EASY-M625-MIKRO-C</t>
  </si>
  <si>
    <t>741310001</t>
  </si>
  <si>
    <t>Montáž spínačů jedno nebo dvojpólových, nástěnných se zapojením vodičů, pro prostředí normální, vypínačů, řazení 1-jednopólových</t>
  </si>
  <si>
    <t>10.072.639</t>
  </si>
  <si>
    <t>Spínač kolébkový šroubový, řazení 1/0</t>
  </si>
  <si>
    <t>10.071.430</t>
  </si>
  <si>
    <t>Kryt spínače jednoduchý bílý</t>
  </si>
  <si>
    <t>741310003</t>
  </si>
  <si>
    <t>Montáž spínačů jedno nebo dvojpólových, nástěnných se zapojením vodičů, pro prostředí normální, vypínačů, řazení 2-dvoupólový</t>
  </si>
  <si>
    <t>10.069.872</t>
  </si>
  <si>
    <t>Spínač kolébkový šroubový, řazení 1/0+1/0</t>
  </si>
  <si>
    <t>10.071.435</t>
  </si>
  <si>
    <t>Kryt spínače dělený bílý</t>
  </si>
  <si>
    <t>741122015</t>
  </si>
  <si>
    <t>Montáž kabelů měděných bez ukončení uložených pod omítku plných kulatých (CYKY), počtu a průřezu žil 3x1,5 mm2.</t>
  </si>
  <si>
    <t>10.051.448</t>
  </si>
  <si>
    <t>Silový kabel CYKY-J 3x1,5mm2.</t>
  </si>
  <si>
    <t>AVT</t>
  </si>
  <si>
    <t>Koncové prvky, nábytek, stínící technika</t>
  </si>
  <si>
    <t>Interaktivní tabule+ vizualizér</t>
  </si>
  <si>
    <t>Interaktivní tabule</t>
  </si>
  <si>
    <t>Interaktivní systém určený pro školní prostředí. Velikost zobrazované plochy s úhlopříčkou min. 94" (238 cm), obraz s rozlišením min. FullHD (1920x1080 bodů). Životnost podsvícení/zdroje světla min. 20000 provozních hodin. Dotyková technologie umožňuje ovládání odolným perem, prstem, dokáže rozpoznat min. 20 současných dotyků a zároveň multidotyková gesta. Povrch je odolný. Cena včetně systémové AV kabeláže. Cena včetně dopravy, instalace, nastavení.</t>
  </si>
  <si>
    <t>Prezentační SW</t>
  </si>
  <si>
    <t xml:space="preserve">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hlasování/testování, aktivity je možno sdílet na žákovská zařízení přes cloud. Cena včetně dopravy, instalace.
</t>
  </si>
  <si>
    <t>Repeater aktivní USB</t>
  </si>
  <si>
    <t xml:space="preserve">USB repeater pro prodlužování USB kabelů, délka min. 5 m. Cena včetně dopravy, instalace.
</t>
  </si>
  <si>
    <t>Kabel HDMI a extender</t>
  </si>
  <si>
    <t xml:space="preserve">Kabel HDMI, min. 4K*2K @ 60Hz, min. 10m. Včetně HDMI extenderu pro zesílení signálu podporující přenos na min. 30 m, podpora rozlišení min. 4K*2K @ 60Hz, HDCP kompatibilní. Včetně HDMI kabelu 0,5 m, (M/M), min. rozlišení  4K*2K @ 60Hz. Cena včetně dopravy, instalace.
</t>
  </si>
  <si>
    <t>Přídavné reproduktory</t>
  </si>
  <si>
    <t>Přídavné reproduktory s ovládáním hlasitosti, 20W. Cena včetně dopravy, instalace.</t>
  </si>
  <si>
    <t>Pylonový pojezd s křídly</t>
  </si>
  <si>
    <t xml:space="preserve">Pylonový pojezd s bočními tabulovými křídly. Stabilní konstrukce z hliníkových profilů o výšce min. 250cm. Rozsah posunu min. 70 cm. Rozložení hmotnosti sestavy na stěnu a podlahu. Integrovaný úchyt pro držák projektoru. Boční křídla pro popisování fixou. Cena včetně dopravy, instalace.
</t>
  </si>
  <si>
    <t>Stolní vizualizér</t>
  </si>
  <si>
    <r>
      <t xml:space="preserve">Bezdrátová dokumentová kamera s flexibilním ramenem, s možností práce úplně bez kabelů - přenos obrazu přes Wifi, napájení z baterie. Min. 12x zoom. LED osvětlení snímaného objektu, ruční a automatické ovládání ostření a jasu. Snímaná plocha min A4. Jednoduché ovládání vizualizéru prostřednictvím software. </t>
    </r>
    <r>
      <rPr>
        <sz val="10"/>
        <color indexed="8"/>
        <rFont val="Arial"/>
        <family val="2"/>
      </rPr>
      <t xml:space="preserve">Cena včetně dopravy, instalace.
</t>
    </r>
  </si>
  <si>
    <t>HDMI rozbočovač</t>
  </si>
  <si>
    <t xml:space="preserve">EDID a HDCP manažer, podpora HDMI 1.4, HDCP 1.4, DVI 1.0, podpora min. rozlišení 1920x1080@60Hz/4:4:4, 4096x2048@30Hz/4:4:4 nebo 60Hz/4:2:0 (300MHz). Emulace EDID z paměti nebo z načtených dat ze zobrazovače. Možnost zapnutí/vypnutí EDID na vstupu. Konfigurace a ovládání přes USB. Ekvalizace vstupního signálu při délce kabelu na alespoň 30 m (při 1920x1080p). Cena včetně dopravy, instalace, nastavení.
</t>
  </si>
  <si>
    <t>Technologie jazykové laboratoře se sdílením obrazu a zvuku</t>
  </si>
  <si>
    <t>Ovládácí SW pro organizaci aktivit v laboratoři</t>
  </si>
  <si>
    <t>Ovládací SW se společným řízením pro organizaci aktivit v laboratoři. Monitoring jednotlivých stanic, propojování připojených audio signálů a přepínání signálů pro video, klávesnice i myš. Organizace třídy, zasedací pořádek. Režimy  prezentace, monitoring a podpora studentů při cvičení, práce až v 5 skupinách. Ovládání lokálního CD/DVD přehrávače v PC. Přepínač obrazu, klávesnic a myší pro PC stanice: sdílení a monitoring videa, vypnutí signálu studentských monitorů. Jazykové varianty SW. Vč. záruky dostupnosti oprav dodaného software po dobu 5-ti let. Cena včetně dopravy, instalace, nastavení a systémového zaškolení obsluhy.</t>
  </si>
  <si>
    <t>Ovládací SW jazykové laboratoře pro mediální aktivity</t>
  </si>
  <si>
    <t>Ovládací SW se společným řízením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Adresné posílání textových zpráv. Databáze učebních materiálů, organizovaná dle vyučujícího a tříd. Třídění materiálů do učebních lekcí. Databáze pro zasedací pořádek. Jazykové varianty SW. Vč. záruky dostupnosti oprav dodaného software po dobu 5-ti let. Cena včetně dopravy, instalace, nastavení a systémového zaškolení obsluhy.</t>
  </si>
  <si>
    <t>Učitelský SW</t>
  </si>
  <si>
    <t xml:space="preserve">LAN přístup učitele do databáze studijních materiálů, mimo jazykovou laboratoř. Příprava cvičení, kontrola vyplněných úloh. Cena včetně dopravy, instalace, nastavení.
</t>
  </si>
  <si>
    <t>Audio matice pro interkom</t>
  </si>
  <si>
    <t xml:space="preserve">Centrála pro hlasovou komunikaci po odděleném okruhu UTP kabeláže, min. freq. rozsah 120 Hz - 12 kHz,  možnost pro rozšíření o další pracoviště studentů. Cena včetně dopravy, instalace, nastavení.
</t>
  </si>
  <si>
    <t>Audio mixer a sluchátkový zesilovač - učitel</t>
  </si>
  <si>
    <t xml:space="preserve">Audio mixer a sluchátkový zesilovač pro učitele, nastavení hlasitosti sluchátek, vypnutí mikrofonu, freq. rozsah min. 120 Hz - 12 kHz, pro dynamický i kondenzátorový typ mikrofonu, impedance sluchátek 32 - 600 Ω, linkový vstup/výstup, funkce automatického donastavení hlasitosti vstupů, konektory min.: 1x 3,5mm jack - mikrofon, 1x 3,5mm stereo jack - sluchátka, napájení po UTP kabeláži. Včetně potřebné kabeláže. Cena včetně dopravy, instalace, nastavení.
</t>
  </si>
  <si>
    <t>Audio mixer a sluchátkový zesilovač - student</t>
  </si>
  <si>
    <t xml:space="preserve">Audio mixer a sluchátkový zesilovač, nastavení hlasitosti sluchátek, vypnutí mikrofonu, freq. rozsah min. 120 Hz - 12 kHz, pro dynamický i kondenzátorový typ mikrofonu, impedance sluchátek 32 - 600 Ω, linkový vstup/výstup, konektory min.: 1x 3,5mm jack - mikrofon, 1x 3,5mm stereo jack - sluchátka, napájení po UTP kabeláži. Včetně potřebné kabeláže. Včetně ochranné krytky audio jednotek zabraňující rozpojení kabeláže. Cena včetně dopravy, instalace, nastavení.
</t>
  </si>
  <si>
    <t>Systémový náhlavní set - sluchátka/mikrofon</t>
  </si>
  <si>
    <t xml:space="preserve">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 Cena včetně dopravy, instalace, nastavení.
</t>
  </si>
  <si>
    <t>PC ovládací a prezentační stanice pro učitele</t>
  </si>
  <si>
    <t xml:space="preserve">Case s min. 210W zdrojem s účinnosti až 92%, výkon CPU min. 12900 bodu dle nezávislého testu cpubenchmark.net, operační paměť 8GB DDR4 s možnosti rozšíření na 128 GB, pevný M.2 SSD disk s kapacitou 512GB, DVD-RW optická mechanika, Gbit síťová karta, Wifi standardu 802.11ac (2x2), Bluetooth, čtečka pam. karet, min. 2x DisplayPort a 1x HDMI, USB Type-C s přenosová rychlost signálu 10 Gb/s, USB 3.2 Gen2, USB 3.2 Gen1, USB 2.0, prachový filtr, klávesnici a myš, operační systém s podporu AD (domény), servisní služba u zákazníka s odezvou do následujícího pracovního dne od nahlášení servisní události. Cena včetně dopravy, instalace, nastavení.
</t>
  </si>
  <si>
    <t>Kabel DisplayPort</t>
  </si>
  <si>
    <t xml:space="preserve">Kabel DisplayPort (M/M), min. rozlišení 4K*2K@60Hz, 2 m. Cena včetně dopravy, instalace.
</t>
  </si>
  <si>
    <t>Zvuková karta</t>
  </si>
  <si>
    <t xml:space="preserve">Zvuková karta, vstup pro mikrofon 1x 3,5mm konektor, 4pólový výstup pro sluchátka s mikrofonem 1 x 3,5mm, stereo výstup, kompatibilita s USB 2.0 / 3.0. Cena včetně dopravy, instalace.
</t>
  </si>
  <si>
    <t>Kontrolní a prezentační monitor</t>
  </si>
  <si>
    <t>Monitor s viditelnou uhlopříčkou min. 60,45cm (23,8"), matný, antireflexní, LED podsvícení, rozlišení 1920x1080, pozorovací úhel 178° vodorovně, 178° svisle, jas 250 cd/m2, kontrastní poměr 1000:1 statický, doba odezvy 5ms, video vstupy VGA, HDMI, DisplayPort, náklon -5 až +22°, kloubové otáčení 90° (Pivot), výškově nastavitelný stojan až 100mm, dva integrované reproduktory s výkonem 2 W. Cena včetně dopravy, instalace.</t>
  </si>
  <si>
    <t>Webová kamera učitel</t>
  </si>
  <si>
    <t xml:space="preserve">Webkamera pro videohovory v rozlišení FHD 1080p s podporovanými klienty přes USB, záznam videa min. ve FHD 1080p, zoom, komprese videa H.264, min. 90° zorné pole, vestavěné duální stereofonní mikrofony, univerzální klip pro přichycení k notebookům, monitorům LCD. Cena včetně dopravy, instalace.
</t>
  </si>
  <si>
    <t>PC stanice pro studenty</t>
  </si>
  <si>
    <t xml:space="preserve">Case s min. 210W zdrojem a s účinností až 92%, výkon CPU min. 8400 bodu dle nezávislého testu cpubenchmark.net, operační paměť 8GB DDR4 s možnosti rozšíření až na 64GB, SSD disk s kapacitou 256GB, DVD-RW optická mechanika, Gbit síťová karta, min. 1x video výstup HDMI a 1x DisplayPort, USB Type-C s přenosová rychlost signálu 10 Gb/s, USB 3.2 Gen2, USB 3.2 Gen1, USB 2.0, M.2 PCIe x1-2230, RS-232, klávesnici a myš, podstavec pro SFF, operační systém s podporu AD (domény), rozšiřující servisní služba na 3 roky - oprava u zákazníka s odezvou do následujícího pracovního dne od nahlášení servisní události. Cena včetně dopravy, instalace, nastavení.
</t>
  </si>
  <si>
    <t>Webová kamera studenti</t>
  </si>
  <si>
    <t>USB HUB</t>
  </si>
  <si>
    <t xml:space="preserve">7-portový Hi-speed USB 2.0 Hub, 6x USB portů typu A, 1x USB port typu B. Cena včetně dopravy, instalace.
</t>
  </si>
  <si>
    <t>NAS úložiště</t>
  </si>
  <si>
    <t xml:space="preserve">Uložiště dat, min. dvoudiskové, dvoujádrový procesor s taktem min. 2GHz, rychlosti šifrovaného čtení až 113MB/s, rychlost šifrovaného zápisu až 112 MB/s, jedno Gbit síťové rozhraní, 2x USB 3.0, hardwarové šifrování AES-NI, možnost výměny disků za provozu, přihlášení uživatelů domény, 2x LAN, USB 3.0, včetně softwarového vybavení pro zálohování dat. Cena včetně dopravy, instalace, nastavení.
</t>
  </si>
  <si>
    <t>HDD pro úložiště</t>
  </si>
  <si>
    <t xml:space="preserve">Pevný disk pro provoz 24/7 a RAID kompatibilní, kapacita 2TB, 3,5 palcový disk, rozhraní SATA 6 Gb/s, počet otáček 7.200ot/s, vyrovnávací paměť 128 MB. Cena včetně dopravy, instalace, nastavení.
</t>
  </si>
  <si>
    <t xml:space="preserve">
Přepínač typ 4</t>
  </si>
  <si>
    <t>Centrálně řízený přístupový přepínač L2/L3, 24x 1Gbps RJ45 porty, 4x 10Gbps SFP+ porty, 1U, pro montáž do 19" rozvaděče, IEEE 802.3af/at, min. přepínací kapacita fullduplex 128 Gbps, výkon min. 190 Mpps, neblokující přepínací architektura, min. 32 K MAC adres, min. 4 K VLAN, podpora IPv4/IPv6,  podpora statického směrování,podpora BFD, DHCP relay, autentifikace RADIUS administrátorských účtů, IEEE 802.1x (port-based, MAC, VLAN, MAC Acces Bypass, User based VLAN), sFlow, ACL, Dynamic ARP inspekce, LACP, IPv4/IPv6 Management prostřednictvím CLI a GUI rozhraní, podpora centrálního systému řízení a monitorování sítě, rozpoznávání a řízení na 7 vrstvě OSI modelu, podpora IEEE 802.1ab, IEEE 802.1p,IEEE 802.1w, STP Root Guard, STP BDU Guard, IEEE 802.1s, IEEE 802.1AX, IEEE 802.3x, Jumbo Frames, IEEE 802.1Q, podpora SNMP v1/v2c/v3, SNT</t>
  </si>
  <si>
    <t>Licence k přepínači typ 4</t>
  </si>
  <si>
    <t>Licence pro centrální zprávu, záruční výměnu hardwaru na 5 let</t>
  </si>
  <si>
    <t>Technologie jazykové laboratoře pro vzdálený přístup ke studijním materiálům</t>
  </si>
  <si>
    <t>PC Media server</t>
  </si>
  <si>
    <t>Pracovní stanice, case Tower, min. 500W zdrojem, sestav pro provoz 24/7, výkon CPU min. 12700 dle nezávislého testu cpubenchmark.net, operační paměť min. 8GB DDR4, SSD M.2 disk s kapacitou min. 256GB, DVD-RW optická mechanika, čtečka MCR, Gbit síťová karta, klávesnici a myš stejného výrobce, operační systém s podporu AD (domény), servisní služby s odezvou do následujícího pracovního dne od nahlášení servisní události. Cena včetně dopravy, instalace, nastavení.</t>
  </si>
  <si>
    <t>UPS</t>
  </si>
  <si>
    <t xml:space="preserve">Záložní zdroj napájení s výstupním výkonem 720W / 1200VA, 3x CEE zásuvka s ochranným kolíkem zajišťující napájení v případě výpadku proudu, 3x CEE zásuvka s ochranným kolíkem s přepěťovou ochranou, s přepěťovou ochranou datové linky RJ45. Cena včetně dopravy, instalace, nastavení.
</t>
  </si>
  <si>
    <t>Datový switch</t>
  </si>
  <si>
    <t xml:space="preserve">Datový switch s min. 5 porty 10/100/1000Mbit, s pasivním chlazením, s napájecím zdrojem, cena včetně dopravy, instalace, nastavení
</t>
  </si>
  <si>
    <t>19" rozvaděč</t>
  </si>
  <si>
    <t>19" rozvaděč stojanový 15U/600x600 skleněné dveře, šedý, včetně polic, rozvodného panelu 230V montážní sady a záslepky 19" 1U. Cena včetně dopravy, instalace.</t>
  </si>
  <si>
    <t>SW modul pro internetový přístup</t>
  </si>
  <si>
    <t xml:space="preserve">Internetový přístup studenta do databáze studijních materiálů, možnost vyplňování učitelem přiřazených samostatných nebo domácích úloh mimo jazykovou laboratoř.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Licence pro školní databázi min. 499 studentů. Vč. záruky dostupnosti oprav dodaného software po dobu 5-ti let. Cena včetně dopravy, instalace, nastavení a systémového zaškolení obsluhy.
</t>
  </si>
  <si>
    <t>Stínící technika</t>
  </si>
  <si>
    <t>Látková roleta</t>
  </si>
  <si>
    <t xml:space="preserve">Látková roleta: látka blackout zatemňovací v provedení bez vodících lišt a bez kazety, ovládání motorické 230V, koncové spínače, rozměry látky 200x300cm. Přesný rozměr bude určen po zaměření dodavatelem. Cena včetně dopravy, instalace.
</t>
  </si>
  <si>
    <t>Motor 230V</t>
  </si>
  <si>
    <t xml:space="preserve">Motor 230V pro rolety s nastavitelnými koncovými spínači. Cena včetně dopravy, instalace.
</t>
  </si>
  <si>
    <t>Celkem bez DPH</t>
  </si>
  <si>
    <t>3.Vybavení učebny – UČEBNA INFORMATIKY</t>
  </si>
  <si>
    <t>OCENĚNÝ SOUPIS PRACÍ, DODÁVEK A SLUŽEB</t>
  </si>
  <si>
    <t>ZŠ a MŠ Ústí nad Labem, Nová 1432/5</t>
  </si>
  <si>
    <t>Sebastian Fenyk</t>
  </si>
  <si>
    <t>Typ cenové soustavy URS 2019/II</t>
  </si>
  <si>
    <t>3. Vybavení učebny – UČEBNA INFORMATIKY</t>
  </si>
  <si>
    <t>Čištění budov omytí dveří nebo vrat p lochy do 3,0m2</t>
  </si>
  <si>
    <t xml:space="preserve">Látková roleta: látka blackout zatemňovací v provedení bez vodících lišt a bez kazety, ovládání motorické 230V, koncové spínače, rozměry látky 250x270cm. Přesný rozměr bude určen po zaměření dodavatelem. Cena včetně dopravy, instalace.
</t>
  </si>
  <si>
    <t>3. Vybavení učebny – JAZYKOVÁ UČEBNA</t>
  </si>
  <si>
    <t>ZŠ a MŠ Ústí nad Labem, Nová 1432/5, PO</t>
  </si>
  <si>
    <t>SEZ DOLNY KUBÍN</t>
  </si>
  <si>
    <t>16C/1N/0,03 PFL7</t>
  </si>
  <si>
    <t>3P 40A 400/415V</t>
  </si>
  <si>
    <t>SCY 2x2,5 TR/R</t>
  </si>
  <si>
    <t>SCY 2x1,5 TT/RD</t>
  </si>
  <si>
    <t>Kopos PK 90X55 D</t>
  </si>
  <si>
    <t>KOPOS 40</t>
  </si>
  <si>
    <t>KOPOFLEX 50</t>
  </si>
  <si>
    <t>Interaktivní displej+ vizualizér</t>
  </si>
  <si>
    <t>Interaktivní displej 86"</t>
  </si>
  <si>
    <t>Interaktivní displej s úhlopříčkou min. 86" (218cm) a rozlišením obrazu 4K UHD. Automatické rozpoznání dotyku prstem pro ovládání myši a popisovačem pro psaní a zárověň odlišení popisovačů pro současné psaní různou barvou. Počítačový modul s minimálními parametry 6GB RAM a 32GB, který obsahuje aplikaci pro psaní na bílé ploše a prohlížeč webových stránek. Reproduktor 2x20W + vestavěné mikrofony (min. 4). Pro připojení má displej minimálně konektory HDMI a USB-C, bezdrátovou konektivitu Wifi a Bluetooth. Displej musí mít certifikaci ENERGY STAR. SW balíček SMART výukový sw včetně přístupu do SMART Výukového sw Online min. na 12 měsíců pro min. 10 uživatelů. Cena včetně systémové AV kabeláže. Cena včetně dopravy, instalace, nastavení.</t>
  </si>
  <si>
    <t>Elektrický pojezd</t>
  </si>
  <si>
    <t>Elektricky výškově nastavitelný stojan pro výše uvedený displej s kotvením do stěny a podlahy. Rozsah pohybu min. 950mm. Nosnost min. 110 kg. Pojistka proti přiskřípnutí. Cena včetně dopravy, instalace.</t>
  </si>
  <si>
    <t>Nástěnná tabule</t>
  </si>
  <si>
    <t xml:space="preserve">Nástěnná tabule pro popis fixem, minimální rozměry 200x120cm. Cena včetně dopravy, instalace.
</t>
  </si>
  <si>
    <t>Bezdrátová dokumentová kamera s flexibilním ramenem, s možností práce úplně bez kabelů - přenos obrazu přes Wifi, napájení z baterie. Min. 12x zoom. LED osvětlení snímaného objektu, ruční a automatické ovládání ostření a jasu. Snímaná plocha min A4. Jednoduché ovládání vizualizéru prostřednictvím software. Cena včetně dopravy, instalace.</t>
  </si>
  <si>
    <t>1x2 HDMI rozbočovač, podpora 4K/UHD @ 60 Hz 4:2:0. EDID management, HDCP kompatibilní. Vestavěný audio embeder a de-embeder pro připojení externího zdroje zvuku (audio in) a zesilovače nebo aktivních reproduktorů (audio out). Zvuk z audio vstupu je možné směrovat zároveň na HDMI výstup a analogový audio výstup. Cena včetně dopravy, instalace, nastavení.</t>
  </si>
  <si>
    <t xml:space="preserve">Kabel HDMI </t>
  </si>
  <si>
    <t xml:space="preserve">Kabel HDMI, min. 4K*2K @ 60Hz, min. 10m.. Cena včetně dopravy, instalace.
</t>
  </si>
  <si>
    <t>Ovládácí SW pro organizaci aktivit v labotatoři</t>
  </si>
  <si>
    <t xml:space="preserve">Ovládací SW se společným řízením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Adresné posílání textových zpráv. Databáze učebních materiálů, organizovaná dle vyučujícího a tříd. Třídění materiálů do učebních lekcí. Databáze pro zasedací pořádek. Jazykové varianty SW. Vč. záruky dostupnosti oprav dodaného software po dobu 5-ti let. Cena včetně dopravy, instalace, nastavení a systémového zaškolení obsluhy.
</t>
  </si>
  <si>
    <t xml:space="preserve">LAN přístup učitele do databáze studijních materiálů, mimo jazykovou laboratoř. Příprava cvičení, kontrola vyplněných úloh. Cena včetně dopravy, instalace, nastavení.
</t>
  </si>
  <si>
    <t xml:space="preserve">Centrála pro hlasovou komunikaci po odděleném okruhu UTP kabeláže, min. freq. rozsah 120 Hz - 12 kHz,  možnost pro rozšíření o další pracoviště studentů. Cena včetně dopravy, instalace, nastavení.
</t>
  </si>
  <si>
    <t xml:space="preserve">Audio mixer a sluchátkový zesilovač pro učitele, nastavení hlasitosti sluchátek, vypnutí mikrofonu, freq. rozsah min. 120 Hz - 12 kHz, pro dynamický i kondenzátorový typ mikrofonu, impedance sluchátek 32 - 600 Ω, linkový vstup/výstup, funkce automatického donastavení hlasitosti vstupů, konektory min.: 1x 3,5mm jack - mikrofon, 1x 3,5mm stereo jack - sluchátka, napájení po UTP kabeláži. Včetně potřebné kabeláže. Cena včetně dopravy, instalace, nastavení.
</t>
  </si>
  <si>
    <t xml:space="preserve">Audio mixer a sluchátkový zesilovač, nastavení hlasitosti sluchátek, vypnutí mikrofonu, freq. rozsah min. 120 Hz - 12 kHz, pro dynamický i kondenzátorový typ mikrofonu, impedance sluchátek 32 - 600 Ω, linkový vstup/výstup, konektory min.: 1x 3,5mm jack - mikrofon, 1x 3,5mm stereo jack - sluchátka, napájení po UTP kabeláži. Včetně potřebné kabeláže. Včetně ochranné krytky audio jednotek zabraňující rozpojení kabeláže. Cena včetně dopravy, instalace, nastavení.
</t>
  </si>
  <si>
    <t xml:space="preserve">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 Cena včetně dopravy, instalace, nastavení.
</t>
  </si>
  <si>
    <t>Kabel</t>
  </si>
  <si>
    <t xml:space="preserve">Kabel displayport to DVI (24+1), 2m, High flexible, 1920*1080P@60Hz. Cena včetně dopravy, instalace.
</t>
  </si>
  <si>
    <t xml:space="preserve">pevný disk pro provoz 24/7 a RAID kompatibilní, kapacita 2TB, 3,5 palcový disk, rozhraní SATA 6 Gb/s, počet otáček 7.200ot/s, vyrovnávací paměť 128 MB. Cena včetně dopravy, instalace, nastavení.
</t>
  </si>
  <si>
    <t>Záložní zdroj - UPS</t>
  </si>
  <si>
    <t xml:space="preserve">Internetový přístup studenta do databáze studijních materiálů, možnost vyplňování učitelem přiřazených samostatných nebo domácích úloh mimo jazykovou laboratoř.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Licence pro školní databázi min. 999 studentů. Vč. záruky dostupnosti oprav dodaného software po dobu 5-ti let. Cena včetně dopravy, instalace, nastavení a systémového zaškolení obsluhy.
</t>
  </si>
  <si>
    <t>SOUPIS PRACÍ A DODÁVEK A SLUŽEB</t>
  </si>
  <si>
    <t xml:space="preserve">ZŠ Ústí nad Labem, Neštěmická </t>
  </si>
  <si>
    <t>Kód položky</t>
  </si>
  <si>
    <t>Interaktivní tabule + vizualizér</t>
  </si>
  <si>
    <r>
      <t>Interaktivní tabule s poměrem stran 16:10. Úhlopříčka obrazu min. 215 cm. Dotyková technologie s rozpoznáním min. 20 současných dotyků a gest. Odolný magnetický povrch. Napájení pomocí USB z počítače.  Dodávka včetně poličky pro popisovače a min. 2 ks popisovačů. Popisovače jsou bezdrátové,  bezbateriové a mechanicky odolné Cena včetně systémové AV kabeláže -</t>
    </r>
    <r>
      <rPr>
        <sz val="10"/>
        <color indexed="10"/>
        <rFont val="Arial"/>
        <family val="2"/>
      </rPr>
      <t xml:space="preserve"> </t>
    </r>
    <r>
      <rPr>
        <sz val="10"/>
        <rFont val="Arial"/>
        <family val="2"/>
      </rPr>
      <t>USB repeater pro prodlužování USB kabelů, délka min. 5 m. Cena včetně dopravy, instalace, nastavení.</t>
    </r>
  </si>
  <si>
    <t>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hlasování/testování, aktivity je možno sdílet na žákovská zařízení přes cloud. Cena včetně dopravy, instalace.</t>
  </si>
  <si>
    <t>Projektor</t>
  </si>
  <si>
    <t>Ultrakrátký projektor, svítivost 4000 ANSI/LM, LCD technologie, zdroj světla LASER, nativní rozlišení WXGA, poměr stran 16:10, projekční poměr 0,28-0,37:1. Konektivita: Ethernet, vstup pro mikrofon, VGA vstup, Audiovýstup, stereofonní konektor mini-jack, USB 2.0 typu A, VGA výstup, Audiovstup, stereofonní konektor mini-jack, HDMI vstup (2x), USB 2.0 typu B. Cena včetně dopravy, instalace, nastavení.</t>
  </si>
  <si>
    <t>Držák projektoru</t>
  </si>
  <si>
    <t xml:space="preserve">Ramenný držák ultrakrátkého projektoru pro instalaci na pylonový pojezd. Cena včetně dopravy, instalace.
</t>
  </si>
  <si>
    <t xml:space="preserve">Přídavné reproduktory s ovládáním hlasitosti, 20W. Cena včetně dopravy, instalace.
</t>
  </si>
  <si>
    <t>Pylonový pojezd s křídly. Stabilní konstrukce z hliníkových profilů o výšce min. 250cm. Rozsah posunu min. 70cm. Rozložení hmotnosti sestavy na stěnu a podlahu. Integrovaný úchyt pro držák projektoru. Boční křídla k interaktivní tabuli pro popisování fixou,nebo křídou.Možnost kombinace: z venku pro psaní křídou, uvnitř pro psaní fixou - nebo naopak, celá fixová, celá křídová.  Cena včetně dopravy, instalace.</t>
  </si>
  <si>
    <t>Kabel HDMI, min. 4K*2K @ 60Hz, min. 10m. Včetně HDMI extenderu pro zesílení signálu podporující přenos na min. 30 m, podpora rozlišení min. 4K*2K @ 60Hz, HDCP kompatibilní. Včetně HDMI kabelu 0,5 m, (M/M), min. rozlišení  4K*2K @ 60Hz. Cena včetně dopravy, instalace.</t>
  </si>
  <si>
    <t>Pracovní stanice + vybavení učebny přírodních věd</t>
  </si>
  <si>
    <t>Žákovská sada pro učebnu přírodních věd - pro 3 studenty</t>
  </si>
  <si>
    <t>Žákovská sada pro experimenty v učebně přírodních věd obsahující: plastový kufřík pro bezpečné uložení senzorů (každý senzor má speciálně tvarovanou přihrádku), metodickou příručka učitele (včetně popisu úlohy, seznamu pomůcek a odhadu času potřebného na experiment), min. 28 žákovských úloh a sadu senzorů (bezdrátový senzor teploty, bezdrátový senzor síly, bezdrátový senzor tlaku, bezdrátový senzor pH, bezdrátový senzor tepu s ručními úchyty, bezdrátový senzor počasí s anemometrem a GPS, bezdrátový senzor  napětí, bezdrátový senzor  pohybu. Každý senzor musí být vybaven baterií a bezdrátovým komunikačním rozhraním standardu Bluetooth. Součástí dodávky také musí být sw aplikace, jednotná pro práci se všemi senzory. Cena včetně dopravy, instalace a zaškolení uživatele.</t>
  </si>
  <si>
    <t>Rozšiřující sada senzorů pro žákovskou sadu - pro 3 studenty</t>
  </si>
  <si>
    <t>Rozšiřující sada pro experimenty v učebně přírodních věd obsahující 6 senzorů (bezdrátový senzor plynného CO2, bezdrátový senzor vodivosti,  bezdrátový senzor proudu, bezdrátový světelný senzor, bezdrátový kolorimetr a turbidimetr, bezdrátový senzor magnetického pole). Cena včetně dopravy, instalace a zaškolení uživatele.</t>
  </si>
  <si>
    <t>USB nabíjecí stanice</t>
  </si>
  <si>
    <t>USB nabíjecí stanice pro až 10 bezdrátových senzorů a konektorem microUSB. Cena včetně dopravy.</t>
  </si>
  <si>
    <t>Sada senzorů a čidel pro Fyziku</t>
  </si>
  <si>
    <t xml:space="preserve">Sada obsahuje - univerzální rozhraní pro měření (min. 2x digitální vstup, min. 2x analogový vstup, min. 2x vstup pro fotobrány, osciloskop, generátor), kovovou dráhu (o délce min. 2,2m, min. 2x bezdrátový vozík se senzory, které měří sílu, polohu, rychlost a akceleraci, dále závaží, kladku, pružiny, třetí blok), 2x rotor pro pohon bezdrátového vozíku, sadu pro základní elektrické obvody (min. bezdrátový senzor napětí a proudu, spojovací díly, rezistrory, kondenzátor, žárovku, LED, napájecí modul a baterii), sadu jednoduché stroje (2x stojan, 10N pružinu, kladky, 20cm páka, ozubená kola), sadu oscilace, vlnění, zvuk (pružina 1,8m, pružina 0,25m, pružinu pro podélné vlnění, ladičky min. 4x s různou frekvencí), sadu rotace a setrvačnost (disky a prstence min. 8,9cm, min. 100g, tyč pro kyvadlo), sadu pro stavbu mostních konstrukcí (min. 42 nosníků různých délek, bezdrátový tenzometr s akcelerometrem, dopadovou plošinu (rozsah min -1000N až +4000N, rozlišení max. 0,1N), bezdrátový senzor rotace (rozlišení max. 0,18°), bezdrátovou fotobránu (2 měřící fotobrány vzdálené min. 15mm), senzor zvuku s mikrofonem (rozsah min. 20-9000Hz), dobíjecí stanici pro až 10 bezdrátových senzor s konektorem microUSB. Cena včetně dopravy, instalace a zaškolení uživatele.
</t>
  </si>
  <si>
    <t>Sada senzorů a čidel pro Chemii</t>
  </si>
  <si>
    <t xml:space="preserve">Sada obsahuje bezdrátový spektrometer (rozsah min. 380-950nm), optické vlákno pro spektrometr, ohřívací plotýnku s magnetickou míchačkou (min. 300°C, min. 1500 otáček za minutu), 5x míchací tyčinku, digitální váhy (min. 2000g, rozlišení max. 0,1g) + USB adaptér pro připojení k PC, dobíjecí stanici pro až 10 bezdrátových senzor s konektorem microUSB. Cena včetně dopravy, instalace a zaškolení uživatele.
</t>
  </si>
  <si>
    <t>Sada senzorů a čidel pro Biologii</t>
  </si>
  <si>
    <t xml:space="preserve">Sada obsahuje model lidského oka (12 výměnných čoček), komoru pro pozorování ekosystému (3 samostatné komory s otvory pro senzory), komoru pro fotosyntézu, senzor EKG (rozsah min. 47 až 250 tepů), senzor průtokoměr s teploměrem (průtok rozsah min. 0 až 3,5m/s, teplota rozsah min. -10 až +50°C), bezdrátový teplotní senzor (rozsah min. -30°C až +105°C), tělní povrchová teplotní sonda, senzor spirometr s 10 náustky (rozsah min. 0 až 10 l/s), bezdrátové rozhraní pro připojení senzorů, bezdrátový senzor O2 (rozsah 0 až 100%), bezdrátový senzor krevního tlaku (krevní tlak rozsah min. 0 až 375 mmHg, tepová frekvece rozsah min. 36 až 200 tepů), příslušenství pro senzor počasí, dobíjecí stanici pro až 10 bezdrátových senzor s konektorem microUSB. Cena včetně dopravy, instalace a zaškolení uživatele.
</t>
  </si>
  <si>
    <t>Software pro základní školy</t>
  </si>
  <si>
    <t xml:space="preserve">SW licence zahrnuje více než 60 připravených aktivit. Jednoduše spojuje technologii s výukou. Díky českému prostředí i připraveným úlohám můžete ihned začít.Zobrazujte a zaznamenává data v reálném čase. Zakresluje odhad přímo do měřeného grafu, prezentujte data ve vhodné formě. Grafy, měřidla, tabulky, analyzujte stiskem jediného tlačítka, vytvoří elektronický laboratorní protokol obsahující odpovědi studentů.  Cena včetně dopravy, instalace a zaškolení uživatele.
</t>
  </si>
  <si>
    <t>Digitální mikroskop pro učitele</t>
  </si>
  <si>
    <t>Zvětšení: 40 -1000x. Binokulární hlavice s vloženou digitální kamerou, úhel vhledu 30°, volně otočná o 360°, Ultraširokoúhlý okulár pro pozorování s brýlemi WFH 10x/22 mm, Oční rozestup 50-75 mm, Pro 5 objektivů orientovaných k rameni stativu, Semiplanachromatické objektivy pro pozorování ve světlém poli: 4x0,10, 10x0,25, 40x0,65 (odpruž.) a 100x1,25 (odpruž., olej.im.), Úhel sklonu 30°, Zabudovaná digitální kamera, rozdělení optické cesty okuláry/kamera v poměru 50/50, Možnost pořizování fotografií formátu JPG a TIFF, možnost časosběrného snímání, možnost kontinuálního snímání, možnost pořizování videa, Rozlišení kamery 5 Mpix.</t>
  </si>
  <si>
    <t xml:space="preserve">Case s min. 210W zdrojem s účinnosti až 93%, výkon CPU min. 12900 bodu dle nezávislého testu cpubenchmark.net, operační paměť 8GB DDR4 s možnosti rozšíření na 128 GB, pevný M.2 SSD disk s kapacitou 256GB, DVD-RW optická mechanika, Gbit síťová karta, Wifi standardu 802.11ac (2x2), Bluetooth, čtečka pam. karet, min. 2x DisplayPort a 1x HDMI, USB Type-C s přenosová rychlost signálu 10 Gb/s, USB 3.2 Gen2, USB 3.2 Gen1, USB 2.0, prachový filtr, klávesnici a myš, operační systém s podporu AD (domény), servisní služba u zákazníka s odezvou do následujícího pracovního dne od nahlášení servisní události. Cena včetně dopravy, instalace, nastavení.
</t>
  </si>
  <si>
    <t>Monitor</t>
  </si>
  <si>
    <t>Monitor s viditelnou uhlopříčkou 24", s LED podsvícením, technologie IPS, formát 16:10, antireflexní matný povrch, rozlišením 1920x1200 bodu, video vstupy VGA, DisplayPort, HDMI, USB 3.0, odezva 5ms, dynamickým kontrastním poměrem 5mil:1, jasem 250cd/m2, plná ergonomie, náklon -5 až +23°, otočení ±45°, kloubové otáčení 90° (Pivot), výškově nastavitelný stojan v rozsahu 150 mm, VESA. Cena včetně dopravy, instalace, nastavení.</t>
  </si>
  <si>
    <t>Pracovní stanice pro studenty</t>
  </si>
  <si>
    <t xml:space="preserve">AllInOne zařízení, IPS min. 21.5" dotykový display s FullHD rozlišením a poměrem stran 16:9, podpora 10 dotyků, výkon CPU min. 16400 bodu dle nezávislého testu cpubenchmark.net, operační paměť 8GB DDR4, disk SSD s kapacitou 256GB, 2MP kamera 1080p, WiFi standardu 802.11ac + BT, USB-C, USB 3.0, HDMI výstup, repro, integrovaná baterie nebo záložní zdroj umožňující mobilitu zařízení s výdrží provozu až 6h, VESA100, operační systém kompatibilní s platformou Microsoft s podporu AD (domény), cena včetně dopravy, instalace, nastavení.
</t>
  </si>
  <si>
    <t>Set klav./mysi</t>
  </si>
  <si>
    <t xml:space="preserve">Set bezdrátové klávesnice a myši, funkční na 2.4GHz pásmu s dosahem až 10 metrů, včetně USB přijímače, cena včetně dopravy.
</t>
  </si>
  <si>
    <t xml:space="preserve">Dobíjecí skříňka </t>
  </si>
  <si>
    <t xml:space="preserve">Case pro uložení a napájení až 10ks AiO zařízení o uhlopříčce až 22" (bez klávesnic a myší), nabízí mobilitu díky 4 kolečkům z toho dvě s možnosti aretace, možnost uzamknutí/zabezpečení proti odcizení AiO, police z přední strany opatřena bezpečnostním lemem zabraňující odření/poškození AiO, speciální spínací elektroniku ochraňující před proudovými nárazy v síti. Cena včetně dopravy, instalace.
</t>
  </si>
  <si>
    <t xml:space="preserve">Systém pro virtuální a rozšířenou realitu </t>
  </si>
  <si>
    <t>Mobilní box s 8x VR náhlavními sety s rozlišením displeje 2560x1440, s 13MP přední kamerou s funkci auto-focus, kapacitou baterie 4.000mAh, RAM 4GB, integrované 64GB uložiště, 802.11 a/b/g/n Dual band 2.4/5Ghz Wi-Fi &amp; Bluetooth 4.2, Micro SD card slot, USB-C, součásti je ruční ovládací kontrolér, integrované ovládací prvky pro spouštění, zastavení zobrazení obsahu, samotný box umožňuje napájet náhlavní sety, box je opatřen madly pro snazší mobilitu, podpora konektivity do software aplikace/cloud prostředí umožňující správu a simultánní ovládání všech náhlavních sad samostatně či současně, umožnuje zasílat data o stavu a monitoring zařízení, podporuje hromadné příjímání zobrazovaného obsahu z SW aplikace/cloud prostředí. Cena včetně dopravy, instalace.</t>
  </si>
  <si>
    <t xml:space="preserve">Software </t>
  </si>
  <si>
    <t>Přístupová licence na 5 let ke cloud rozhraní umožňující správu, monitoring a simultánní ovládání a mazání obsahu u všech náhlavních VR sad (NSVR) současně, portál pro učitele umožňující zobrazení obsahu z více NSVR současně, umožnuje učiteli vést žáky ke sledování dynamického bodu zájmů výuky, řídit a distribuovat obsah pro žákovské NSVR, vytváření a sdílení vlastních playlistů, celkové cloud uložiště o kapacitě 100GB, aplikaci pro rozšířenou realitou (ARC), aplikace a pracovní listy s rozšířenou realitou. Licence zajistí přístup k více než 750 vzdělávacím zdrojům AR/VR a předem připravených aktivit s 360° obrázky, videí a 3D objekty řazené dle tematických vzdělávacích okruhů a rozčlenění do knihoven - biologie, chemie, historie, matematika, fyzika, zeměpis, umění. Obsah augmentové reality je provázán s aplikaci ARC integrovaná v náhlavních soupravách a umožnuje práci s pracovními listy a současně nad nimi zobrazení 3D objektů. Dále pak licence obsahuje virtuální vzdělávací prostředí/ tematické parky, rozdělené dle okruhů zájmu do virtuálních scén, které mohou studenti při výuce prozkoumávat pomoci kompatibilních náhlavních setů (nejsou součásti licence). VR scény obsahují řadu strukturovaných aktivit a úkolů. SW také zahrnuje 360stupňové obrázky a videa, které studentům poskytují "skutečný" pohled na lidi a místa. Součásti jsou hodnotící kvízy a cvičení. Cena včetně dopravy, instalace a školení.</t>
  </si>
  <si>
    <t>Lineární zdroj pro rozvod do stolů studentů</t>
  </si>
  <si>
    <t xml:space="preserve">Lineárně řízený laboratorní zdroj 0 - 25 V, 0-10 A, univerzální síťový zdroj pro školní zařízení. Přepínatelné výstupní napětí 0 až 25 V lze odebírat jako AC napětí nebo přes zabudovaný můstkový usměrňovač jako DC napětí na samostatných bezpečnostních zdířkách. Zdroj stabilního napětí s 6 V/AC a 5 A/AC. Splňuje normy EN 61010 a 60950. Cena včetně dopravy, instalace.
</t>
  </si>
  <si>
    <t>Modernizace jazykové a IT učebny</t>
  </si>
  <si>
    <t xml:space="preserve">Látková roleta: látka blackout zatemňovací v provedení bez vodících lišt a bez kazety, ovládání motorické 230V, koncové spínače, rozměry látky 120x200cm. Přesný rozměr bude určen po zaměření dodavatelem. Cena včetně dopravy, instalace.
</t>
  </si>
  <si>
    <r>
      <t>Interaktivní tabule s poměrem stran 16:10. Úhlopříčka obra</t>
    </r>
    <r>
      <rPr>
        <sz val="10"/>
        <rFont val="Arial"/>
        <family val="2"/>
      </rPr>
      <t xml:space="preserve">zu min. 215 cm. Dotyková technologie s rozpoznáním min. 20 současných dotyků a gest. Odolný magnetický povrch. Napájení pomocí USB z počítače.  Dodávka včetně poličky pro popisovače a min. 2 ks popisovačů. Popisovače jsou bezdrátové,  bezbateriové a mechanicky odolné Cena včetně systémové AV kabeláže -  USB repeater pro prodlužování USB kabelů, délka min. 5 m. Cena včetně dopravy, instalace, nastavení.
</t>
    </r>
  </si>
  <si>
    <t>Datový projektor</t>
  </si>
  <si>
    <t xml:space="preserve">Ultrakrátký projektor, svítivost 4000 ANSI/LM, LCD technologie, zdroj světla LASER, nativní rozlišení WXGA, poměr stran 16:10, projekční poměr 0,28-0,37:1. Konektivita: Ethernet, vstup pro mikrofon, VGA vstup, Audiovýstup, stereofonní konektor mini-jack, USB 2.0 typu A, VGA výstup, Audiovstup, stereofonní konektor mini-jack, HDMI vstup (2x), USB 2.0 typu B. Cena včetně dopravy, instalace, nastavení.
</t>
  </si>
  <si>
    <t xml:space="preserve">Přídavné reproduktory, 20 W Cena včetně dopravy, instalace.
</t>
  </si>
  <si>
    <t xml:space="preserve">Pylonový pojezd s křídly. Stabilní konstrukce z hliníkových profilů o výšce min. 250cm. Rozsah posunu min. 70cm. Rozložení hmotnosti sestavy na stěnu a podlahu. Integrovaný úchyt pro držák projektoru. Boční křídla k interaktivní tabuli pro popisování fixou,nebo křídou.Možnost kombinace: z venku pro psaní křídou, uvnitř pro psaní fixou - nebo naopak, celá fixová, celá křídová.  Cena včetně dopravy, instalace.
</t>
  </si>
  <si>
    <t>EDID a HDCP manažer, podpora HDMI 1.4, HDCP 1.4, DVI 1.0, podpora min. rozlišení 1920x1080@60Hz/4:4:4, 4096x2048@30Hz/4:4:4 nebo 60Hz/4:2:0 (300MHz). Emulace EDID z paměti nebo z načtených dat ze zobrazovače. Možnost zapnutí/vypnutí EDID na vstupu. Konfigurace a ovládání přes USB. Ekvalizace vstupního signálu při délce kabelu na alespoň 30 m (při 1920x1080p). Cena včetně dopravy, instalace, nastavení.</t>
  </si>
  <si>
    <t>Audio mixer a sluchátkový zesilovač pro učitele, nastavení hlasitosti sluchátek, vypnutí mikrofonu, freq. rozsah min. 120 Hz - 12 kHz, pro dynamický i kondenzátorový typ mikrofonu, impedance sluchátek 32 - 600 Ω, linkový vstup/výstup, funkce automatického donastavení hlasitosti vstupů, konektory min.: 1x 3,5mm jack - mikrofon, 1x 3,5mm stereo jack - sluchátka, napájení po UTP kabeláži. Včetně potřebné kabeláže. Cena včetně dopravy, instalace, nastavení.</t>
  </si>
  <si>
    <t>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 Cena včetně dopravy, instalace, nastavení.</t>
  </si>
  <si>
    <t>Systémový kontrolér pro kontrolní a ovládací SW</t>
  </si>
  <si>
    <t xml:space="preserve">Systémový kontrolér pro kontrolní a ovládací SW, min. 150 příkazů. Cena včetně dopravy, instalace, nastavení.
</t>
  </si>
  <si>
    <t>Robotel SC2500 CR</t>
  </si>
  <si>
    <t>ROBSC2500CR</t>
  </si>
  <si>
    <t>KVM rozbočovač DVI+USB</t>
  </si>
  <si>
    <t xml:space="preserve">Rozvaděč pro propojení a přepínání DVI jednotek u PC stanic, sdílení obrazu, kontrola pro všechny klávesnice/myši, přepínání bez zpoždění. Cena včetně dopravy, instalace, nastavení.
</t>
  </si>
  <si>
    <t>Robotel SC2500 H-DVI-USB</t>
  </si>
  <si>
    <t>ROBSC2500H-DVI-USB</t>
  </si>
  <si>
    <t>Systémová připojovací jednotka pro 2-3 PC stanice</t>
  </si>
  <si>
    <t xml:space="preserve">Systémová připojovací jednotka až pro 3x PC stanice (podle rozložení lavic), DVI video a USB K/M přepínání, rozlišení 1920x1200 / 60 Hz, adresace min. pro 30 pozic, kompenzace délky kabeláže. Včetně potřebné kabeláže. Včetně ochranné krytky audio jednotek zabraňující rozpojení kabeláže. Cena včetně dopravy, instalace, nastavení.
</t>
  </si>
  <si>
    <t>Robotel SC2500 IX3-DVI-USB
Santal ROBKRYT IX</t>
  </si>
  <si>
    <t>SC2500 IX3-DVI-USB
SNTROBKRYTIX</t>
  </si>
  <si>
    <t xml:space="preserve">KVM přípojný kabel </t>
  </si>
  <si>
    <t xml:space="preserve">KVM přípojný kabel DP/DVI a DVI/DVI pro interface (vč. USB), Délka min. 1,6m. Cena včetně dopravy, instalace.
</t>
  </si>
  <si>
    <t>Robotel RAL DVI USB</t>
  </si>
  <si>
    <t>ROBRALDVIUSB6</t>
  </si>
  <si>
    <t>2. drátová myš</t>
  </si>
  <si>
    <t xml:space="preserve">Optická drátová myš, červená se 3 tlačítky a rolovacím kolečkem, USB, optický snímač s 1200dpi zajišťuje plynulý a přesný chod i bez podložky. Cena včetně dopravy, instalace.
</t>
  </si>
  <si>
    <t>X1200 červená</t>
  </si>
  <si>
    <t>HP_X1200</t>
  </si>
  <si>
    <t>Case s min. 210W zdrojem s účinnosti až 92%, výkon CPU min. 12900 bodu dle nezávislého testu cpubenchmark.net, operační paměť 8GB DDR4 s možnosti rozšíření na 128 GB, pevný M.2 SSD disk s kapacitou 256GB, DVD-RW optická mechanika, Gbit síťová karta, Wifi standardu 802.11ac (2x2), Bluetooth, čtečka pam. karet, min. 2x DisplayPort a 1x HDMI, USB Type-C s přenosová rychlost signálu 10 Gb/s, USB 3.2 Gen2, USB 3.2 Gen1, USB 2.0, prachový filtr, klávesnici a myš, operační systém s podporu AD (domény), servisní služba u zákazníka s odezvou do následujícího pracovního dne od nahlášení servisní události. Cena včetně dopravy, instalace, nastavení.</t>
  </si>
  <si>
    <t xml:space="preserve">Kabel (HDMI male) - (DVI-D male),1m, FHD 1080p. Cena včetně dopravy, instalace.
</t>
  </si>
  <si>
    <t>Webkamera pro videohovory v rozlišení FHD 1080p s podporovanými klienty přes USB, záznam videa min. ve FHD 1080p, zoom, komprese videa H.264, min. 90° zorné pole, vestavěné duální stereofonní mikrofony, univerzální klip pro přichycení k notebookům, monitorům LCD. Cena včetně dopravy, instalace.</t>
  </si>
  <si>
    <t>AllInOne, 21.5" antireflexní matný IPS zobrazovač s rozlišením FHD, FHD webkamera, výškově nastavitelný podstavec, s min. 120W zdrojem s účinnosti až 88%, výkon min. 6-jádrového CPU min. 12500 bodu dle nezávislého testu cpubenchmark.net, operační paměť 8GB DDR4, SSD M.2 PCIe disk s kapacitou 256GB, DVD-RW optická mechanika, Gbit síťová karta, wifi standardu 802.11ax + BT5.1, min. 1x DisplayPort, 1x HDMI, USB-C, USB 3.1, M.2 PCIe x1-2230/2280, čtečka pam. karet, klávesnici a myš , integrované reproduktory, operační systém s podporu AD (domény). Cena včetně dopravy, instalace.</t>
  </si>
  <si>
    <t xml:space="preserve">7-Port Hi-speed USB 2.0 Hub, 6x USB portů typu A pro downstream, 1x USB port typu B. Cena včetně dopravy, instalace.
</t>
  </si>
  <si>
    <t>Pevný disk pro provoz 24/7 a RAID kompatibilní, kapacita 2TB, 3,5 palcový disk, rozhraní SATA 6 Gb/s, počet otáček 7.200ot/s, vyrovnávací paměť 128 MB. Cena včetně dopravy, instalace, nastavení.</t>
  </si>
  <si>
    <t>Licence k přepínači typ4</t>
  </si>
  <si>
    <t>Záložní zdroj napájení s výstupním výkonem 720W / 1200VA, 3x CEE zásuvka s ochranným kolíkem zajišťující napájení v případě výpadku proudu, 3x CEE zásuvka s ochranným kolíkem s přepěťovou ochranou, s přepěťovou ochranou datové linky RJ45. Cena včetně dopravy, instalace, nastavení.</t>
  </si>
  <si>
    <t xml:space="preserve">Datový switch s 5 porty 10/100/1000Mbit, s pasivním chlazením, s napájecím zdrojem, cena včetně dopravy, instalace, nastavení
</t>
  </si>
  <si>
    <t>Internetový přístup studenta do databáze studijních materiálů, možnost vyplňování učitelem přiřazených samostatných nebo domácích úloh mimo jazykovou laboratoř.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Licence pro školní databázi min. 999 studentů. Vč. záruky dostupnosti oprav dodaného software po dobu 5-ti let. Cena včetně dopravy, instalace, nastavení a systémového zaškolení obsluhy.</t>
  </si>
</sst>
</file>

<file path=xl/styles.xml><?xml version="1.0" encoding="utf-8"?>
<styleSheet xmlns="http://schemas.openxmlformats.org/spreadsheetml/2006/main">
  <numFmts count="14">
    <numFmt numFmtId="164" formatCode="GENERAL"/>
    <numFmt numFmtId="165" formatCode="D/M/YYYY"/>
    <numFmt numFmtId="166" formatCode="#,##0.00"/>
    <numFmt numFmtId="167" formatCode="#,##0.00%"/>
    <numFmt numFmtId="168" formatCode="DD\.MM\.YYYY"/>
    <numFmt numFmtId="169" formatCode="#,##0.00000"/>
    <numFmt numFmtId="170" formatCode="@"/>
    <numFmt numFmtId="171" formatCode="#"/>
    <numFmt numFmtId="172" formatCode="#,##0"/>
    <numFmt numFmtId="173" formatCode="#,##0\\"/>
    <numFmt numFmtId="174" formatCode="0"/>
    <numFmt numFmtId="175" formatCode="#,##0.0000"/>
    <numFmt numFmtId="176" formatCode="#,##0.000"/>
    <numFmt numFmtId="177" formatCode="#,##0\?"/>
  </numFmts>
  <fonts count="46">
    <font>
      <sz val="10"/>
      <name val="Arial"/>
      <family val="2"/>
    </font>
    <font>
      <sz val="8"/>
      <name val="Arial CE"/>
      <family val="2"/>
    </font>
    <font>
      <sz val="8"/>
      <color indexed="9"/>
      <name val="Arial CE"/>
      <family val="2"/>
    </font>
    <font>
      <b/>
      <sz val="14"/>
      <name val="Arial CE"/>
      <family val="2"/>
    </font>
    <font>
      <sz val="8"/>
      <color indexed="48"/>
      <name val="Arial CE"/>
      <family val="2"/>
    </font>
    <font>
      <sz val="10"/>
      <color indexed="55"/>
      <name val="Arial CE"/>
      <family val="2"/>
    </font>
    <font>
      <sz val="10"/>
      <name val="Arial CE"/>
      <family val="2"/>
    </font>
    <font>
      <b/>
      <sz val="11"/>
      <name val="Arial CE"/>
      <family val="2"/>
    </font>
    <font>
      <b/>
      <sz val="10"/>
      <name val="Arial CE"/>
      <family val="2"/>
    </font>
    <font>
      <b/>
      <sz val="10"/>
      <color indexed="55"/>
      <name val="Arial CE"/>
      <family val="2"/>
    </font>
    <font>
      <b/>
      <sz val="12"/>
      <name val="Arial CE"/>
      <family val="2"/>
    </font>
    <font>
      <b/>
      <sz val="10"/>
      <color indexed="63"/>
      <name val="Arial CE"/>
      <family val="2"/>
    </font>
    <font>
      <sz val="12"/>
      <color indexed="55"/>
      <name val="Arial CE"/>
      <family val="2"/>
    </font>
    <font>
      <sz val="9"/>
      <name val="Arial CE"/>
      <family val="2"/>
    </font>
    <font>
      <sz val="9"/>
      <color indexed="55"/>
      <name val="Arial CE"/>
      <family val="2"/>
    </font>
    <font>
      <b/>
      <sz val="12"/>
      <color indexed="16"/>
      <name val="Arial CE"/>
      <family val="2"/>
    </font>
    <font>
      <sz val="12"/>
      <name val="Arial CE"/>
      <family val="2"/>
    </font>
    <font>
      <sz val="18"/>
      <color indexed="12"/>
      <name val="Wingdings 2"/>
      <family val="0"/>
    </font>
    <font>
      <u val="single"/>
      <sz val="11"/>
      <color indexed="12"/>
      <name val="Calibri"/>
      <family val="2"/>
    </font>
    <font>
      <sz val="11"/>
      <name val="Arial CE"/>
      <family val="2"/>
    </font>
    <font>
      <b/>
      <sz val="11"/>
      <color indexed="56"/>
      <name val="Arial CE"/>
      <family val="2"/>
    </font>
    <font>
      <sz val="11"/>
      <color indexed="56"/>
      <name val="Arial CE"/>
      <family val="2"/>
    </font>
    <font>
      <sz val="11"/>
      <color indexed="55"/>
      <name val="Arial CE"/>
      <family val="2"/>
    </font>
    <font>
      <b/>
      <sz val="18"/>
      <name val="Arial"/>
      <family val="2"/>
    </font>
    <font>
      <sz val="8"/>
      <name val="Arial"/>
      <family val="2"/>
    </font>
    <font>
      <b/>
      <sz val="10"/>
      <name val="Arial"/>
      <family val="2"/>
    </font>
    <font>
      <sz val="7"/>
      <name val="Arial"/>
      <family val="2"/>
    </font>
    <font>
      <b/>
      <sz val="12"/>
      <name val="Arial"/>
      <family val="2"/>
    </font>
    <font>
      <b/>
      <sz val="8"/>
      <name val="Arial"/>
      <family val="2"/>
    </font>
    <font>
      <sz val="8"/>
      <color indexed="9"/>
      <name val="Arial"/>
      <family val="2"/>
    </font>
    <font>
      <b/>
      <sz val="14"/>
      <name val="Arial"/>
      <family val="2"/>
    </font>
    <font>
      <b/>
      <sz val="10"/>
      <color indexed="12"/>
      <name val="Arial"/>
      <family val="2"/>
    </font>
    <font>
      <b/>
      <sz val="10"/>
      <color indexed="20"/>
      <name val="Arial"/>
      <family val="2"/>
    </font>
    <font>
      <b/>
      <sz val="10"/>
      <color indexed="10"/>
      <name val="Arial"/>
      <family val="2"/>
    </font>
    <font>
      <sz val="10"/>
      <color indexed="10"/>
      <name val="Arial"/>
      <family val="2"/>
    </font>
    <font>
      <sz val="10"/>
      <color indexed="12"/>
      <name val="Arial"/>
      <family val="2"/>
    </font>
    <font>
      <b/>
      <sz val="10"/>
      <color indexed="25"/>
      <name val="Arial"/>
      <family val="2"/>
    </font>
    <font>
      <sz val="10"/>
      <color indexed="8"/>
      <name val="Arial"/>
      <family val="2"/>
    </font>
    <font>
      <i/>
      <sz val="10"/>
      <color indexed="10"/>
      <name val="Arial"/>
      <family val="2"/>
    </font>
    <font>
      <b/>
      <u val="single"/>
      <sz val="10"/>
      <name val="Arial"/>
      <family val="2"/>
    </font>
    <font>
      <b/>
      <u val="single"/>
      <sz val="10"/>
      <color indexed="60"/>
      <name val="Arial"/>
      <family val="2"/>
    </font>
    <font>
      <b/>
      <sz val="10"/>
      <color indexed="9"/>
      <name val="Arial"/>
      <family val="2"/>
    </font>
    <font>
      <sz val="10"/>
      <name val="Arial "/>
      <family val="2"/>
    </font>
    <font>
      <i/>
      <sz val="10"/>
      <name val="Arial"/>
      <family val="2"/>
    </font>
    <font>
      <sz val="10"/>
      <color indexed="40"/>
      <name val="Arial"/>
      <family val="2"/>
    </font>
    <font>
      <b/>
      <u val="single"/>
      <sz val="10"/>
      <color indexed="10"/>
      <name val="Arial"/>
      <family val="2"/>
    </font>
  </fonts>
  <fills count="9">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s>
  <borders count="66">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hair">
        <color indexed="55"/>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style="hair">
        <color indexed="55"/>
      </left>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color indexed="63"/>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thin">
        <color indexed="8"/>
      </right>
      <top>
        <color indexed="63"/>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hair">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color indexed="63"/>
      </bottom>
    </border>
    <border>
      <left style="thin">
        <color indexed="8"/>
      </left>
      <right style="hair">
        <color indexed="8"/>
      </right>
      <top style="hair">
        <color indexed="8"/>
      </top>
      <bottom style="thin">
        <color indexed="8"/>
      </bottom>
    </border>
    <border>
      <left style="hair">
        <color indexed="8"/>
      </left>
      <right>
        <color indexed="63"/>
      </right>
      <top>
        <color indexed="63"/>
      </top>
      <bottom style="thin">
        <color indexed="8"/>
      </bottom>
    </border>
    <border>
      <left>
        <color indexed="63"/>
      </left>
      <right style="hair">
        <color indexed="8"/>
      </right>
      <top style="thin">
        <color indexed="8"/>
      </top>
      <bottom>
        <color indexed="63"/>
      </bottom>
    </border>
    <border>
      <left style="hair">
        <color indexed="8"/>
      </left>
      <right>
        <color indexed="63"/>
      </right>
      <top style="thin">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hair">
        <color indexed="8"/>
      </top>
      <bottom>
        <color indexed="63"/>
      </bottom>
    </border>
    <border>
      <left>
        <color indexed="63"/>
      </left>
      <right style="medium">
        <color indexed="8"/>
      </right>
      <top style="hair">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hair">
        <color indexed="8"/>
      </right>
      <top>
        <color indexed="63"/>
      </top>
      <bottom style="thin">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hair">
        <color indexed="8"/>
      </bottom>
    </border>
    <border>
      <left style="hair">
        <color indexed="8"/>
      </left>
      <right style="hair">
        <color indexed="8"/>
      </right>
      <top style="hair">
        <color indexed="8"/>
      </top>
      <bottom style="thin">
        <color indexed="8"/>
      </bottom>
    </border>
    <border>
      <left style="thin">
        <color indexed="8"/>
      </left>
      <right style="thin">
        <color indexed="8"/>
      </right>
      <top style="hair">
        <color indexed="8"/>
      </top>
      <bottom style="thin">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8" fillId="0" borderId="0">
      <alignment/>
      <protection/>
    </xf>
    <xf numFmtId="164" fontId="1" fillId="0" borderId="0">
      <alignment/>
      <protection/>
    </xf>
    <xf numFmtId="164" fontId="0" fillId="0" borderId="0">
      <alignment/>
      <protection/>
    </xf>
  </cellStyleXfs>
  <cellXfs count="562">
    <xf numFmtId="164" fontId="0" fillId="0" borderId="0" xfId="0" applyAlignment="1">
      <alignment/>
    </xf>
    <xf numFmtId="164" fontId="1" fillId="0" borderId="0" xfId="21">
      <alignment/>
      <protection/>
    </xf>
    <xf numFmtId="164" fontId="2" fillId="0" borderId="0" xfId="21" applyFont="1" applyAlignment="1">
      <alignment horizontal="left" vertical="center"/>
      <protection/>
    </xf>
    <xf numFmtId="164" fontId="1" fillId="0" borderId="0" xfId="21" applyBorder="1">
      <alignment/>
      <protection/>
    </xf>
    <xf numFmtId="164" fontId="1" fillId="0" borderId="0" xfId="21" applyFont="1" applyAlignment="1">
      <alignment horizontal="left" vertical="center"/>
      <protection/>
    </xf>
    <xf numFmtId="164" fontId="1" fillId="0" borderId="1" xfId="21" applyBorder="1" applyProtection="1">
      <alignment/>
      <protection/>
    </xf>
    <xf numFmtId="164" fontId="1" fillId="0" borderId="2" xfId="21" applyBorder="1" applyProtection="1">
      <alignment/>
      <protection/>
    </xf>
    <xf numFmtId="164" fontId="1" fillId="0" borderId="3" xfId="21" applyBorder="1">
      <alignment/>
      <protection/>
    </xf>
    <xf numFmtId="164" fontId="1" fillId="0" borderId="3" xfId="21" applyBorder="1" applyProtection="1">
      <alignment/>
      <protection/>
    </xf>
    <xf numFmtId="164" fontId="1" fillId="0" borderId="0" xfId="21" applyProtection="1">
      <alignment/>
      <protection/>
    </xf>
    <xf numFmtId="164" fontId="3" fillId="0" borderId="0" xfId="21" applyFont="1" applyBorder="1" applyAlignment="1" applyProtection="1">
      <alignment horizontal="center" vertical="center"/>
      <protection/>
    </xf>
    <xf numFmtId="164" fontId="4" fillId="0" borderId="0" xfId="21" applyFont="1" applyAlignment="1">
      <alignment horizontal="left" vertical="center"/>
      <protection/>
    </xf>
    <xf numFmtId="164" fontId="5" fillId="0" borderId="0" xfId="21" applyFont="1" applyAlignment="1" applyProtection="1">
      <alignment horizontal="left" vertical="top"/>
      <protection/>
    </xf>
    <xf numFmtId="164" fontId="6" fillId="0" borderId="0" xfId="21" applyFont="1" applyBorder="1" applyAlignment="1" applyProtection="1">
      <alignment horizontal="left" vertical="center"/>
      <protection/>
    </xf>
    <xf numFmtId="164" fontId="7" fillId="0" borderId="0" xfId="21" applyFont="1" applyAlignment="1" applyProtection="1">
      <alignment horizontal="left" vertical="top"/>
      <protection/>
    </xf>
    <xf numFmtId="164" fontId="7" fillId="0" borderId="0" xfId="21" applyFont="1" applyBorder="1" applyAlignment="1" applyProtection="1">
      <alignment horizontal="left" vertical="top" wrapText="1"/>
      <protection/>
    </xf>
    <xf numFmtId="164" fontId="5" fillId="0" borderId="0" xfId="21" applyFont="1" applyAlignment="1" applyProtection="1">
      <alignment horizontal="left" vertical="center"/>
      <protection/>
    </xf>
    <xf numFmtId="164" fontId="6" fillId="0" borderId="0" xfId="21" applyFont="1" applyAlignment="1" applyProtection="1">
      <alignment horizontal="left" vertical="center"/>
      <protection/>
    </xf>
    <xf numFmtId="164" fontId="6" fillId="0" borderId="0" xfId="21" applyFont="1" applyProtection="1">
      <alignment/>
      <protection/>
    </xf>
    <xf numFmtId="165" fontId="6" fillId="0" borderId="0" xfId="21" applyNumberFormat="1" applyFont="1" applyAlignment="1" applyProtection="1">
      <alignment horizontal="left" vertical="center"/>
      <protection/>
    </xf>
    <xf numFmtId="164" fontId="6" fillId="0" borderId="0" xfId="21" applyFont="1" applyBorder="1" applyAlignment="1" applyProtection="1">
      <alignment horizontal="left" vertical="center" wrapText="1"/>
      <protection/>
    </xf>
    <xf numFmtId="164" fontId="1" fillId="0" borderId="4" xfId="21" applyBorder="1" applyProtection="1">
      <alignment/>
      <protection/>
    </xf>
    <xf numFmtId="164" fontId="1" fillId="0" borderId="0" xfId="21" applyFont="1" applyAlignment="1">
      <alignment vertical="center"/>
      <protection/>
    </xf>
    <xf numFmtId="164" fontId="1" fillId="0" borderId="3" xfId="21" applyFont="1" applyBorder="1" applyAlignment="1" applyProtection="1">
      <alignment vertical="center"/>
      <protection/>
    </xf>
    <xf numFmtId="164" fontId="1" fillId="0" borderId="0" xfId="21" applyFont="1" applyAlignment="1" applyProtection="1">
      <alignment vertical="center"/>
      <protection/>
    </xf>
    <xf numFmtId="164" fontId="8" fillId="0" borderId="5" xfId="21" applyFont="1" applyBorder="1" applyAlignment="1" applyProtection="1">
      <alignment horizontal="left" vertical="center"/>
      <protection/>
    </xf>
    <xf numFmtId="164" fontId="1" fillId="0" borderId="5" xfId="21" applyFont="1" applyBorder="1" applyAlignment="1" applyProtection="1">
      <alignment vertical="center"/>
      <protection/>
    </xf>
    <xf numFmtId="166" fontId="8" fillId="0" borderId="5" xfId="21" applyNumberFormat="1" applyFont="1" applyBorder="1" applyAlignment="1" applyProtection="1">
      <alignment vertical="center"/>
      <protection/>
    </xf>
    <xf numFmtId="164" fontId="1" fillId="0" borderId="3" xfId="21" applyFont="1" applyBorder="1" applyAlignment="1">
      <alignment vertical="center"/>
      <protection/>
    </xf>
    <xf numFmtId="164" fontId="1" fillId="0" borderId="0" xfId="21" applyAlignment="1">
      <alignment vertical="center"/>
      <protection/>
    </xf>
    <xf numFmtId="164" fontId="5" fillId="0" borderId="0" xfId="21" applyFont="1" applyBorder="1" applyAlignment="1" applyProtection="1">
      <alignment horizontal="right" vertical="center"/>
      <protection/>
    </xf>
    <xf numFmtId="164" fontId="5" fillId="0" borderId="0" xfId="21" applyFont="1" applyAlignment="1">
      <alignment vertical="center"/>
      <protection/>
    </xf>
    <xf numFmtId="164" fontId="5" fillId="0" borderId="3" xfId="21" applyFont="1" applyBorder="1" applyAlignment="1" applyProtection="1">
      <alignment vertical="center"/>
      <protection/>
    </xf>
    <xf numFmtId="164" fontId="5" fillId="0" borderId="0" xfId="21" applyFont="1" applyAlignment="1" applyProtection="1">
      <alignment vertical="center"/>
      <protection/>
    </xf>
    <xf numFmtId="167" fontId="5" fillId="0" borderId="0" xfId="21" applyNumberFormat="1" applyFont="1" applyBorder="1" applyAlignment="1" applyProtection="1">
      <alignment horizontal="left" vertical="center"/>
      <protection/>
    </xf>
    <xf numFmtId="166" fontId="9" fillId="0" borderId="0" xfId="21" applyNumberFormat="1" applyFont="1" applyBorder="1" applyAlignment="1" applyProtection="1">
      <alignment vertical="center"/>
      <protection/>
    </xf>
    <xf numFmtId="164" fontId="5" fillId="0" borderId="3" xfId="21" applyFont="1" applyBorder="1" applyAlignment="1">
      <alignment vertical="center"/>
      <protection/>
    </xf>
    <xf numFmtId="164" fontId="1" fillId="0" borderId="0" xfId="21" applyFont="1" applyFill="1" applyAlignment="1" applyProtection="1">
      <alignment vertical="center"/>
      <protection/>
    </xf>
    <xf numFmtId="164" fontId="10" fillId="2" borderId="6" xfId="21" applyFont="1" applyFill="1" applyBorder="1" applyAlignment="1" applyProtection="1">
      <alignment horizontal="left" vertical="center"/>
      <protection/>
    </xf>
    <xf numFmtId="164" fontId="1" fillId="2" borderId="7" xfId="21" applyFont="1" applyFill="1" applyBorder="1" applyAlignment="1" applyProtection="1">
      <alignment vertical="center"/>
      <protection/>
    </xf>
    <xf numFmtId="164" fontId="10" fillId="2" borderId="7" xfId="21" applyFont="1" applyFill="1" applyBorder="1" applyAlignment="1" applyProtection="1">
      <alignment horizontal="center" vertical="center"/>
      <protection/>
    </xf>
    <xf numFmtId="164" fontId="10" fillId="2" borderId="7" xfId="21" applyFont="1" applyFill="1" applyBorder="1" applyAlignment="1" applyProtection="1">
      <alignment horizontal="left" vertical="center"/>
      <protection/>
    </xf>
    <xf numFmtId="166" fontId="10" fillId="2" borderId="8" xfId="21" applyNumberFormat="1" applyFont="1" applyFill="1" applyBorder="1" applyAlignment="1" applyProtection="1">
      <alignment vertical="center"/>
      <protection/>
    </xf>
    <xf numFmtId="164" fontId="1" fillId="2" borderId="0" xfId="21" applyFont="1" applyFill="1" applyAlignment="1" applyProtection="1">
      <alignment vertical="center"/>
      <protection/>
    </xf>
    <xf numFmtId="164" fontId="1" fillId="0" borderId="3" xfId="21" applyBorder="1" applyAlignment="1" applyProtection="1">
      <alignment vertical="center"/>
      <protection/>
    </xf>
    <xf numFmtId="164" fontId="1" fillId="0" borderId="0" xfId="21" applyAlignment="1" applyProtection="1">
      <alignment vertical="center"/>
      <protection/>
    </xf>
    <xf numFmtId="164" fontId="11" fillId="0" borderId="4" xfId="21" applyFont="1" applyBorder="1" applyAlignment="1" applyProtection="1">
      <alignment horizontal="left" vertical="center"/>
      <protection/>
    </xf>
    <xf numFmtId="164" fontId="1" fillId="0" borderId="4" xfId="21" applyBorder="1" applyAlignment="1" applyProtection="1">
      <alignment vertical="center"/>
      <protection/>
    </xf>
    <xf numFmtId="164" fontId="1" fillId="0" borderId="3" xfId="21" applyBorder="1" applyAlignment="1">
      <alignment vertical="center"/>
      <protection/>
    </xf>
    <xf numFmtId="164" fontId="5" fillId="0" borderId="5" xfId="21" applyFont="1" applyBorder="1" applyAlignment="1" applyProtection="1">
      <alignment horizontal="left" vertical="center"/>
      <protection/>
    </xf>
    <xf numFmtId="164" fontId="1" fillId="0" borderId="4" xfId="21" applyFont="1" applyBorder="1" applyAlignment="1" applyProtection="1">
      <alignment vertical="center"/>
      <protection/>
    </xf>
    <xf numFmtId="164" fontId="1" fillId="0" borderId="9" xfId="21" applyFont="1" applyBorder="1" applyAlignment="1" applyProtection="1">
      <alignment vertical="center"/>
      <protection/>
    </xf>
    <xf numFmtId="164" fontId="1" fillId="0" borderId="10" xfId="21" applyFont="1" applyBorder="1" applyAlignment="1" applyProtection="1">
      <alignment vertical="center"/>
      <protection/>
    </xf>
    <xf numFmtId="164" fontId="1" fillId="0" borderId="1" xfId="21" applyFont="1" applyBorder="1" applyAlignment="1" applyProtection="1">
      <alignment vertical="center"/>
      <protection/>
    </xf>
    <xf numFmtId="164" fontId="1" fillId="0" borderId="2" xfId="21" applyFont="1" applyBorder="1" applyAlignment="1" applyProtection="1">
      <alignment vertical="center"/>
      <protection/>
    </xf>
    <xf numFmtId="164" fontId="6" fillId="0" borderId="0" xfId="21" applyFont="1" applyAlignment="1">
      <alignment vertical="center"/>
      <protection/>
    </xf>
    <xf numFmtId="164" fontId="6" fillId="0" borderId="3" xfId="21" applyFont="1" applyBorder="1" applyAlignment="1" applyProtection="1">
      <alignment vertical="center"/>
      <protection/>
    </xf>
    <xf numFmtId="164" fontId="6" fillId="0" borderId="0" xfId="21" applyFont="1" applyAlignment="1" applyProtection="1">
      <alignment vertical="center"/>
      <protection/>
    </xf>
    <xf numFmtId="164" fontId="6" fillId="0" borderId="3" xfId="21" applyFont="1" applyBorder="1" applyAlignment="1">
      <alignment vertical="center"/>
      <protection/>
    </xf>
    <xf numFmtId="164" fontId="7" fillId="0" borderId="0" xfId="21" applyFont="1" applyAlignment="1">
      <alignment vertical="center"/>
      <protection/>
    </xf>
    <xf numFmtId="164" fontId="7" fillId="0" borderId="3" xfId="21" applyFont="1" applyBorder="1" applyAlignment="1" applyProtection="1">
      <alignment vertical="center"/>
      <protection/>
    </xf>
    <xf numFmtId="164" fontId="7" fillId="0" borderId="0" xfId="21" applyFont="1" applyAlignment="1" applyProtection="1">
      <alignment horizontal="left" vertical="center"/>
      <protection/>
    </xf>
    <xf numFmtId="164" fontId="7" fillId="0" borderId="0" xfId="21" applyFont="1" applyAlignment="1" applyProtection="1">
      <alignment vertical="center"/>
      <protection/>
    </xf>
    <xf numFmtId="164" fontId="7" fillId="0" borderId="0" xfId="21" applyFont="1" applyBorder="1" applyAlignment="1" applyProtection="1">
      <alignment horizontal="left" vertical="center" wrapText="1"/>
      <protection/>
    </xf>
    <xf numFmtId="164" fontId="7" fillId="0" borderId="3" xfId="21" applyFont="1" applyBorder="1" applyAlignment="1">
      <alignment vertical="center"/>
      <protection/>
    </xf>
    <xf numFmtId="164" fontId="8" fillId="0" borderId="0" xfId="21" applyFont="1" applyAlignment="1" applyProtection="1">
      <alignment vertical="center"/>
      <protection/>
    </xf>
    <xf numFmtId="168" fontId="6" fillId="0" borderId="0" xfId="21" applyNumberFormat="1" applyFont="1" applyBorder="1" applyAlignment="1" applyProtection="1">
      <alignment horizontal="left" vertical="center"/>
      <protection/>
    </xf>
    <xf numFmtId="164" fontId="6" fillId="0" borderId="0" xfId="21" applyFont="1" applyBorder="1" applyAlignment="1" applyProtection="1">
      <alignment vertical="center" wrapText="1"/>
      <protection/>
    </xf>
    <xf numFmtId="164" fontId="12" fillId="0" borderId="11" xfId="21" applyFont="1" applyBorder="1" applyAlignment="1">
      <alignment horizontal="center" vertical="center"/>
      <protection/>
    </xf>
    <xf numFmtId="164" fontId="1" fillId="0" borderId="12" xfId="21" applyBorder="1" applyAlignment="1">
      <alignment vertical="center"/>
      <protection/>
    </xf>
    <xf numFmtId="164" fontId="1" fillId="0" borderId="13" xfId="21" applyBorder="1" applyAlignment="1">
      <alignment vertical="center"/>
      <protection/>
    </xf>
    <xf numFmtId="164" fontId="1" fillId="0" borderId="0" xfId="21" applyFont="1" applyBorder="1" applyAlignment="1">
      <alignment vertical="center"/>
      <protection/>
    </xf>
    <xf numFmtId="164" fontId="1" fillId="0" borderId="14" xfId="21" applyFont="1" applyBorder="1" applyAlignment="1">
      <alignment vertical="center"/>
      <protection/>
    </xf>
    <xf numFmtId="164" fontId="1" fillId="0" borderId="0" xfId="21" applyFont="1" applyBorder="1" applyAlignment="1" applyProtection="1">
      <alignment vertical="center"/>
      <protection/>
    </xf>
    <xf numFmtId="164" fontId="1" fillId="0" borderId="14" xfId="21" applyFont="1" applyBorder="1" applyAlignment="1" applyProtection="1">
      <alignment vertical="center"/>
      <protection/>
    </xf>
    <xf numFmtId="164" fontId="13" fillId="3" borderId="6" xfId="21" applyFont="1" applyFill="1" applyBorder="1" applyAlignment="1" applyProtection="1">
      <alignment horizontal="center" vertical="center"/>
      <protection/>
    </xf>
    <xf numFmtId="164" fontId="13" fillId="3" borderId="7" xfId="21" applyFont="1" applyFill="1" applyBorder="1" applyAlignment="1" applyProtection="1">
      <alignment horizontal="center" vertical="center"/>
      <protection/>
    </xf>
    <xf numFmtId="164" fontId="1" fillId="3" borderId="7" xfId="21" applyFont="1" applyFill="1" applyBorder="1" applyAlignment="1" applyProtection="1">
      <alignment vertical="center"/>
      <protection/>
    </xf>
    <xf numFmtId="164" fontId="13" fillId="3" borderId="7" xfId="21" applyFont="1" applyFill="1" applyBorder="1" applyAlignment="1" applyProtection="1">
      <alignment horizontal="right" vertical="center"/>
      <protection/>
    </xf>
    <xf numFmtId="164" fontId="13" fillId="3" borderId="8" xfId="21" applyFont="1" applyFill="1" applyBorder="1" applyAlignment="1" applyProtection="1">
      <alignment horizontal="center" vertical="center"/>
      <protection/>
    </xf>
    <xf numFmtId="164" fontId="13" fillId="3" borderId="0" xfId="21" applyFont="1" applyFill="1" applyAlignment="1" applyProtection="1">
      <alignment horizontal="center" vertical="center"/>
      <protection/>
    </xf>
    <xf numFmtId="164" fontId="14" fillId="0" borderId="15" xfId="21" applyFont="1" applyBorder="1" applyAlignment="1" applyProtection="1">
      <alignment horizontal="center" vertical="center" wrapText="1"/>
      <protection/>
    </xf>
    <xf numFmtId="164" fontId="14" fillId="0" borderId="16" xfId="21" applyFont="1" applyBorder="1" applyAlignment="1" applyProtection="1">
      <alignment horizontal="center" vertical="center" wrapText="1"/>
      <protection/>
    </xf>
    <xf numFmtId="164" fontId="14" fillId="0" borderId="17" xfId="21" applyFont="1" applyBorder="1" applyAlignment="1" applyProtection="1">
      <alignment horizontal="center" vertical="center" wrapText="1"/>
      <protection/>
    </xf>
    <xf numFmtId="164" fontId="1" fillId="0" borderId="11" xfId="21" applyFont="1" applyBorder="1" applyAlignment="1" applyProtection="1">
      <alignment vertical="center"/>
      <protection/>
    </xf>
    <xf numFmtId="164" fontId="1" fillId="0" borderId="12" xfId="21" applyFont="1" applyBorder="1" applyAlignment="1" applyProtection="1">
      <alignment vertical="center"/>
      <protection/>
    </xf>
    <xf numFmtId="164" fontId="1" fillId="0" borderId="13" xfId="21" applyFont="1" applyBorder="1" applyAlignment="1" applyProtection="1">
      <alignment vertical="center"/>
      <protection/>
    </xf>
    <xf numFmtId="164" fontId="10" fillId="0" borderId="0" xfId="21" applyFont="1" applyAlignment="1">
      <alignment vertical="center"/>
      <protection/>
    </xf>
    <xf numFmtId="164" fontId="10" fillId="0" borderId="3" xfId="21" applyFont="1" applyBorder="1" applyAlignment="1" applyProtection="1">
      <alignment vertical="center"/>
      <protection/>
    </xf>
    <xf numFmtId="164" fontId="15" fillId="0" borderId="0" xfId="21" applyFont="1" applyAlignment="1" applyProtection="1">
      <alignment horizontal="left" vertical="center"/>
      <protection/>
    </xf>
    <xf numFmtId="164" fontId="15" fillId="0" borderId="0" xfId="21" applyFont="1" applyAlignment="1" applyProtection="1">
      <alignment vertical="center"/>
      <protection/>
    </xf>
    <xf numFmtId="166" fontId="15" fillId="0" borderId="0" xfId="21" applyNumberFormat="1" applyFont="1" applyBorder="1" applyAlignment="1" applyProtection="1">
      <alignment horizontal="right" vertical="center"/>
      <protection/>
    </xf>
    <xf numFmtId="166" fontId="15" fillId="0" borderId="0" xfId="21" applyNumberFormat="1" applyFont="1" applyBorder="1" applyAlignment="1" applyProtection="1">
      <alignment vertical="center"/>
      <protection/>
    </xf>
    <xf numFmtId="164" fontId="10" fillId="0" borderId="0" xfId="21" applyFont="1" applyAlignment="1" applyProtection="1">
      <alignment horizontal="center" vertical="center"/>
      <protection/>
    </xf>
    <xf numFmtId="164" fontId="10" fillId="0" borderId="3" xfId="21" applyFont="1" applyBorder="1" applyAlignment="1">
      <alignment vertical="center"/>
      <protection/>
    </xf>
    <xf numFmtId="166" fontId="12" fillId="0" borderId="18" xfId="21" applyNumberFormat="1" applyFont="1" applyBorder="1" applyAlignment="1" applyProtection="1">
      <alignment vertical="center"/>
      <protection/>
    </xf>
    <xf numFmtId="166" fontId="12" fillId="0" borderId="0" xfId="21" applyNumberFormat="1" applyFont="1" applyBorder="1" applyAlignment="1" applyProtection="1">
      <alignment vertical="center"/>
      <protection/>
    </xf>
    <xf numFmtId="169" fontId="12" fillId="0" borderId="0" xfId="21" applyNumberFormat="1" applyFont="1" applyBorder="1" applyAlignment="1" applyProtection="1">
      <alignment vertical="center"/>
      <protection/>
    </xf>
    <xf numFmtId="166" fontId="12" fillId="0" borderId="14" xfId="21" applyNumberFormat="1" applyFont="1" applyBorder="1" applyAlignment="1" applyProtection="1">
      <alignment vertical="center"/>
      <protection/>
    </xf>
    <xf numFmtId="164" fontId="10" fillId="0" borderId="0" xfId="21" applyFont="1" applyAlignment="1">
      <alignment horizontal="left" vertical="center"/>
      <protection/>
    </xf>
    <xf numFmtId="164" fontId="16" fillId="0" borderId="0" xfId="21" applyFont="1" applyAlignment="1">
      <alignment horizontal="left" vertical="center"/>
      <protection/>
    </xf>
    <xf numFmtId="164" fontId="17" fillId="0" borderId="0" xfId="20" applyNumberFormat="1" applyFont="1" applyFill="1" applyBorder="1" applyAlignment="1" applyProtection="1">
      <alignment horizontal="center" vertical="center"/>
      <protection/>
    </xf>
    <xf numFmtId="164" fontId="19" fillId="0" borderId="3" xfId="21" applyFont="1" applyBorder="1" applyAlignment="1" applyProtection="1">
      <alignment vertical="center"/>
      <protection/>
    </xf>
    <xf numFmtId="164" fontId="20" fillId="0" borderId="0" xfId="21" applyFont="1" applyAlignment="1" applyProtection="1">
      <alignment vertical="center"/>
      <protection/>
    </xf>
    <xf numFmtId="170" fontId="20" fillId="0" borderId="0" xfId="21" applyNumberFormat="1" applyFont="1" applyBorder="1" applyAlignment="1" applyProtection="1">
      <alignment horizontal="left" vertical="center" wrapText="1"/>
      <protection/>
    </xf>
    <xf numFmtId="164" fontId="21" fillId="0" borderId="0" xfId="21" applyFont="1" applyAlignment="1" applyProtection="1">
      <alignment vertical="center"/>
      <protection/>
    </xf>
    <xf numFmtId="164" fontId="20" fillId="0" borderId="0" xfId="21" applyFont="1" applyBorder="1" applyAlignment="1" applyProtection="1">
      <alignment horizontal="left" vertical="center" wrapText="1"/>
      <protection/>
    </xf>
    <xf numFmtId="166" fontId="21" fillId="0" borderId="0" xfId="21" applyNumberFormat="1" applyFont="1" applyBorder="1" applyAlignment="1" applyProtection="1">
      <alignment vertical="center"/>
      <protection/>
    </xf>
    <xf numFmtId="164" fontId="7" fillId="0" borderId="0" xfId="21" applyFont="1" applyAlignment="1" applyProtection="1">
      <alignment horizontal="center" vertical="center"/>
      <protection/>
    </xf>
    <xf numFmtId="164" fontId="19" fillId="0" borderId="3" xfId="21" applyFont="1" applyBorder="1" applyAlignment="1">
      <alignment vertical="center"/>
      <protection/>
    </xf>
    <xf numFmtId="166" fontId="22" fillId="0" borderId="18" xfId="21" applyNumberFormat="1" applyFont="1" applyBorder="1" applyAlignment="1" applyProtection="1">
      <alignment vertical="center"/>
      <protection/>
    </xf>
    <xf numFmtId="166" fontId="22" fillId="0" borderId="0" xfId="21" applyNumberFormat="1" applyFont="1" applyBorder="1" applyAlignment="1" applyProtection="1">
      <alignment vertical="center"/>
      <protection/>
    </xf>
    <xf numFmtId="169" fontId="22" fillId="0" borderId="0" xfId="21" applyNumberFormat="1" applyFont="1" applyBorder="1" applyAlignment="1" applyProtection="1">
      <alignment vertical="center"/>
      <protection/>
    </xf>
    <xf numFmtId="166" fontId="22" fillId="0" borderId="14" xfId="21" applyNumberFormat="1" applyFont="1" applyBorder="1" applyAlignment="1" applyProtection="1">
      <alignment vertical="center"/>
      <protection/>
    </xf>
    <xf numFmtId="164" fontId="19" fillId="0" borderId="0" xfId="21" applyFont="1" applyAlignment="1">
      <alignment vertical="center"/>
      <protection/>
    </xf>
    <xf numFmtId="164" fontId="19" fillId="0" borderId="0" xfId="21" applyFont="1" applyAlignment="1">
      <alignment horizontal="left" vertical="center"/>
      <protection/>
    </xf>
    <xf numFmtId="164" fontId="20" fillId="0" borderId="0" xfId="21" applyFont="1" applyBorder="1" applyAlignment="1" applyProtection="1">
      <alignment horizontal="left" vertical="center" wrapText="1"/>
      <protection/>
    </xf>
    <xf numFmtId="164" fontId="0" fillId="0" borderId="0" xfId="21" applyFont="1" applyProtection="1">
      <alignment/>
      <protection locked="0"/>
    </xf>
    <xf numFmtId="164" fontId="0" fillId="0" borderId="1" xfId="21" applyFont="1" applyBorder="1">
      <alignment/>
      <protection/>
    </xf>
    <xf numFmtId="164" fontId="0" fillId="0" borderId="2" xfId="21" applyFont="1" applyBorder="1">
      <alignment/>
      <protection/>
    </xf>
    <xf numFmtId="164" fontId="0" fillId="0" borderId="19" xfId="21" applyFont="1" applyBorder="1">
      <alignment/>
      <protection/>
    </xf>
    <xf numFmtId="164" fontId="23" fillId="0" borderId="2" xfId="21" applyFont="1" applyBorder="1">
      <alignment/>
      <protection/>
    </xf>
    <xf numFmtId="164" fontId="0" fillId="0" borderId="20" xfId="21" applyFont="1" applyBorder="1">
      <alignment/>
      <protection/>
    </xf>
    <xf numFmtId="164" fontId="0" fillId="0" borderId="9" xfId="21" applyFont="1" applyBorder="1">
      <alignment/>
      <protection/>
    </xf>
    <xf numFmtId="164" fontId="0" fillId="0" borderId="10" xfId="21" applyFont="1" applyBorder="1">
      <alignment/>
      <protection/>
    </xf>
    <xf numFmtId="164" fontId="0" fillId="0" borderId="21" xfId="21" applyFont="1" applyBorder="1">
      <alignment/>
      <protection/>
    </xf>
    <xf numFmtId="164" fontId="24" fillId="0" borderId="1" xfId="21" applyFont="1" applyBorder="1" applyAlignment="1">
      <alignment vertical="center"/>
      <protection/>
    </xf>
    <xf numFmtId="164" fontId="24" fillId="0" borderId="2" xfId="21" applyFont="1" applyBorder="1" applyAlignment="1">
      <alignment vertical="center"/>
      <protection/>
    </xf>
    <xf numFmtId="164" fontId="24" fillId="0" borderId="20" xfId="21" applyFont="1" applyBorder="1" applyAlignment="1">
      <alignment vertical="center"/>
      <protection/>
    </xf>
    <xf numFmtId="164" fontId="24" fillId="0" borderId="3" xfId="21" applyFont="1" applyBorder="1" applyAlignment="1">
      <alignment vertical="center"/>
      <protection/>
    </xf>
    <xf numFmtId="164" fontId="24" fillId="0" borderId="0" xfId="21" applyFont="1" applyAlignment="1">
      <alignment vertical="center"/>
      <protection/>
    </xf>
    <xf numFmtId="171" fontId="25" fillId="0" borderId="22" xfId="21" applyNumberFormat="1" applyFont="1" applyBorder="1" applyAlignment="1">
      <alignment horizontal="left" vertical="center" wrapText="1"/>
      <protection/>
    </xf>
    <xf numFmtId="171" fontId="24" fillId="0" borderId="23" xfId="21" applyNumberFormat="1" applyFont="1" applyBorder="1" applyAlignment="1">
      <alignment vertical="center"/>
      <protection/>
    </xf>
    <xf numFmtId="171" fontId="24" fillId="0" borderId="4" xfId="21" applyNumberFormat="1" applyFont="1" applyBorder="1" applyAlignment="1">
      <alignment vertical="center"/>
      <protection/>
    </xf>
    <xf numFmtId="164" fontId="24" fillId="0" borderId="24" xfId="21" applyFont="1" applyBorder="1" applyAlignment="1">
      <alignment vertical="center"/>
      <protection/>
    </xf>
    <xf numFmtId="164" fontId="24" fillId="0" borderId="25" xfId="21" applyFont="1" applyBorder="1" applyAlignment="1">
      <alignment vertical="center"/>
      <protection/>
    </xf>
    <xf numFmtId="171" fontId="24" fillId="0" borderId="26" xfId="21" applyNumberFormat="1" applyFont="1" applyBorder="1" applyAlignment="1">
      <alignment vertical="center"/>
      <protection/>
    </xf>
    <xf numFmtId="164" fontId="24" fillId="0" borderId="27" xfId="21" applyFont="1" applyBorder="1" applyAlignment="1">
      <alignment vertical="center"/>
      <protection/>
    </xf>
    <xf numFmtId="171" fontId="24" fillId="0" borderId="0" xfId="21" applyNumberFormat="1" applyFont="1" applyAlignment="1">
      <alignment vertical="center"/>
      <protection/>
    </xf>
    <xf numFmtId="171" fontId="0" fillId="0" borderId="28" xfId="21" applyNumberFormat="1" applyFont="1" applyBorder="1" applyAlignment="1">
      <alignment horizontal="left" vertical="center" wrapText="1"/>
      <protection/>
    </xf>
    <xf numFmtId="171" fontId="24" fillId="0" borderId="29" xfId="21" applyNumberFormat="1" applyFont="1" applyBorder="1" applyAlignment="1">
      <alignment horizontal="left" vertical="center" wrapText="1"/>
      <protection/>
    </xf>
    <xf numFmtId="164" fontId="24" fillId="0" borderId="4" xfId="21" applyFont="1" applyBorder="1" applyAlignment="1">
      <alignment vertical="center"/>
      <protection/>
    </xf>
    <xf numFmtId="171" fontId="24" fillId="0" borderId="30" xfId="21" applyNumberFormat="1" applyFont="1" applyBorder="1" applyAlignment="1">
      <alignment vertical="center"/>
      <protection/>
    </xf>
    <xf numFmtId="171" fontId="24" fillId="0" borderId="6" xfId="21" applyNumberFormat="1" applyFont="1" applyBorder="1" applyAlignment="1">
      <alignment vertical="center"/>
      <protection/>
    </xf>
    <xf numFmtId="171" fontId="24" fillId="0" borderId="7" xfId="21" applyNumberFormat="1" applyFont="1" applyBorder="1" applyAlignment="1">
      <alignment vertical="center"/>
      <protection/>
    </xf>
    <xf numFmtId="164" fontId="24" fillId="0" borderId="8" xfId="21" applyFont="1" applyBorder="1" applyAlignment="1">
      <alignment vertical="center"/>
      <protection/>
    </xf>
    <xf numFmtId="171" fontId="24" fillId="0" borderId="31" xfId="21" applyNumberFormat="1" applyFont="1" applyBorder="1" applyAlignment="1">
      <alignment vertical="center"/>
      <protection/>
    </xf>
    <xf numFmtId="164" fontId="24" fillId="0" borderId="5" xfId="21" applyFont="1" applyBorder="1" applyAlignment="1">
      <alignment vertical="center"/>
      <protection/>
    </xf>
    <xf numFmtId="164" fontId="24" fillId="0" borderId="32" xfId="21" applyFont="1" applyBorder="1" applyAlignment="1">
      <alignment vertical="center"/>
      <protection/>
    </xf>
    <xf numFmtId="164" fontId="26" fillId="0" borderId="0" xfId="21" applyFont="1" applyAlignment="1">
      <alignment vertical="center"/>
      <protection/>
    </xf>
    <xf numFmtId="164" fontId="24" fillId="0" borderId="7" xfId="21" applyFont="1" applyBorder="1" applyAlignment="1">
      <alignment vertical="center"/>
      <protection/>
    </xf>
    <xf numFmtId="171" fontId="24" fillId="0" borderId="8" xfId="21" applyNumberFormat="1" applyFont="1" applyBorder="1" applyAlignment="1">
      <alignment vertical="center"/>
      <protection/>
    </xf>
    <xf numFmtId="170" fontId="24" fillId="0" borderId="30" xfId="21" applyNumberFormat="1" applyFont="1" applyBorder="1" applyAlignment="1">
      <alignment vertical="center"/>
      <protection/>
    </xf>
    <xf numFmtId="164" fontId="24" fillId="0" borderId="9" xfId="21" applyFont="1" applyBorder="1" applyAlignment="1">
      <alignment vertical="center"/>
      <protection/>
    </xf>
    <xf numFmtId="164" fontId="24" fillId="0" borderId="10" xfId="21" applyFont="1" applyBorder="1" applyAlignment="1">
      <alignment vertical="center"/>
      <protection/>
    </xf>
    <xf numFmtId="164" fontId="24" fillId="0" borderId="21" xfId="21" applyFont="1" applyBorder="1" applyAlignment="1">
      <alignment vertical="center"/>
      <protection/>
    </xf>
    <xf numFmtId="164" fontId="24" fillId="0" borderId="33" xfId="21" applyFont="1" applyBorder="1" applyAlignment="1">
      <alignment vertical="center"/>
      <protection/>
    </xf>
    <xf numFmtId="164" fontId="24" fillId="0" borderId="34" xfId="21" applyFont="1" applyBorder="1" applyAlignment="1">
      <alignment vertical="center"/>
      <protection/>
    </xf>
    <xf numFmtId="164" fontId="25" fillId="0" borderId="34" xfId="21" applyFont="1" applyBorder="1" applyAlignment="1">
      <alignment vertical="center"/>
      <protection/>
    </xf>
    <xf numFmtId="164" fontId="24" fillId="0" borderId="19" xfId="21" applyFont="1" applyBorder="1" applyAlignment="1">
      <alignment vertical="center"/>
      <protection/>
    </xf>
    <xf numFmtId="164" fontId="24" fillId="0" borderId="35" xfId="21" applyFont="1" applyBorder="1" applyAlignment="1">
      <alignment vertical="center"/>
      <protection/>
    </xf>
    <xf numFmtId="164" fontId="24" fillId="0" borderId="36" xfId="21" applyFont="1" applyBorder="1" applyAlignment="1">
      <alignment vertical="center"/>
      <protection/>
    </xf>
    <xf numFmtId="164" fontId="24" fillId="0" borderId="37" xfId="21" applyFont="1" applyBorder="1" applyAlignment="1">
      <alignment vertical="center"/>
      <protection/>
    </xf>
    <xf numFmtId="164" fontId="24" fillId="0" borderId="38" xfId="21" applyFont="1" applyBorder="1" applyAlignment="1">
      <alignment vertical="center"/>
      <protection/>
    </xf>
    <xf numFmtId="164" fontId="24" fillId="0" borderId="39" xfId="21" applyFont="1" applyBorder="1" applyAlignment="1">
      <alignment vertical="center"/>
      <protection/>
    </xf>
    <xf numFmtId="172" fontId="0" fillId="0" borderId="40" xfId="21" applyNumberFormat="1" applyFont="1" applyBorder="1" applyAlignment="1">
      <alignment vertical="center"/>
      <protection/>
    </xf>
    <xf numFmtId="172" fontId="0" fillId="0" borderId="41" xfId="21" applyNumberFormat="1" applyFont="1" applyBorder="1" applyAlignment="1">
      <alignment vertical="center"/>
      <protection/>
    </xf>
    <xf numFmtId="173" fontId="0" fillId="0" borderId="42" xfId="21" applyNumberFormat="1" applyFont="1" applyBorder="1" applyAlignment="1">
      <alignment horizontal="right" vertical="center" wrapText="1"/>
      <protection/>
    </xf>
    <xf numFmtId="166" fontId="0" fillId="0" borderId="43" xfId="21" applyNumberFormat="1" applyFont="1" applyBorder="1" applyAlignment="1">
      <alignment horizontal="right" vertical="center" wrapText="1"/>
      <protection/>
    </xf>
    <xf numFmtId="172" fontId="0" fillId="0" borderId="42" xfId="21" applyNumberFormat="1" applyFont="1" applyBorder="1" applyAlignment="1">
      <alignment vertical="center"/>
      <protection/>
    </xf>
    <xf numFmtId="172" fontId="0" fillId="0" borderId="43" xfId="21" applyNumberFormat="1" applyFont="1" applyBorder="1" applyAlignment="1">
      <alignment vertical="center"/>
      <protection/>
    </xf>
    <xf numFmtId="172" fontId="0" fillId="0" borderId="41" xfId="21" applyNumberFormat="1" applyFont="1" applyBorder="1" applyAlignment="1">
      <alignment vertical="center" wrapText="1"/>
      <protection/>
    </xf>
    <xf numFmtId="166" fontId="0" fillId="0" borderId="41" xfId="21" applyNumberFormat="1" applyFont="1" applyBorder="1" applyAlignment="1">
      <alignment horizontal="right" vertical="center" wrapText="1"/>
      <protection/>
    </xf>
    <xf numFmtId="172" fontId="0" fillId="0" borderId="44" xfId="21" applyNumberFormat="1" applyFont="1" applyBorder="1" applyAlignment="1">
      <alignment vertical="center"/>
      <protection/>
    </xf>
    <xf numFmtId="171" fontId="25" fillId="0" borderId="34" xfId="21" applyNumberFormat="1" applyFont="1" applyBorder="1" applyAlignment="1">
      <alignment vertical="center" wrapText="1"/>
      <protection/>
    </xf>
    <xf numFmtId="164" fontId="27" fillId="0" borderId="35" xfId="21" applyFont="1" applyBorder="1" applyAlignment="1">
      <alignment vertical="center"/>
      <protection/>
    </xf>
    <xf numFmtId="164" fontId="27" fillId="0" borderId="37" xfId="21" applyFont="1" applyBorder="1" applyAlignment="1">
      <alignment vertical="center"/>
      <protection/>
    </xf>
    <xf numFmtId="164" fontId="25" fillId="0" borderId="38" xfId="21" applyFont="1" applyBorder="1" applyAlignment="1">
      <alignment vertical="center"/>
      <protection/>
    </xf>
    <xf numFmtId="164" fontId="25" fillId="0" borderId="36" xfId="21" applyFont="1" applyBorder="1" applyAlignment="1">
      <alignment vertical="center"/>
      <protection/>
    </xf>
    <xf numFmtId="164" fontId="25" fillId="0" borderId="39" xfId="21" applyFont="1" applyBorder="1" applyAlignment="1">
      <alignment vertical="center"/>
      <protection/>
    </xf>
    <xf numFmtId="164" fontId="25" fillId="0" borderId="37" xfId="21" applyFont="1" applyBorder="1" applyAlignment="1">
      <alignment vertical="center"/>
      <protection/>
    </xf>
    <xf numFmtId="174" fontId="24" fillId="0" borderId="45" xfId="21" applyNumberFormat="1" applyFont="1" applyBorder="1" applyAlignment="1">
      <alignment horizontal="center" vertical="center"/>
      <protection/>
    </xf>
    <xf numFmtId="164" fontId="28" fillId="0" borderId="23" xfId="21" applyFont="1" applyBorder="1" applyAlignment="1">
      <alignment vertical="center"/>
      <protection/>
    </xf>
    <xf numFmtId="164" fontId="24" fillId="0" borderId="30" xfId="21" applyFont="1" applyBorder="1" applyAlignment="1">
      <alignment vertical="center"/>
      <protection/>
    </xf>
    <xf numFmtId="166" fontId="0" fillId="0" borderId="6" xfId="21" applyNumberFormat="1" applyFont="1" applyBorder="1" applyAlignment="1">
      <alignment horizontal="right" vertical="center" wrapText="1"/>
      <protection/>
    </xf>
    <xf numFmtId="170" fontId="24" fillId="0" borderId="46" xfId="21" applyNumberFormat="1" applyFont="1" applyBorder="1" applyAlignment="1">
      <alignment vertical="center"/>
      <protection/>
    </xf>
    <xf numFmtId="164" fontId="24" fillId="0" borderId="6" xfId="21" applyFont="1" applyBorder="1" applyAlignment="1">
      <alignment vertical="center"/>
      <protection/>
    </xf>
    <xf numFmtId="166" fontId="0" fillId="0" borderId="6" xfId="21" applyNumberFormat="1" applyFont="1" applyBorder="1" applyAlignment="1">
      <alignment horizontal="right" vertical="center"/>
      <protection/>
    </xf>
    <xf numFmtId="172" fontId="0" fillId="0" borderId="7" xfId="21" applyNumberFormat="1" applyFont="1" applyBorder="1" applyAlignment="1">
      <alignment vertical="center"/>
      <protection/>
    </xf>
    <xf numFmtId="164" fontId="29" fillId="0" borderId="7" xfId="21" applyFont="1" applyBorder="1" applyAlignment="1">
      <alignment horizontal="right" vertical="center"/>
      <protection/>
    </xf>
    <xf numFmtId="164" fontId="29" fillId="0" borderId="8" xfId="21" applyFont="1" applyBorder="1" applyAlignment="1">
      <alignment horizontal="left" vertical="center"/>
      <protection/>
    </xf>
    <xf numFmtId="164" fontId="24" fillId="0" borderId="46" xfId="21" applyFont="1" applyBorder="1" applyAlignment="1">
      <alignment vertical="center"/>
      <protection/>
    </xf>
    <xf numFmtId="164" fontId="24" fillId="0" borderId="31" xfId="21" applyFont="1" applyBorder="1" applyAlignment="1">
      <alignment vertical="center"/>
      <protection/>
    </xf>
    <xf numFmtId="171" fontId="24" fillId="0" borderId="6" xfId="21" applyNumberFormat="1" applyFont="1" applyBorder="1" applyAlignment="1">
      <alignment vertical="center" wrapText="1"/>
      <protection/>
    </xf>
    <xf numFmtId="166" fontId="0" fillId="4" borderId="6" xfId="21" applyNumberFormat="1" applyFont="1" applyFill="1" applyBorder="1" applyAlignment="1" applyProtection="1">
      <alignment horizontal="right" vertical="center" wrapText="1"/>
      <protection locked="0"/>
    </xf>
    <xf numFmtId="170" fontId="24" fillId="0" borderId="25" xfId="21" applyNumberFormat="1" applyFont="1" applyBorder="1" applyAlignment="1">
      <alignment vertical="center"/>
      <protection/>
    </xf>
    <xf numFmtId="174" fontId="24" fillId="0" borderId="47" xfId="21" applyNumberFormat="1" applyFont="1" applyBorder="1" applyAlignment="1">
      <alignment horizontal="center" vertical="center"/>
      <protection/>
    </xf>
    <xf numFmtId="172" fontId="0" fillId="0" borderId="6" xfId="21" applyNumberFormat="1" applyFont="1" applyBorder="1" applyAlignment="1">
      <alignment vertical="center"/>
      <protection/>
    </xf>
    <xf numFmtId="172" fontId="0" fillId="0" borderId="0" xfId="21" applyNumberFormat="1" applyFont="1" applyAlignment="1">
      <alignment vertical="center"/>
      <protection/>
    </xf>
    <xf numFmtId="164" fontId="24" fillId="0" borderId="6" xfId="21" applyFont="1" applyBorder="1" applyAlignment="1">
      <alignment vertical="center" wrapText="1"/>
      <protection/>
    </xf>
    <xf numFmtId="164" fontId="28" fillId="0" borderId="6" xfId="21" applyFont="1" applyBorder="1" applyAlignment="1">
      <alignment vertical="center"/>
      <protection/>
    </xf>
    <xf numFmtId="166" fontId="0" fillId="0" borderId="33" xfId="21" applyNumberFormat="1" applyFont="1" applyBorder="1" applyAlignment="1">
      <alignment horizontal="right" vertical="center" wrapText="1"/>
      <protection/>
    </xf>
    <xf numFmtId="170" fontId="24" fillId="0" borderId="19" xfId="21" applyNumberFormat="1" applyFont="1" applyBorder="1" applyAlignment="1">
      <alignment vertical="center"/>
      <protection/>
    </xf>
    <xf numFmtId="166" fontId="0" fillId="0" borderId="33" xfId="21" applyNumberFormat="1" applyFont="1" applyBorder="1" applyAlignment="1">
      <alignment horizontal="right" vertical="center"/>
      <protection/>
    </xf>
    <xf numFmtId="172" fontId="0" fillId="0" borderId="19" xfId="21" applyNumberFormat="1" applyFont="1" applyBorder="1" applyAlignment="1">
      <alignment vertical="center"/>
      <protection/>
    </xf>
    <xf numFmtId="164" fontId="24" fillId="0" borderId="48" xfId="21" applyFont="1" applyBorder="1" applyAlignment="1">
      <alignment vertical="center"/>
      <protection/>
    </xf>
    <xf numFmtId="174" fontId="24" fillId="0" borderId="49" xfId="21" applyNumberFormat="1" applyFont="1" applyBorder="1" applyAlignment="1">
      <alignment horizontal="center" vertical="center"/>
      <protection/>
    </xf>
    <xf numFmtId="164" fontId="24" fillId="0" borderId="43" xfId="21" applyFont="1" applyBorder="1" applyAlignment="1">
      <alignment vertical="center"/>
      <protection/>
    </xf>
    <xf numFmtId="164" fontId="24" fillId="0" borderId="41" xfId="21" applyFont="1" applyBorder="1" applyAlignment="1">
      <alignment vertical="center"/>
      <protection/>
    </xf>
    <xf numFmtId="164" fontId="24" fillId="0" borderId="42" xfId="21" applyFont="1" applyBorder="1" applyAlignment="1">
      <alignment vertical="center"/>
      <protection/>
    </xf>
    <xf numFmtId="166" fontId="0" fillId="0" borderId="50" xfId="21" applyNumberFormat="1" applyFont="1" applyBorder="1" applyAlignment="1">
      <alignment horizontal="right" vertical="center" wrapText="1"/>
      <protection/>
    </xf>
    <xf numFmtId="170" fontId="24" fillId="0" borderId="21" xfId="21" applyNumberFormat="1" applyFont="1" applyBorder="1" applyAlignment="1">
      <alignment vertical="center"/>
      <protection/>
    </xf>
    <xf numFmtId="166" fontId="0" fillId="0" borderId="34" xfId="21" applyNumberFormat="1" applyFont="1" applyBorder="1" applyAlignment="1">
      <alignment horizontal="right" vertical="center" wrapText="1"/>
      <protection/>
    </xf>
    <xf numFmtId="172" fontId="0" fillId="0" borderId="10" xfId="21" applyNumberFormat="1" applyFont="1" applyBorder="1" applyAlignment="1">
      <alignment vertical="center" wrapText="1"/>
      <protection/>
    </xf>
    <xf numFmtId="164" fontId="25" fillId="0" borderId="1" xfId="21" applyFont="1" applyBorder="1" applyAlignment="1">
      <alignment vertical="top"/>
      <protection/>
    </xf>
    <xf numFmtId="164" fontId="24" fillId="0" borderId="51" xfId="21" applyFont="1" applyBorder="1" applyAlignment="1">
      <alignment vertical="center"/>
      <protection/>
    </xf>
    <xf numFmtId="164" fontId="24" fillId="0" borderId="52" xfId="21" applyFont="1" applyBorder="1" applyAlignment="1">
      <alignment vertical="center"/>
      <protection/>
    </xf>
    <xf numFmtId="174" fontId="27" fillId="0" borderId="35" xfId="21" applyNumberFormat="1" applyFont="1" applyBorder="1" applyAlignment="1">
      <alignment vertical="center"/>
      <protection/>
    </xf>
    <xf numFmtId="164" fontId="24" fillId="0" borderId="26" xfId="21" applyFont="1" applyBorder="1" applyAlignment="1">
      <alignment vertical="center"/>
      <protection/>
    </xf>
    <xf numFmtId="175" fontId="24" fillId="0" borderId="19" xfId="21" applyNumberFormat="1" applyFont="1" applyBorder="1" applyAlignment="1">
      <alignment horizontal="right" vertical="center"/>
      <protection/>
    </xf>
    <xf numFmtId="164" fontId="24" fillId="0" borderId="53" xfId="21" applyFont="1" applyBorder="1">
      <alignment/>
      <protection/>
    </xf>
    <xf numFmtId="164" fontId="24" fillId="0" borderId="31" xfId="21" applyFont="1" applyBorder="1">
      <alignment/>
      <protection/>
    </xf>
    <xf numFmtId="172" fontId="24" fillId="0" borderId="31" xfId="21" applyNumberFormat="1" applyFont="1" applyBorder="1" applyAlignment="1">
      <alignment horizontal="right" vertical="center" wrapText="1"/>
      <protection/>
    </xf>
    <xf numFmtId="166" fontId="24" fillId="0" borderId="6" xfId="21" applyNumberFormat="1" applyFont="1" applyBorder="1" applyAlignment="1">
      <alignment horizontal="right" vertical="center" wrapText="1"/>
      <protection/>
    </xf>
    <xf numFmtId="166" fontId="0" fillId="0" borderId="31" xfId="21" applyNumberFormat="1" applyFont="1" applyBorder="1" applyAlignment="1">
      <alignment horizontal="right" vertical="center" wrapText="1"/>
      <protection/>
    </xf>
    <xf numFmtId="175" fontId="24" fillId="0" borderId="54" xfId="21" applyNumberFormat="1" applyFont="1" applyBorder="1" applyAlignment="1">
      <alignment horizontal="right" vertical="center"/>
      <protection/>
    </xf>
    <xf numFmtId="164" fontId="25" fillId="0" borderId="55" xfId="21" applyFont="1" applyBorder="1" applyAlignment="1">
      <alignment vertical="top"/>
      <protection/>
    </xf>
    <xf numFmtId="164" fontId="24" fillId="0" borderId="23" xfId="21" applyFont="1" applyBorder="1" applyAlignment="1">
      <alignment vertical="center"/>
      <protection/>
    </xf>
    <xf numFmtId="172" fontId="24" fillId="0" borderId="6" xfId="21" applyNumberFormat="1" applyFont="1" applyBorder="1" applyAlignment="1">
      <alignment horizontal="right" vertical="center" wrapText="1"/>
      <protection/>
    </xf>
    <xf numFmtId="175" fontId="24" fillId="0" borderId="46" xfId="21" applyNumberFormat="1" applyFont="1" applyBorder="1" applyAlignment="1">
      <alignment horizontal="right" vertical="center"/>
      <protection/>
    </xf>
    <xf numFmtId="164" fontId="25" fillId="0" borderId="43" xfId="21" applyFont="1" applyBorder="1" applyAlignment="1">
      <alignment vertical="center"/>
      <protection/>
    </xf>
    <xf numFmtId="164" fontId="24" fillId="0" borderId="56" xfId="21" applyFont="1" applyBorder="1" applyAlignment="1">
      <alignment vertical="center"/>
      <protection/>
    </xf>
    <xf numFmtId="166" fontId="25" fillId="0" borderId="57" xfId="21" applyNumberFormat="1" applyFont="1" applyBorder="1" applyAlignment="1">
      <alignment horizontal="right" vertical="center" wrapText="1"/>
      <protection/>
    </xf>
    <xf numFmtId="164" fontId="24" fillId="0" borderId="58" xfId="21" applyFont="1" applyBorder="1" applyAlignment="1">
      <alignment vertical="center"/>
      <protection/>
    </xf>
    <xf numFmtId="164" fontId="0" fillId="0" borderId="36" xfId="21" applyFont="1" applyBorder="1" applyAlignment="1">
      <alignment vertical="center"/>
      <protection/>
    </xf>
    <xf numFmtId="164" fontId="24" fillId="0" borderId="9" xfId="21" applyFont="1" applyBorder="1">
      <alignment/>
      <protection/>
    </xf>
    <xf numFmtId="164" fontId="24" fillId="0" borderId="59" xfId="21" applyFont="1" applyBorder="1" applyAlignment="1">
      <alignment vertical="center"/>
      <protection/>
    </xf>
    <xf numFmtId="164" fontId="24" fillId="0" borderId="50" xfId="21" applyFont="1" applyBorder="1">
      <alignment/>
      <protection/>
    </xf>
    <xf numFmtId="164" fontId="24" fillId="0" borderId="44" xfId="21" applyFont="1" applyBorder="1" applyAlignment="1">
      <alignment vertical="center"/>
      <protection/>
    </xf>
    <xf numFmtId="164" fontId="24" fillId="0" borderId="0" xfId="21" applyFont="1" applyProtection="1">
      <alignment/>
      <protection locked="0"/>
    </xf>
    <xf numFmtId="164" fontId="24" fillId="0" borderId="0" xfId="21" applyFont="1" applyBorder="1" applyAlignment="1" applyProtection="1">
      <alignment horizontal="left" wrapText="1"/>
      <protection locked="0"/>
    </xf>
    <xf numFmtId="164" fontId="0" fillId="0" borderId="0" xfId="21" applyFont="1" applyAlignment="1" applyProtection="1">
      <alignment wrapText="1"/>
      <protection locked="0"/>
    </xf>
    <xf numFmtId="170" fontId="30" fillId="5" borderId="0" xfId="21" applyNumberFormat="1" applyFont="1" applyFill="1">
      <alignment/>
      <protection/>
    </xf>
    <xf numFmtId="170" fontId="0" fillId="5" borderId="0" xfId="21" applyNumberFormat="1" applyFont="1" applyFill="1">
      <alignment/>
      <protection/>
    </xf>
    <xf numFmtId="170" fontId="0" fillId="5" borderId="0" xfId="21" applyNumberFormat="1" applyFont="1" applyFill="1" applyAlignment="1">
      <alignment wrapText="1"/>
      <protection/>
    </xf>
    <xf numFmtId="170" fontId="25" fillId="5" borderId="0" xfId="21" applyNumberFormat="1" applyFont="1" applyFill="1" applyAlignment="1">
      <alignment vertical="center"/>
      <protection/>
    </xf>
    <xf numFmtId="170" fontId="0" fillId="5" borderId="0" xfId="21" applyNumberFormat="1" applyFont="1" applyFill="1" applyAlignment="1">
      <alignment vertical="center"/>
      <protection/>
    </xf>
    <xf numFmtId="164" fontId="25" fillId="5" borderId="0" xfId="21" applyFont="1" applyFill="1" applyAlignment="1">
      <alignment horizontal="left" vertical="center"/>
      <protection/>
    </xf>
    <xf numFmtId="170" fontId="0" fillId="5" borderId="0" xfId="21" applyNumberFormat="1" applyFont="1" applyFill="1" applyAlignment="1">
      <alignment vertical="center" wrapText="1"/>
      <protection/>
    </xf>
    <xf numFmtId="164" fontId="0" fillId="5" borderId="0" xfId="21" applyFont="1" applyFill="1" applyBorder="1" applyAlignment="1">
      <alignment horizontal="left" vertical="center"/>
      <protection/>
    </xf>
    <xf numFmtId="164" fontId="0" fillId="5" borderId="0" xfId="21" applyFont="1" applyFill="1" applyAlignment="1">
      <alignment horizontal="left" vertical="center"/>
      <protection/>
    </xf>
    <xf numFmtId="170" fontId="0" fillId="5" borderId="0" xfId="21" applyNumberFormat="1" applyFont="1" applyFill="1" applyBorder="1" applyAlignment="1">
      <alignment horizontal="left" vertical="center"/>
      <protection/>
    </xf>
    <xf numFmtId="170" fontId="0" fillId="6" borderId="60" xfId="21" applyNumberFormat="1" applyFont="1" applyFill="1" applyBorder="1" applyAlignment="1">
      <alignment horizontal="center" vertical="center" wrapText="1"/>
      <protection/>
    </xf>
    <xf numFmtId="170" fontId="0" fillId="6" borderId="61" xfId="21" applyNumberFormat="1" applyFont="1" applyFill="1" applyBorder="1" applyAlignment="1">
      <alignment horizontal="center" vertical="center" wrapText="1"/>
      <protection/>
    </xf>
    <xf numFmtId="170" fontId="0" fillId="6" borderId="62" xfId="21" applyNumberFormat="1" applyFont="1" applyFill="1" applyBorder="1" applyAlignment="1">
      <alignment horizontal="center" vertical="center" wrapText="1"/>
      <protection/>
    </xf>
    <xf numFmtId="170" fontId="0" fillId="6" borderId="63" xfId="21" applyNumberFormat="1" applyFont="1" applyFill="1" applyBorder="1" applyAlignment="1">
      <alignment horizontal="center" vertical="center" wrapText="1"/>
      <protection/>
    </xf>
    <xf numFmtId="174" fontId="0" fillId="6" borderId="49" xfId="21" applyNumberFormat="1" applyFont="1" applyFill="1" applyBorder="1" applyAlignment="1">
      <alignment horizontal="center" vertical="center"/>
      <protection/>
    </xf>
    <xf numFmtId="174" fontId="0" fillId="6" borderId="64" xfId="21" applyNumberFormat="1" applyFont="1" applyFill="1" applyBorder="1" applyAlignment="1">
      <alignment horizontal="center" vertical="center"/>
      <protection/>
    </xf>
    <xf numFmtId="174" fontId="0" fillId="6" borderId="64" xfId="21" applyNumberFormat="1" applyFont="1" applyFill="1" applyBorder="1" applyAlignment="1">
      <alignment horizontal="center" vertical="center" wrapText="1"/>
      <protection/>
    </xf>
    <xf numFmtId="174" fontId="0" fillId="6" borderId="65" xfId="21" applyNumberFormat="1" applyFont="1" applyFill="1" applyBorder="1" applyAlignment="1">
      <alignment horizontal="center" vertical="center"/>
      <protection/>
    </xf>
    <xf numFmtId="170" fontId="6" fillId="5" borderId="0" xfId="21" applyNumberFormat="1" applyFont="1" applyFill="1">
      <alignment/>
      <protection/>
    </xf>
    <xf numFmtId="170" fontId="6" fillId="5" borderId="0" xfId="21" applyNumberFormat="1" applyFont="1" applyFill="1" applyAlignment="1">
      <alignment wrapText="1"/>
      <protection/>
    </xf>
    <xf numFmtId="164" fontId="31" fillId="0" borderId="2" xfId="21" applyFont="1" applyBorder="1" applyAlignment="1">
      <alignment vertical="center"/>
      <protection/>
    </xf>
    <xf numFmtId="173" fontId="31" fillId="0" borderId="2" xfId="21" applyNumberFormat="1" applyFont="1" applyBorder="1" applyAlignment="1">
      <alignment horizontal="center" vertical="center"/>
      <protection/>
    </xf>
    <xf numFmtId="164" fontId="31" fillId="0" borderId="2" xfId="21" applyFont="1" applyBorder="1" applyAlignment="1">
      <alignment vertical="center" wrapText="1"/>
      <protection/>
    </xf>
    <xf numFmtId="166" fontId="31" fillId="0" borderId="2" xfId="21" applyNumberFormat="1" applyFont="1" applyBorder="1" applyAlignment="1">
      <alignment horizontal="right" vertical="center"/>
      <protection/>
    </xf>
    <xf numFmtId="176" fontId="31" fillId="0" borderId="2" xfId="21" applyNumberFormat="1" applyFont="1" applyBorder="1" applyAlignment="1">
      <alignment horizontal="right" vertical="center"/>
      <protection/>
    </xf>
    <xf numFmtId="164" fontId="31" fillId="0" borderId="0" xfId="21" applyFont="1" applyAlignment="1">
      <alignment vertical="center"/>
      <protection/>
    </xf>
    <xf numFmtId="164" fontId="32" fillId="0" borderId="0" xfId="21" applyFont="1" applyAlignment="1">
      <alignment vertical="center"/>
      <protection/>
    </xf>
    <xf numFmtId="173" fontId="32" fillId="0" borderId="0" xfId="21" applyNumberFormat="1" applyFont="1" applyAlignment="1">
      <alignment horizontal="center" vertical="center"/>
      <protection/>
    </xf>
    <xf numFmtId="164" fontId="32" fillId="0" borderId="0" xfId="21" applyFont="1" applyAlignment="1">
      <alignment vertical="center" wrapText="1"/>
      <protection/>
    </xf>
    <xf numFmtId="166" fontId="32" fillId="0" borderId="0" xfId="21" applyNumberFormat="1" applyFont="1" applyAlignment="1">
      <alignment horizontal="right" vertical="center"/>
      <protection/>
    </xf>
    <xf numFmtId="176" fontId="32" fillId="0" borderId="0" xfId="21" applyNumberFormat="1" applyFont="1" applyAlignment="1">
      <alignment horizontal="right" vertical="center"/>
      <protection/>
    </xf>
    <xf numFmtId="173" fontId="0" fillId="0" borderId="0" xfId="21" applyNumberFormat="1" applyFont="1" applyAlignment="1">
      <alignment horizontal="center" vertical="center"/>
      <protection/>
    </xf>
    <xf numFmtId="170" fontId="0" fillId="0" borderId="0" xfId="21" applyNumberFormat="1" applyFont="1" applyAlignment="1">
      <alignment vertical="top" wrapText="1"/>
      <protection/>
    </xf>
    <xf numFmtId="164" fontId="0" fillId="0" borderId="0" xfId="21" applyFont="1" applyAlignment="1">
      <alignment vertical="center" wrapText="1"/>
      <protection/>
    </xf>
    <xf numFmtId="176" fontId="0" fillId="0" borderId="0" xfId="21" applyNumberFormat="1" applyFont="1" applyAlignment="1">
      <alignment horizontal="right" vertical="center"/>
      <protection/>
    </xf>
    <xf numFmtId="166" fontId="0" fillId="0" borderId="0" xfId="21" applyNumberFormat="1" applyFont="1" applyAlignment="1">
      <alignment horizontal="right" vertical="center"/>
      <protection/>
    </xf>
    <xf numFmtId="169" fontId="0" fillId="0" borderId="0" xfId="21" applyNumberFormat="1" applyFont="1" applyAlignment="1">
      <alignment horizontal="right" vertical="center"/>
      <protection/>
    </xf>
    <xf numFmtId="164" fontId="0" fillId="0" borderId="0" xfId="21" applyFont="1" applyAlignment="1">
      <alignment vertical="center"/>
      <protection/>
    </xf>
    <xf numFmtId="164" fontId="33" fillId="0" borderId="0" xfId="21" applyFont="1" applyAlignment="1">
      <alignment vertical="center"/>
      <protection/>
    </xf>
    <xf numFmtId="164" fontId="25" fillId="0" borderId="0" xfId="21" applyFont="1" applyAlignment="1">
      <alignment vertical="center"/>
      <protection/>
    </xf>
    <xf numFmtId="169" fontId="34" fillId="0" borderId="0" xfId="21" applyNumberFormat="1" applyFont="1" applyAlignment="1">
      <alignment horizontal="right" vertical="center"/>
      <protection/>
    </xf>
    <xf numFmtId="176" fontId="34" fillId="0" borderId="0" xfId="21" applyNumberFormat="1" applyFont="1" applyAlignment="1">
      <alignment horizontal="right" vertical="center"/>
      <protection/>
    </xf>
    <xf numFmtId="164" fontId="34" fillId="0" borderId="0" xfId="21" applyFont="1" applyAlignment="1">
      <alignment vertical="center"/>
      <protection/>
    </xf>
    <xf numFmtId="173" fontId="31" fillId="0" borderId="0" xfId="21" applyNumberFormat="1" applyFont="1" applyAlignment="1">
      <alignment horizontal="center" vertical="center"/>
      <protection/>
    </xf>
    <xf numFmtId="164" fontId="31" fillId="0" borderId="0" xfId="21" applyFont="1" applyAlignment="1">
      <alignment vertical="center" wrapText="1"/>
      <protection/>
    </xf>
    <xf numFmtId="166" fontId="31" fillId="0" borderId="0" xfId="21" applyNumberFormat="1" applyFont="1" applyAlignment="1">
      <alignment horizontal="right" vertical="center"/>
      <protection/>
    </xf>
    <xf numFmtId="176" fontId="31" fillId="0" borderId="0" xfId="21" applyNumberFormat="1" applyFont="1" applyAlignment="1">
      <alignment horizontal="right" vertical="center"/>
      <protection/>
    </xf>
    <xf numFmtId="173" fontId="34" fillId="0" borderId="0" xfId="21" applyNumberFormat="1" applyFont="1" applyAlignment="1">
      <alignment horizontal="center" vertical="center"/>
      <protection/>
    </xf>
    <xf numFmtId="170" fontId="34" fillId="0" borderId="0" xfId="21" applyNumberFormat="1" applyFont="1" applyAlignment="1">
      <alignment vertical="top" wrapText="1"/>
      <protection/>
    </xf>
    <xf numFmtId="164" fontId="34" fillId="0" borderId="0" xfId="21" applyFont="1" applyAlignment="1">
      <alignment vertical="center" wrapText="1"/>
      <protection/>
    </xf>
    <xf numFmtId="166" fontId="34" fillId="0" borderId="0" xfId="21" applyNumberFormat="1" applyFont="1" applyAlignment="1">
      <alignment horizontal="right" vertical="center"/>
      <protection/>
    </xf>
    <xf numFmtId="164" fontId="35" fillId="0" borderId="0" xfId="21" applyFont="1" applyAlignment="1">
      <alignment vertical="center"/>
      <protection/>
    </xf>
    <xf numFmtId="164" fontId="36" fillId="0" borderId="0" xfId="21" applyFont="1" applyAlignment="1">
      <alignment vertical="center" wrapText="1"/>
      <protection/>
    </xf>
    <xf numFmtId="166" fontId="36" fillId="0" borderId="0" xfId="21" applyNumberFormat="1" applyFont="1" applyAlignment="1">
      <alignment horizontal="right" vertical="center"/>
      <protection/>
    </xf>
    <xf numFmtId="173" fontId="0" fillId="0" borderId="0" xfId="21" applyNumberFormat="1" applyFont="1" applyFill="1" applyAlignment="1">
      <alignment horizontal="center" vertical="center"/>
      <protection/>
    </xf>
    <xf numFmtId="170" fontId="0" fillId="0" borderId="0" xfId="21" applyNumberFormat="1" applyFont="1" applyFill="1" applyAlignment="1">
      <alignment vertical="top" wrapText="1"/>
      <protection/>
    </xf>
    <xf numFmtId="164" fontId="0" fillId="0" borderId="0" xfId="21" applyFont="1" applyFill="1" applyAlignment="1">
      <alignment vertical="center" wrapText="1"/>
      <protection/>
    </xf>
    <xf numFmtId="176" fontId="0" fillId="0" borderId="0" xfId="21" applyNumberFormat="1" applyFont="1" applyFill="1" applyAlignment="1">
      <alignment horizontal="right" vertical="center"/>
      <protection/>
    </xf>
    <xf numFmtId="166" fontId="0" fillId="0" borderId="0" xfId="21" applyNumberFormat="1" applyFont="1" applyFill="1" applyAlignment="1">
      <alignment horizontal="right" vertical="center"/>
      <protection/>
    </xf>
    <xf numFmtId="169" fontId="0" fillId="0" borderId="0" xfId="21" applyNumberFormat="1" applyFont="1" applyFill="1" applyAlignment="1">
      <alignment horizontal="right" vertical="center"/>
      <protection/>
    </xf>
    <xf numFmtId="173" fontId="34" fillId="0" borderId="0" xfId="21" applyNumberFormat="1" applyFont="1" applyFill="1" applyAlignment="1">
      <alignment horizontal="center" vertical="center"/>
      <protection/>
    </xf>
    <xf numFmtId="170" fontId="34" fillId="0" borderId="0" xfId="21" applyNumberFormat="1" applyFont="1" applyFill="1" applyAlignment="1">
      <alignment vertical="top" wrapText="1"/>
      <protection/>
    </xf>
    <xf numFmtId="164" fontId="34" fillId="0" borderId="0" xfId="21" applyFont="1" applyFill="1" applyAlignment="1">
      <alignment vertical="center" wrapText="1"/>
      <protection/>
    </xf>
    <xf numFmtId="176" fontId="34" fillId="0" borderId="0" xfId="21" applyNumberFormat="1" applyFont="1" applyFill="1" applyAlignment="1">
      <alignment horizontal="right" vertical="center"/>
      <protection/>
    </xf>
    <xf numFmtId="166" fontId="34" fillId="0" borderId="0" xfId="21" applyNumberFormat="1" applyFont="1" applyFill="1" applyAlignment="1">
      <alignment horizontal="right" vertical="center"/>
      <protection/>
    </xf>
    <xf numFmtId="169" fontId="34" fillId="0" borderId="0" xfId="21" applyNumberFormat="1" applyFont="1" applyFill="1" applyAlignment="1">
      <alignment horizontal="right" vertical="center"/>
      <protection/>
    </xf>
    <xf numFmtId="164" fontId="34" fillId="0" borderId="0" xfId="21" applyFont="1">
      <alignment/>
      <protection/>
    </xf>
    <xf numFmtId="164" fontId="0" fillId="0" borderId="0" xfId="21" applyFont="1">
      <alignment/>
      <protection/>
    </xf>
    <xf numFmtId="164" fontId="0" fillId="0" borderId="0" xfId="21" applyFont="1" applyAlignment="1">
      <alignment vertical="top" wrapText="1"/>
      <protection/>
    </xf>
    <xf numFmtId="166" fontId="0" fillId="4" borderId="30" xfId="21" applyNumberFormat="1" applyFont="1" applyFill="1" applyBorder="1" applyAlignment="1" applyProtection="1">
      <alignment horizontal="right" vertical="center"/>
      <protection locked="0"/>
    </xf>
    <xf numFmtId="164" fontId="0" fillId="0" borderId="0" xfId="22" applyFont="1" applyAlignment="1">
      <alignment vertical="top" wrapText="1"/>
      <protection/>
    </xf>
    <xf numFmtId="164" fontId="0" fillId="0" borderId="0" xfId="21" applyFont="1" applyAlignment="1">
      <alignment horizontal="left" vertical="top" wrapText="1"/>
      <protection/>
    </xf>
    <xf numFmtId="164" fontId="0" fillId="7" borderId="0" xfId="0" applyFont="1" applyFill="1" applyAlignment="1">
      <alignment vertical="center" wrapText="1"/>
    </xf>
    <xf numFmtId="164" fontId="0" fillId="0" borderId="0" xfId="0" applyFont="1" applyAlignment="1">
      <alignment horizontal="left" vertical="top" wrapText="1"/>
    </xf>
    <xf numFmtId="166" fontId="0" fillId="4" borderId="30" xfId="22" applyNumberFormat="1" applyFont="1" applyFill="1" applyBorder="1" applyAlignment="1" applyProtection="1">
      <alignment horizontal="right" vertical="center"/>
      <protection locked="0"/>
    </xf>
    <xf numFmtId="164" fontId="0" fillId="7" borderId="0" xfId="21" applyFont="1" applyFill="1" applyAlignment="1">
      <alignment horizontal="left" vertical="top" wrapText="1"/>
      <protection/>
    </xf>
    <xf numFmtId="166" fontId="37" fillId="0" borderId="0" xfId="21" applyNumberFormat="1" applyFont="1" applyAlignment="1">
      <alignment horizontal="right" vertical="center"/>
      <protection/>
    </xf>
    <xf numFmtId="164" fontId="0" fillId="7" borderId="0" xfId="21" applyFont="1" applyFill="1" applyAlignment="1">
      <alignment vertical="top" wrapText="1"/>
      <protection/>
    </xf>
    <xf numFmtId="166" fontId="0" fillId="0" borderId="0" xfId="21" applyNumberFormat="1" applyFont="1" applyFill="1" applyBorder="1" applyAlignment="1" applyProtection="1">
      <alignment horizontal="right" vertical="center"/>
      <protection locked="0"/>
    </xf>
    <xf numFmtId="164" fontId="0" fillId="0" borderId="0" xfId="0" applyFont="1" applyAlignment="1">
      <alignment vertical="top" wrapText="1"/>
    </xf>
    <xf numFmtId="164" fontId="0" fillId="0" borderId="0" xfId="0" applyFont="1" applyAlignment="1">
      <alignment vertical="center" wrapText="1"/>
    </xf>
    <xf numFmtId="164" fontId="0" fillId="7" borderId="0" xfId="0" applyFont="1" applyFill="1" applyAlignment="1">
      <alignment horizontal="left" vertical="top" wrapText="1"/>
    </xf>
    <xf numFmtId="164" fontId="0" fillId="7" borderId="0" xfId="0" applyFont="1" applyFill="1" applyAlignment="1">
      <alignment vertical="top" wrapText="1"/>
    </xf>
    <xf numFmtId="166" fontId="34" fillId="4" borderId="30" xfId="21" applyNumberFormat="1" applyFont="1" applyFill="1" applyBorder="1" applyAlignment="1" applyProtection="1">
      <alignment horizontal="right" vertical="center"/>
      <protection locked="0"/>
    </xf>
    <xf numFmtId="164" fontId="0" fillId="0" borderId="0" xfId="21" applyFont="1" applyFill="1" applyAlignment="1">
      <alignment vertical="center"/>
      <protection/>
    </xf>
    <xf numFmtId="170" fontId="0" fillId="0" borderId="0" xfId="0" applyNumberFormat="1" applyFont="1" applyFill="1" applyAlignment="1">
      <alignment vertical="top" wrapText="1"/>
    </xf>
    <xf numFmtId="164" fontId="0" fillId="0" borderId="0" xfId="0" applyFont="1" applyFill="1" applyAlignment="1">
      <alignment vertical="top" wrapText="1"/>
    </xf>
    <xf numFmtId="166" fontId="37" fillId="0" borderId="0" xfId="21" applyNumberFormat="1" applyFont="1" applyFill="1" applyAlignment="1">
      <alignment horizontal="right" vertical="center"/>
      <protection/>
    </xf>
    <xf numFmtId="164" fontId="37" fillId="0" borderId="0" xfId="21" applyFont="1" applyAlignment="1">
      <alignment horizontal="left" vertical="top" wrapText="1"/>
      <protection/>
    </xf>
    <xf numFmtId="173" fontId="0" fillId="7" borderId="0" xfId="21" applyNumberFormat="1" applyFont="1" applyFill="1" applyAlignment="1">
      <alignment horizontal="center" vertical="center"/>
      <protection/>
    </xf>
    <xf numFmtId="176" fontId="0" fillId="7" borderId="0" xfId="21" applyNumberFormat="1" applyFont="1" applyFill="1" applyAlignment="1">
      <alignment horizontal="right" vertical="center"/>
      <protection/>
    </xf>
    <xf numFmtId="164" fontId="0" fillId="0" borderId="0" xfId="21" applyFont="1" applyFill="1" applyAlignment="1">
      <alignment vertical="top" wrapText="1"/>
      <protection/>
    </xf>
    <xf numFmtId="164" fontId="38" fillId="0" borderId="0" xfId="21" applyFont="1" applyAlignment="1">
      <alignment vertical="center"/>
      <protection/>
    </xf>
    <xf numFmtId="164" fontId="39" fillId="0" borderId="0" xfId="21" applyFont="1" applyAlignment="1">
      <alignment vertical="center"/>
      <protection/>
    </xf>
    <xf numFmtId="164" fontId="40" fillId="0" borderId="0" xfId="21" applyFont="1" applyAlignment="1">
      <alignment vertical="center"/>
      <protection/>
    </xf>
    <xf numFmtId="164" fontId="40" fillId="0" borderId="0" xfId="21" applyFont="1" applyAlignment="1">
      <alignment vertical="center" wrapText="1"/>
      <protection/>
    </xf>
    <xf numFmtId="166" fontId="40" fillId="0" borderId="0" xfId="21" applyNumberFormat="1" applyFont="1" applyAlignment="1">
      <alignment horizontal="right" vertical="center"/>
      <protection/>
    </xf>
    <xf numFmtId="176" fontId="40" fillId="0" borderId="0" xfId="21" applyNumberFormat="1" applyFont="1" applyAlignment="1">
      <alignment horizontal="right" vertical="center"/>
      <protection/>
    </xf>
    <xf numFmtId="166" fontId="0" fillId="7" borderId="0" xfId="21" applyNumberFormat="1" applyFont="1" applyFill="1" applyAlignment="1">
      <alignment horizontal="right" vertical="center"/>
      <protection/>
    </xf>
    <xf numFmtId="164" fontId="0" fillId="0" borderId="0" xfId="21" applyFont="1" applyAlignment="1" applyProtection="1">
      <alignment horizontal="left" vertical="center" wrapText="1" shrinkToFit="1"/>
      <protection hidden="1"/>
    </xf>
    <xf numFmtId="176" fontId="0" fillId="6" borderId="0" xfId="21" applyNumberFormat="1" applyFont="1" applyFill="1" applyAlignment="1">
      <alignment horizontal="right" vertical="center"/>
      <protection/>
    </xf>
    <xf numFmtId="176" fontId="34" fillId="6" borderId="0" xfId="21" applyNumberFormat="1" applyFont="1" applyFill="1" applyAlignment="1">
      <alignment horizontal="right" vertical="center"/>
      <protection/>
    </xf>
    <xf numFmtId="164" fontId="38" fillId="0" borderId="0" xfId="21" applyFont="1" applyFill="1" applyAlignment="1">
      <alignment vertical="center"/>
      <protection/>
    </xf>
    <xf numFmtId="164" fontId="31" fillId="0" borderId="0" xfId="21" applyFont="1" applyFill="1" applyBorder="1" applyAlignment="1" applyProtection="1">
      <alignment vertical="center"/>
      <protection locked="0"/>
    </xf>
    <xf numFmtId="164" fontId="31" fillId="0" borderId="0" xfId="21" applyFont="1" applyFill="1" applyAlignment="1">
      <alignment vertical="center"/>
      <protection/>
    </xf>
    <xf numFmtId="166" fontId="0" fillId="4" borderId="30" xfId="0" applyNumberFormat="1" applyFont="1" applyFill="1" applyBorder="1" applyAlignment="1" applyProtection="1">
      <alignment horizontal="right" vertical="center"/>
      <protection locked="0"/>
    </xf>
    <xf numFmtId="164" fontId="37" fillId="7" borderId="0" xfId="0" applyFont="1" applyFill="1" applyAlignment="1">
      <alignment horizontal="left" vertical="top" wrapText="1"/>
    </xf>
    <xf numFmtId="164" fontId="37" fillId="0" borderId="0" xfId="0" applyFont="1" applyAlignment="1">
      <alignment horizontal="left" vertical="top" wrapText="1"/>
    </xf>
    <xf numFmtId="177" fontId="0" fillId="0" borderId="0" xfId="0" applyNumberFormat="1" applyFont="1" applyAlignment="1">
      <alignment horizontal="center" vertical="center"/>
    </xf>
    <xf numFmtId="170" fontId="0" fillId="0" borderId="0" xfId="0" applyNumberFormat="1" applyFont="1" applyAlignment="1">
      <alignment vertical="center" wrapText="1"/>
    </xf>
    <xf numFmtId="164" fontId="41" fillId="0" borderId="0" xfId="21" applyFont="1" applyAlignment="1">
      <alignment vertical="center" wrapText="1"/>
      <protection/>
    </xf>
    <xf numFmtId="164" fontId="1" fillId="0" borderId="0" xfId="21" applyProtection="1">
      <alignment/>
      <protection locked="0"/>
    </xf>
    <xf numFmtId="164" fontId="1" fillId="0" borderId="1" xfId="21" applyBorder="1">
      <alignment/>
      <protection/>
    </xf>
    <xf numFmtId="164" fontId="1" fillId="0" borderId="2" xfId="21" applyBorder="1">
      <alignment/>
      <protection/>
    </xf>
    <xf numFmtId="164" fontId="1" fillId="0" borderId="19" xfId="21" applyBorder="1">
      <alignment/>
      <protection/>
    </xf>
    <xf numFmtId="164" fontId="1" fillId="0" borderId="20" xfId="21" applyBorder="1">
      <alignment/>
      <protection/>
    </xf>
    <xf numFmtId="164" fontId="1" fillId="0" borderId="21" xfId="21" applyBorder="1">
      <alignment/>
      <protection/>
    </xf>
    <xf numFmtId="171" fontId="28" fillId="0" borderId="29" xfId="21" applyNumberFormat="1" applyFont="1" applyBorder="1" applyAlignment="1">
      <alignment horizontal="left" vertical="center" wrapText="1"/>
      <protection/>
    </xf>
    <xf numFmtId="172" fontId="1" fillId="0" borderId="44" xfId="21" applyNumberFormat="1" applyBorder="1" applyAlignment="1">
      <alignment vertical="center"/>
      <protection/>
    </xf>
    <xf numFmtId="164" fontId="0" fillId="0" borderId="0" xfId="21" applyFont="1" applyBorder="1" applyAlignment="1" applyProtection="1">
      <alignment horizontal="left" wrapText="1"/>
      <protection locked="0"/>
    </xf>
    <xf numFmtId="169" fontId="0" fillId="8" borderId="0" xfId="21" applyNumberFormat="1" applyFont="1" applyFill="1" applyAlignment="1">
      <alignment horizontal="right" vertical="center"/>
      <protection/>
    </xf>
    <xf numFmtId="176" fontId="0" fillId="8" borderId="0" xfId="21" applyNumberFormat="1" applyFont="1" applyFill="1" applyAlignment="1">
      <alignment horizontal="right" vertical="center"/>
      <protection/>
    </xf>
    <xf numFmtId="164" fontId="25" fillId="0" borderId="0" xfId="21" applyFont="1" applyFill="1" applyAlignment="1">
      <alignment vertical="center"/>
      <protection/>
    </xf>
    <xf numFmtId="170" fontId="0" fillId="0" borderId="0" xfId="0" applyNumberFormat="1" applyFont="1" applyAlignment="1">
      <alignment vertical="top" wrapText="1"/>
    </xf>
    <xf numFmtId="164" fontId="42" fillId="0" borderId="0" xfId="21" applyFont="1" applyFill="1" applyAlignment="1">
      <alignment vertical="center" wrapText="1"/>
      <protection/>
    </xf>
    <xf numFmtId="166" fontId="0" fillId="4" borderId="30" xfId="0" applyNumberFormat="1" applyFill="1" applyBorder="1" applyAlignment="1" applyProtection="1">
      <alignment horizontal="right" vertical="center"/>
      <protection locked="0"/>
    </xf>
    <xf numFmtId="164" fontId="0" fillId="0" borderId="0" xfId="0" applyFont="1" applyAlignment="1" applyProtection="1">
      <alignment/>
      <protection locked="0"/>
    </xf>
    <xf numFmtId="164" fontId="0" fillId="0" borderId="1" xfId="0" applyFont="1" applyBorder="1" applyAlignment="1">
      <alignment/>
    </xf>
    <xf numFmtId="164" fontId="0" fillId="0" borderId="2" xfId="0" applyFont="1" applyBorder="1" applyAlignment="1">
      <alignment/>
    </xf>
    <xf numFmtId="164" fontId="0" fillId="0" borderId="20" xfId="0" applyFont="1" applyBorder="1" applyAlignment="1">
      <alignment/>
    </xf>
    <xf numFmtId="164" fontId="23" fillId="0" borderId="2" xfId="0" applyFont="1" applyBorder="1" applyAlignment="1">
      <alignment/>
    </xf>
    <xf numFmtId="164" fontId="0" fillId="0" borderId="9" xfId="0" applyFont="1" applyBorder="1" applyAlignment="1">
      <alignment/>
    </xf>
    <xf numFmtId="164" fontId="0" fillId="0" borderId="10" xfId="0" applyFont="1" applyBorder="1" applyAlignment="1">
      <alignment/>
    </xf>
    <xf numFmtId="164" fontId="0" fillId="0" borderId="21" xfId="0" applyFont="1" applyBorder="1" applyAlignment="1">
      <alignment/>
    </xf>
    <xf numFmtId="164" fontId="24" fillId="0" borderId="1" xfId="0" applyFont="1" applyBorder="1" applyAlignment="1">
      <alignment vertical="center"/>
    </xf>
    <xf numFmtId="164" fontId="24" fillId="0" borderId="2" xfId="0" applyFont="1" applyBorder="1" applyAlignment="1">
      <alignment vertical="center"/>
    </xf>
    <xf numFmtId="164" fontId="24" fillId="0" borderId="20" xfId="0" applyFont="1" applyBorder="1" applyAlignment="1">
      <alignment vertical="center"/>
    </xf>
    <xf numFmtId="164" fontId="24" fillId="0" borderId="3" xfId="0" applyFont="1" applyBorder="1" applyAlignment="1">
      <alignment vertical="center"/>
    </xf>
    <xf numFmtId="164" fontId="24" fillId="0" borderId="0" xfId="0" applyFont="1" applyAlignment="1">
      <alignment vertical="center"/>
    </xf>
    <xf numFmtId="171" fontId="25" fillId="0" borderId="22" xfId="0" applyNumberFormat="1" applyFont="1" applyBorder="1" applyAlignment="1">
      <alignment horizontal="left" vertical="center" wrapText="1"/>
    </xf>
    <xf numFmtId="171" fontId="24" fillId="0" borderId="23" xfId="0" applyNumberFormat="1" applyFont="1" applyBorder="1" applyAlignment="1">
      <alignment vertical="center"/>
    </xf>
    <xf numFmtId="171" fontId="24" fillId="0" borderId="4" xfId="0" applyNumberFormat="1" applyFont="1" applyBorder="1" applyAlignment="1">
      <alignment vertical="center"/>
    </xf>
    <xf numFmtId="164" fontId="24" fillId="0" borderId="24" xfId="0" applyFont="1" applyBorder="1" applyAlignment="1">
      <alignment vertical="center"/>
    </xf>
    <xf numFmtId="164" fontId="24" fillId="0" borderId="25" xfId="0" applyFont="1" applyBorder="1" applyAlignment="1">
      <alignment vertical="center"/>
    </xf>
    <xf numFmtId="171" fontId="24" fillId="0" borderId="26" xfId="0" applyNumberFormat="1" applyFont="1" applyBorder="1" applyAlignment="1">
      <alignment vertical="center"/>
    </xf>
    <xf numFmtId="164" fontId="24" fillId="0" borderId="27" xfId="0" applyFont="1" applyBorder="1" applyAlignment="1">
      <alignment vertical="center"/>
    </xf>
    <xf numFmtId="171" fontId="24" fillId="0" borderId="0" xfId="0" applyNumberFormat="1" applyFont="1" applyAlignment="1">
      <alignment vertical="center"/>
    </xf>
    <xf numFmtId="171" fontId="0" fillId="0" borderId="28" xfId="0" applyNumberFormat="1" applyFont="1" applyBorder="1" applyAlignment="1">
      <alignment horizontal="left" vertical="center" wrapText="1"/>
    </xf>
    <xf numFmtId="171" fontId="28" fillId="0" borderId="29" xfId="0" applyNumberFormat="1" applyFont="1" applyBorder="1" applyAlignment="1">
      <alignment horizontal="left" vertical="center" wrapText="1"/>
    </xf>
    <xf numFmtId="171" fontId="24" fillId="0" borderId="29" xfId="0" applyNumberFormat="1" applyFont="1" applyBorder="1" applyAlignment="1">
      <alignment horizontal="left" vertical="center" wrapText="1"/>
    </xf>
    <xf numFmtId="164" fontId="24" fillId="0" borderId="4" xfId="0" applyFont="1" applyBorder="1" applyAlignment="1">
      <alignment vertical="center"/>
    </xf>
    <xf numFmtId="171" fontId="24" fillId="0" borderId="30" xfId="0" applyNumberFormat="1" applyFont="1" applyBorder="1" applyAlignment="1">
      <alignment vertical="center"/>
    </xf>
    <xf numFmtId="171" fontId="24" fillId="0" borderId="6" xfId="0" applyNumberFormat="1" applyFont="1" applyBorder="1" applyAlignment="1">
      <alignment vertical="center"/>
    </xf>
    <xf numFmtId="171" fontId="24" fillId="0" borderId="7" xfId="0" applyNumberFormat="1" applyFont="1" applyBorder="1" applyAlignment="1">
      <alignment vertical="center"/>
    </xf>
    <xf numFmtId="164" fontId="24" fillId="0" borderId="8" xfId="0" applyFont="1" applyBorder="1" applyAlignment="1">
      <alignment vertical="center"/>
    </xf>
    <xf numFmtId="171" fontId="24" fillId="0" borderId="31" xfId="0" applyNumberFormat="1" applyFont="1" applyBorder="1" applyAlignment="1">
      <alignment vertical="center"/>
    </xf>
    <xf numFmtId="164" fontId="24" fillId="0" borderId="5" xfId="0" applyFont="1" applyBorder="1" applyAlignment="1">
      <alignment vertical="center"/>
    </xf>
    <xf numFmtId="164" fontId="24" fillId="0" borderId="32" xfId="0" applyFont="1" applyBorder="1" applyAlignment="1">
      <alignment vertical="center"/>
    </xf>
    <xf numFmtId="164" fontId="26" fillId="0" borderId="0" xfId="0" applyFont="1" applyAlignment="1">
      <alignment vertical="center"/>
    </xf>
    <xf numFmtId="164" fontId="24" fillId="0" borderId="7" xfId="0" applyFont="1" applyBorder="1" applyAlignment="1">
      <alignment vertical="center"/>
    </xf>
    <xf numFmtId="171" fontId="24" fillId="0" borderId="8" xfId="0" applyNumberFormat="1" applyFont="1" applyBorder="1" applyAlignment="1">
      <alignment vertical="center"/>
    </xf>
    <xf numFmtId="170" fontId="24" fillId="0" borderId="30" xfId="0" applyNumberFormat="1" applyFont="1" applyBorder="1" applyAlignment="1">
      <alignment vertical="center"/>
    </xf>
    <xf numFmtId="164" fontId="24" fillId="0" borderId="9" xfId="0" applyFont="1" applyBorder="1" applyAlignment="1">
      <alignment vertical="center"/>
    </xf>
    <xf numFmtId="164" fontId="24" fillId="0" borderId="10" xfId="0" applyFont="1" applyBorder="1" applyAlignment="1">
      <alignment vertical="center"/>
    </xf>
    <xf numFmtId="164" fontId="24" fillId="0" borderId="21" xfId="0" applyFont="1" applyBorder="1" applyAlignment="1">
      <alignment vertical="center"/>
    </xf>
    <xf numFmtId="164" fontId="24" fillId="0" borderId="33" xfId="0" applyFont="1" applyBorder="1" applyAlignment="1">
      <alignment vertical="center"/>
    </xf>
    <xf numFmtId="164" fontId="24" fillId="0" borderId="34" xfId="0" applyFont="1" applyBorder="1" applyAlignment="1">
      <alignment vertical="center"/>
    </xf>
    <xf numFmtId="164" fontId="25" fillId="0" borderId="34" xfId="0" applyFont="1" applyBorder="1" applyAlignment="1">
      <alignment vertical="center"/>
    </xf>
    <xf numFmtId="164" fontId="24" fillId="0" borderId="19" xfId="0" applyFont="1" applyBorder="1" applyAlignment="1">
      <alignment vertical="center"/>
    </xf>
    <xf numFmtId="164" fontId="24" fillId="0" borderId="35" xfId="0" applyFont="1" applyBorder="1" applyAlignment="1">
      <alignment vertical="center"/>
    </xf>
    <xf numFmtId="164" fontId="24" fillId="0" borderId="36" xfId="0" applyFont="1" applyBorder="1" applyAlignment="1">
      <alignment vertical="center"/>
    </xf>
    <xf numFmtId="164" fontId="24" fillId="0" borderId="37" xfId="0" applyFont="1" applyBorder="1" applyAlignment="1">
      <alignment vertical="center"/>
    </xf>
    <xf numFmtId="164" fontId="24" fillId="0" borderId="38" xfId="0" applyFont="1" applyBorder="1" applyAlignment="1">
      <alignment vertical="center"/>
    </xf>
    <xf numFmtId="164" fontId="24" fillId="0" borderId="39" xfId="0" applyFont="1" applyBorder="1" applyAlignment="1">
      <alignment vertical="center"/>
    </xf>
    <xf numFmtId="172" fontId="0" fillId="0" borderId="40" xfId="0" applyNumberFormat="1" applyFont="1" applyBorder="1" applyAlignment="1">
      <alignment vertical="center"/>
    </xf>
    <xf numFmtId="172" fontId="0" fillId="0" borderId="41" xfId="0" applyNumberFormat="1" applyFont="1" applyBorder="1" applyAlignment="1">
      <alignment vertical="center"/>
    </xf>
    <xf numFmtId="177" fontId="0" fillId="0" borderId="42" xfId="0" applyNumberFormat="1" applyFont="1" applyBorder="1" applyAlignment="1">
      <alignment horizontal="right" vertical="center" wrapText="1"/>
    </xf>
    <xf numFmtId="166" fontId="0" fillId="0" borderId="43" xfId="0" applyNumberFormat="1" applyFont="1" applyBorder="1" applyAlignment="1">
      <alignment horizontal="right" vertical="center" wrapText="1"/>
    </xf>
    <xf numFmtId="172" fontId="0" fillId="0" borderId="42" xfId="0" applyNumberFormat="1" applyFont="1" applyBorder="1" applyAlignment="1">
      <alignment vertical="center"/>
    </xf>
    <xf numFmtId="172" fontId="0" fillId="0" borderId="43" xfId="0" applyNumberFormat="1" applyFont="1" applyBorder="1" applyAlignment="1">
      <alignment vertical="center"/>
    </xf>
    <xf numFmtId="172" fontId="0" fillId="0" borderId="41" xfId="0" applyNumberFormat="1" applyFont="1" applyBorder="1" applyAlignment="1">
      <alignment vertical="center" wrapText="1"/>
    </xf>
    <xf numFmtId="166" fontId="0" fillId="0" borderId="41" xfId="0" applyNumberFormat="1" applyFont="1" applyBorder="1" applyAlignment="1">
      <alignment horizontal="right" vertical="center" wrapText="1"/>
    </xf>
    <xf numFmtId="172" fontId="0" fillId="0" borderId="44" xfId="0" applyNumberFormat="1" applyFont="1" applyBorder="1" applyAlignment="1">
      <alignment vertical="center"/>
    </xf>
    <xf numFmtId="171" fontId="25" fillId="0" borderId="34" xfId="0" applyNumberFormat="1" applyFont="1" applyBorder="1" applyAlignment="1">
      <alignment vertical="center" wrapText="1"/>
    </xf>
    <xf numFmtId="164" fontId="27" fillId="0" borderId="35" xfId="0" applyFont="1" applyBorder="1" applyAlignment="1">
      <alignment vertical="center"/>
    </xf>
    <xf numFmtId="164" fontId="27" fillId="0" borderId="37" xfId="0" applyFont="1" applyBorder="1" applyAlignment="1">
      <alignment vertical="center"/>
    </xf>
    <xf numFmtId="164" fontId="25" fillId="0" borderId="38" xfId="0" applyFont="1" applyBorder="1" applyAlignment="1">
      <alignment vertical="center"/>
    </xf>
    <xf numFmtId="164" fontId="25" fillId="0" borderId="36" xfId="0" applyFont="1" applyBorder="1" applyAlignment="1">
      <alignment vertical="center"/>
    </xf>
    <xf numFmtId="164" fontId="25" fillId="0" borderId="39" xfId="0" applyFont="1" applyBorder="1" applyAlignment="1">
      <alignment vertical="center"/>
    </xf>
    <xf numFmtId="164" fontId="25" fillId="0" borderId="37" xfId="0" applyFont="1" applyBorder="1" applyAlignment="1">
      <alignment vertical="center"/>
    </xf>
    <xf numFmtId="174" fontId="24" fillId="0" borderId="45" xfId="0" applyNumberFormat="1" applyFont="1" applyBorder="1" applyAlignment="1">
      <alignment horizontal="center" vertical="center"/>
    </xf>
    <xf numFmtId="164" fontId="28" fillId="0" borderId="23" xfId="0" applyFont="1" applyBorder="1" applyAlignment="1">
      <alignment vertical="center"/>
    </xf>
    <xf numFmtId="164" fontId="24" fillId="0" borderId="30" xfId="0" applyFont="1" applyBorder="1" applyAlignment="1">
      <alignment vertical="center"/>
    </xf>
    <xf numFmtId="166" fontId="0" fillId="0" borderId="6" xfId="0" applyNumberFormat="1" applyFont="1" applyBorder="1" applyAlignment="1">
      <alignment horizontal="right" vertical="center" wrapText="1"/>
    </xf>
    <xf numFmtId="170" fontId="24" fillId="0" borderId="46" xfId="0" applyNumberFormat="1" applyFont="1" applyBorder="1" applyAlignment="1">
      <alignment vertical="center"/>
    </xf>
    <xf numFmtId="164" fontId="24" fillId="0" borderId="6" xfId="0" applyFont="1" applyBorder="1" applyAlignment="1">
      <alignment vertical="center"/>
    </xf>
    <xf numFmtId="166" fontId="0" fillId="0" borderId="6" xfId="0" applyNumberFormat="1" applyFont="1" applyBorder="1" applyAlignment="1">
      <alignment horizontal="right" vertical="center"/>
    </xf>
    <xf numFmtId="172" fontId="0" fillId="0" borderId="7" xfId="0" applyNumberFormat="1" applyFont="1" applyBorder="1" applyAlignment="1">
      <alignment vertical="center"/>
    </xf>
    <xf numFmtId="164" fontId="29" fillId="0" borderId="7" xfId="0" applyFont="1" applyBorder="1" applyAlignment="1">
      <alignment horizontal="right" vertical="center"/>
    </xf>
    <xf numFmtId="164" fontId="29" fillId="0" borderId="8" xfId="0" applyFont="1" applyBorder="1" applyAlignment="1">
      <alignment horizontal="left" vertical="center"/>
    </xf>
    <xf numFmtId="164" fontId="24" fillId="0" borderId="46" xfId="0" applyFont="1" applyBorder="1" applyAlignment="1">
      <alignment vertical="center"/>
    </xf>
    <xf numFmtId="164" fontId="24" fillId="0" borderId="31" xfId="0" applyFont="1" applyBorder="1" applyAlignment="1">
      <alignment vertical="center"/>
    </xf>
    <xf numFmtId="166" fontId="0" fillId="4" borderId="6" xfId="0" applyNumberFormat="1" applyFont="1" applyFill="1" applyBorder="1" applyAlignment="1" applyProtection="1">
      <alignment horizontal="right" vertical="center" wrapText="1"/>
      <protection locked="0"/>
    </xf>
    <xf numFmtId="170" fontId="24" fillId="0" borderId="25" xfId="0" applyNumberFormat="1" applyFont="1" applyBorder="1" applyAlignment="1">
      <alignment vertical="center"/>
    </xf>
    <xf numFmtId="174" fontId="24" fillId="0" borderId="47" xfId="0" applyNumberFormat="1" applyFont="1" applyBorder="1" applyAlignment="1">
      <alignment horizontal="center" vertical="center"/>
    </xf>
    <xf numFmtId="172" fontId="0" fillId="0" borderId="6" xfId="0" applyNumberFormat="1" applyFont="1" applyBorder="1" applyAlignment="1">
      <alignment vertical="center"/>
    </xf>
    <xf numFmtId="172" fontId="0" fillId="0" borderId="0" xfId="0" applyNumberFormat="1" applyFont="1" applyAlignment="1">
      <alignment vertical="center"/>
    </xf>
    <xf numFmtId="164" fontId="28" fillId="0" borderId="6" xfId="0" applyFont="1" applyBorder="1" applyAlignment="1">
      <alignment vertical="center"/>
    </xf>
    <xf numFmtId="166" fontId="0" fillId="0" borderId="33" xfId="0" applyNumberFormat="1" applyFont="1" applyBorder="1" applyAlignment="1">
      <alignment horizontal="right" vertical="center" wrapText="1"/>
    </xf>
    <xf numFmtId="170" fontId="24" fillId="0" borderId="19" xfId="0" applyNumberFormat="1" applyFont="1" applyBorder="1" applyAlignment="1">
      <alignment vertical="center"/>
    </xf>
    <xf numFmtId="166" fontId="0" fillId="0" borderId="33" xfId="0" applyNumberFormat="1" applyFont="1" applyBorder="1" applyAlignment="1">
      <alignment horizontal="right" vertical="center"/>
    </xf>
    <xf numFmtId="172" fontId="0" fillId="0" borderId="19" xfId="0" applyNumberFormat="1" applyFont="1" applyBorder="1" applyAlignment="1">
      <alignment vertical="center"/>
    </xf>
    <xf numFmtId="164" fontId="24" fillId="0" borderId="48" xfId="0" applyFont="1" applyBorder="1" applyAlignment="1">
      <alignment vertical="center"/>
    </xf>
    <xf numFmtId="174" fontId="24" fillId="0" borderId="49" xfId="0" applyNumberFormat="1" applyFont="1" applyBorder="1" applyAlignment="1">
      <alignment horizontal="center" vertical="center"/>
    </xf>
    <xf numFmtId="164" fontId="24" fillId="0" borderId="43" xfId="0" applyFont="1" applyBorder="1" applyAlignment="1">
      <alignment vertical="center"/>
    </xf>
    <xf numFmtId="164" fontId="24" fillId="0" borderId="41" xfId="0" applyFont="1" applyBorder="1" applyAlignment="1">
      <alignment vertical="center"/>
    </xf>
    <xf numFmtId="164" fontId="24" fillId="0" borderId="42" xfId="0" applyFont="1" applyBorder="1" applyAlignment="1">
      <alignment vertical="center"/>
    </xf>
    <xf numFmtId="166" fontId="0" fillId="0" borderId="50" xfId="0" applyNumberFormat="1" applyFont="1" applyBorder="1" applyAlignment="1">
      <alignment horizontal="right" vertical="center" wrapText="1"/>
    </xf>
    <xf numFmtId="170" fontId="24" fillId="0" borderId="21" xfId="0" applyNumberFormat="1" applyFont="1" applyBorder="1" applyAlignment="1">
      <alignment vertical="center"/>
    </xf>
    <xf numFmtId="166" fontId="0" fillId="0" borderId="34" xfId="0" applyNumberFormat="1" applyFont="1" applyBorder="1" applyAlignment="1">
      <alignment horizontal="right" vertical="center" wrapText="1"/>
    </xf>
    <xf numFmtId="172" fontId="0" fillId="0" borderId="10" xfId="0" applyNumberFormat="1" applyFont="1" applyBorder="1" applyAlignment="1">
      <alignment vertical="center" wrapText="1"/>
    </xf>
    <xf numFmtId="164" fontId="25" fillId="0" borderId="1" xfId="0" applyFont="1" applyBorder="1" applyAlignment="1">
      <alignment vertical="top"/>
    </xf>
    <xf numFmtId="164" fontId="24" fillId="0" borderId="51" xfId="0" applyFont="1" applyBorder="1" applyAlignment="1">
      <alignment vertical="center"/>
    </xf>
    <xf numFmtId="164" fontId="24" fillId="0" borderId="52" xfId="0" applyFont="1" applyBorder="1" applyAlignment="1">
      <alignment vertical="center"/>
    </xf>
    <xf numFmtId="174" fontId="27" fillId="0" borderId="35" xfId="0" applyNumberFormat="1" applyFont="1" applyBorder="1" applyAlignment="1">
      <alignment vertical="center"/>
    </xf>
    <xf numFmtId="164" fontId="24" fillId="0" borderId="26" xfId="0" applyFont="1" applyBorder="1" applyAlignment="1">
      <alignment vertical="center"/>
    </xf>
    <xf numFmtId="175" fontId="24" fillId="0" borderId="19" xfId="0" applyNumberFormat="1" applyFont="1" applyBorder="1" applyAlignment="1">
      <alignment horizontal="right" vertical="center"/>
    </xf>
    <xf numFmtId="164" fontId="24" fillId="0" borderId="53" xfId="0" applyFont="1" applyBorder="1" applyAlignment="1">
      <alignment/>
    </xf>
    <xf numFmtId="164" fontId="24" fillId="0" borderId="31" xfId="0" applyFont="1" applyBorder="1" applyAlignment="1">
      <alignment/>
    </xf>
    <xf numFmtId="172" fontId="24" fillId="0" borderId="31" xfId="0" applyNumberFormat="1" applyFont="1" applyBorder="1" applyAlignment="1">
      <alignment horizontal="right" vertical="center" wrapText="1"/>
    </xf>
    <xf numFmtId="166" fontId="24" fillId="0" borderId="6" xfId="0" applyNumberFormat="1" applyFont="1" applyBorder="1" applyAlignment="1">
      <alignment horizontal="right" vertical="center" wrapText="1"/>
    </xf>
    <xf numFmtId="166" fontId="0" fillId="0" borderId="31" xfId="0" applyNumberFormat="1" applyFont="1" applyBorder="1" applyAlignment="1">
      <alignment horizontal="right" vertical="center" wrapText="1"/>
    </xf>
    <xf numFmtId="175" fontId="24" fillId="0" borderId="54" xfId="0" applyNumberFormat="1" applyFont="1" applyBorder="1" applyAlignment="1">
      <alignment horizontal="right" vertical="center"/>
    </xf>
    <xf numFmtId="164" fontId="25" fillId="0" borderId="55" xfId="0" applyFont="1" applyBorder="1" applyAlignment="1">
      <alignment vertical="top"/>
    </xf>
    <xf numFmtId="164" fontId="24" fillId="0" borderId="23" xfId="0" applyFont="1" applyBorder="1" applyAlignment="1">
      <alignment vertical="center"/>
    </xf>
    <xf numFmtId="172" fontId="24" fillId="0" borderId="6" xfId="0" applyNumberFormat="1" applyFont="1" applyBorder="1" applyAlignment="1">
      <alignment horizontal="right" vertical="center" wrapText="1"/>
    </xf>
    <xf numFmtId="175" fontId="24" fillId="0" borderId="46" xfId="0" applyNumberFormat="1" applyFont="1" applyBorder="1" applyAlignment="1">
      <alignment horizontal="right" vertical="center"/>
    </xf>
    <xf numFmtId="164" fontId="25" fillId="0" borderId="43" xfId="0" applyFont="1" applyBorder="1" applyAlignment="1">
      <alignment vertical="center"/>
    </xf>
    <xf numFmtId="164" fontId="24" fillId="0" borderId="56" xfId="0" applyFont="1" applyBorder="1" applyAlignment="1">
      <alignment vertical="center"/>
    </xf>
    <xf numFmtId="166" fontId="25" fillId="0" borderId="57" xfId="0" applyNumberFormat="1" applyFont="1" applyBorder="1" applyAlignment="1">
      <alignment horizontal="right" vertical="center" wrapText="1"/>
    </xf>
    <xf numFmtId="164" fontId="24" fillId="0" borderId="58" xfId="0" applyFont="1" applyBorder="1" applyAlignment="1">
      <alignment vertical="center"/>
    </xf>
    <xf numFmtId="164" fontId="0" fillId="0" borderId="36" xfId="0" applyFont="1" applyBorder="1" applyAlignment="1">
      <alignment vertical="center"/>
    </xf>
    <xf numFmtId="164" fontId="24" fillId="0" borderId="9" xfId="0" applyFont="1" applyBorder="1" applyAlignment="1">
      <alignment/>
    </xf>
    <xf numFmtId="164" fontId="24" fillId="0" borderId="59" xfId="0" applyFont="1" applyBorder="1" applyAlignment="1">
      <alignment vertical="center"/>
    </xf>
    <xf numFmtId="164" fontId="24" fillId="0" borderId="50" xfId="0" applyFont="1" applyBorder="1" applyAlignment="1">
      <alignment/>
    </xf>
    <xf numFmtId="164" fontId="24" fillId="0" borderId="44" xfId="0" applyFont="1" applyBorder="1" applyAlignment="1">
      <alignment vertical="center"/>
    </xf>
    <xf numFmtId="164" fontId="24" fillId="0" borderId="0" xfId="0" applyFont="1" applyAlignment="1" applyProtection="1">
      <alignment/>
      <protection locked="0"/>
    </xf>
    <xf numFmtId="164" fontId="24" fillId="0" borderId="0" xfId="0" applyFont="1" applyBorder="1" applyAlignment="1" applyProtection="1">
      <alignment horizontal="left" wrapText="1"/>
      <protection locked="0"/>
    </xf>
    <xf numFmtId="164" fontId="0" fillId="0" borderId="0" xfId="0" applyFont="1" applyAlignment="1" applyProtection="1">
      <alignment wrapText="1"/>
      <protection locked="0"/>
    </xf>
    <xf numFmtId="170" fontId="30" fillId="5" borderId="0" xfId="0" applyNumberFormat="1" applyFont="1" applyFill="1" applyAlignment="1">
      <alignment/>
    </xf>
    <xf numFmtId="170" fontId="0" fillId="5" borderId="0" xfId="0" applyNumberFormat="1" applyFont="1" applyFill="1" applyAlignment="1">
      <alignment/>
    </xf>
    <xf numFmtId="170" fontId="0" fillId="5" borderId="0" xfId="0" applyNumberFormat="1" applyFont="1" applyFill="1" applyAlignment="1">
      <alignment wrapText="1"/>
    </xf>
    <xf numFmtId="170" fontId="25" fillId="5" borderId="0" xfId="0" applyNumberFormat="1" applyFont="1" applyFill="1" applyAlignment="1">
      <alignment vertical="center"/>
    </xf>
    <xf numFmtId="170" fontId="0" fillId="5" borderId="0" xfId="0" applyNumberFormat="1" applyFont="1" applyFill="1" applyAlignment="1">
      <alignment vertical="center"/>
    </xf>
    <xf numFmtId="164" fontId="25" fillId="5" borderId="0" xfId="0" applyFont="1" applyFill="1" applyAlignment="1">
      <alignment horizontal="left" vertical="center"/>
    </xf>
    <xf numFmtId="170" fontId="0" fillId="5" borderId="0" xfId="0" applyNumberFormat="1" applyFont="1" applyFill="1" applyAlignment="1">
      <alignment vertical="center" wrapText="1"/>
    </xf>
    <xf numFmtId="164" fontId="0" fillId="5" borderId="0" xfId="0" applyFont="1" applyFill="1" applyBorder="1" applyAlignment="1">
      <alignment horizontal="left" vertical="center"/>
    </xf>
    <xf numFmtId="164" fontId="0" fillId="5" borderId="0" xfId="0" applyFont="1" applyFill="1" applyAlignment="1">
      <alignment horizontal="left" vertical="center"/>
    </xf>
    <xf numFmtId="170" fontId="0" fillId="5" borderId="0" xfId="0" applyNumberFormat="1" applyFont="1" applyFill="1" applyBorder="1" applyAlignment="1">
      <alignment horizontal="left" vertical="center"/>
    </xf>
    <xf numFmtId="170" fontId="0" fillId="6" borderId="60" xfId="0" applyNumberFormat="1" applyFont="1" applyFill="1" applyBorder="1" applyAlignment="1">
      <alignment horizontal="center" vertical="center" wrapText="1"/>
    </xf>
    <xf numFmtId="170" fontId="0" fillId="6" borderId="61" xfId="0" applyNumberFormat="1" applyFont="1" applyFill="1" applyBorder="1" applyAlignment="1">
      <alignment horizontal="center" vertical="center" wrapText="1"/>
    </xf>
    <xf numFmtId="170" fontId="0" fillId="6" borderId="62" xfId="0" applyNumberFormat="1" applyFont="1" applyFill="1" applyBorder="1" applyAlignment="1">
      <alignment horizontal="center" vertical="center" wrapText="1"/>
    </xf>
    <xf numFmtId="170" fontId="0" fillId="6" borderId="63" xfId="0" applyNumberFormat="1" applyFont="1" applyFill="1" applyBorder="1" applyAlignment="1">
      <alignment horizontal="center" vertical="center" wrapText="1"/>
    </xf>
    <xf numFmtId="174" fontId="0" fillId="6" borderId="49" xfId="0" applyNumberFormat="1" applyFont="1" applyFill="1" applyBorder="1" applyAlignment="1">
      <alignment horizontal="center" vertical="center"/>
    </xf>
    <xf numFmtId="174" fontId="0" fillId="6" borderId="64" xfId="0" applyNumberFormat="1" applyFont="1" applyFill="1" applyBorder="1" applyAlignment="1">
      <alignment horizontal="center" vertical="center"/>
    </xf>
    <xf numFmtId="174" fontId="0" fillId="6" borderId="64" xfId="0" applyNumberFormat="1" applyFont="1" applyFill="1" applyBorder="1" applyAlignment="1">
      <alignment horizontal="center" vertical="center" wrapText="1"/>
    </xf>
    <xf numFmtId="174" fontId="0" fillId="6" borderId="65" xfId="0" applyNumberFormat="1" applyFont="1" applyFill="1" applyBorder="1" applyAlignment="1">
      <alignment horizontal="center" vertical="center"/>
    </xf>
    <xf numFmtId="170" fontId="6" fillId="5" borderId="0" xfId="0" applyNumberFormat="1" applyFont="1" applyFill="1" applyAlignment="1">
      <alignment/>
    </xf>
    <xf numFmtId="170" fontId="6" fillId="5" borderId="0" xfId="0" applyNumberFormat="1" applyFont="1" applyFill="1" applyAlignment="1">
      <alignment wrapText="1"/>
    </xf>
    <xf numFmtId="164" fontId="31" fillId="0" borderId="2" xfId="0" applyFont="1" applyBorder="1" applyAlignment="1">
      <alignment vertical="center"/>
    </xf>
    <xf numFmtId="177" fontId="31" fillId="0" borderId="2" xfId="0" applyNumberFormat="1" applyFont="1" applyBorder="1" applyAlignment="1">
      <alignment horizontal="center" vertical="center"/>
    </xf>
    <xf numFmtId="164" fontId="31" fillId="0" borderId="2" xfId="0" applyFont="1" applyBorder="1" applyAlignment="1">
      <alignment vertical="center" wrapText="1"/>
    </xf>
    <xf numFmtId="166" fontId="31" fillId="0" borderId="2" xfId="0" applyNumberFormat="1" applyFont="1" applyBorder="1" applyAlignment="1">
      <alignment horizontal="right" vertical="center"/>
    </xf>
    <xf numFmtId="176" fontId="31" fillId="0" borderId="2" xfId="0" applyNumberFormat="1" applyFont="1" applyBorder="1" applyAlignment="1">
      <alignment horizontal="right" vertical="center"/>
    </xf>
    <xf numFmtId="164" fontId="31" fillId="0" borderId="0" xfId="0" applyFont="1" applyAlignment="1">
      <alignment vertical="center"/>
    </xf>
    <xf numFmtId="164" fontId="32" fillId="0" borderId="0" xfId="0" applyFont="1" applyAlignment="1">
      <alignment vertical="center"/>
    </xf>
    <xf numFmtId="177" fontId="32" fillId="0" borderId="0" xfId="0" applyNumberFormat="1" applyFont="1" applyAlignment="1">
      <alignment horizontal="center" vertical="center"/>
    </xf>
    <xf numFmtId="164" fontId="32" fillId="0" borderId="0" xfId="0" applyFont="1" applyAlignment="1">
      <alignment vertical="center" wrapText="1"/>
    </xf>
    <xf numFmtId="166" fontId="32" fillId="0" borderId="0" xfId="0" applyNumberFormat="1" applyFont="1" applyAlignment="1">
      <alignment horizontal="right" vertical="center"/>
    </xf>
    <xf numFmtId="176" fontId="32" fillId="0" borderId="0" xfId="0" applyNumberFormat="1" applyFont="1" applyAlignment="1">
      <alignment horizontal="right" vertical="center"/>
    </xf>
    <xf numFmtId="176" fontId="0" fillId="0" borderId="0" xfId="0" applyNumberFormat="1" applyFont="1" applyAlignment="1">
      <alignment horizontal="right" vertical="center"/>
    </xf>
    <xf numFmtId="166" fontId="0" fillId="0" borderId="0" xfId="0" applyNumberFormat="1" applyFont="1" applyAlignment="1">
      <alignment horizontal="right" vertical="center"/>
    </xf>
    <xf numFmtId="169" fontId="0" fillId="0" borderId="0" xfId="0" applyNumberFormat="1" applyFont="1" applyAlignment="1">
      <alignment horizontal="right" vertical="center"/>
    </xf>
    <xf numFmtId="164" fontId="0" fillId="0" borderId="0" xfId="0" applyFont="1" applyAlignment="1">
      <alignment vertical="center"/>
    </xf>
    <xf numFmtId="164" fontId="33" fillId="0" borderId="0" xfId="0" applyFont="1" applyAlignment="1">
      <alignment vertical="center"/>
    </xf>
    <xf numFmtId="164" fontId="25" fillId="0" borderId="0" xfId="0" applyFont="1" applyAlignment="1">
      <alignment vertical="center"/>
    </xf>
    <xf numFmtId="169" fontId="34" fillId="0" borderId="0" xfId="0" applyNumberFormat="1" applyFont="1" applyAlignment="1">
      <alignment horizontal="right" vertical="center"/>
    </xf>
    <xf numFmtId="176" fontId="34" fillId="0" borderId="0" xfId="0" applyNumberFormat="1" applyFont="1" applyAlignment="1">
      <alignment horizontal="right" vertical="center"/>
    </xf>
    <xf numFmtId="164" fontId="34" fillId="0" borderId="0" xfId="0" applyFont="1" applyAlignment="1">
      <alignment vertical="center"/>
    </xf>
    <xf numFmtId="177" fontId="31" fillId="0" borderId="0" xfId="0" applyNumberFormat="1" applyFont="1" applyAlignment="1">
      <alignment horizontal="center" vertical="center"/>
    </xf>
    <xf numFmtId="164" fontId="31" fillId="0" borderId="0" xfId="0" applyFont="1" applyAlignment="1">
      <alignment vertical="center" wrapText="1"/>
    </xf>
    <xf numFmtId="166" fontId="31" fillId="0" borderId="0" xfId="0" applyNumberFormat="1" applyFont="1" applyAlignment="1">
      <alignment horizontal="right" vertical="center"/>
    </xf>
    <xf numFmtId="176" fontId="31" fillId="0" borderId="0" xfId="0" applyNumberFormat="1" applyFont="1" applyAlignment="1">
      <alignment horizontal="right" vertical="center"/>
    </xf>
    <xf numFmtId="177" fontId="34" fillId="0" borderId="0" xfId="0" applyNumberFormat="1" applyFont="1" applyAlignment="1">
      <alignment horizontal="center" vertical="center"/>
    </xf>
    <xf numFmtId="170" fontId="34" fillId="0" borderId="0" xfId="0" applyNumberFormat="1" applyFont="1" applyAlignment="1">
      <alignment vertical="top" wrapText="1"/>
    </xf>
    <xf numFmtId="164" fontId="34" fillId="0" borderId="0" xfId="0" applyFont="1" applyAlignment="1">
      <alignment vertical="center" wrapText="1"/>
    </xf>
    <xf numFmtId="166" fontId="34" fillId="0" borderId="0" xfId="0" applyNumberFormat="1" applyFont="1" applyAlignment="1">
      <alignment horizontal="right" vertical="center"/>
    </xf>
    <xf numFmtId="164" fontId="35" fillId="0" borderId="0" xfId="0" applyFont="1" applyAlignment="1">
      <alignment vertical="center"/>
    </xf>
    <xf numFmtId="169" fontId="0" fillId="8" borderId="0" xfId="0" applyNumberFormat="1" applyFont="1" applyFill="1" applyAlignment="1">
      <alignment horizontal="right" vertical="center"/>
    </xf>
    <xf numFmtId="176" fontId="0" fillId="8" borderId="0" xfId="0" applyNumberFormat="1" applyFont="1" applyFill="1" applyAlignment="1">
      <alignment horizontal="right" vertical="center"/>
    </xf>
    <xf numFmtId="164" fontId="34" fillId="0" borderId="0" xfId="0" applyFont="1" applyAlignment="1">
      <alignment/>
    </xf>
    <xf numFmtId="164" fontId="0" fillId="0" borderId="0" xfId="0" applyFont="1" applyAlignment="1">
      <alignment/>
    </xf>
    <xf numFmtId="164" fontId="43" fillId="0" borderId="0" xfId="21" applyFont="1" applyAlignment="1">
      <alignment vertical="center"/>
      <protection/>
    </xf>
    <xf numFmtId="166" fontId="0" fillId="0" borderId="0" xfId="0" applyNumberFormat="1" applyFont="1" applyFill="1" applyBorder="1" applyAlignment="1" applyProtection="1">
      <alignment horizontal="right" vertical="center"/>
      <protection locked="0"/>
    </xf>
    <xf numFmtId="164" fontId="37" fillId="0" borderId="0" xfId="0" applyFont="1" applyAlignment="1">
      <alignment vertical="top" wrapText="1"/>
    </xf>
    <xf numFmtId="166" fontId="37" fillId="0" borderId="0" xfId="0" applyNumberFormat="1" applyFont="1" applyAlignment="1">
      <alignment horizontal="right" vertical="center"/>
    </xf>
    <xf numFmtId="170" fontId="44" fillId="0" borderId="0" xfId="0" applyNumberFormat="1" applyFont="1" applyAlignment="1">
      <alignment vertical="top" wrapText="1"/>
    </xf>
    <xf numFmtId="166" fontId="37" fillId="7" borderId="0" xfId="0" applyNumberFormat="1" applyFont="1" applyFill="1" applyAlignment="1">
      <alignment horizontal="right" vertical="center"/>
    </xf>
    <xf numFmtId="169" fontId="0" fillId="7" borderId="0" xfId="0" applyNumberFormat="1" applyFont="1" applyFill="1" applyAlignment="1">
      <alignment horizontal="right" vertical="center"/>
    </xf>
    <xf numFmtId="176" fontId="0" fillId="7" borderId="0" xfId="0" applyNumberFormat="1" applyFont="1" applyFill="1" applyAlignment="1">
      <alignment horizontal="right" vertical="center"/>
    </xf>
    <xf numFmtId="164" fontId="0" fillId="7" borderId="0" xfId="0" applyFont="1" applyFill="1" applyAlignment="1">
      <alignment vertical="center"/>
    </xf>
    <xf numFmtId="177" fontId="0" fillId="0" borderId="0" xfId="0" applyNumberFormat="1" applyFont="1" applyFill="1" applyAlignment="1">
      <alignment horizontal="center" vertical="center"/>
    </xf>
    <xf numFmtId="176" fontId="0" fillId="0" borderId="0" xfId="0" applyNumberFormat="1" applyFont="1" applyFill="1" applyAlignment="1">
      <alignment horizontal="right" vertical="center"/>
    </xf>
    <xf numFmtId="166" fontId="37" fillId="0" borderId="0" xfId="0" applyNumberFormat="1" applyFont="1" applyFill="1" applyAlignment="1">
      <alignment horizontal="right" vertical="center"/>
    </xf>
    <xf numFmtId="169" fontId="0" fillId="0" borderId="0" xfId="0" applyNumberFormat="1" applyFont="1" applyFill="1" applyAlignment="1">
      <alignment horizontal="right" vertical="center"/>
    </xf>
    <xf numFmtId="164" fontId="39" fillId="0" borderId="0" xfId="0" applyFont="1" applyAlignment="1">
      <alignment vertical="center"/>
    </xf>
    <xf numFmtId="164" fontId="45" fillId="0" borderId="0" xfId="0" applyFont="1" applyAlignment="1">
      <alignment vertical="center"/>
    </xf>
    <xf numFmtId="164" fontId="45" fillId="0" borderId="0" xfId="0" applyFont="1" applyAlignment="1">
      <alignment vertical="center" wrapText="1"/>
    </xf>
    <xf numFmtId="166" fontId="45" fillId="0" borderId="0" xfId="0" applyNumberFormat="1" applyFont="1" applyAlignment="1">
      <alignment horizontal="right" vertical="center"/>
    </xf>
    <xf numFmtId="176" fontId="45" fillId="0" borderId="0" xfId="0" applyNumberFormat="1" applyFont="1" applyAlignment="1">
      <alignment horizontal="right" vertical="center"/>
    </xf>
  </cellXfs>
  <cellStyles count="9">
    <cellStyle name="Normal" xfId="0"/>
    <cellStyle name="Comma" xfId="15"/>
    <cellStyle name="Comma [0]" xfId="16"/>
    <cellStyle name="Currency" xfId="17"/>
    <cellStyle name="Currency [0]" xfId="18"/>
    <cellStyle name="Percent" xfId="19"/>
    <cellStyle name="Hyperlink" xfId="20"/>
    <cellStyle name="Excel Built-in Normal" xfId="21"/>
    <cellStyle name="Excel Built-in Normal 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60000"/>
      <rgbColor rgb="00008000"/>
      <rgbColor rgb="00000080"/>
      <rgbColor rgb="00808000"/>
      <rgbColor rgb="00800080"/>
      <rgbColor rgb="00008080"/>
      <rgbColor rgb="00BEBEBE"/>
      <rgbColor rgb="00808080"/>
      <rgbColor rgb="009999FF"/>
      <rgbColor rgb="007030A0"/>
      <rgbColor rgb="00FFFFCC"/>
      <rgbColor rgb="00CCFFFF"/>
      <rgbColor rgb="00660066"/>
      <rgbColor rgb="00FF8080"/>
      <rgbColor rgb="000066CC"/>
      <rgbColor rgb="00D2D2D2"/>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CCC99"/>
      <rgbColor rgb="003366FF"/>
      <rgbColor rgb="0033CCCC"/>
      <rgbColor rgb="0099CC00"/>
      <rgbColor rgb="00FFCC00"/>
      <rgbColor rgb="00FF9900"/>
      <rgbColor rgb="00FF6600"/>
      <rgbColor rgb="00666699"/>
      <rgbColor rgb="00969696"/>
      <rgbColor rgb="00003366"/>
      <rgbColor rgb="00339966"/>
      <rgbColor rgb="00003300"/>
      <rgbColor rgb="00333300"/>
      <rgbColor rgb="00FA0000"/>
      <rgbColor rgb="00993366"/>
      <rgbColor rgb="00333399"/>
      <rgbColor rgb="0046464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M99"/>
  <sheetViews>
    <sheetView showGridLines="0" zoomScale="130" zoomScaleNormal="130" workbookViewId="0" topLeftCell="A70">
      <selection activeCell="AG96" sqref="AG96"/>
    </sheetView>
  </sheetViews>
  <sheetFormatPr defaultColWidth="6.8515625" defaultRowHeight="12.75"/>
  <cols>
    <col min="1" max="1" width="6.7109375" style="1" customWidth="1"/>
    <col min="2" max="2" width="1.28515625" style="1" customWidth="1"/>
    <col min="3" max="3" width="3.28125" style="1" customWidth="1"/>
    <col min="4" max="33" width="2.140625" style="1" customWidth="1"/>
    <col min="34" max="34" width="2.7109375" style="1" customWidth="1"/>
    <col min="35" max="35" width="25.421875" style="1" customWidth="1"/>
    <col min="36" max="37" width="2.00390625" style="1" customWidth="1"/>
    <col min="38" max="38" width="6.7109375" style="1" customWidth="1"/>
    <col min="39" max="39" width="2.7109375" style="1" customWidth="1"/>
    <col min="40" max="40" width="10.7109375" style="1" customWidth="1"/>
    <col min="41" max="41" width="6.00390625" style="1" customWidth="1"/>
    <col min="42" max="42" width="3.28125" style="1" customWidth="1"/>
    <col min="43" max="43" width="0" style="1" hidden="1" customWidth="1"/>
    <col min="44" max="44" width="11.00390625" style="1" customWidth="1"/>
    <col min="45" max="56" width="0" style="1" hidden="1" customWidth="1"/>
    <col min="57" max="57" width="53.28125" style="1" customWidth="1"/>
    <col min="58" max="70" width="7.140625" style="1" customWidth="1"/>
    <col min="71" max="91" width="0" style="1" hidden="1" customWidth="1"/>
    <col min="92" max="16384" width="7.140625" style="1" customWidth="1"/>
  </cols>
  <sheetData>
    <row r="1" spans="1:74" ht="12.75">
      <c r="A1" s="2" t="s">
        <v>0</v>
      </c>
      <c r="AZ1" s="2"/>
      <c r="BA1" s="2" t="s">
        <v>1</v>
      </c>
      <c r="BB1" s="2" t="s">
        <v>2</v>
      </c>
      <c r="BT1" s="2" t="s">
        <v>3</v>
      </c>
      <c r="BU1" s="2" t="s">
        <v>3</v>
      </c>
      <c r="BV1" s="2" t="s">
        <v>4</v>
      </c>
    </row>
    <row r="2" spans="44:72" ht="36.75" customHeight="1">
      <c r="AR2" s="3"/>
      <c r="AS2" s="3"/>
      <c r="AT2" s="3"/>
      <c r="AU2" s="3"/>
      <c r="AV2" s="3"/>
      <c r="AW2" s="3"/>
      <c r="AX2" s="3"/>
      <c r="AY2" s="3"/>
      <c r="AZ2" s="3"/>
      <c r="BA2" s="3"/>
      <c r="BB2" s="3"/>
      <c r="BC2" s="3"/>
      <c r="BD2" s="3"/>
      <c r="BE2" s="3"/>
      <c r="BS2" s="4" t="s">
        <v>5</v>
      </c>
      <c r="BT2" s="4" t="s">
        <v>6</v>
      </c>
    </row>
    <row r="3" spans="2:72" ht="6.75" customHeight="1">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7"/>
      <c r="BS3" s="4" t="s">
        <v>5</v>
      </c>
      <c r="BT3" s="4" t="s">
        <v>7</v>
      </c>
    </row>
    <row r="4" spans="2:71" ht="24.75" customHeight="1">
      <c r="B4" s="8"/>
      <c r="C4" s="9"/>
      <c r="D4" s="10" t="s">
        <v>8</v>
      </c>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9"/>
      <c r="AQ4" s="9"/>
      <c r="AR4" s="7"/>
      <c r="AS4" s="11" t="s">
        <v>9</v>
      </c>
      <c r="BS4" s="4" t="s">
        <v>10</v>
      </c>
    </row>
    <row r="5" spans="2:71" ht="12" customHeight="1">
      <c r="B5" s="8"/>
      <c r="C5" s="9"/>
      <c r="D5" s="12" t="s">
        <v>11</v>
      </c>
      <c r="E5" s="9"/>
      <c r="F5" s="9"/>
      <c r="G5" s="9"/>
      <c r="H5" s="9"/>
      <c r="I5" s="9"/>
      <c r="J5" s="9"/>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9"/>
      <c r="AQ5" s="9"/>
      <c r="AR5" s="7"/>
      <c r="BS5" s="4" t="s">
        <v>5</v>
      </c>
    </row>
    <row r="6" spans="2:71" ht="36.75" customHeight="1">
      <c r="B6" s="8"/>
      <c r="C6" s="9"/>
      <c r="D6" s="14" t="s">
        <v>12</v>
      </c>
      <c r="E6" s="9"/>
      <c r="F6" s="9"/>
      <c r="G6" s="9"/>
      <c r="H6" s="9"/>
      <c r="I6" s="9"/>
      <c r="J6" s="9"/>
      <c r="K6" s="15" t="s">
        <v>13</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9"/>
      <c r="AQ6" s="9"/>
      <c r="AR6" s="7"/>
      <c r="BS6" s="4" t="s">
        <v>5</v>
      </c>
    </row>
    <row r="7" spans="2:71" ht="12" customHeight="1">
      <c r="B7" s="8"/>
      <c r="C7" s="9"/>
      <c r="D7" s="16" t="s">
        <v>14</v>
      </c>
      <c r="E7" s="9"/>
      <c r="F7" s="9"/>
      <c r="G7" s="9"/>
      <c r="H7" s="9"/>
      <c r="I7" s="9"/>
      <c r="J7" s="9"/>
      <c r="K7" s="17"/>
      <c r="L7" s="9"/>
      <c r="M7" s="9"/>
      <c r="N7" s="9"/>
      <c r="O7" s="9"/>
      <c r="P7" s="9"/>
      <c r="Q7" s="9"/>
      <c r="R7" s="9"/>
      <c r="S7" s="9"/>
      <c r="T7" s="9"/>
      <c r="U7" s="9"/>
      <c r="V7" s="9"/>
      <c r="W7" s="9"/>
      <c r="X7" s="9"/>
      <c r="Y7" s="9"/>
      <c r="Z7" s="9"/>
      <c r="AA7" s="9"/>
      <c r="AB7" s="9"/>
      <c r="AC7" s="9"/>
      <c r="AD7" s="9"/>
      <c r="AE7" s="9"/>
      <c r="AF7" s="9"/>
      <c r="AG7" s="9"/>
      <c r="AH7" s="9"/>
      <c r="AI7" s="9"/>
      <c r="AJ7" s="9"/>
      <c r="AK7" s="16" t="s">
        <v>15</v>
      </c>
      <c r="AL7" s="9"/>
      <c r="AM7" s="9"/>
      <c r="AN7" s="17"/>
      <c r="AO7" s="9"/>
      <c r="AP7" s="9"/>
      <c r="AQ7" s="9"/>
      <c r="AR7" s="7"/>
      <c r="BS7" s="4" t="s">
        <v>5</v>
      </c>
    </row>
    <row r="8" spans="2:71" ht="12" customHeight="1">
      <c r="B8" s="8"/>
      <c r="C8" s="9"/>
      <c r="D8" s="16" t="s">
        <v>16</v>
      </c>
      <c r="E8" s="9"/>
      <c r="F8" s="9"/>
      <c r="G8" s="9"/>
      <c r="H8" s="9"/>
      <c r="I8" s="9"/>
      <c r="J8" s="9"/>
      <c r="K8" s="17" t="s">
        <v>17</v>
      </c>
      <c r="L8" s="9"/>
      <c r="M8" s="9"/>
      <c r="N8" s="9"/>
      <c r="O8" s="9"/>
      <c r="P8" s="9"/>
      <c r="Q8" s="9"/>
      <c r="R8" s="9"/>
      <c r="S8" s="9"/>
      <c r="T8" s="9"/>
      <c r="U8" s="9"/>
      <c r="V8" s="9"/>
      <c r="W8" s="9"/>
      <c r="X8" s="9"/>
      <c r="Y8" s="9"/>
      <c r="Z8" s="9"/>
      <c r="AA8" s="9"/>
      <c r="AB8" s="9"/>
      <c r="AC8" s="9"/>
      <c r="AD8" s="9"/>
      <c r="AE8" s="9"/>
      <c r="AF8" s="9"/>
      <c r="AG8" s="9"/>
      <c r="AH8" s="9"/>
      <c r="AI8" s="9"/>
      <c r="AJ8" s="9"/>
      <c r="AK8" s="16" t="s">
        <v>18</v>
      </c>
      <c r="AL8" s="9"/>
      <c r="AM8" s="18" t="s">
        <v>19</v>
      </c>
      <c r="AN8" s="19"/>
      <c r="AO8" s="9"/>
      <c r="AP8" s="9"/>
      <c r="AQ8" s="9"/>
      <c r="AR8" s="7"/>
      <c r="BS8" s="4" t="s">
        <v>5</v>
      </c>
    </row>
    <row r="9" spans="2:71" ht="14.25" customHeight="1">
      <c r="B9" s="8"/>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7"/>
      <c r="BS9" s="4" t="s">
        <v>5</v>
      </c>
    </row>
    <row r="10" spans="2:71" ht="12" customHeight="1">
      <c r="B10" s="8"/>
      <c r="C10" s="9"/>
      <c r="D10" s="16" t="s">
        <v>20</v>
      </c>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16" t="s">
        <v>21</v>
      </c>
      <c r="AL10" s="9"/>
      <c r="AM10" s="9"/>
      <c r="AN10" s="17"/>
      <c r="AO10" s="9"/>
      <c r="AP10" s="9"/>
      <c r="AQ10" s="9"/>
      <c r="AR10" s="7"/>
      <c r="BS10" s="4" t="s">
        <v>5</v>
      </c>
    </row>
    <row r="11" spans="2:71" ht="18" customHeight="1">
      <c r="B11" s="8"/>
      <c r="C11" s="9"/>
      <c r="D11" s="9"/>
      <c r="E11" s="17" t="s">
        <v>17</v>
      </c>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16" t="s">
        <v>22</v>
      </c>
      <c r="AL11" s="9"/>
      <c r="AM11" s="9"/>
      <c r="AN11" s="17"/>
      <c r="AO11" s="9"/>
      <c r="AP11" s="9"/>
      <c r="AQ11" s="9"/>
      <c r="AR11" s="7"/>
      <c r="BS11" s="4" t="s">
        <v>5</v>
      </c>
    </row>
    <row r="12" spans="2:71" ht="6.75" customHeight="1">
      <c r="B12" s="8"/>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7"/>
      <c r="BS12" s="4" t="s">
        <v>5</v>
      </c>
    </row>
    <row r="13" spans="2:71" ht="12" customHeight="1">
      <c r="B13" s="8"/>
      <c r="C13" s="9"/>
      <c r="D13" s="16" t="s">
        <v>23</v>
      </c>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16" t="s">
        <v>21</v>
      </c>
      <c r="AL13" s="9"/>
      <c r="AM13" s="9"/>
      <c r="AN13" s="17"/>
      <c r="AO13" s="9"/>
      <c r="AP13" s="9"/>
      <c r="AQ13" s="9"/>
      <c r="AR13" s="7"/>
      <c r="BS13" s="4" t="s">
        <v>5</v>
      </c>
    </row>
    <row r="14" spans="2:71" ht="12.75">
      <c r="B14" s="8"/>
      <c r="C14" s="9"/>
      <c r="D14" s="9"/>
      <c r="E14" s="17" t="s">
        <v>17</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16" t="s">
        <v>22</v>
      </c>
      <c r="AL14" s="9"/>
      <c r="AM14" s="9"/>
      <c r="AN14" s="17"/>
      <c r="AO14" s="9"/>
      <c r="AP14" s="9"/>
      <c r="AQ14" s="9"/>
      <c r="AR14" s="7"/>
      <c r="BS14" s="4" t="s">
        <v>5</v>
      </c>
    </row>
    <row r="15" spans="2:71" ht="6.75" customHeight="1">
      <c r="B15" s="8"/>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7"/>
      <c r="BS15" s="4" t="s">
        <v>3</v>
      </c>
    </row>
    <row r="16" spans="2:71" ht="12" customHeight="1">
      <c r="B16" s="8"/>
      <c r="C16" s="9"/>
      <c r="D16" s="16" t="s">
        <v>24</v>
      </c>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16" t="s">
        <v>21</v>
      </c>
      <c r="AL16" s="9"/>
      <c r="AM16" s="9"/>
      <c r="AN16" s="17"/>
      <c r="AO16" s="9"/>
      <c r="AP16" s="9"/>
      <c r="AQ16" s="9"/>
      <c r="AR16" s="7"/>
      <c r="BS16" s="4" t="s">
        <v>3</v>
      </c>
    </row>
    <row r="17" spans="2:71" ht="18" customHeight="1">
      <c r="B17" s="8"/>
      <c r="C17" s="9"/>
      <c r="D17" s="9"/>
      <c r="E17" s="17" t="s">
        <v>17</v>
      </c>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16" t="s">
        <v>22</v>
      </c>
      <c r="AL17" s="9"/>
      <c r="AM17" s="9"/>
      <c r="AN17" s="17"/>
      <c r="AO17" s="9"/>
      <c r="AP17" s="9"/>
      <c r="AQ17" s="9"/>
      <c r="AR17" s="7"/>
      <c r="BS17" s="4" t="s">
        <v>25</v>
      </c>
    </row>
    <row r="18" spans="2:71" ht="6.75" customHeight="1">
      <c r="B18" s="8"/>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7"/>
      <c r="BS18" s="4" t="s">
        <v>5</v>
      </c>
    </row>
    <row r="19" spans="2:71" ht="12" customHeight="1">
      <c r="B19" s="8"/>
      <c r="C19" s="9"/>
      <c r="D19" s="16" t="s">
        <v>26</v>
      </c>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16" t="s">
        <v>21</v>
      </c>
      <c r="AL19" s="9"/>
      <c r="AM19" s="9"/>
      <c r="AN19" s="17"/>
      <c r="AO19" s="9"/>
      <c r="AP19" s="9"/>
      <c r="AQ19" s="9"/>
      <c r="AR19" s="7"/>
      <c r="BS19" s="4" t="s">
        <v>5</v>
      </c>
    </row>
    <row r="20" spans="2:71" ht="18" customHeight="1">
      <c r="B20" s="8"/>
      <c r="C20" s="9"/>
      <c r="D20" s="9"/>
      <c r="E20" s="17" t="s">
        <v>17</v>
      </c>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16" t="s">
        <v>22</v>
      </c>
      <c r="AL20" s="9"/>
      <c r="AM20" s="9"/>
      <c r="AN20" s="17"/>
      <c r="AO20" s="9"/>
      <c r="AP20" s="9"/>
      <c r="AQ20" s="9"/>
      <c r="AR20" s="7"/>
      <c r="BS20" s="4" t="s">
        <v>25</v>
      </c>
    </row>
    <row r="21" spans="2:44" ht="6.75" customHeight="1">
      <c r="B21" s="8"/>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7"/>
    </row>
    <row r="22" spans="2:44" ht="12" customHeight="1">
      <c r="B22" s="8"/>
      <c r="C22" s="9"/>
      <c r="D22" s="16" t="s">
        <v>27</v>
      </c>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7"/>
    </row>
    <row r="23" spans="2:44" ht="16.5" customHeight="1">
      <c r="B23" s="8"/>
      <c r="C23" s="9"/>
      <c r="D23" s="9"/>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9"/>
      <c r="AP23" s="9"/>
      <c r="AQ23" s="9"/>
      <c r="AR23" s="7"/>
    </row>
    <row r="24" spans="2:44" ht="6.75" customHeight="1">
      <c r="B24" s="8"/>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7"/>
    </row>
    <row r="25" spans="2:44" ht="6.75" customHeight="1">
      <c r="B25" s="8"/>
      <c r="C25" s="9"/>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9"/>
      <c r="AQ25" s="9"/>
      <c r="AR25" s="7"/>
    </row>
    <row r="26" spans="1:57" s="29" customFormat="1" ht="25.5" customHeight="1">
      <c r="A26" s="22"/>
      <c r="B26" s="23"/>
      <c r="C26" s="24"/>
      <c r="D26" s="25" t="s">
        <v>28</v>
      </c>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7">
        <f>ROUND(AG94,2)</f>
        <v>0</v>
      </c>
      <c r="AL26" s="27"/>
      <c r="AM26" s="27"/>
      <c r="AN26" s="27"/>
      <c r="AO26" s="27"/>
      <c r="AP26" s="24"/>
      <c r="AQ26" s="24"/>
      <c r="AR26" s="28"/>
      <c r="BE26" s="22"/>
    </row>
    <row r="27" spans="1:57" s="29" customFormat="1" ht="6.75" customHeight="1">
      <c r="A27" s="22"/>
      <c r="B27" s="23"/>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8"/>
      <c r="BE27" s="22"/>
    </row>
    <row r="28" spans="1:57" s="29" customFormat="1" ht="12.75">
      <c r="A28" s="22"/>
      <c r="B28" s="23"/>
      <c r="C28" s="24"/>
      <c r="D28" s="24"/>
      <c r="E28" s="24"/>
      <c r="F28" s="24"/>
      <c r="G28" s="24"/>
      <c r="H28" s="24"/>
      <c r="I28" s="24"/>
      <c r="J28" s="24"/>
      <c r="K28" s="24"/>
      <c r="L28" s="30" t="s">
        <v>29</v>
      </c>
      <c r="M28" s="30"/>
      <c r="N28" s="30"/>
      <c r="O28" s="30"/>
      <c r="P28" s="30"/>
      <c r="Q28" s="24"/>
      <c r="R28" s="24"/>
      <c r="S28" s="24"/>
      <c r="T28" s="24"/>
      <c r="U28" s="24"/>
      <c r="V28" s="24"/>
      <c r="W28" s="30" t="s">
        <v>30</v>
      </c>
      <c r="X28" s="30"/>
      <c r="Y28" s="30"/>
      <c r="Z28" s="30"/>
      <c r="AA28" s="30"/>
      <c r="AB28" s="30"/>
      <c r="AC28" s="30"/>
      <c r="AD28" s="30"/>
      <c r="AE28" s="30"/>
      <c r="AF28" s="24"/>
      <c r="AG28" s="24"/>
      <c r="AH28" s="24"/>
      <c r="AI28" s="24"/>
      <c r="AJ28" s="24"/>
      <c r="AK28" s="30" t="s">
        <v>31</v>
      </c>
      <c r="AL28" s="30"/>
      <c r="AM28" s="30"/>
      <c r="AN28" s="30"/>
      <c r="AO28" s="30"/>
      <c r="AP28" s="24"/>
      <c r="AQ28" s="24"/>
      <c r="AR28" s="28"/>
      <c r="BE28" s="22"/>
    </row>
    <row r="29" spans="2:44" s="31" customFormat="1" ht="14.25" customHeight="1">
      <c r="B29" s="32"/>
      <c r="C29" s="33"/>
      <c r="D29" s="16" t="s">
        <v>32</v>
      </c>
      <c r="E29" s="33"/>
      <c r="F29" s="16" t="s">
        <v>33</v>
      </c>
      <c r="G29" s="33"/>
      <c r="H29" s="33"/>
      <c r="I29" s="33"/>
      <c r="J29" s="33"/>
      <c r="K29" s="33"/>
      <c r="L29" s="34">
        <v>0.21</v>
      </c>
      <c r="M29" s="34"/>
      <c r="N29" s="34"/>
      <c r="O29" s="34"/>
      <c r="P29" s="34"/>
      <c r="Q29" s="33"/>
      <c r="R29" s="33"/>
      <c r="S29" s="33"/>
      <c r="T29" s="33"/>
      <c r="U29" s="33"/>
      <c r="V29" s="33"/>
      <c r="W29" s="35">
        <f>AK26</f>
        <v>0</v>
      </c>
      <c r="X29" s="35"/>
      <c r="Y29" s="35"/>
      <c r="Z29" s="35"/>
      <c r="AA29" s="35"/>
      <c r="AB29" s="35"/>
      <c r="AC29" s="35"/>
      <c r="AD29" s="35"/>
      <c r="AE29" s="35"/>
      <c r="AF29" s="33"/>
      <c r="AG29" s="33"/>
      <c r="AH29" s="33"/>
      <c r="AI29" s="33"/>
      <c r="AJ29" s="33"/>
      <c r="AK29" s="35">
        <f>AN94-AG94</f>
        <v>0</v>
      </c>
      <c r="AL29" s="35"/>
      <c r="AM29" s="35"/>
      <c r="AN29" s="35"/>
      <c r="AO29" s="35"/>
      <c r="AP29" s="33"/>
      <c r="AQ29" s="33"/>
      <c r="AR29" s="36"/>
    </row>
    <row r="30" spans="2:44" s="31" customFormat="1" ht="14.25" customHeight="1">
      <c r="B30" s="32"/>
      <c r="C30" s="33"/>
      <c r="D30" s="33"/>
      <c r="E30" s="33"/>
      <c r="F30" s="16" t="s">
        <v>34</v>
      </c>
      <c r="G30" s="33"/>
      <c r="H30" s="33"/>
      <c r="I30" s="33"/>
      <c r="J30" s="33"/>
      <c r="K30" s="33"/>
      <c r="L30" s="34">
        <v>0.15</v>
      </c>
      <c r="M30" s="34"/>
      <c r="N30" s="34"/>
      <c r="O30" s="34"/>
      <c r="P30" s="34"/>
      <c r="Q30" s="33"/>
      <c r="R30" s="33"/>
      <c r="S30" s="33"/>
      <c r="T30" s="33"/>
      <c r="U30" s="33"/>
      <c r="V30" s="33"/>
      <c r="W30" s="35">
        <v>0</v>
      </c>
      <c r="X30" s="35"/>
      <c r="Y30" s="35"/>
      <c r="Z30" s="35"/>
      <c r="AA30" s="35"/>
      <c r="AB30" s="35"/>
      <c r="AC30" s="35"/>
      <c r="AD30" s="35"/>
      <c r="AE30" s="35"/>
      <c r="AF30" s="33"/>
      <c r="AG30" s="33"/>
      <c r="AH30" s="33"/>
      <c r="AI30" s="33"/>
      <c r="AJ30" s="33"/>
      <c r="AK30" s="35">
        <v>0</v>
      </c>
      <c r="AL30" s="35"/>
      <c r="AM30" s="35"/>
      <c r="AN30" s="35"/>
      <c r="AO30" s="35"/>
      <c r="AP30" s="33"/>
      <c r="AQ30" s="33"/>
      <c r="AR30" s="36"/>
    </row>
    <row r="31" spans="2:44" s="31" customFormat="1" ht="14.25" customHeight="1" hidden="1">
      <c r="B31" s="32"/>
      <c r="C31" s="33"/>
      <c r="D31" s="33"/>
      <c r="E31" s="33"/>
      <c r="F31" s="16" t="s">
        <v>35</v>
      </c>
      <c r="G31" s="33"/>
      <c r="H31" s="33"/>
      <c r="I31" s="33"/>
      <c r="J31" s="33"/>
      <c r="K31" s="33"/>
      <c r="L31" s="34">
        <v>0.21</v>
      </c>
      <c r="M31" s="34"/>
      <c r="N31" s="34"/>
      <c r="O31" s="34"/>
      <c r="P31" s="34"/>
      <c r="Q31" s="33"/>
      <c r="R31" s="33"/>
      <c r="S31" s="33"/>
      <c r="T31" s="33"/>
      <c r="U31" s="33"/>
      <c r="V31" s="33"/>
      <c r="W31" s="35" t="e">
        <f>ROUND(BB94,2)</f>
        <v>#REF!</v>
      </c>
      <c r="X31" s="35"/>
      <c r="Y31" s="35"/>
      <c r="Z31" s="35"/>
      <c r="AA31" s="35"/>
      <c r="AB31" s="35"/>
      <c r="AC31" s="35"/>
      <c r="AD31" s="35"/>
      <c r="AE31" s="35"/>
      <c r="AF31" s="33"/>
      <c r="AG31" s="33"/>
      <c r="AH31" s="33"/>
      <c r="AI31" s="33"/>
      <c r="AJ31" s="33"/>
      <c r="AK31" s="35">
        <v>0</v>
      </c>
      <c r="AL31" s="35"/>
      <c r="AM31" s="35"/>
      <c r="AN31" s="35"/>
      <c r="AO31" s="35"/>
      <c r="AP31" s="33"/>
      <c r="AQ31" s="33"/>
      <c r="AR31" s="36"/>
    </row>
    <row r="32" spans="2:44" s="31" customFormat="1" ht="14.25" customHeight="1" hidden="1">
      <c r="B32" s="32"/>
      <c r="C32" s="33"/>
      <c r="D32" s="33"/>
      <c r="E32" s="33"/>
      <c r="F32" s="16" t="s">
        <v>36</v>
      </c>
      <c r="G32" s="33"/>
      <c r="H32" s="33"/>
      <c r="I32" s="33"/>
      <c r="J32" s="33"/>
      <c r="K32" s="33"/>
      <c r="L32" s="34">
        <v>0.15</v>
      </c>
      <c r="M32" s="34"/>
      <c r="N32" s="34"/>
      <c r="O32" s="34"/>
      <c r="P32" s="34"/>
      <c r="Q32" s="33"/>
      <c r="R32" s="33"/>
      <c r="S32" s="33"/>
      <c r="T32" s="33"/>
      <c r="U32" s="33"/>
      <c r="V32" s="33"/>
      <c r="W32" s="35" t="e">
        <f>ROUND(BC94,2)</f>
        <v>#REF!</v>
      </c>
      <c r="X32" s="35"/>
      <c r="Y32" s="35"/>
      <c r="Z32" s="35"/>
      <c r="AA32" s="35"/>
      <c r="AB32" s="35"/>
      <c r="AC32" s="35"/>
      <c r="AD32" s="35"/>
      <c r="AE32" s="35"/>
      <c r="AF32" s="33"/>
      <c r="AG32" s="33"/>
      <c r="AH32" s="33"/>
      <c r="AI32" s="33"/>
      <c r="AJ32" s="33"/>
      <c r="AK32" s="35">
        <v>0</v>
      </c>
      <c r="AL32" s="35"/>
      <c r="AM32" s="35"/>
      <c r="AN32" s="35"/>
      <c r="AO32" s="35"/>
      <c r="AP32" s="33"/>
      <c r="AQ32" s="33"/>
      <c r="AR32" s="36"/>
    </row>
    <row r="33" spans="2:44" s="31" customFormat="1" ht="14.25" customHeight="1" hidden="1">
      <c r="B33" s="32"/>
      <c r="C33" s="33"/>
      <c r="D33" s="33"/>
      <c r="E33" s="33"/>
      <c r="F33" s="16" t="s">
        <v>37</v>
      </c>
      <c r="G33" s="33"/>
      <c r="H33" s="33"/>
      <c r="I33" s="33"/>
      <c r="J33" s="33"/>
      <c r="K33" s="33"/>
      <c r="L33" s="34">
        <v>0</v>
      </c>
      <c r="M33" s="34"/>
      <c r="N33" s="34"/>
      <c r="O33" s="34"/>
      <c r="P33" s="34"/>
      <c r="Q33" s="33"/>
      <c r="R33" s="33"/>
      <c r="S33" s="33"/>
      <c r="T33" s="33"/>
      <c r="U33" s="33"/>
      <c r="V33" s="33"/>
      <c r="W33" s="35" t="e">
        <f>ROUND(BD94,2)</f>
        <v>#REF!</v>
      </c>
      <c r="X33" s="35"/>
      <c r="Y33" s="35"/>
      <c r="Z33" s="35"/>
      <c r="AA33" s="35"/>
      <c r="AB33" s="35"/>
      <c r="AC33" s="35"/>
      <c r="AD33" s="35"/>
      <c r="AE33" s="35"/>
      <c r="AF33" s="33"/>
      <c r="AG33" s="33"/>
      <c r="AH33" s="33"/>
      <c r="AI33" s="33"/>
      <c r="AJ33" s="33"/>
      <c r="AK33" s="35">
        <v>0</v>
      </c>
      <c r="AL33" s="35"/>
      <c r="AM33" s="35"/>
      <c r="AN33" s="35"/>
      <c r="AO33" s="35"/>
      <c r="AP33" s="33"/>
      <c r="AQ33" s="33"/>
      <c r="AR33" s="36"/>
    </row>
    <row r="34" spans="1:57" s="29" customFormat="1" ht="6.75" customHeight="1">
      <c r="A34" s="22"/>
      <c r="B34" s="23"/>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8"/>
      <c r="BE34" s="22"/>
    </row>
    <row r="35" spans="1:57" s="29" customFormat="1" ht="25.5" customHeight="1">
      <c r="A35" s="22"/>
      <c r="B35" s="23"/>
      <c r="C35" s="37"/>
      <c r="D35" s="38" t="s">
        <v>38</v>
      </c>
      <c r="E35" s="39"/>
      <c r="F35" s="39"/>
      <c r="G35" s="39"/>
      <c r="H35" s="39"/>
      <c r="I35" s="39"/>
      <c r="J35" s="39"/>
      <c r="K35" s="39"/>
      <c r="L35" s="39"/>
      <c r="M35" s="39"/>
      <c r="N35" s="39"/>
      <c r="O35" s="39"/>
      <c r="P35" s="39"/>
      <c r="Q35" s="39"/>
      <c r="R35" s="39"/>
      <c r="S35" s="39"/>
      <c r="T35" s="40" t="s">
        <v>39</v>
      </c>
      <c r="U35" s="39"/>
      <c r="V35" s="39"/>
      <c r="W35" s="39"/>
      <c r="X35" s="41" t="s">
        <v>40</v>
      </c>
      <c r="Y35" s="41"/>
      <c r="Z35" s="41"/>
      <c r="AA35" s="41"/>
      <c r="AB35" s="41"/>
      <c r="AC35" s="39"/>
      <c r="AD35" s="39"/>
      <c r="AE35" s="39"/>
      <c r="AF35" s="39"/>
      <c r="AG35" s="39"/>
      <c r="AH35" s="39"/>
      <c r="AI35" s="39"/>
      <c r="AJ35" s="39"/>
      <c r="AK35" s="42">
        <f>AK26+AK29+AK30</f>
        <v>0</v>
      </c>
      <c r="AL35" s="42"/>
      <c r="AM35" s="42"/>
      <c r="AN35" s="42"/>
      <c r="AO35" s="42"/>
      <c r="AP35" s="37"/>
      <c r="AQ35" s="43"/>
      <c r="AR35" s="28"/>
      <c r="BE35" s="22"/>
    </row>
    <row r="36" spans="1:57" s="29" customFormat="1" ht="6.75" customHeight="1">
      <c r="A36" s="22"/>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8"/>
      <c r="BE36" s="22"/>
    </row>
    <row r="37" spans="1:57" s="29" customFormat="1" ht="14.25" customHeight="1">
      <c r="A37" s="22"/>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8"/>
      <c r="BE37" s="22"/>
    </row>
    <row r="38" spans="2:44" ht="14.25" customHeight="1">
      <c r="B38" s="8"/>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7"/>
    </row>
    <row r="39" spans="2:44" ht="14.25" customHeight="1">
      <c r="B39" s="8"/>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7"/>
    </row>
    <row r="40" spans="2:44" ht="14.25" customHeight="1">
      <c r="B40" s="8"/>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7"/>
    </row>
    <row r="41" spans="2:44" ht="14.25" customHeight="1">
      <c r="B41" s="8"/>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7"/>
    </row>
    <row r="42" spans="2:44" ht="14.25" customHeight="1">
      <c r="B42" s="8"/>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7"/>
    </row>
    <row r="43" spans="2:44" ht="14.25" customHeight="1">
      <c r="B43" s="8"/>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7"/>
    </row>
    <row r="44" spans="2:44" ht="14.25" customHeight="1">
      <c r="B44" s="8"/>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7"/>
    </row>
    <row r="45" spans="2:44" ht="14.25" customHeight="1">
      <c r="B45" s="8"/>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7"/>
    </row>
    <row r="46" spans="2:44" ht="14.25" customHeight="1">
      <c r="B46" s="8"/>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7"/>
    </row>
    <row r="47" spans="2:44" ht="14.25" customHeight="1">
      <c r="B47" s="8"/>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7"/>
    </row>
    <row r="48" spans="2:44" ht="14.25" customHeight="1">
      <c r="B48" s="8"/>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7"/>
    </row>
    <row r="49" spans="2:44" s="29" customFormat="1" ht="14.25" customHeight="1">
      <c r="B49" s="44"/>
      <c r="C49" s="45"/>
      <c r="D49" s="46" t="s">
        <v>41</v>
      </c>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6" t="s">
        <v>42</v>
      </c>
      <c r="AI49" s="47"/>
      <c r="AJ49" s="47"/>
      <c r="AK49" s="47"/>
      <c r="AL49" s="47"/>
      <c r="AM49" s="47"/>
      <c r="AN49" s="47"/>
      <c r="AO49" s="47"/>
      <c r="AP49" s="45"/>
      <c r="AQ49" s="45"/>
      <c r="AR49" s="48"/>
    </row>
    <row r="50" spans="2:44" ht="12.75">
      <c r="B50" s="8"/>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7"/>
    </row>
    <row r="51" spans="2:44" ht="12.75">
      <c r="B51" s="8"/>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7"/>
    </row>
    <row r="52" spans="2:44" ht="12.75">
      <c r="B52" s="8"/>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7"/>
    </row>
    <row r="53" spans="2:44" ht="12.75">
      <c r="B53" s="8"/>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7"/>
    </row>
    <row r="54" spans="2:44" ht="12.75">
      <c r="B54" s="8"/>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7"/>
    </row>
    <row r="55" spans="2:44" ht="12.75">
      <c r="B55" s="8"/>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7"/>
    </row>
    <row r="56" spans="2:44" ht="12.75">
      <c r="B56" s="8"/>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7"/>
    </row>
    <row r="57" spans="2:44" ht="12.75">
      <c r="B57" s="8"/>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7"/>
    </row>
    <row r="58" spans="2:44" ht="12.75">
      <c r="B58" s="8"/>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7"/>
    </row>
    <row r="59" spans="2:44" ht="12.75">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7"/>
    </row>
    <row r="60" spans="1:57" s="29" customFormat="1" ht="12.75">
      <c r="A60" s="22"/>
      <c r="B60" s="23"/>
      <c r="C60" s="24"/>
      <c r="D60" s="49" t="s">
        <v>43</v>
      </c>
      <c r="E60" s="26"/>
      <c r="F60" s="26"/>
      <c r="G60" s="26"/>
      <c r="H60" s="26"/>
      <c r="I60" s="26"/>
      <c r="J60" s="26"/>
      <c r="K60" s="26"/>
      <c r="L60" s="26"/>
      <c r="M60" s="26"/>
      <c r="N60" s="26"/>
      <c r="O60" s="26"/>
      <c r="P60" s="26"/>
      <c r="Q60" s="26"/>
      <c r="R60" s="26"/>
      <c r="S60" s="26"/>
      <c r="T60" s="26"/>
      <c r="U60" s="26"/>
      <c r="V60" s="49" t="s">
        <v>44</v>
      </c>
      <c r="W60" s="26"/>
      <c r="X60" s="26"/>
      <c r="Y60" s="26"/>
      <c r="Z60" s="26"/>
      <c r="AA60" s="26"/>
      <c r="AB60" s="26"/>
      <c r="AC60" s="26"/>
      <c r="AD60" s="26"/>
      <c r="AE60" s="26"/>
      <c r="AF60" s="26"/>
      <c r="AG60" s="26"/>
      <c r="AH60" s="49" t="s">
        <v>43</v>
      </c>
      <c r="AI60" s="26"/>
      <c r="AJ60" s="26"/>
      <c r="AK60" s="26"/>
      <c r="AL60" s="26"/>
      <c r="AM60" s="49" t="s">
        <v>44</v>
      </c>
      <c r="AN60" s="26"/>
      <c r="AO60" s="26"/>
      <c r="AP60" s="24"/>
      <c r="AQ60" s="24"/>
      <c r="AR60" s="28"/>
      <c r="BE60" s="22"/>
    </row>
    <row r="61" spans="2:44" ht="12.75">
      <c r="B61" s="8"/>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7"/>
    </row>
    <row r="62" spans="2:44" ht="12.75">
      <c r="B62" s="8"/>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7"/>
    </row>
    <row r="63" spans="2:44" ht="12.75">
      <c r="B63" s="8"/>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7"/>
    </row>
    <row r="64" spans="1:57" s="29" customFormat="1" ht="12.75">
      <c r="A64" s="22"/>
      <c r="B64" s="23"/>
      <c r="C64" s="24"/>
      <c r="D64" s="46" t="s">
        <v>45</v>
      </c>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46" t="s">
        <v>46</v>
      </c>
      <c r="AI64" s="50"/>
      <c r="AJ64" s="50"/>
      <c r="AK64" s="50"/>
      <c r="AL64" s="50"/>
      <c r="AM64" s="50"/>
      <c r="AN64" s="50"/>
      <c r="AO64" s="50"/>
      <c r="AP64" s="24"/>
      <c r="AQ64" s="24"/>
      <c r="AR64" s="28"/>
      <c r="BE64" s="22"/>
    </row>
    <row r="65" spans="2:44" ht="12.75">
      <c r="B65" s="8"/>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7"/>
    </row>
    <row r="66" spans="2:44" ht="12.75">
      <c r="B66" s="8"/>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7"/>
    </row>
    <row r="67" spans="2:44" ht="12.75">
      <c r="B67" s="8"/>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7"/>
    </row>
    <row r="68" spans="2:44" ht="12.75">
      <c r="B68" s="8"/>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7"/>
    </row>
    <row r="69" spans="2:44" ht="12.75">
      <c r="B69" s="8"/>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7"/>
    </row>
    <row r="70" spans="2:44" ht="12.75">
      <c r="B70" s="8"/>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7"/>
    </row>
    <row r="71" spans="2:44" ht="12.75">
      <c r="B71" s="8"/>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7"/>
    </row>
    <row r="72" spans="2:44" ht="12.75">
      <c r="B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7"/>
    </row>
    <row r="73" spans="2:44" ht="12.75">
      <c r="B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7"/>
    </row>
    <row r="74" spans="2:44" ht="12.75">
      <c r="B74" s="8"/>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7"/>
    </row>
    <row r="75" spans="1:57" s="29" customFormat="1" ht="12.75">
      <c r="A75" s="22"/>
      <c r="B75" s="23"/>
      <c r="C75" s="24"/>
      <c r="D75" s="49" t="s">
        <v>43</v>
      </c>
      <c r="E75" s="26"/>
      <c r="F75" s="26"/>
      <c r="G75" s="26"/>
      <c r="H75" s="26"/>
      <c r="I75" s="26"/>
      <c r="J75" s="26"/>
      <c r="K75" s="26"/>
      <c r="L75" s="26"/>
      <c r="M75" s="26"/>
      <c r="N75" s="26"/>
      <c r="O75" s="26"/>
      <c r="P75" s="26"/>
      <c r="Q75" s="26"/>
      <c r="R75" s="26"/>
      <c r="S75" s="26"/>
      <c r="T75" s="26"/>
      <c r="U75" s="26"/>
      <c r="V75" s="49" t="s">
        <v>44</v>
      </c>
      <c r="W75" s="26"/>
      <c r="X75" s="26"/>
      <c r="Y75" s="26"/>
      <c r="Z75" s="26"/>
      <c r="AA75" s="26"/>
      <c r="AB75" s="26"/>
      <c r="AC75" s="26"/>
      <c r="AD75" s="26"/>
      <c r="AE75" s="26"/>
      <c r="AF75" s="26"/>
      <c r="AG75" s="26"/>
      <c r="AH75" s="49" t="s">
        <v>43</v>
      </c>
      <c r="AI75" s="26"/>
      <c r="AJ75" s="26"/>
      <c r="AK75" s="26"/>
      <c r="AL75" s="26"/>
      <c r="AM75" s="49" t="s">
        <v>44</v>
      </c>
      <c r="AN75" s="26"/>
      <c r="AO75" s="26"/>
      <c r="AP75" s="24"/>
      <c r="AQ75" s="24"/>
      <c r="AR75" s="28"/>
      <c r="BE75" s="22"/>
    </row>
    <row r="76" spans="1:57" s="29" customFormat="1" ht="12.75">
      <c r="A76" s="22"/>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8"/>
      <c r="BE76" s="22"/>
    </row>
    <row r="77" spans="1:57" s="29" customFormat="1" ht="6.75" customHeight="1">
      <c r="A77" s="22"/>
      <c r="B77" s="51"/>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28"/>
      <c r="BE77" s="22"/>
    </row>
    <row r="81" spans="1:57" s="29" customFormat="1" ht="6.75" customHeight="1">
      <c r="A81" s="22"/>
      <c r="B81" s="53"/>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28"/>
      <c r="BE81" s="22"/>
    </row>
    <row r="82" spans="1:57" s="29" customFormat="1" ht="24.75" customHeight="1">
      <c r="A82" s="22"/>
      <c r="B82" s="23"/>
      <c r="C82" s="10" t="s">
        <v>47</v>
      </c>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24"/>
      <c r="AQ82" s="24"/>
      <c r="AR82" s="28"/>
      <c r="BE82" s="22"/>
    </row>
    <row r="83" spans="1:57" s="29" customFormat="1" ht="6.75" customHeight="1">
      <c r="A83" s="22"/>
      <c r="B83" s="2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8"/>
      <c r="BE83" s="22"/>
    </row>
    <row r="84" spans="2:44" s="55" customFormat="1" ht="12" customHeight="1">
      <c r="B84" s="56"/>
      <c r="C84" s="16" t="s">
        <v>11</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8"/>
    </row>
    <row r="85" spans="2:44" s="59" customFormat="1" ht="19.5" customHeight="1">
      <c r="B85" s="60"/>
      <c r="C85" s="61" t="s">
        <v>12</v>
      </c>
      <c r="D85" s="62"/>
      <c r="E85" s="62"/>
      <c r="F85" s="62"/>
      <c r="G85" s="62"/>
      <c r="H85" s="62"/>
      <c r="I85" s="62"/>
      <c r="J85" s="62"/>
      <c r="K85" s="62"/>
      <c r="L85" s="63" t="str">
        <f>K6</f>
        <v>3. Vybavení učebny</v>
      </c>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2"/>
      <c r="AQ85" s="62"/>
      <c r="AR85" s="64"/>
    </row>
    <row r="86" spans="1:57" s="29" customFormat="1" ht="6.75" customHeight="1">
      <c r="A86" s="22"/>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8"/>
      <c r="BE86" s="22"/>
    </row>
    <row r="87" spans="1:57" s="29" customFormat="1" ht="12" customHeight="1">
      <c r="A87" s="22"/>
      <c r="B87" s="23"/>
      <c r="C87" s="16" t="s">
        <v>16</v>
      </c>
      <c r="D87" s="24"/>
      <c r="E87" s="24"/>
      <c r="F87" s="24"/>
      <c r="G87" s="24"/>
      <c r="H87" s="24"/>
      <c r="I87" s="24"/>
      <c r="J87" s="24"/>
      <c r="K87" s="24"/>
      <c r="L87" s="65" t="str">
        <f>IF(K8="","",K8)</f>
        <v> </v>
      </c>
      <c r="M87" s="24"/>
      <c r="N87" s="24"/>
      <c r="O87" s="24"/>
      <c r="P87" s="24"/>
      <c r="Q87" s="24"/>
      <c r="R87" s="24"/>
      <c r="S87" s="24"/>
      <c r="T87" s="24"/>
      <c r="U87" s="24"/>
      <c r="V87" s="24"/>
      <c r="W87" s="24"/>
      <c r="X87" s="24"/>
      <c r="Y87" s="24"/>
      <c r="Z87" s="24"/>
      <c r="AA87" s="24"/>
      <c r="AB87" s="24"/>
      <c r="AC87" s="24"/>
      <c r="AD87" s="24"/>
      <c r="AE87" s="24"/>
      <c r="AF87" s="24"/>
      <c r="AG87" s="24"/>
      <c r="AH87" s="24"/>
      <c r="AI87" s="16" t="s">
        <v>48</v>
      </c>
      <c r="AJ87" s="24"/>
      <c r="AK87" s="24"/>
      <c r="AL87" s="24"/>
      <c r="AM87" s="66"/>
      <c r="AN87" s="66"/>
      <c r="AO87" s="24"/>
      <c r="AP87" s="24"/>
      <c r="AQ87" s="24"/>
      <c r="AR87" s="28"/>
      <c r="BE87" s="22"/>
    </row>
    <row r="88" spans="1:57" s="29" customFormat="1" ht="6.75" customHeight="1">
      <c r="A88" s="22"/>
      <c r="B88" s="23"/>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8"/>
      <c r="BE88" s="22"/>
    </row>
    <row r="89" spans="1:57" s="29" customFormat="1" ht="15" customHeight="1">
      <c r="A89" s="22"/>
      <c r="B89" s="23"/>
      <c r="C89" s="16" t="s">
        <v>20</v>
      </c>
      <c r="D89" s="24"/>
      <c r="E89" s="24"/>
      <c r="F89" s="24"/>
      <c r="G89" s="24"/>
      <c r="H89" s="24"/>
      <c r="I89" s="24"/>
      <c r="J89" s="24"/>
      <c r="K89" s="24"/>
      <c r="L89" s="57" t="str">
        <f>IF(E11="","",E11)</f>
        <v> </v>
      </c>
      <c r="M89" s="24"/>
      <c r="N89" s="24"/>
      <c r="O89" s="24"/>
      <c r="P89" s="24"/>
      <c r="Q89" s="24"/>
      <c r="R89" s="24"/>
      <c r="S89" s="24"/>
      <c r="T89" s="24"/>
      <c r="U89" s="24"/>
      <c r="V89" s="24"/>
      <c r="W89" s="24"/>
      <c r="X89" s="24"/>
      <c r="Y89" s="24"/>
      <c r="Z89" s="24"/>
      <c r="AA89" s="24"/>
      <c r="AB89" s="24"/>
      <c r="AC89" s="24"/>
      <c r="AD89" s="24"/>
      <c r="AE89" s="24"/>
      <c r="AF89" s="24"/>
      <c r="AG89" s="24"/>
      <c r="AH89" s="24"/>
      <c r="AI89" s="16" t="s">
        <v>24</v>
      </c>
      <c r="AJ89" s="24"/>
      <c r="AK89" s="24"/>
      <c r="AL89" s="24"/>
      <c r="AM89" s="67" t="str">
        <f>IF(E17="","",E17)</f>
        <v> </v>
      </c>
      <c r="AN89" s="67"/>
      <c r="AO89" s="67"/>
      <c r="AP89" s="67"/>
      <c r="AQ89" s="24"/>
      <c r="AR89" s="28"/>
      <c r="AS89" s="68" t="s">
        <v>49</v>
      </c>
      <c r="AT89" s="68"/>
      <c r="AU89" s="69"/>
      <c r="AV89" s="69"/>
      <c r="AW89" s="69"/>
      <c r="AX89" s="69"/>
      <c r="AY89" s="69"/>
      <c r="AZ89" s="69"/>
      <c r="BA89" s="69"/>
      <c r="BB89" s="69"/>
      <c r="BC89" s="69"/>
      <c r="BD89" s="70"/>
      <c r="BE89" s="22"/>
    </row>
    <row r="90" spans="1:57" s="29" customFormat="1" ht="15" customHeight="1">
      <c r="A90" s="22"/>
      <c r="B90" s="23"/>
      <c r="C90" s="16" t="s">
        <v>23</v>
      </c>
      <c r="D90" s="24"/>
      <c r="E90" s="24"/>
      <c r="F90" s="24"/>
      <c r="G90" s="24"/>
      <c r="H90" s="24"/>
      <c r="I90" s="24"/>
      <c r="J90" s="24"/>
      <c r="K90" s="24"/>
      <c r="L90" s="57" t="str">
        <f>IF(E14="","",E14)</f>
        <v> </v>
      </c>
      <c r="M90" s="24"/>
      <c r="N90" s="24"/>
      <c r="O90" s="24"/>
      <c r="P90" s="24"/>
      <c r="Q90" s="24"/>
      <c r="R90" s="24"/>
      <c r="S90" s="24"/>
      <c r="T90" s="24"/>
      <c r="U90" s="24"/>
      <c r="V90" s="24"/>
      <c r="W90" s="24"/>
      <c r="X90" s="24"/>
      <c r="Y90" s="24"/>
      <c r="Z90" s="24"/>
      <c r="AA90" s="24"/>
      <c r="AB90" s="24"/>
      <c r="AC90" s="24"/>
      <c r="AD90" s="24"/>
      <c r="AE90" s="24"/>
      <c r="AF90" s="24"/>
      <c r="AG90" s="24"/>
      <c r="AH90" s="24"/>
      <c r="AI90" s="16" t="s">
        <v>26</v>
      </c>
      <c r="AJ90" s="24"/>
      <c r="AK90" s="24"/>
      <c r="AL90" s="24"/>
      <c r="AM90" s="67" t="str">
        <f>IF(E20="","",E20)</f>
        <v> </v>
      </c>
      <c r="AN90" s="67"/>
      <c r="AO90" s="67"/>
      <c r="AP90" s="67"/>
      <c r="AQ90" s="24"/>
      <c r="AR90" s="28"/>
      <c r="AS90" s="68"/>
      <c r="AT90" s="68"/>
      <c r="AU90" s="71"/>
      <c r="AV90" s="71"/>
      <c r="AW90" s="71"/>
      <c r="AX90" s="71"/>
      <c r="AY90" s="71"/>
      <c r="AZ90" s="71"/>
      <c r="BA90" s="71"/>
      <c r="BB90" s="71"/>
      <c r="BC90" s="71"/>
      <c r="BD90" s="72"/>
      <c r="BE90" s="22"/>
    </row>
    <row r="91" spans="1:57" s="29" customFormat="1" ht="10.5" customHeight="1">
      <c r="A91" s="22"/>
      <c r="B91" s="23"/>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8"/>
      <c r="AS91" s="68"/>
      <c r="AT91" s="68"/>
      <c r="AU91" s="73"/>
      <c r="AV91" s="73"/>
      <c r="AW91" s="73"/>
      <c r="AX91" s="73"/>
      <c r="AY91" s="73"/>
      <c r="AZ91" s="73"/>
      <c r="BA91" s="73"/>
      <c r="BB91" s="73"/>
      <c r="BC91" s="73"/>
      <c r="BD91" s="74"/>
      <c r="BE91" s="22"/>
    </row>
    <row r="92" spans="1:57" s="29" customFormat="1" ht="29.25" customHeight="1">
      <c r="A92" s="22"/>
      <c r="B92" s="75"/>
      <c r="C92" s="76"/>
      <c r="D92" s="76" t="s">
        <v>50</v>
      </c>
      <c r="E92" s="76"/>
      <c r="F92" s="76"/>
      <c r="G92" s="76"/>
      <c r="H92" s="77"/>
      <c r="I92" s="76" t="s">
        <v>51</v>
      </c>
      <c r="J92" s="76"/>
      <c r="K92" s="76"/>
      <c r="L92" s="76"/>
      <c r="M92" s="76"/>
      <c r="N92" s="76"/>
      <c r="O92" s="76"/>
      <c r="P92" s="76"/>
      <c r="Q92" s="76"/>
      <c r="R92" s="76"/>
      <c r="S92" s="76"/>
      <c r="T92" s="76"/>
      <c r="U92" s="76"/>
      <c r="V92" s="76"/>
      <c r="W92" s="76"/>
      <c r="X92" s="76"/>
      <c r="Y92" s="76"/>
      <c r="Z92" s="76"/>
      <c r="AA92" s="76"/>
      <c r="AB92" s="76"/>
      <c r="AC92" s="76"/>
      <c r="AD92" s="76"/>
      <c r="AE92" s="76"/>
      <c r="AF92" s="76"/>
      <c r="AG92" s="78" t="s">
        <v>52</v>
      </c>
      <c r="AH92" s="78"/>
      <c r="AI92" s="78"/>
      <c r="AJ92" s="78"/>
      <c r="AK92" s="78"/>
      <c r="AL92" s="78"/>
      <c r="AM92" s="78"/>
      <c r="AN92" s="79" t="s">
        <v>53</v>
      </c>
      <c r="AO92" s="79"/>
      <c r="AP92" s="79"/>
      <c r="AQ92" s="80" t="s">
        <v>54</v>
      </c>
      <c r="AR92" s="28"/>
      <c r="AS92" s="81" t="s">
        <v>55</v>
      </c>
      <c r="AT92" s="82" t="s">
        <v>56</v>
      </c>
      <c r="AU92" s="82" t="s">
        <v>57</v>
      </c>
      <c r="AV92" s="82" t="s">
        <v>58</v>
      </c>
      <c r="AW92" s="82" t="s">
        <v>59</v>
      </c>
      <c r="AX92" s="82" t="s">
        <v>60</v>
      </c>
      <c r="AY92" s="82" t="s">
        <v>61</v>
      </c>
      <c r="AZ92" s="82" t="s">
        <v>62</v>
      </c>
      <c r="BA92" s="82" t="s">
        <v>63</v>
      </c>
      <c r="BB92" s="82" t="s">
        <v>64</v>
      </c>
      <c r="BC92" s="82" t="s">
        <v>65</v>
      </c>
      <c r="BD92" s="83" t="s">
        <v>66</v>
      </c>
      <c r="BE92" s="22"/>
    </row>
    <row r="93" spans="1:57" s="29" customFormat="1" ht="10.5" customHeight="1">
      <c r="A93" s="22"/>
      <c r="B93" s="23"/>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8"/>
      <c r="AS93" s="84"/>
      <c r="AT93" s="85"/>
      <c r="AU93" s="85"/>
      <c r="AV93" s="85"/>
      <c r="AW93" s="85"/>
      <c r="AX93" s="85"/>
      <c r="AY93" s="85"/>
      <c r="AZ93" s="85"/>
      <c r="BA93" s="85"/>
      <c r="BB93" s="85"/>
      <c r="BC93" s="85"/>
      <c r="BD93" s="86"/>
      <c r="BE93" s="22"/>
    </row>
    <row r="94" spans="2:90" s="87" customFormat="1" ht="25.5" customHeight="1">
      <c r="B94" s="88"/>
      <c r="C94" s="89" t="s">
        <v>67</v>
      </c>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1">
        <f>ROUND(SUM(AG95:AG98),2)</f>
        <v>0</v>
      </c>
      <c r="AH94" s="91"/>
      <c r="AI94" s="91"/>
      <c r="AJ94" s="91"/>
      <c r="AK94" s="91"/>
      <c r="AL94" s="91"/>
      <c r="AM94" s="91"/>
      <c r="AN94" s="92">
        <f>SUM(AN95:AN98)</f>
        <v>0</v>
      </c>
      <c r="AO94" s="92"/>
      <c r="AP94" s="92"/>
      <c r="AQ94" s="93"/>
      <c r="AR94" s="94"/>
      <c r="AS94" s="95">
        <f>ROUND(SUM(AS95:AS98),2)</f>
        <v>0</v>
      </c>
      <c r="AT94" s="96" t="e">
        <f>ROUND(SUM(AV94:AW94),2)</f>
        <v>#REF!</v>
      </c>
      <c r="AU94" s="97" t="e">
        <f>ROUND(SUM(AU95:AU98),5)</f>
        <v>#REF!</v>
      </c>
      <c r="AV94" s="96" t="e">
        <f>ROUND(AZ94*L29,2)</f>
        <v>#REF!</v>
      </c>
      <c r="AW94" s="96" t="e">
        <f>ROUND(BA94*L30,2)</f>
        <v>#REF!</v>
      </c>
      <c r="AX94" s="96" t="e">
        <f>ROUND(BB94*L29,2)</f>
        <v>#REF!</v>
      </c>
      <c r="AY94" s="96" t="e">
        <f>ROUND(BC94*L30,2)</f>
        <v>#REF!</v>
      </c>
      <c r="AZ94" s="96" t="e">
        <f>ROUND(SUM(AZ95:AZ98),2)</f>
        <v>#REF!</v>
      </c>
      <c r="BA94" s="96" t="e">
        <f>ROUND(SUM(BA95:BA98),2)</f>
        <v>#REF!</v>
      </c>
      <c r="BB94" s="96" t="e">
        <f>ROUND(SUM(BB95:BB98),2)</f>
        <v>#REF!</v>
      </c>
      <c r="BC94" s="96" t="e">
        <f>ROUND(SUM(BC95:BC98),2)</f>
        <v>#REF!</v>
      </c>
      <c r="BD94" s="98" t="e">
        <f>ROUND(SUM(BD95:BD98),2)</f>
        <v>#REF!</v>
      </c>
      <c r="BS94" s="99" t="s">
        <v>68</v>
      </c>
      <c r="BT94" s="99" t="s">
        <v>69</v>
      </c>
      <c r="BU94" s="100" t="s">
        <v>70</v>
      </c>
      <c r="BV94" s="99" t="s">
        <v>71</v>
      </c>
      <c r="BW94" s="99" t="s">
        <v>4</v>
      </c>
      <c r="BX94" s="99" t="s">
        <v>72</v>
      </c>
      <c r="CL94" s="99"/>
    </row>
    <row r="95" spans="1:91" s="114" customFormat="1" ht="33.75" customHeight="1">
      <c r="A95" s="101" t="s">
        <v>73</v>
      </c>
      <c r="B95" s="102"/>
      <c r="C95" s="103"/>
      <c r="D95" s="104" t="s">
        <v>74</v>
      </c>
      <c r="E95" s="104"/>
      <c r="F95" s="104"/>
      <c r="G95" s="104"/>
      <c r="H95" s="104"/>
      <c r="I95" s="105"/>
      <c r="J95" s="106" t="s">
        <v>75</v>
      </c>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7">
        <f>'01-Palachova - Krycí list'!R49</f>
        <v>0</v>
      </c>
      <c r="AH95" s="107"/>
      <c r="AI95" s="107"/>
      <c r="AJ95" s="107"/>
      <c r="AK95" s="107"/>
      <c r="AL95" s="107"/>
      <c r="AM95" s="107"/>
      <c r="AN95" s="107">
        <f>AG95*1.21</f>
        <v>0</v>
      </c>
      <c r="AO95" s="107"/>
      <c r="AP95" s="107"/>
      <c r="AQ95" s="108" t="s">
        <v>76</v>
      </c>
      <c r="AR95" s="109"/>
      <c r="AS95" s="110">
        <v>0</v>
      </c>
      <c r="AT95" s="111" t="e">
        <f>ROUND(SUM(AV95:AW95),2)</f>
        <v>#REF!</v>
      </c>
      <c r="AU95" s="112" t="e">
        <f>#REF!</f>
        <v>#REF!</v>
      </c>
      <c r="AV95" s="111" t="e">
        <f>#REF!</f>
        <v>#REF!</v>
      </c>
      <c r="AW95" s="111" t="e">
        <f>#REF!</f>
        <v>#REF!</v>
      </c>
      <c r="AX95" s="111" t="e">
        <f>#REF!</f>
        <v>#REF!</v>
      </c>
      <c r="AY95" s="111" t="e">
        <f>#REF!</f>
        <v>#REF!</v>
      </c>
      <c r="AZ95" s="111" t="e">
        <f>#REF!</f>
        <v>#REF!</v>
      </c>
      <c r="BA95" s="111" t="e">
        <f>#REF!</f>
        <v>#REF!</v>
      </c>
      <c r="BB95" s="111" t="e">
        <f>#REF!</f>
        <v>#REF!</v>
      </c>
      <c r="BC95" s="111" t="e">
        <f>#REF!</f>
        <v>#REF!</v>
      </c>
      <c r="BD95" s="113" t="e">
        <f>#REF!</f>
        <v>#REF!</v>
      </c>
      <c r="BT95" s="115" t="s">
        <v>77</v>
      </c>
      <c r="BV95" s="115" t="s">
        <v>71</v>
      </c>
      <c r="BW95" s="115" t="s">
        <v>78</v>
      </c>
      <c r="BX95" s="115" t="s">
        <v>4</v>
      </c>
      <c r="CL95" s="115"/>
      <c r="CM95" s="115" t="s">
        <v>79</v>
      </c>
    </row>
    <row r="96" spans="1:91" s="114" customFormat="1" ht="33.75" customHeight="1">
      <c r="A96" s="101"/>
      <c r="B96" s="102"/>
      <c r="C96" s="103"/>
      <c r="D96" s="104" t="s">
        <v>80</v>
      </c>
      <c r="E96" s="106"/>
      <c r="F96" s="106"/>
      <c r="G96" s="106"/>
      <c r="H96" s="106"/>
      <c r="I96" s="105"/>
      <c r="J96" s="106" t="s">
        <v>81</v>
      </c>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7">
        <f>'02-Nová - Krycí list'!R49+'02a-Nová - Krycí list'!R49</f>
        <v>0</v>
      </c>
      <c r="AH96" s="107"/>
      <c r="AI96" s="107"/>
      <c r="AJ96" s="107"/>
      <c r="AK96" s="107"/>
      <c r="AL96" s="107"/>
      <c r="AM96" s="107"/>
      <c r="AN96" s="107">
        <f>AG96*1.21</f>
        <v>0</v>
      </c>
      <c r="AO96" s="107"/>
      <c r="AP96" s="107"/>
      <c r="AQ96" s="108"/>
      <c r="AR96" s="109"/>
      <c r="AS96" s="110"/>
      <c r="AT96" s="111"/>
      <c r="AU96" s="112"/>
      <c r="AV96" s="111"/>
      <c r="AW96" s="111"/>
      <c r="AX96" s="111"/>
      <c r="AY96" s="111"/>
      <c r="AZ96" s="111"/>
      <c r="BA96" s="111"/>
      <c r="BB96" s="111"/>
      <c r="BC96" s="111"/>
      <c r="BD96" s="113"/>
      <c r="BT96" s="115"/>
      <c r="BV96" s="115"/>
      <c r="BW96" s="115"/>
      <c r="BX96" s="115"/>
      <c r="CL96" s="115"/>
      <c r="CM96" s="115"/>
    </row>
    <row r="97" spans="1:91" s="114" customFormat="1" ht="33.75" customHeight="1">
      <c r="A97" s="101"/>
      <c r="B97" s="102"/>
      <c r="C97" s="103"/>
      <c r="D97" s="104" t="s">
        <v>82</v>
      </c>
      <c r="E97" s="106"/>
      <c r="F97" s="106"/>
      <c r="G97" s="106"/>
      <c r="H97" s="106"/>
      <c r="I97" s="105"/>
      <c r="J97" s="116" t="s">
        <v>83</v>
      </c>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07">
        <f>'03-Neštěmická - Krycí list'!R49</f>
        <v>0</v>
      </c>
      <c r="AH97" s="107"/>
      <c r="AI97" s="107"/>
      <c r="AJ97" s="107"/>
      <c r="AK97" s="107"/>
      <c r="AL97" s="107"/>
      <c r="AM97" s="107"/>
      <c r="AN97" s="107">
        <f>AG97*1.21</f>
        <v>0</v>
      </c>
      <c r="AO97" s="107"/>
      <c r="AP97" s="107"/>
      <c r="AQ97" s="108"/>
      <c r="AR97" s="109"/>
      <c r="AS97" s="110"/>
      <c r="AT97" s="111"/>
      <c r="AU97" s="112"/>
      <c r="AV97" s="111"/>
      <c r="AW97" s="111"/>
      <c r="AX97" s="111"/>
      <c r="AY97" s="111"/>
      <c r="AZ97" s="111"/>
      <c r="BA97" s="111"/>
      <c r="BB97" s="111"/>
      <c r="BC97" s="111"/>
      <c r="BD97" s="113"/>
      <c r="BT97" s="115"/>
      <c r="BV97" s="115"/>
      <c r="BW97" s="115"/>
      <c r="BX97" s="115"/>
      <c r="CL97" s="115"/>
      <c r="CM97" s="115"/>
    </row>
    <row r="98" spans="1:91" s="114" customFormat="1" ht="33.75" customHeight="1">
      <c r="A98" s="101" t="s">
        <v>73</v>
      </c>
      <c r="B98" s="102"/>
      <c r="C98" s="103"/>
      <c r="D98" s="104" t="s">
        <v>84</v>
      </c>
      <c r="E98" s="106"/>
      <c r="F98" s="106"/>
      <c r="G98" s="106"/>
      <c r="H98" s="106"/>
      <c r="I98" s="105"/>
      <c r="J98" s="106" t="s">
        <v>85</v>
      </c>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7">
        <f>'04-Jitřní - Krycí list'!R49</f>
        <v>0</v>
      </c>
      <c r="AH98" s="107"/>
      <c r="AI98" s="107"/>
      <c r="AJ98" s="107"/>
      <c r="AK98" s="107"/>
      <c r="AL98" s="107"/>
      <c r="AM98" s="107"/>
      <c r="AN98" s="107">
        <f>AG98*1.21</f>
        <v>0</v>
      </c>
      <c r="AO98" s="107"/>
      <c r="AP98" s="107"/>
      <c r="AQ98" s="108" t="s">
        <v>76</v>
      </c>
      <c r="AR98" s="109"/>
      <c r="AS98" s="110">
        <v>0</v>
      </c>
      <c r="AT98" s="111" t="e">
        <f>ROUND(SUM(AV98:AW98),2)</f>
        <v>#REF!</v>
      </c>
      <c r="AU98" s="112" t="e">
        <f>#REF!</f>
        <v>#REF!</v>
      </c>
      <c r="AV98" s="111" t="e">
        <f>#REF!</f>
        <v>#REF!</v>
      </c>
      <c r="AW98" s="111" t="e">
        <f>#REF!</f>
        <v>#REF!</v>
      </c>
      <c r="AX98" s="111" t="e">
        <f>#REF!</f>
        <v>#REF!</v>
      </c>
      <c r="AY98" s="111" t="e">
        <f>#REF!</f>
        <v>#REF!</v>
      </c>
      <c r="AZ98" s="111" t="e">
        <f>#REF!</f>
        <v>#REF!</v>
      </c>
      <c r="BA98" s="111" t="e">
        <f>#REF!</f>
        <v>#REF!</v>
      </c>
      <c r="BB98" s="111" t="e">
        <f>#REF!</f>
        <v>#REF!</v>
      </c>
      <c r="BC98" s="111" t="e">
        <f>#REF!</f>
        <v>#REF!</v>
      </c>
      <c r="BD98" s="113" t="e">
        <f>#REF!</f>
        <v>#REF!</v>
      </c>
      <c r="BT98" s="115" t="s">
        <v>77</v>
      </c>
      <c r="BV98" s="115" t="s">
        <v>71</v>
      </c>
      <c r="BW98" s="115" t="s">
        <v>86</v>
      </c>
      <c r="BX98" s="115" t="s">
        <v>4</v>
      </c>
      <c r="CL98" s="115"/>
      <c r="CM98" s="115" t="s">
        <v>79</v>
      </c>
    </row>
    <row r="99" spans="1:57" s="29" customFormat="1" ht="6.75" customHeight="1">
      <c r="A99" s="22"/>
      <c r="B99" s="51"/>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28"/>
      <c r="AS99" s="22"/>
      <c r="AT99" s="22"/>
      <c r="AU99" s="22"/>
      <c r="AV99" s="22"/>
      <c r="AW99" s="22"/>
      <c r="AX99" s="22"/>
      <c r="AY99" s="22"/>
      <c r="AZ99" s="22"/>
      <c r="BA99" s="22"/>
      <c r="BB99" s="22"/>
      <c r="BC99" s="22"/>
      <c r="BD99" s="22"/>
      <c r="BE99" s="22"/>
    </row>
  </sheetData>
  <sheetProtection password="E500" sheet="1"/>
  <mergeCells count="50">
    <mergeCell ref="AR2:BE2"/>
    <mergeCell ref="D4:AO4"/>
    <mergeCell ref="K5:AO5"/>
    <mergeCell ref="K6:AO6"/>
    <mergeCell ref="E23:AN23"/>
    <mergeCell ref="AK26:AO26"/>
    <mergeCell ref="L28:P28"/>
    <mergeCell ref="W28:AE28"/>
    <mergeCell ref="AK28:AO28"/>
    <mergeCell ref="L29:P29"/>
    <mergeCell ref="W29:AE29"/>
    <mergeCell ref="AK29:AO29"/>
    <mergeCell ref="L30:P30"/>
    <mergeCell ref="W30:AE30"/>
    <mergeCell ref="AK30:AO30"/>
    <mergeCell ref="L31:P31"/>
    <mergeCell ref="W31:AE31"/>
    <mergeCell ref="AK31:AO31"/>
    <mergeCell ref="L32:P32"/>
    <mergeCell ref="W32:AE32"/>
    <mergeCell ref="AK32:AO32"/>
    <mergeCell ref="L33:P33"/>
    <mergeCell ref="W33:AE33"/>
    <mergeCell ref="AK33:AO33"/>
    <mergeCell ref="X35:AB35"/>
    <mergeCell ref="AK35:AO35"/>
    <mergeCell ref="C82:AO82"/>
    <mergeCell ref="L85:AO85"/>
    <mergeCell ref="AM87:AN87"/>
    <mergeCell ref="AM89:AP89"/>
    <mergeCell ref="AS89:AT91"/>
    <mergeCell ref="AM90:AP90"/>
    <mergeCell ref="I92:AF92"/>
    <mergeCell ref="AG92:AM92"/>
    <mergeCell ref="AN92:AP92"/>
    <mergeCell ref="AG94:AM94"/>
    <mergeCell ref="AN94:AP94"/>
    <mergeCell ref="D95:H95"/>
    <mergeCell ref="J95:AF95"/>
    <mergeCell ref="AG95:AM95"/>
    <mergeCell ref="AN95:AP95"/>
    <mergeCell ref="J96:AF96"/>
    <mergeCell ref="AG96:AM96"/>
    <mergeCell ref="AN96:AP96"/>
    <mergeCell ref="J97:AF97"/>
    <mergeCell ref="AG97:AM97"/>
    <mergeCell ref="AN97:AP97"/>
    <mergeCell ref="J98:AF98"/>
    <mergeCell ref="AG98:AM98"/>
    <mergeCell ref="AN98:AP98"/>
  </mergeCells>
  <hyperlinks>
    <hyperlink ref="A95" location="20200113!1 - Modernizace ....C2" display="/"/>
    <hyperlink ref="A98" location="20200113!2 - Modernizace ....C2" display="/"/>
  </hyperlinks>
  <printOptions/>
  <pageMargins left="0.39375" right="0.39375" top="0.39375" bottom="0.39375" header="0.5118055555555555" footer="0"/>
  <pageSetup fitToHeight="100" fitToWidth="1" horizontalDpi="300" verticalDpi="300" orientation="portrait" paperSize="9"/>
  <headerFooter alignWithMargins="0">
    <oddFooter>&amp;C&amp;"Arial CE,Běžné"&amp;8Strana &amp;P z &amp;N</oddFooter>
  </headerFooter>
</worksheet>
</file>

<file path=xl/worksheets/sheet10.xml><?xml version="1.0" encoding="utf-8"?>
<worksheet xmlns="http://schemas.openxmlformats.org/spreadsheetml/2006/main" xmlns:r="http://schemas.openxmlformats.org/officeDocument/2006/relationships">
  <dimension ref="A1:S59"/>
  <sheetViews>
    <sheetView showGridLines="0" tabSelected="1" zoomScale="130" zoomScaleNormal="130" workbookViewId="0" topLeftCell="A9">
      <selection activeCell="M40" sqref="M40"/>
    </sheetView>
  </sheetViews>
  <sheetFormatPr defaultColWidth="9.140625" defaultRowHeight="12.75"/>
  <cols>
    <col min="1" max="1" width="2.421875" style="368" customWidth="1"/>
    <col min="2" max="2" width="3.140625" style="368" customWidth="1"/>
    <col min="3" max="3" width="2.7109375" style="368" customWidth="1"/>
    <col min="4" max="4" width="6.8515625" style="368" customWidth="1"/>
    <col min="5" max="5" width="13.57421875" style="368" customWidth="1"/>
    <col min="6" max="6" width="0.5625" style="368" customWidth="1"/>
    <col min="7" max="7" width="2.57421875" style="368" customWidth="1"/>
    <col min="8" max="8" width="2.7109375" style="368" customWidth="1"/>
    <col min="9" max="9" width="9.7109375" style="368" customWidth="1"/>
    <col min="10" max="10" width="13.57421875" style="368" customWidth="1"/>
    <col min="11" max="11" width="0.71875" style="368" customWidth="1"/>
    <col min="12" max="12" width="2.421875" style="368" customWidth="1"/>
    <col min="13" max="13" width="2.8515625" style="368" customWidth="1"/>
    <col min="14" max="14" width="2.00390625" style="368" customWidth="1"/>
    <col min="15" max="15" width="12.7109375" style="368" customWidth="1"/>
    <col min="16" max="16" width="2.8515625" style="368" customWidth="1"/>
    <col min="17" max="17" width="2.00390625" style="368" customWidth="1"/>
    <col min="18" max="18" width="13.57421875" style="368" customWidth="1"/>
    <col min="19" max="19" width="0.5625" style="368" customWidth="1"/>
    <col min="20" max="16384" width="9.140625" style="368" customWidth="1"/>
  </cols>
  <sheetData>
    <row r="1" spans="1:19" ht="12.75" customHeight="1" hidden="1">
      <c r="A1" s="369"/>
      <c r="B1" s="370"/>
      <c r="C1" s="370"/>
      <c r="D1" s="370"/>
      <c r="E1" s="370"/>
      <c r="F1" s="370"/>
      <c r="G1" s="370"/>
      <c r="H1" s="370"/>
      <c r="I1" s="370"/>
      <c r="J1" s="370"/>
      <c r="K1" s="370"/>
      <c r="L1" s="370"/>
      <c r="M1" s="370"/>
      <c r="N1" s="370"/>
      <c r="O1" s="370"/>
      <c r="P1" s="370"/>
      <c r="Q1" s="370"/>
      <c r="R1" s="370"/>
      <c r="S1" s="371"/>
    </row>
    <row r="2" spans="1:19" ht="23.25" customHeight="1">
      <c r="A2" s="369"/>
      <c r="B2" s="370"/>
      <c r="C2" s="370"/>
      <c r="D2" s="370"/>
      <c r="E2" s="370"/>
      <c r="F2" s="370"/>
      <c r="G2" s="372" t="s">
        <v>87</v>
      </c>
      <c r="H2" s="370"/>
      <c r="I2" s="370"/>
      <c r="J2" s="370"/>
      <c r="K2" s="370"/>
      <c r="L2" s="370"/>
      <c r="M2" s="370"/>
      <c r="N2" s="370"/>
      <c r="O2" s="370"/>
      <c r="P2" s="370"/>
      <c r="Q2" s="370"/>
      <c r="R2" s="370"/>
      <c r="S2" s="371"/>
    </row>
    <row r="3" spans="1:19" ht="12" customHeight="1" hidden="1">
      <c r="A3" s="373"/>
      <c r="B3" s="374"/>
      <c r="C3" s="374"/>
      <c r="D3" s="374"/>
      <c r="E3" s="374"/>
      <c r="F3" s="374"/>
      <c r="G3" s="374"/>
      <c r="H3" s="374"/>
      <c r="I3" s="374"/>
      <c r="J3" s="374"/>
      <c r="K3" s="374"/>
      <c r="L3" s="374"/>
      <c r="M3" s="374"/>
      <c r="N3" s="374"/>
      <c r="O3" s="374"/>
      <c r="P3" s="374"/>
      <c r="Q3" s="374"/>
      <c r="R3" s="374"/>
      <c r="S3" s="375"/>
    </row>
    <row r="4" spans="1:19" ht="8.25" customHeight="1">
      <c r="A4" s="376"/>
      <c r="B4" s="377"/>
      <c r="C4" s="377"/>
      <c r="D4" s="377"/>
      <c r="E4" s="377"/>
      <c r="F4" s="377"/>
      <c r="G4" s="377"/>
      <c r="H4" s="377"/>
      <c r="I4" s="377"/>
      <c r="J4" s="377"/>
      <c r="K4" s="377"/>
      <c r="L4" s="377"/>
      <c r="M4" s="377"/>
      <c r="N4" s="377"/>
      <c r="O4" s="377"/>
      <c r="P4" s="377"/>
      <c r="Q4" s="377"/>
      <c r="R4" s="377"/>
      <c r="S4" s="378"/>
    </row>
    <row r="5" spans="1:19" ht="24" customHeight="1">
      <c r="A5" s="379"/>
      <c r="B5" s="380" t="s">
        <v>88</v>
      </c>
      <c r="C5" s="380"/>
      <c r="D5" s="380"/>
      <c r="E5" s="381" t="s">
        <v>85</v>
      </c>
      <c r="F5" s="381"/>
      <c r="G5" s="381"/>
      <c r="H5" s="381"/>
      <c r="I5" s="381"/>
      <c r="J5" s="381"/>
      <c r="K5" s="380"/>
      <c r="L5" s="380"/>
      <c r="M5" s="380"/>
      <c r="N5" s="380"/>
      <c r="O5" s="380" t="s">
        <v>89</v>
      </c>
      <c r="P5" s="382" t="s">
        <v>17</v>
      </c>
      <c r="Q5" s="383"/>
      <c r="R5" s="384"/>
      <c r="S5" s="385"/>
    </row>
    <row r="6" spans="1:19" ht="17.25" customHeight="1" hidden="1">
      <c r="A6" s="379"/>
      <c r="B6" s="380" t="s">
        <v>90</v>
      </c>
      <c r="C6" s="380"/>
      <c r="D6" s="380"/>
      <c r="E6" s="386" t="s">
        <v>91</v>
      </c>
      <c r="F6" s="380"/>
      <c r="G6" s="380"/>
      <c r="H6" s="380"/>
      <c r="I6" s="380"/>
      <c r="J6" s="387"/>
      <c r="K6" s="380"/>
      <c r="L6" s="380"/>
      <c r="M6" s="380"/>
      <c r="N6" s="380"/>
      <c r="O6" s="380"/>
      <c r="P6" s="386"/>
      <c r="Q6" s="388"/>
      <c r="R6" s="387"/>
      <c r="S6" s="385"/>
    </row>
    <row r="7" spans="1:19" ht="24" customHeight="1">
      <c r="A7" s="379"/>
      <c r="B7" s="380" t="s">
        <v>92</v>
      </c>
      <c r="C7" s="380"/>
      <c r="D7" s="380"/>
      <c r="E7" s="389" t="s">
        <v>13</v>
      </c>
      <c r="F7" s="389"/>
      <c r="G7" s="389"/>
      <c r="H7" s="389"/>
      <c r="I7" s="389"/>
      <c r="J7" s="389"/>
      <c r="K7" s="380"/>
      <c r="L7" s="380"/>
      <c r="M7" s="380"/>
      <c r="N7" s="380"/>
      <c r="O7" s="380" t="s">
        <v>94</v>
      </c>
      <c r="P7" s="386"/>
      <c r="Q7" s="388"/>
      <c r="R7" s="387"/>
      <c r="S7" s="385"/>
    </row>
    <row r="8" spans="1:19" ht="17.25" customHeight="1" hidden="1">
      <c r="A8" s="379"/>
      <c r="B8" s="380" t="s">
        <v>95</v>
      </c>
      <c r="C8" s="380"/>
      <c r="D8" s="380"/>
      <c r="E8" s="386" t="s">
        <v>17</v>
      </c>
      <c r="F8" s="380"/>
      <c r="G8" s="380"/>
      <c r="H8" s="380"/>
      <c r="I8" s="380"/>
      <c r="J8" s="387"/>
      <c r="K8" s="380"/>
      <c r="L8" s="380"/>
      <c r="M8" s="380"/>
      <c r="N8" s="380"/>
      <c r="O8" s="380"/>
      <c r="P8" s="386"/>
      <c r="Q8" s="388"/>
      <c r="R8" s="387"/>
      <c r="S8" s="385"/>
    </row>
    <row r="9" spans="1:19" ht="24" customHeight="1">
      <c r="A9" s="379"/>
      <c r="B9" s="380" t="s">
        <v>96</v>
      </c>
      <c r="C9" s="380"/>
      <c r="D9" s="380"/>
      <c r="E9" s="390" t="s">
        <v>1030</v>
      </c>
      <c r="F9" s="390"/>
      <c r="G9" s="390"/>
      <c r="H9" s="390"/>
      <c r="I9" s="390"/>
      <c r="J9" s="390"/>
      <c r="K9" s="380"/>
      <c r="L9" s="380"/>
      <c r="M9" s="380"/>
      <c r="N9" s="380"/>
      <c r="O9" s="380" t="s">
        <v>98</v>
      </c>
      <c r="P9" s="391"/>
      <c r="Q9" s="391"/>
      <c r="R9" s="391"/>
      <c r="S9" s="385"/>
    </row>
    <row r="10" spans="1:19" ht="17.25" customHeight="1" hidden="1">
      <c r="A10" s="379"/>
      <c r="B10" s="380" t="s">
        <v>99</v>
      </c>
      <c r="C10" s="380"/>
      <c r="D10" s="380"/>
      <c r="E10" s="380" t="s">
        <v>17</v>
      </c>
      <c r="F10" s="380"/>
      <c r="G10" s="380"/>
      <c r="H10" s="380"/>
      <c r="I10" s="380"/>
      <c r="J10" s="380"/>
      <c r="K10" s="380"/>
      <c r="L10" s="380"/>
      <c r="M10" s="380"/>
      <c r="N10" s="380"/>
      <c r="O10" s="380"/>
      <c r="P10" s="388"/>
      <c r="Q10" s="388"/>
      <c r="R10" s="380"/>
      <c r="S10" s="385"/>
    </row>
    <row r="11" spans="1:19" ht="17.25" customHeight="1" hidden="1">
      <c r="A11" s="379"/>
      <c r="B11" s="380" t="s">
        <v>100</v>
      </c>
      <c r="C11" s="380"/>
      <c r="D11" s="380"/>
      <c r="E11" s="380" t="s">
        <v>17</v>
      </c>
      <c r="F11" s="380"/>
      <c r="G11" s="380"/>
      <c r="H11" s="380"/>
      <c r="I11" s="380"/>
      <c r="J11" s="380"/>
      <c r="K11" s="380"/>
      <c r="L11" s="380"/>
      <c r="M11" s="380"/>
      <c r="N11" s="380"/>
      <c r="O11" s="380"/>
      <c r="P11" s="388"/>
      <c r="Q11" s="388"/>
      <c r="R11" s="380"/>
      <c r="S11" s="385"/>
    </row>
    <row r="12" spans="1:19" ht="17.25" customHeight="1" hidden="1">
      <c r="A12" s="379"/>
      <c r="B12" s="380" t="s">
        <v>101</v>
      </c>
      <c r="C12" s="380"/>
      <c r="D12" s="380"/>
      <c r="E12" s="380" t="s">
        <v>17</v>
      </c>
      <c r="F12" s="380"/>
      <c r="G12" s="380"/>
      <c r="H12" s="380"/>
      <c r="I12" s="380"/>
      <c r="J12" s="380"/>
      <c r="K12" s="380"/>
      <c r="L12" s="380"/>
      <c r="M12" s="380"/>
      <c r="N12" s="380"/>
      <c r="O12" s="380"/>
      <c r="P12" s="388"/>
      <c r="Q12" s="388"/>
      <c r="R12" s="380"/>
      <c r="S12" s="385"/>
    </row>
    <row r="13" spans="1:19" ht="17.25" customHeight="1" hidden="1">
      <c r="A13" s="379"/>
      <c r="B13" s="380"/>
      <c r="C13" s="380"/>
      <c r="D13" s="380"/>
      <c r="E13" s="380" t="s">
        <v>17</v>
      </c>
      <c r="F13" s="380"/>
      <c r="G13" s="380"/>
      <c r="H13" s="380"/>
      <c r="I13" s="380"/>
      <c r="J13" s="380"/>
      <c r="K13" s="380"/>
      <c r="L13" s="380"/>
      <c r="M13" s="380"/>
      <c r="N13" s="380"/>
      <c r="O13" s="380"/>
      <c r="P13" s="388"/>
      <c r="Q13" s="388"/>
      <c r="R13" s="380"/>
      <c r="S13" s="385"/>
    </row>
    <row r="14" spans="1:19" ht="17.25" customHeight="1" hidden="1">
      <c r="A14" s="379"/>
      <c r="B14" s="380"/>
      <c r="C14" s="380"/>
      <c r="D14" s="380"/>
      <c r="E14" s="380" t="s">
        <v>17</v>
      </c>
      <c r="F14" s="380"/>
      <c r="G14" s="380"/>
      <c r="H14" s="380"/>
      <c r="I14" s="380"/>
      <c r="J14" s="380"/>
      <c r="K14" s="380"/>
      <c r="L14" s="380"/>
      <c r="M14" s="380"/>
      <c r="N14" s="380"/>
      <c r="O14" s="380"/>
      <c r="P14" s="388"/>
      <c r="Q14" s="388"/>
      <c r="R14" s="380"/>
      <c r="S14" s="385"/>
    </row>
    <row r="15" spans="1:19" ht="17.25" customHeight="1" hidden="1">
      <c r="A15" s="379"/>
      <c r="B15" s="380"/>
      <c r="C15" s="380"/>
      <c r="D15" s="380"/>
      <c r="E15" s="380" t="s">
        <v>17</v>
      </c>
      <c r="F15" s="380"/>
      <c r="G15" s="380"/>
      <c r="H15" s="380"/>
      <c r="I15" s="380"/>
      <c r="J15" s="380"/>
      <c r="K15" s="380"/>
      <c r="L15" s="380"/>
      <c r="M15" s="380"/>
      <c r="N15" s="380"/>
      <c r="O15" s="380"/>
      <c r="P15" s="388"/>
      <c r="Q15" s="388"/>
      <c r="R15" s="380"/>
      <c r="S15" s="385"/>
    </row>
    <row r="16" spans="1:19" ht="17.25" customHeight="1" hidden="1">
      <c r="A16" s="379"/>
      <c r="B16" s="380"/>
      <c r="C16" s="380"/>
      <c r="D16" s="380"/>
      <c r="E16" s="380" t="s">
        <v>17</v>
      </c>
      <c r="F16" s="380"/>
      <c r="G16" s="380"/>
      <c r="H16" s="380"/>
      <c r="I16" s="380"/>
      <c r="J16" s="380"/>
      <c r="K16" s="380"/>
      <c r="L16" s="380"/>
      <c r="M16" s="380"/>
      <c r="N16" s="380"/>
      <c r="O16" s="380"/>
      <c r="P16" s="388"/>
      <c r="Q16" s="388"/>
      <c r="R16" s="380"/>
      <c r="S16" s="385"/>
    </row>
    <row r="17" spans="1:19" ht="17.25" customHeight="1" hidden="1">
      <c r="A17" s="379"/>
      <c r="B17" s="380"/>
      <c r="C17" s="380"/>
      <c r="D17" s="380"/>
      <c r="E17" s="380" t="s">
        <v>17</v>
      </c>
      <c r="F17" s="380"/>
      <c r="G17" s="380"/>
      <c r="H17" s="380"/>
      <c r="I17" s="380"/>
      <c r="J17" s="380"/>
      <c r="K17" s="380"/>
      <c r="L17" s="380"/>
      <c r="M17" s="380"/>
      <c r="N17" s="380"/>
      <c r="O17" s="380"/>
      <c r="P17" s="388"/>
      <c r="Q17" s="388"/>
      <c r="R17" s="380"/>
      <c r="S17" s="385"/>
    </row>
    <row r="18" spans="1:19" ht="17.25" customHeight="1" hidden="1">
      <c r="A18" s="379"/>
      <c r="B18" s="380"/>
      <c r="C18" s="380"/>
      <c r="D18" s="380"/>
      <c r="E18" s="380" t="s">
        <v>17</v>
      </c>
      <c r="F18" s="380"/>
      <c r="G18" s="380"/>
      <c r="H18" s="380"/>
      <c r="I18" s="380"/>
      <c r="J18" s="380"/>
      <c r="K18" s="380"/>
      <c r="L18" s="380"/>
      <c r="M18" s="380"/>
      <c r="N18" s="380"/>
      <c r="O18" s="380"/>
      <c r="P18" s="388"/>
      <c r="Q18" s="388"/>
      <c r="R18" s="380"/>
      <c r="S18" s="385"/>
    </row>
    <row r="19" spans="1:19" ht="17.25" customHeight="1" hidden="1">
      <c r="A19" s="379"/>
      <c r="B19" s="380"/>
      <c r="C19" s="380"/>
      <c r="D19" s="380"/>
      <c r="E19" s="380" t="s">
        <v>17</v>
      </c>
      <c r="F19" s="380"/>
      <c r="G19" s="380"/>
      <c r="H19" s="380"/>
      <c r="I19" s="380"/>
      <c r="J19" s="380"/>
      <c r="K19" s="380"/>
      <c r="L19" s="380"/>
      <c r="M19" s="380"/>
      <c r="N19" s="380"/>
      <c r="O19" s="380"/>
      <c r="P19" s="388"/>
      <c r="Q19" s="388"/>
      <c r="R19" s="380"/>
      <c r="S19" s="385"/>
    </row>
    <row r="20" spans="1:19" ht="17.25" customHeight="1" hidden="1">
      <c r="A20" s="379"/>
      <c r="B20" s="380"/>
      <c r="C20" s="380"/>
      <c r="D20" s="380"/>
      <c r="E20" s="380" t="s">
        <v>17</v>
      </c>
      <c r="F20" s="380"/>
      <c r="G20" s="380"/>
      <c r="H20" s="380"/>
      <c r="I20" s="380"/>
      <c r="J20" s="380"/>
      <c r="K20" s="380"/>
      <c r="L20" s="380"/>
      <c r="M20" s="380"/>
      <c r="N20" s="380"/>
      <c r="O20" s="380"/>
      <c r="P20" s="388"/>
      <c r="Q20" s="388"/>
      <c r="R20" s="380"/>
      <c r="S20" s="385"/>
    </row>
    <row r="21" spans="1:19" ht="17.25" customHeight="1" hidden="1">
      <c r="A21" s="379"/>
      <c r="B21" s="380"/>
      <c r="C21" s="380"/>
      <c r="D21" s="380"/>
      <c r="E21" s="380" t="s">
        <v>17</v>
      </c>
      <c r="F21" s="380"/>
      <c r="G21" s="380"/>
      <c r="H21" s="380"/>
      <c r="I21" s="380"/>
      <c r="J21" s="380"/>
      <c r="K21" s="380"/>
      <c r="L21" s="380"/>
      <c r="M21" s="380"/>
      <c r="N21" s="380"/>
      <c r="O21" s="380"/>
      <c r="P21" s="388"/>
      <c r="Q21" s="388"/>
      <c r="R21" s="380"/>
      <c r="S21" s="385"/>
    </row>
    <row r="22" spans="1:19" ht="17.25" customHeight="1" hidden="1">
      <c r="A22" s="379"/>
      <c r="B22" s="380"/>
      <c r="C22" s="380"/>
      <c r="D22" s="380"/>
      <c r="E22" s="380" t="s">
        <v>17</v>
      </c>
      <c r="F22" s="380"/>
      <c r="G22" s="380"/>
      <c r="H22" s="380"/>
      <c r="I22" s="380"/>
      <c r="J22" s="380"/>
      <c r="K22" s="380"/>
      <c r="L22" s="380"/>
      <c r="M22" s="380"/>
      <c r="N22" s="380"/>
      <c r="O22" s="380"/>
      <c r="P22" s="388"/>
      <c r="Q22" s="388"/>
      <c r="R22" s="380"/>
      <c r="S22" s="385"/>
    </row>
    <row r="23" spans="1:19" ht="17.25" customHeight="1" hidden="1">
      <c r="A23" s="379"/>
      <c r="B23" s="380"/>
      <c r="C23" s="380"/>
      <c r="D23" s="380"/>
      <c r="E23" s="380" t="s">
        <v>17</v>
      </c>
      <c r="F23" s="380"/>
      <c r="G23" s="380"/>
      <c r="H23" s="380"/>
      <c r="I23" s="380"/>
      <c r="J23" s="380"/>
      <c r="K23" s="380"/>
      <c r="L23" s="380"/>
      <c r="M23" s="380"/>
      <c r="N23" s="380"/>
      <c r="O23" s="380"/>
      <c r="P23" s="388"/>
      <c r="Q23" s="388"/>
      <c r="R23" s="380"/>
      <c r="S23" s="385"/>
    </row>
    <row r="24" spans="1:19" ht="17.25" customHeight="1" hidden="1">
      <c r="A24" s="379"/>
      <c r="B24" s="380"/>
      <c r="C24" s="380"/>
      <c r="D24" s="380"/>
      <c r="E24" s="380" t="s">
        <v>17</v>
      </c>
      <c r="F24" s="380"/>
      <c r="G24" s="380"/>
      <c r="H24" s="380"/>
      <c r="I24" s="380"/>
      <c r="J24" s="380"/>
      <c r="K24" s="380"/>
      <c r="L24" s="380"/>
      <c r="M24" s="380"/>
      <c r="N24" s="380"/>
      <c r="O24" s="380"/>
      <c r="P24" s="388"/>
      <c r="Q24" s="388"/>
      <c r="R24" s="380"/>
      <c r="S24" s="385"/>
    </row>
    <row r="25" spans="1:19" ht="17.25" customHeight="1">
      <c r="A25" s="379"/>
      <c r="B25" s="380"/>
      <c r="C25" s="380"/>
      <c r="D25" s="380"/>
      <c r="E25" s="380"/>
      <c r="F25" s="380"/>
      <c r="G25" s="380"/>
      <c r="H25" s="380"/>
      <c r="I25" s="380"/>
      <c r="J25" s="380"/>
      <c r="K25" s="380"/>
      <c r="L25" s="380"/>
      <c r="M25" s="380"/>
      <c r="N25" s="380"/>
      <c r="O25" s="380" t="s">
        <v>102</v>
      </c>
      <c r="P25" s="380" t="s">
        <v>103</v>
      </c>
      <c r="Q25" s="380"/>
      <c r="R25" s="380"/>
      <c r="S25" s="385"/>
    </row>
    <row r="26" spans="1:19" ht="17.25" customHeight="1">
      <c r="A26" s="379"/>
      <c r="B26" s="380" t="s">
        <v>104</v>
      </c>
      <c r="C26" s="380"/>
      <c r="D26" s="380"/>
      <c r="E26" s="382" t="s">
        <v>1075</v>
      </c>
      <c r="F26" s="392"/>
      <c r="G26" s="392"/>
      <c r="H26" s="392"/>
      <c r="I26" s="392"/>
      <c r="J26" s="384"/>
      <c r="K26" s="380"/>
      <c r="L26" s="380"/>
      <c r="M26" s="380"/>
      <c r="N26" s="380"/>
      <c r="O26" s="393"/>
      <c r="P26" s="394"/>
      <c r="Q26" s="395"/>
      <c r="R26" s="396"/>
      <c r="S26" s="385"/>
    </row>
    <row r="27" spans="1:19" ht="17.25" customHeight="1">
      <c r="A27" s="379"/>
      <c r="B27" s="380" t="s">
        <v>41</v>
      </c>
      <c r="C27" s="380"/>
      <c r="D27" s="380"/>
      <c r="E27" s="386" t="s">
        <v>992</v>
      </c>
      <c r="F27" s="380"/>
      <c r="G27" s="380"/>
      <c r="H27" s="380"/>
      <c r="I27" s="380"/>
      <c r="J27" s="387"/>
      <c r="K27" s="380"/>
      <c r="L27" s="380"/>
      <c r="M27" s="380"/>
      <c r="N27" s="380"/>
      <c r="O27" s="393"/>
      <c r="P27" s="394"/>
      <c r="Q27" s="395"/>
      <c r="R27" s="396"/>
      <c r="S27" s="385"/>
    </row>
    <row r="28" spans="1:19" ht="17.25" customHeight="1">
      <c r="A28" s="379"/>
      <c r="B28" s="380" t="s">
        <v>46</v>
      </c>
      <c r="C28" s="380"/>
      <c r="D28" s="380"/>
      <c r="E28" s="386" t="s">
        <v>17</v>
      </c>
      <c r="F28" s="380"/>
      <c r="G28" s="380"/>
      <c r="H28" s="380"/>
      <c r="I28" s="380"/>
      <c r="J28" s="387"/>
      <c r="K28" s="380"/>
      <c r="L28" s="380"/>
      <c r="M28" s="380"/>
      <c r="N28" s="380"/>
      <c r="O28" s="393"/>
      <c r="P28" s="394"/>
      <c r="Q28" s="395"/>
      <c r="R28" s="396"/>
      <c r="S28" s="385"/>
    </row>
    <row r="29" spans="1:19" ht="17.25" customHeight="1">
      <c r="A29" s="379"/>
      <c r="B29" s="380"/>
      <c r="C29" s="380"/>
      <c r="D29" s="380"/>
      <c r="E29" s="397"/>
      <c r="F29" s="398"/>
      <c r="G29" s="398"/>
      <c r="H29" s="398"/>
      <c r="I29" s="398"/>
      <c r="J29" s="399"/>
      <c r="K29" s="380"/>
      <c r="L29" s="380"/>
      <c r="M29" s="380"/>
      <c r="N29" s="380"/>
      <c r="O29" s="388"/>
      <c r="P29" s="388"/>
      <c r="Q29" s="388"/>
      <c r="R29" s="380"/>
      <c r="S29" s="385"/>
    </row>
    <row r="30" spans="1:19" ht="17.25" customHeight="1">
      <c r="A30" s="379"/>
      <c r="B30" s="380"/>
      <c r="C30" s="380"/>
      <c r="D30" s="380"/>
      <c r="E30" s="388" t="s">
        <v>106</v>
      </c>
      <c r="F30" s="380"/>
      <c r="G30" s="380" t="s">
        <v>107</v>
      </c>
      <c r="H30" s="380"/>
      <c r="I30" s="380"/>
      <c r="J30" s="380"/>
      <c r="K30" s="380"/>
      <c r="L30" s="380"/>
      <c r="M30" s="380"/>
      <c r="N30" s="380"/>
      <c r="O30" s="388" t="s">
        <v>108</v>
      </c>
      <c r="P30" s="388"/>
      <c r="Q30" s="388"/>
      <c r="R30" s="400"/>
      <c r="S30" s="385"/>
    </row>
    <row r="31" spans="1:19" ht="17.25" customHeight="1">
      <c r="A31" s="379"/>
      <c r="B31" s="380"/>
      <c r="C31" s="380"/>
      <c r="D31" s="380"/>
      <c r="E31" s="393"/>
      <c r="F31" s="380"/>
      <c r="G31" s="394" t="s">
        <v>992</v>
      </c>
      <c r="H31" s="401"/>
      <c r="I31" s="402"/>
      <c r="J31" s="380"/>
      <c r="K31" s="380"/>
      <c r="L31" s="380"/>
      <c r="M31" s="380"/>
      <c r="N31" s="380"/>
      <c r="O31" s="403" t="s">
        <v>109</v>
      </c>
      <c r="P31" s="388"/>
      <c r="Q31" s="388"/>
      <c r="R31" s="400"/>
      <c r="S31" s="385"/>
    </row>
    <row r="32" spans="1:19" ht="8.25" customHeight="1">
      <c r="A32" s="404"/>
      <c r="B32" s="405"/>
      <c r="C32" s="405"/>
      <c r="D32" s="405"/>
      <c r="E32" s="405"/>
      <c r="F32" s="405"/>
      <c r="G32" s="405"/>
      <c r="H32" s="405"/>
      <c r="I32" s="405"/>
      <c r="J32" s="405"/>
      <c r="K32" s="405"/>
      <c r="L32" s="405"/>
      <c r="M32" s="405"/>
      <c r="N32" s="405"/>
      <c r="O32" s="405"/>
      <c r="P32" s="405"/>
      <c r="Q32" s="405"/>
      <c r="R32" s="405"/>
      <c r="S32" s="406"/>
    </row>
    <row r="33" spans="1:19" ht="20.25" customHeight="1">
      <c r="A33" s="407"/>
      <c r="B33" s="408"/>
      <c r="C33" s="408"/>
      <c r="D33" s="408"/>
      <c r="E33" s="409" t="s">
        <v>110</v>
      </c>
      <c r="F33" s="408"/>
      <c r="G33" s="408"/>
      <c r="H33" s="408"/>
      <c r="I33" s="408"/>
      <c r="J33" s="408"/>
      <c r="K33" s="408"/>
      <c r="L33" s="408"/>
      <c r="M33" s="408"/>
      <c r="N33" s="408"/>
      <c r="O33" s="408"/>
      <c r="P33" s="408"/>
      <c r="Q33" s="408"/>
      <c r="R33" s="408"/>
      <c r="S33" s="410"/>
    </row>
    <row r="34" spans="1:19" ht="20.25" customHeight="1">
      <c r="A34" s="411" t="s">
        <v>111</v>
      </c>
      <c r="B34" s="412"/>
      <c r="C34" s="412"/>
      <c r="D34" s="413"/>
      <c r="E34" s="414" t="s">
        <v>112</v>
      </c>
      <c r="F34" s="413"/>
      <c r="G34" s="414" t="s">
        <v>113</v>
      </c>
      <c r="H34" s="412"/>
      <c r="I34" s="413"/>
      <c r="J34" s="414" t="s">
        <v>114</v>
      </c>
      <c r="K34" s="412"/>
      <c r="L34" s="414" t="s">
        <v>115</v>
      </c>
      <c r="M34" s="412"/>
      <c r="N34" s="412"/>
      <c r="O34" s="413"/>
      <c r="P34" s="414" t="s">
        <v>116</v>
      </c>
      <c r="Q34" s="412"/>
      <c r="R34" s="412"/>
      <c r="S34" s="415"/>
    </row>
    <row r="35" spans="1:19" ht="20.25" customHeight="1">
      <c r="A35" s="416"/>
      <c r="B35" s="417"/>
      <c r="C35" s="417"/>
      <c r="D35" s="418">
        <v>0</v>
      </c>
      <c r="E35" s="419">
        <f>IF(D35=0,0,R49/D35)</f>
        <v>0</v>
      </c>
      <c r="F35" s="420"/>
      <c r="G35" s="421"/>
      <c r="H35" s="417"/>
      <c r="I35" s="418">
        <v>0</v>
      </c>
      <c r="J35" s="419">
        <f>IF(I35=0,0,R49/I35)</f>
        <v>0</v>
      </c>
      <c r="K35" s="422"/>
      <c r="L35" s="421"/>
      <c r="M35" s="417"/>
      <c r="N35" s="417"/>
      <c r="O35" s="418">
        <v>0</v>
      </c>
      <c r="P35" s="421"/>
      <c r="Q35" s="417"/>
      <c r="R35" s="423">
        <f>IF(O35=0,0,R49/O35)</f>
        <v>0</v>
      </c>
      <c r="S35" s="424"/>
    </row>
    <row r="36" spans="1:19" ht="20.25" customHeight="1">
      <c r="A36" s="407"/>
      <c r="B36" s="408"/>
      <c r="C36" s="408"/>
      <c r="D36" s="408"/>
      <c r="E36" s="409" t="s">
        <v>117</v>
      </c>
      <c r="F36" s="408"/>
      <c r="G36" s="408"/>
      <c r="H36" s="408"/>
      <c r="I36" s="408"/>
      <c r="J36" s="425" t="s">
        <v>40</v>
      </c>
      <c r="K36" s="408"/>
      <c r="L36" s="408"/>
      <c r="M36" s="408"/>
      <c r="N36" s="408"/>
      <c r="O36" s="408"/>
      <c r="P36" s="408"/>
      <c r="Q36" s="408"/>
      <c r="R36" s="408"/>
      <c r="S36" s="410"/>
    </row>
    <row r="37" spans="1:19" ht="20.25" customHeight="1">
      <c r="A37" s="426" t="s">
        <v>118</v>
      </c>
      <c r="B37" s="427"/>
      <c r="C37" s="428" t="s">
        <v>119</v>
      </c>
      <c r="D37" s="429"/>
      <c r="E37" s="429"/>
      <c r="F37" s="430"/>
      <c r="G37" s="426" t="s">
        <v>120</v>
      </c>
      <c r="H37" s="431"/>
      <c r="I37" s="428" t="s">
        <v>121</v>
      </c>
      <c r="J37" s="429"/>
      <c r="K37" s="429"/>
      <c r="L37" s="426" t="s">
        <v>122</v>
      </c>
      <c r="M37" s="431"/>
      <c r="N37" s="428" t="s">
        <v>123</v>
      </c>
      <c r="O37" s="429"/>
      <c r="P37" s="429"/>
      <c r="Q37" s="429"/>
      <c r="R37" s="429"/>
      <c r="S37" s="430"/>
    </row>
    <row r="38" spans="1:19" ht="20.25" customHeight="1">
      <c r="A38" s="432">
        <v>1</v>
      </c>
      <c r="B38" s="433" t="s">
        <v>124</v>
      </c>
      <c r="C38" s="384"/>
      <c r="D38" s="434"/>
      <c r="E38" s="435">
        <f>'01-Palachova - Krycí list'!C14</f>
        <v>0</v>
      </c>
      <c r="F38" s="436"/>
      <c r="G38" s="432">
        <v>10</v>
      </c>
      <c r="H38" s="437" t="s">
        <v>125</v>
      </c>
      <c r="I38" s="396"/>
      <c r="J38" s="438">
        <v>0</v>
      </c>
      <c r="K38" s="439"/>
      <c r="L38" s="432">
        <v>14</v>
      </c>
      <c r="M38" s="394" t="s">
        <v>126</v>
      </c>
      <c r="N38" s="401"/>
      <c r="O38" s="401"/>
      <c r="P38" s="440" t="str">
        <f>M51</f>
        <v>21</v>
      </c>
      <c r="Q38" s="441" t="s">
        <v>127</v>
      </c>
      <c r="R38" s="435">
        <f>E46*0.005</f>
        <v>0</v>
      </c>
      <c r="S38" s="442"/>
    </row>
    <row r="39" spans="1:19" ht="20.25" customHeight="1">
      <c r="A39" s="432">
        <v>2</v>
      </c>
      <c r="B39" s="443"/>
      <c r="C39" s="399"/>
      <c r="D39" s="434"/>
      <c r="E39" s="435"/>
      <c r="F39" s="436"/>
      <c r="G39" s="432">
        <v>11</v>
      </c>
      <c r="H39" s="380" t="s">
        <v>128</v>
      </c>
      <c r="I39" s="434"/>
      <c r="J39" s="438">
        <v>0</v>
      </c>
      <c r="K39" s="439"/>
      <c r="L39" s="432">
        <v>15</v>
      </c>
      <c r="M39" s="193" t="s">
        <v>129</v>
      </c>
      <c r="N39" s="193"/>
      <c r="O39" s="193"/>
      <c r="P39" s="193" t="str">
        <f>M51</f>
        <v>21</v>
      </c>
      <c r="Q39" s="193" t="s">
        <v>127</v>
      </c>
      <c r="R39" s="444"/>
      <c r="S39" s="442"/>
    </row>
    <row r="40" spans="1:19" ht="20.25" customHeight="1">
      <c r="A40" s="432">
        <v>3</v>
      </c>
      <c r="B40" s="433" t="s">
        <v>130</v>
      </c>
      <c r="C40" s="384"/>
      <c r="D40" s="434"/>
      <c r="E40" s="435">
        <f>'01-Palachova - Krycí list'!C19</f>
        <v>0</v>
      </c>
      <c r="F40" s="436"/>
      <c r="G40" s="432">
        <v>12</v>
      </c>
      <c r="H40" s="437" t="s">
        <v>131</v>
      </c>
      <c r="I40" s="396"/>
      <c r="J40" s="438">
        <v>0</v>
      </c>
      <c r="K40" s="439"/>
      <c r="L40" s="432">
        <v>16</v>
      </c>
      <c r="M40" s="193" t="s">
        <v>132</v>
      </c>
      <c r="N40" s="193"/>
      <c r="O40" s="193"/>
      <c r="P40" s="193" t="str">
        <f>M51</f>
        <v>21</v>
      </c>
      <c r="Q40" s="193" t="s">
        <v>127</v>
      </c>
      <c r="R40" s="444"/>
      <c r="S40" s="442"/>
    </row>
    <row r="41" spans="1:19" ht="20.25" customHeight="1">
      <c r="A41" s="432">
        <v>4</v>
      </c>
      <c r="B41" s="443"/>
      <c r="C41" s="399"/>
      <c r="D41" s="434"/>
      <c r="E41" s="435"/>
      <c r="F41" s="436"/>
      <c r="G41" s="432"/>
      <c r="H41" s="437"/>
      <c r="I41" s="396"/>
      <c r="J41" s="438"/>
      <c r="K41" s="439"/>
      <c r="L41" s="432">
        <v>17</v>
      </c>
      <c r="M41" s="394" t="s">
        <v>133</v>
      </c>
      <c r="N41" s="401"/>
      <c r="O41" s="401"/>
      <c r="P41" s="440" t="str">
        <f>M51</f>
        <v>21</v>
      </c>
      <c r="Q41" s="441" t="s">
        <v>127</v>
      </c>
      <c r="R41" s="435">
        <f>E46*0.015</f>
        <v>0</v>
      </c>
      <c r="S41" s="442"/>
    </row>
    <row r="42" spans="1:19" ht="20.25" customHeight="1">
      <c r="A42" s="432">
        <v>5</v>
      </c>
      <c r="B42" s="433" t="s">
        <v>134</v>
      </c>
      <c r="C42" s="384"/>
      <c r="D42" s="434"/>
      <c r="E42" s="435">
        <f>'01-Palachova - Krycí list'!C27</f>
        <v>0</v>
      </c>
      <c r="F42" s="445"/>
      <c r="G42" s="446"/>
      <c r="H42" s="401"/>
      <c r="I42" s="396"/>
      <c r="J42" s="447"/>
      <c r="K42" s="448"/>
      <c r="L42" s="432">
        <v>18</v>
      </c>
      <c r="M42" s="394" t="s">
        <v>135</v>
      </c>
      <c r="N42" s="401"/>
      <c r="O42" s="401"/>
      <c r="P42" s="440"/>
      <c r="Q42" s="441" t="s">
        <v>127</v>
      </c>
      <c r="R42" s="444"/>
      <c r="S42" s="385"/>
    </row>
    <row r="43" spans="1:19" ht="20.25" customHeight="1">
      <c r="A43" s="432">
        <v>6</v>
      </c>
      <c r="B43" s="443"/>
      <c r="C43" s="399"/>
      <c r="D43" s="434"/>
      <c r="E43" s="435"/>
      <c r="F43" s="445"/>
      <c r="G43" s="446"/>
      <c r="H43" s="401"/>
      <c r="I43" s="396"/>
      <c r="J43" s="447"/>
      <c r="K43" s="448"/>
      <c r="L43" s="432">
        <v>19</v>
      </c>
      <c r="M43" s="199" t="s">
        <v>136</v>
      </c>
      <c r="N43" s="199"/>
      <c r="O43" s="199"/>
      <c r="P43" s="199"/>
      <c r="Q43" s="199"/>
      <c r="R43" s="444"/>
      <c r="S43" s="385"/>
    </row>
    <row r="44" spans="1:19" ht="20.25" customHeight="1">
      <c r="A44" s="432">
        <v>7</v>
      </c>
      <c r="B44" s="433" t="s">
        <v>137</v>
      </c>
      <c r="C44" s="384"/>
      <c r="D44" s="434"/>
      <c r="E44" s="435">
        <f>'04-Jitřní - Soupis'!I391</f>
        <v>0</v>
      </c>
      <c r="F44" s="445"/>
      <c r="G44" s="446"/>
      <c r="H44" s="401"/>
      <c r="I44" s="396"/>
      <c r="J44" s="447"/>
      <c r="K44" s="448"/>
      <c r="L44" s="432"/>
      <c r="M44" s="437"/>
      <c r="N44" s="401"/>
      <c r="O44" s="401"/>
      <c r="P44" s="401"/>
      <c r="Q44" s="396"/>
      <c r="R44" s="435"/>
      <c r="S44" s="385"/>
    </row>
    <row r="45" spans="1:19" ht="20.25" customHeight="1">
      <c r="A45" s="432">
        <v>8</v>
      </c>
      <c r="B45" s="443"/>
      <c r="C45" s="399"/>
      <c r="D45" s="434"/>
      <c r="E45" s="435"/>
      <c r="F45" s="445"/>
      <c r="G45" s="446"/>
      <c r="H45" s="401"/>
      <c r="I45" s="396"/>
      <c r="J45" s="448"/>
      <c r="K45" s="448"/>
      <c r="L45" s="432"/>
      <c r="M45" s="437"/>
      <c r="N45" s="401"/>
      <c r="O45" s="401"/>
      <c r="P45" s="401"/>
      <c r="Q45" s="396"/>
      <c r="R45" s="435"/>
      <c r="S45" s="385"/>
    </row>
    <row r="46" spans="1:19" ht="20.25" customHeight="1">
      <c r="A46" s="432">
        <v>9</v>
      </c>
      <c r="B46" s="449" t="s">
        <v>138</v>
      </c>
      <c r="C46" s="401"/>
      <c r="D46" s="396"/>
      <c r="E46" s="450">
        <f>SUM(E38:E45)</f>
        <v>0</v>
      </c>
      <c r="F46" s="451"/>
      <c r="G46" s="432">
        <v>13</v>
      </c>
      <c r="H46" s="449" t="s">
        <v>139</v>
      </c>
      <c r="I46" s="396"/>
      <c r="J46" s="452">
        <f>SUM(J38:J41)</f>
        <v>0</v>
      </c>
      <c r="K46" s="453"/>
      <c r="L46" s="432">
        <v>20</v>
      </c>
      <c r="M46" s="433" t="s">
        <v>140</v>
      </c>
      <c r="N46" s="392"/>
      <c r="O46" s="392"/>
      <c r="P46" s="392"/>
      <c r="Q46" s="454"/>
      <c r="R46" s="450">
        <f>SUM(R38:R43)</f>
        <v>0</v>
      </c>
      <c r="S46" s="410"/>
    </row>
    <row r="47" spans="1:19" ht="20.25" customHeight="1">
      <c r="A47" s="455">
        <v>21</v>
      </c>
      <c r="B47" s="456" t="s">
        <v>141</v>
      </c>
      <c r="C47" s="457"/>
      <c r="D47" s="458"/>
      <c r="E47" s="459">
        <f>SUMIF('01-Palachova - Soupis'!O14:O437,512,'01-Palachova - Soupis'!I14:I437)</f>
        <v>0</v>
      </c>
      <c r="F47" s="460"/>
      <c r="G47" s="455">
        <v>22</v>
      </c>
      <c r="H47" s="456" t="s">
        <v>142</v>
      </c>
      <c r="I47" s="458"/>
      <c r="J47" s="461">
        <f>E46*0.01</f>
        <v>0</v>
      </c>
      <c r="K47" s="462" t="str">
        <f>M51</f>
        <v>21</v>
      </c>
      <c r="L47" s="455">
        <v>23</v>
      </c>
      <c r="M47" s="456" t="s">
        <v>143</v>
      </c>
      <c r="N47" s="457"/>
      <c r="O47" s="457"/>
      <c r="P47" s="457"/>
      <c r="Q47" s="458"/>
      <c r="R47" s="459">
        <f>SUMIF('01-Palachova - Soupis'!O14:O437,"&lt;4",'01-Palachova - Soupis'!I14:I437)+SUMIF('01-Palachova - Soupis'!O14:O437,"&gt;1024",'01-Palachova - Soupis'!I14:I437)</f>
        <v>0</v>
      </c>
      <c r="S47" s="406"/>
    </row>
    <row r="48" spans="1:19" ht="20.25" customHeight="1">
      <c r="A48" s="463" t="s">
        <v>41</v>
      </c>
      <c r="B48" s="377"/>
      <c r="C48" s="377"/>
      <c r="D48" s="377"/>
      <c r="E48" s="377"/>
      <c r="F48" s="464"/>
      <c r="G48" s="465"/>
      <c r="H48" s="377"/>
      <c r="I48" s="377"/>
      <c r="J48" s="377"/>
      <c r="K48" s="377"/>
      <c r="L48" s="466" t="s">
        <v>68</v>
      </c>
      <c r="M48" s="413"/>
      <c r="N48" s="428" t="s">
        <v>144</v>
      </c>
      <c r="O48" s="412"/>
      <c r="P48" s="412"/>
      <c r="Q48" s="412"/>
      <c r="R48" s="412"/>
      <c r="S48" s="415"/>
    </row>
    <row r="49" spans="1:19" ht="20.25" customHeight="1">
      <c r="A49" s="379"/>
      <c r="B49" s="380"/>
      <c r="C49" s="380"/>
      <c r="D49" s="380"/>
      <c r="E49" s="380"/>
      <c r="F49" s="387"/>
      <c r="G49" s="467"/>
      <c r="H49" s="380"/>
      <c r="I49" s="380"/>
      <c r="J49" s="380"/>
      <c r="K49" s="380"/>
      <c r="L49" s="432">
        <v>24</v>
      </c>
      <c r="M49" s="437" t="s">
        <v>145</v>
      </c>
      <c r="N49" s="401"/>
      <c r="O49" s="401"/>
      <c r="P49" s="401"/>
      <c r="Q49" s="442"/>
      <c r="R49" s="450">
        <f>ROUND(E46+J46+R46+E47+J47+R47,2)</f>
        <v>0</v>
      </c>
      <c r="S49" s="468">
        <f>E46+J46+R46+E47+J47+R47</f>
        <v>0</v>
      </c>
    </row>
    <row r="50" spans="1:19" ht="20.25" customHeight="1">
      <c r="A50" s="469" t="s">
        <v>146</v>
      </c>
      <c r="B50" s="398"/>
      <c r="C50" s="398"/>
      <c r="D50" s="398"/>
      <c r="E50" s="398"/>
      <c r="F50" s="399"/>
      <c r="G50" s="470" t="s">
        <v>44</v>
      </c>
      <c r="H50" s="398"/>
      <c r="I50" s="398"/>
      <c r="J50" s="398"/>
      <c r="K50" s="398"/>
      <c r="L50" s="432">
        <v>25</v>
      </c>
      <c r="M50" s="471" t="s">
        <v>7</v>
      </c>
      <c r="N50" s="399" t="s">
        <v>127</v>
      </c>
      <c r="O50" s="472">
        <f>ROUND(R49-O51,2)</f>
        <v>0</v>
      </c>
      <c r="P50" s="401" t="s">
        <v>32</v>
      </c>
      <c r="Q50" s="396"/>
      <c r="R50" s="473">
        <f>ROUND(O50*M50/100,2)</f>
        <v>0</v>
      </c>
      <c r="S50" s="474">
        <f>O50*M50/100</f>
        <v>0</v>
      </c>
    </row>
    <row r="51" spans="1:19" ht="20.25" customHeight="1">
      <c r="A51" s="475" t="s">
        <v>104</v>
      </c>
      <c r="B51" s="392"/>
      <c r="C51" s="392"/>
      <c r="D51" s="392"/>
      <c r="E51" s="392"/>
      <c r="F51" s="384"/>
      <c r="G51" s="476"/>
      <c r="H51" s="392"/>
      <c r="I51" s="392"/>
      <c r="J51" s="392"/>
      <c r="K51" s="392"/>
      <c r="L51" s="432">
        <v>26</v>
      </c>
      <c r="M51" s="477" t="s">
        <v>6</v>
      </c>
      <c r="N51" s="396" t="s">
        <v>127</v>
      </c>
      <c r="O51" s="472">
        <f>R49</f>
        <v>0</v>
      </c>
      <c r="P51" s="401" t="s">
        <v>32</v>
      </c>
      <c r="Q51" s="396"/>
      <c r="R51" s="435">
        <f>ROUND(O51*M51/100,2)</f>
        <v>0</v>
      </c>
      <c r="S51" s="478">
        <f>O51*M51/100</f>
        <v>0</v>
      </c>
    </row>
    <row r="52" spans="1:19" ht="20.25" customHeight="1">
      <c r="A52" s="379"/>
      <c r="B52" s="380"/>
      <c r="C52" s="380"/>
      <c r="D52" s="380"/>
      <c r="E52" s="380"/>
      <c r="F52" s="387"/>
      <c r="G52" s="467"/>
      <c r="H52" s="380"/>
      <c r="I52" s="380"/>
      <c r="J52" s="380"/>
      <c r="K52" s="380"/>
      <c r="L52" s="455">
        <v>27</v>
      </c>
      <c r="M52" s="479" t="s">
        <v>147</v>
      </c>
      <c r="N52" s="457"/>
      <c r="O52" s="457"/>
      <c r="P52" s="457"/>
      <c r="Q52" s="480"/>
      <c r="R52" s="481">
        <f>R49+R50+R51</f>
        <v>0</v>
      </c>
      <c r="S52" s="482"/>
    </row>
    <row r="53" spans="1:19" ht="20.25" customHeight="1">
      <c r="A53" s="469" t="s">
        <v>146</v>
      </c>
      <c r="B53" s="398"/>
      <c r="C53" s="398"/>
      <c r="D53" s="398"/>
      <c r="E53" s="398"/>
      <c r="F53" s="399"/>
      <c r="G53" s="470" t="s">
        <v>44</v>
      </c>
      <c r="H53" s="398"/>
      <c r="I53" s="398"/>
      <c r="J53" s="398"/>
      <c r="K53" s="398"/>
      <c r="L53" s="466" t="s">
        <v>148</v>
      </c>
      <c r="M53" s="413"/>
      <c r="N53" s="428" t="s">
        <v>149</v>
      </c>
      <c r="O53" s="412"/>
      <c r="P53" s="412"/>
      <c r="Q53" s="412"/>
      <c r="R53" s="483"/>
      <c r="S53" s="415"/>
    </row>
    <row r="54" spans="1:19" ht="20.25" customHeight="1">
      <c r="A54" s="475" t="s">
        <v>46</v>
      </c>
      <c r="B54" s="392"/>
      <c r="C54" s="392"/>
      <c r="D54" s="392"/>
      <c r="E54" s="392"/>
      <c r="F54" s="384"/>
      <c r="G54" s="476"/>
      <c r="H54" s="392"/>
      <c r="I54" s="392"/>
      <c r="J54" s="392"/>
      <c r="K54" s="392"/>
      <c r="L54" s="432">
        <v>28</v>
      </c>
      <c r="M54" s="437" t="s">
        <v>150</v>
      </c>
      <c r="N54" s="401"/>
      <c r="O54" s="401"/>
      <c r="P54" s="401"/>
      <c r="Q54" s="396"/>
      <c r="R54" s="435">
        <v>0</v>
      </c>
      <c r="S54" s="442"/>
    </row>
    <row r="55" spans="1:19" ht="20.25" customHeight="1">
      <c r="A55" s="379"/>
      <c r="B55" s="380"/>
      <c r="C55" s="380"/>
      <c r="D55" s="380"/>
      <c r="E55" s="380"/>
      <c r="F55" s="387"/>
      <c r="G55" s="467"/>
      <c r="H55" s="380"/>
      <c r="I55" s="380"/>
      <c r="J55" s="380"/>
      <c r="K55" s="380"/>
      <c r="L55" s="432">
        <v>29</v>
      </c>
      <c r="M55" s="437" t="s">
        <v>151</v>
      </c>
      <c r="N55" s="401"/>
      <c r="O55" s="401"/>
      <c r="P55" s="401"/>
      <c r="Q55" s="396"/>
      <c r="R55" s="435">
        <v>0</v>
      </c>
      <c r="S55" s="442"/>
    </row>
    <row r="56" spans="1:19" ht="20.25" customHeight="1">
      <c r="A56" s="484" t="s">
        <v>146</v>
      </c>
      <c r="B56" s="405"/>
      <c r="C56" s="405"/>
      <c r="D56" s="405"/>
      <c r="E56" s="405"/>
      <c r="F56" s="485"/>
      <c r="G56" s="486" t="s">
        <v>44</v>
      </c>
      <c r="H56" s="405"/>
      <c r="I56" s="405"/>
      <c r="J56" s="405"/>
      <c r="K56" s="405"/>
      <c r="L56" s="455">
        <v>30</v>
      </c>
      <c r="M56" s="456" t="s">
        <v>152</v>
      </c>
      <c r="N56" s="457"/>
      <c r="O56" s="457"/>
      <c r="P56" s="457"/>
      <c r="Q56" s="458"/>
      <c r="R56" s="419">
        <v>0</v>
      </c>
      <c r="S56" s="487"/>
    </row>
    <row r="58" spans="1:18" ht="12.75">
      <c r="A58" s="488" t="s">
        <v>153</v>
      </c>
      <c r="B58" s="488"/>
      <c r="C58" s="488"/>
      <c r="D58" s="488"/>
      <c r="E58" s="488"/>
      <c r="F58" s="488"/>
      <c r="G58" s="488"/>
      <c r="H58" s="488"/>
      <c r="I58" s="488"/>
      <c r="J58" s="488"/>
      <c r="K58" s="488"/>
      <c r="L58" s="488"/>
      <c r="M58" s="488"/>
      <c r="N58" s="488"/>
      <c r="O58" s="488"/>
      <c r="P58" s="488"/>
      <c r="Q58" s="488"/>
      <c r="R58" s="488"/>
    </row>
    <row r="59" spans="1:18" ht="24" customHeight="1">
      <c r="A59" s="489" t="s">
        <v>154</v>
      </c>
      <c r="B59" s="489"/>
      <c r="C59" s="489"/>
      <c r="D59" s="489"/>
      <c r="E59" s="489"/>
      <c r="F59" s="489"/>
      <c r="G59" s="489"/>
      <c r="H59" s="489"/>
      <c r="I59" s="489"/>
      <c r="J59" s="489"/>
      <c r="K59" s="489"/>
      <c r="L59" s="489"/>
      <c r="M59" s="489"/>
      <c r="N59" s="489"/>
      <c r="O59" s="489"/>
      <c r="P59" s="489"/>
      <c r="Q59" s="489"/>
      <c r="R59" s="489"/>
    </row>
  </sheetData>
  <sheetProtection password="E500" sheet="1"/>
  <mergeCells count="8">
    <mergeCell ref="E5:J5"/>
    <mergeCell ref="E7:J7"/>
    <mergeCell ref="E9:J9"/>
    <mergeCell ref="P9:R9"/>
    <mergeCell ref="M39:Q39"/>
    <mergeCell ref="M40:Q40"/>
    <mergeCell ref="M43:Q43"/>
    <mergeCell ref="A59:R59"/>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11.xml><?xml version="1.0" encoding="utf-8"?>
<worksheet xmlns="http://schemas.openxmlformats.org/spreadsheetml/2006/main" xmlns:r="http://schemas.openxmlformats.org/officeDocument/2006/relationships">
  <dimension ref="A1:AG437"/>
  <sheetViews>
    <sheetView showGridLines="0" zoomScale="130" zoomScaleNormal="130" workbookViewId="0" topLeftCell="A1">
      <selection activeCell="H401" sqref="H401"/>
    </sheetView>
  </sheetViews>
  <sheetFormatPr defaultColWidth="9.140625" defaultRowHeight="12.75"/>
  <cols>
    <col min="1" max="1" width="5.57421875" style="368" customWidth="1"/>
    <col min="2" max="2" width="4.421875" style="368" customWidth="1"/>
    <col min="3" max="3" width="6.00390625" style="368" customWidth="1"/>
    <col min="4" max="4" width="12.7109375" style="490" customWidth="1"/>
    <col min="5" max="5" width="94.28125" style="490" customWidth="1"/>
    <col min="6" max="6" width="7.7109375" style="368" customWidth="1"/>
    <col min="7" max="7" width="9.8515625" style="368" customWidth="1"/>
    <col min="8" max="8" width="13.140625" style="368" customWidth="1"/>
    <col min="9" max="9" width="15.57421875" style="368" customWidth="1"/>
    <col min="10" max="13" width="0" style="368" hidden="1" customWidth="1"/>
    <col min="14" max="14" width="6.7109375" style="0" customWidth="1"/>
    <col min="15" max="16" width="0" style="0" hidden="1" customWidth="1"/>
    <col min="17" max="17" width="15.57421875" style="0" customWidth="1"/>
    <col min="18" max="20" width="0" style="0" hidden="1" customWidth="1"/>
    <col min="21" max="21" width="9.140625" style="0" customWidth="1"/>
    <col min="22" max="27" width="0" style="368" hidden="1" customWidth="1"/>
    <col min="28" max="28" width="65.421875" style="368" customWidth="1"/>
    <col min="29" max="16384" width="9.140625" style="368" customWidth="1"/>
  </cols>
  <sheetData>
    <row r="1" spans="1:13" ht="18" customHeight="1">
      <c r="A1" s="491" t="s">
        <v>155</v>
      </c>
      <c r="B1" s="492"/>
      <c r="C1" s="492"/>
      <c r="D1" s="493"/>
      <c r="E1" s="493"/>
      <c r="F1" s="492"/>
      <c r="G1" s="492"/>
      <c r="H1" s="492"/>
      <c r="I1" s="492"/>
      <c r="J1" s="492"/>
      <c r="K1" s="492"/>
      <c r="L1" s="492"/>
      <c r="M1" s="492"/>
    </row>
    <row r="2" spans="1:13" ht="12.75">
      <c r="A2" s="494" t="s">
        <v>12</v>
      </c>
      <c r="B2" s="495"/>
      <c r="C2" s="496" t="s">
        <v>85</v>
      </c>
      <c r="D2" s="497"/>
      <c r="E2" s="497"/>
      <c r="F2" s="495"/>
      <c r="G2" s="495"/>
      <c r="H2" s="495"/>
      <c r="I2" s="495"/>
      <c r="J2" s="495"/>
      <c r="K2" s="495"/>
      <c r="L2" s="492"/>
      <c r="M2" s="492"/>
    </row>
    <row r="3" spans="1:13" ht="12.75">
      <c r="A3" s="494" t="s">
        <v>156</v>
      </c>
      <c r="B3" s="495"/>
      <c r="C3" s="498" t="s">
        <v>13</v>
      </c>
      <c r="D3" s="498"/>
      <c r="E3" s="498"/>
      <c r="F3" s="495"/>
      <c r="G3" s="495"/>
      <c r="H3" s="495"/>
      <c r="I3" s="499"/>
      <c r="J3" s="495"/>
      <c r="K3" s="495"/>
      <c r="L3" s="492"/>
      <c r="M3" s="492"/>
    </row>
    <row r="4" spans="1:13" ht="12.75">
      <c r="A4" s="494" t="s">
        <v>157</v>
      </c>
      <c r="B4" s="495"/>
      <c r="C4" s="499">
        <f>'Rekapitulace stavby'!E9</f>
        <v>0</v>
      </c>
      <c r="D4" s="497"/>
      <c r="E4" s="497"/>
      <c r="F4" s="495"/>
      <c r="G4" s="495"/>
      <c r="H4" s="495"/>
      <c r="I4" s="499"/>
      <c r="J4" s="495"/>
      <c r="K4" s="495"/>
      <c r="L4" s="492"/>
      <c r="M4" s="492"/>
    </row>
    <row r="5" spans="1:13" ht="12.75">
      <c r="A5" s="495" t="s">
        <v>158</v>
      </c>
      <c r="B5" s="495"/>
      <c r="C5" s="499">
        <f>'Rekapitulace stavby'!P5</f>
        <v>0</v>
      </c>
      <c r="D5" s="497"/>
      <c r="E5" s="497"/>
      <c r="F5" s="495"/>
      <c r="G5" s="495"/>
      <c r="H5" s="495"/>
      <c r="I5" s="499"/>
      <c r="J5" s="495"/>
      <c r="K5" s="495"/>
      <c r="L5" s="492"/>
      <c r="M5" s="492"/>
    </row>
    <row r="6" spans="1:13" ht="12.75">
      <c r="A6" s="495"/>
      <c r="B6" s="495"/>
      <c r="C6" s="499"/>
      <c r="D6" s="497"/>
      <c r="E6" s="497"/>
      <c r="F6" s="495"/>
      <c r="G6" s="495"/>
      <c r="H6" s="495"/>
      <c r="I6" s="499"/>
      <c r="J6" s="495"/>
      <c r="K6" s="495"/>
      <c r="L6" s="492"/>
      <c r="M6" s="492"/>
    </row>
    <row r="7" spans="1:13" ht="12.75">
      <c r="A7" s="495" t="s">
        <v>159</v>
      </c>
      <c r="B7" s="495"/>
      <c r="C7" s="498">
        <f>'Rekapitulace stavby'!E26</f>
        <v>0</v>
      </c>
      <c r="D7" s="498"/>
      <c r="E7" s="498"/>
      <c r="F7" s="495"/>
      <c r="G7" s="495"/>
      <c r="H7" s="495"/>
      <c r="I7" s="499"/>
      <c r="J7" s="495"/>
      <c r="K7" s="495"/>
      <c r="L7" s="492"/>
      <c r="M7" s="492"/>
    </row>
    <row r="8" spans="1:13" ht="12.75">
      <c r="A8" s="495" t="s">
        <v>23</v>
      </c>
      <c r="B8" s="495"/>
      <c r="C8" s="498">
        <f>'Rekapitulace stavby'!E28</f>
        <v>0</v>
      </c>
      <c r="D8" s="498"/>
      <c r="E8" s="497"/>
      <c r="F8" s="495"/>
      <c r="G8" s="495"/>
      <c r="H8" s="495"/>
      <c r="I8" s="499"/>
      <c r="J8" s="495"/>
      <c r="K8" s="495"/>
      <c r="L8" s="492"/>
      <c r="M8" s="492"/>
    </row>
    <row r="9" spans="1:13" ht="12.75">
      <c r="A9" s="495" t="s">
        <v>18</v>
      </c>
      <c r="B9" s="495"/>
      <c r="C9" s="500">
        <f>'Rekapitulace stavby'!O31</f>
        <v>0</v>
      </c>
      <c r="D9" s="500"/>
      <c r="E9" s="497"/>
      <c r="F9" s="495"/>
      <c r="G9" s="495"/>
      <c r="H9" s="495"/>
      <c r="I9" s="499"/>
      <c r="J9" s="495"/>
      <c r="K9" s="495"/>
      <c r="L9" s="492"/>
      <c r="M9" s="492"/>
    </row>
    <row r="10" spans="1:13" ht="12.75">
      <c r="A10" s="492"/>
      <c r="B10" s="492"/>
      <c r="C10" s="492"/>
      <c r="D10" s="493"/>
      <c r="E10" s="493"/>
      <c r="F10" s="492"/>
      <c r="G10" s="492"/>
      <c r="H10" s="492"/>
      <c r="I10" s="492"/>
      <c r="J10" s="492"/>
      <c r="K10" s="492"/>
      <c r="L10" s="492"/>
      <c r="M10" s="492"/>
    </row>
    <row r="11" spans="1:27" s="490" customFormat="1" ht="42.75" customHeight="1">
      <c r="A11" s="501" t="s">
        <v>160</v>
      </c>
      <c r="B11" s="502" t="s">
        <v>161</v>
      </c>
      <c r="C11" s="502" t="s">
        <v>162</v>
      </c>
      <c r="D11" s="502" t="s">
        <v>163</v>
      </c>
      <c r="E11" s="502" t="s">
        <v>164</v>
      </c>
      <c r="F11" s="502" t="s">
        <v>165</v>
      </c>
      <c r="G11" s="502" t="s">
        <v>166</v>
      </c>
      <c r="H11" s="502" t="s">
        <v>167</v>
      </c>
      <c r="I11" s="502" t="s">
        <v>168</v>
      </c>
      <c r="J11" s="502" t="s">
        <v>169</v>
      </c>
      <c r="K11" s="502" t="s">
        <v>170</v>
      </c>
      <c r="L11" s="502" t="s">
        <v>171</v>
      </c>
      <c r="M11" s="502" t="s">
        <v>172</v>
      </c>
      <c r="N11"/>
      <c r="O11"/>
      <c r="P11"/>
      <c r="Q11"/>
      <c r="R11"/>
      <c r="S11"/>
      <c r="T11"/>
      <c r="U11"/>
      <c r="V11" s="503" t="s">
        <v>54</v>
      </c>
      <c r="W11" s="503"/>
      <c r="X11" s="503"/>
      <c r="Y11" s="504" t="s">
        <v>50</v>
      </c>
      <c r="Z11" s="504"/>
      <c r="AA11" s="504"/>
    </row>
    <row r="12" spans="1:27" ht="12.75">
      <c r="A12" s="505">
        <v>1</v>
      </c>
      <c r="B12" s="506">
        <v>2</v>
      </c>
      <c r="C12" s="506">
        <v>3</v>
      </c>
      <c r="D12" s="507">
        <v>4</v>
      </c>
      <c r="E12" s="507">
        <v>5</v>
      </c>
      <c r="F12" s="506">
        <v>6</v>
      </c>
      <c r="G12" s="506">
        <v>7</v>
      </c>
      <c r="H12" s="506">
        <v>8</v>
      </c>
      <c r="I12" s="506">
        <v>9</v>
      </c>
      <c r="J12" s="506"/>
      <c r="K12" s="506"/>
      <c r="L12" s="506"/>
      <c r="M12" s="506"/>
      <c r="V12" s="508">
        <v>12</v>
      </c>
      <c r="W12" s="508"/>
      <c r="X12" s="508"/>
      <c r="Y12" s="508">
        <v>13</v>
      </c>
      <c r="Z12" s="508"/>
      <c r="AA12" s="508"/>
    </row>
    <row r="13" spans="1:13" ht="12.75">
      <c r="A13" s="509"/>
      <c r="B13" s="509"/>
      <c r="C13" s="509"/>
      <c r="D13" s="510"/>
      <c r="E13" s="493"/>
      <c r="F13" s="509"/>
      <c r="G13" s="509"/>
      <c r="H13" s="509"/>
      <c r="I13" s="509"/>
      <c r="J13" s="509"/>
      <c r="K13" s="509"/>
      <c r="L13" s="509"/>
      <c r="M13" s="509"/>
    </row>
    <row r="14" spans="1:21" s="516" customFormat="1" ht="12.75" hidden="1">
      <c r="A14" s="511"/>
      <c r="B14" s="512"/>
      <c r="C14" s="511"/>
      <c r="D14" s="513"/>
      <c r="E14" s="513"/>
      <c r="F14" s="511"/>
      <c r="G14" s="511"/>
      <c r="H14" s="511"/>
      <c r="I14" s="514"/>
      <c r="J14" s="511"/>
      <c r="K14" s="515"/>
      <c r="L14" s="511"/>
      <c r="M14" s="515"/>
      <c r="N14"/>
      <c r="O14"/>
      <c r="P14"/>
      <c r="Q14"/>
      <c r="R14"/>
      <c r="S14"/>
      <c r="T14"/>
      <c r="U14"/>
    </row>
    <row r="15" spans="2:21" s="517" customFormat="1" ht="12.75" hidden="1">
      <c r="B15" s="518"/>
      <c r="D15" s="519"/>
      <c r="E15" s="519"/>
      <c r="I15" s="520"/>
      <c r="K15" s="521"/>
      <c r="M15" s="521"/>
      <c r="N15"/>
      <c r="O15"/>
      <c r="P15"/>
      <c r="Q15"/>
      <c r="R15"/>
      <c r="S15"/>
      <c r="T15"/>
      <c r="U15"/>
    </row>
    <row r="16" spans="1:21" s="525" customFormat="1" ht="12.75" hidden="1">
      <c r="A16" s="350"/>
      <c r="B16" s="350"/>
      <c r="C16" s="350"/>
      <c r="D16" s="365"/>
      <c r="E16" s="322"/>
      <c r="F16" s="350"/>
      <c r="G16" s="522"/>
      <c r="H16" s="523"/>
      <c r="I16" s="523"/>
      <c r="J16" s="524"/>
      <c r="K16" s="522"/>
      <c r="L16" s="524"/>
      <c r="M16" s="522"/>
      <c r="N16"/>
      <c r="O16"/>
      <c r="P16"/>
      <c r="Q16"/>
      <c r="R16"/>
      <c r="S16"/>
      <c r="T16"/>
      <c r="U16"/>
    </row>
    <row r="17" spans="1:21" s="525" customFormat="1" ht="12.75" hidden="1">
      <c r="A17" s="350"/>
      <c r="B17" s="350"/>
      <c r="C17" s="350"/>
      <c r="D17" s="365"/>
      <c r="E17" s="322"/>
      <c r="F17" s="350"/>
      <c r="G17" s="522"/>
      <c r="H17" s="523"/>
      <c r="I17" s="523"/>
      <c r="J17" s="524"/>
      <c r="K17" s="522"/>
      <c r="L17" s="524"/>
      <c r="M17" s="522"/>
      <c r="N17"/>
      <c r="O17"/>
      <c r="P17"/>
      <c r="Q17"/>
      <c r="R17"/>
      <c r="S17"/>
      <c r="T17"/>
      <c r="U17"/>
    </row>
    <row r="18" spans="1:21" s="525" customFormat="1" ht="12.75" hidden="1">
      <c r="A18" s="350"/>
      <c r="B18" s="350"/>
      <c r="C18" s="350"/>
      <c r="D18" s="365"/>
      <c r="E18" s="322"/>
      <c r="F18" s="350"/>
      <c r="G18" s="522"/>
      <c r="H18" s="523"/>
      <c r="I18" s="523"/>
      <c r="J18" s="524"/>
      <c r="K18" s="522"/>
      <c r="L18" s="524"/>
      <c r="M18" s="522"/>
      <c r="N18"/>
      <c r="O18"/>
      <c r="P18"/>
      <c r="Q18"/>
      <c r="R18"/>
      <c r="S18"/>
      <c r="T18"/>
      <c r="U18"/>
    </row>
    <row r="19" spans="1:21" s="525" customFormat="1" ht="12.75" hidden="1">
      <c r="A19" s="350"/>
      <c r="B19" s="350"/>
      <c r="C19" s="350"/>
      <c r="D19" s="365"/>
      <c r="E19" s="322"/>
      <c r="F19" s="350"/>
      <c r="G19" s="522"/>
      <c r="H19" s="523"/>
      <c r="I19" s="523"/>
      <c r="J19" s="524"/>
      <c r="K19" s="522"/>
      <c r="L19" s="524"/>
      <c r="M19" s="522"/>
      <c r="N19"/>
      <c r="O19"/>
      <c r="P19"/>
      <c r="Q19"/>
      <c r="R19"/>
      <c r="S19"/>
      <c r="T19"/>
      <c r="U19"/>
    </row>
    <row r="20" spans="1:21" s="525" customFormat="1" ht="12.75" hidden="1">
      <c r="A20" s="350"/>
      <c r="B20" s="350"/>
      <c r="C20" s="350"/>
      <c r="D20" s="365"/>
      <c r="E20" s="322"/>
      <c r="F20" s="350"/>
      <c r="G20" s="522"/>
      <c r="H20" s="523"/>
      <c r="I20" s="523"/>
      <c r="J20" s="524"/>
      <c r="K20" s="522"/>
      <c r="L20" s="524"/>
      <c r="M20" s="522"/>
      <c r="N20"/>
      <c r="O20"/>
      <c r="P20"/>
      <c r="Q20"/>
      <c r="R20"/>
      <c r="S20"/>
      <c r="T20"/>
      <c r="U20"/>
    </row>
    <row r="21" spans="1:21" s="525" customFormat="1" ht="12.75" hidden="1">
      <c r="A21" s="350"/>
      <c r="B21" s="350"/>
      <c r="C21" s="350"/>
      <c r="D21" s="365"/>
      <c r="E21" s="322"/>
      <c r="F21" s="350"/>
      <c r="G21" s="522"/>
      <c r="H21" s="523"/>
      <c r="I21" s="523"/>
      <c r="J21" s="524"/>
      <c r="K21" s="522"/>
      <c r="L21" s="524"/>
      <c r="M21" s="522"/>
      <c r="N21"/>
      <c r="O21"/>
      <c r="P21"/>
      <c r="Q21"/>
      <c r="R21"/>
      <c r="S21"/>
      <c r="T21"/>
      <c r="U21"/>
    </row>
    <row r="22" spans="1:21" s="525" customFormat="1" ht="12.75" hidden="1">
      <c r="A22" s="350"/>
      <c r="B22" s="350"/>
      <c r="C22" s="350"/>
      <c r="D22" s="365"/>
      <c r="E22" s="322"/>
      <c r="F22" s="350"/>
      <c r="G22" s="522"/>
      <c r="H22" s="523"/>
      <c r="I22" s="523"/>
      <c r="J22" s="524"/>
      <c r="K22" s="522"/>
      <c r="L22" s="524"/>
      <c r="M22" s="522"/>
      <c r="N22"/>
      <c r="O22"/>
      <c r="P22"/>
      <c r="Q22"/>
      <c r="R22"/>
      <c r="S22"/>
      <c r="T22"/>
      <c r="U22"/>
    </row>
    <row r="23" spans="1:21" s="525" customFormat="1" ht="12.75" hidden="1">
      <c r="A23" s="350"/>
      <c r="B23" s="350"/>
      <c r="C23" s="350"/>
      <c r="D23" s="365"/>
      <c r="E23" s="322"/>
      <c r="F23" s="350"/>
      <c r="G23" s="522"/>
      <c r="H23" s="523"/>
      <c r="I23" s="523"/>
      <c r="J23" s="524"/>
      <c r="K23" s="522"/>
      <c r="L23" s="524"/>
      <c r="M23" s="522"/>
      <c r="N23"/>
      <c r="O23"/>
      <c r="P23"/>
      <c r="Q23"/>
      <c r="R23"/>
      <c r="S23"/>
      <c r="T23"/>
      <c r="U23"/>
    </row>
    <row r="24" spans="1:21" s="525" customFormat="1" ht="12.75" hidden="1">
      <c r="A24" s="350"/>
      <c r="B24" s="350"/>
      <c r="C24" s="350"/>
      <c r="D24" s="365"/>
      <c r="E24" s="322"/>
      <c r="F24" s="350"/>
      <c r="G24" s="522"/>
      <c r="H24" s="523"/>
      <c r="I24" s="523"/>
      <c r="J24" s="524"/>
      <c r="K24" s="522"/>
      <c r="L24" s="524"/>
      <c r="M24" s="522"/>
      <c r="N24"/>
      <c r="O24"/>
      <c r="P24"/>
      <c r="Q24"/>
      <c r="R24"/>
      <c r="S24"/>
      <c r="T24"/>
      <c r="U24"/>
    </row>
    <row r="25" spans="1:21" s="525" customFormat="1" ht="12.75" hidden="1">
      <c r="A25" s="350"/>
      <c r="B25" s="350"/>
      <c r="C25" s="350"/>
      <c r="D25" s="365"/>
      <c r="E25" s="322"/>
      <c r="F25" s="350"/>
      <c r="G25" s="522"/>
      <c r="H25" s="523"/>
      <c r="I25" s="523"/>
      <c r="J25" s="524"/>
      <c r="K25" s="522"/>
      <c r="L25" s="524"/>
      <c r="M25" s="522"/>
      <c r="N25"/>
      <c r="O25"/>
      <c r="P25"/>
      <c r="Q25"/>
      <c r="R25"/>
      <c r="S25"/>
      <c r="T25"/>
      <c r="U25"/>
    </row>
    <row r="26" spans="1:21" s="525" customFormat="1" ht="12.75" hidden="1">
      <c r="A26" s="350"/>
      <c r="B26" s="350"/>
      <c r="C26" s="350"/>
      <c r="D26" s="365"/>
      <c r="E26" s="322"/>
      <c r="F26" s="350"/>
      <c r="G26" s="522"/>
      <c r="H26" s="523"/>
      <c r="I26" s="523"/>
      <c r="J26" s="524"/>
      <c r="K26" s="522"/>
      <c r="L26" s="524"/>
      <c r="M26" s="522"/>
      <c r="N26"/>
      <c r="O26"/>
      <c r="P26"/>
      <c r="Q26"/>
      <c r="R26"/>
      <c r="S26"/>
      <c r="T26"/>
      <c r="U26"/>
    </row>
    <row r="27" spans="1:21" s="525" customFormat="1" ht="12.75" hidden="1">
      <c r="A27" s="350"/>
      <c r="B27" s="350"/>
      <c r="C27" s="350"/>
      <c r="D27" s="365"/>
      <c r="E27" s="322"/>
      <c r="F27" s="350"/>
      <c r="G27" s="522"/>
      <c r="H27" s="523"/>
      <c r="I27" s="523"/>
      <c r="J27" s="524"/>
      <c r="K27" s="522"/>
      <c r="L27" s="524"/>
      <c r="M27" s="522"/>
      <c r="N27"/>
      <c r="O27"/>
      <c r="P27"/>
      <c r="Q27"/>
      <c r="R27"/>
      <c r="S27"/>
      <c r="T27"/>
      <c r="U27"/>
    </row>
    <row r="28" spans="1:21" s="525" customFormat="1" ht="12.75" hidden="1">
      <c r="A28" s="350"/>
      <c r="B28" s="350"/>
      <c r="C28" s="350"/>
      <c r="D28" s="365"/>
      <c r="E28" s="322"/>
      <c r="F28" s="350"/>
      <c r="G28" s="522"/>
      <c r="H28" s="523"/>
      <c r="I28" s="523"/>
      <c r="J28" s="524"/>
      <c r="K28" s="522"/>
      <c r="L28" s="524"/>
      <c r="M28" s="522"/>
      <c r="N28"/>
      <c r="O28"/>
      <c r="P28"/>
      <c r="Q28"/>
      <c r="R28"/>
      <c r="S28"/>
      <c r="T28"/>
      <c r="U28"/>
    </row>
    <row r="29" spans="1:21" s="525" customFormat="1" ht="12.75" hidden="1">
      <c r="A29" s="350"/>
      <c r="B29" s="350"/>
      <c r="C29" s="350"/>
      <c r="D29" s="365"/>
      <c r="E29" s="322"/>
      <c r="F29" s="350"/>
      <c r="G29" s="522"/>
      <c r="H29" s="523"/>
      <c r="I29" s="523"/>
      <c r="J29" s="524"/>
      <c r="K29" s="522"/>
      <c r="L29" s="524"/>
      <c r="M29" s="522"/>
      <c r="N29"/>
      <c r="O29"/>
      <c r="P29"/>
      <c r="Q29"/>
      <c r="R29"/>
      <c r="S29"/>
      <c r="T29"/>
      <c r="U29"/>
    </row>
    <row r="30" spans="2:21" s="517" customFormat="1" ht="12.75" hidden="1">
      <c r="B30" s="518"/>
      <c r="D30" s="519"/>
      <c r="E30" s="519"/>
      <c r="H30" s="526"/>
      <c r="I30" s="520"/>
      <c r="K30" s="521"/>
      <c r="M30" s="521"/>
      <c r="N30"/>
      <c r="O30"/>
      <c r="P30"/>
      <c r="Q30"/>
      <c r="R30"/>
      <c r="S30"/>
      <c r="T30"/>
      <c r="U30"/>
    </row>
    <row r="31" spans="1:21" s="525" customFormat="1" ht="12.75" hidden="1">
      <c r="A31" s="350"/>
      <c r="B31" s="350"/>
      <c r="C31" s="350"/>
      <c r="D31" s="365"/>
      <c r="E31" s="322"/>
      <c r="F31" s="350"/>
      <c r="G31" s="522"/>
      <c r="H31" s="523"/>
      <c r="I31" s="523"/>
      <c r="J31" s="524"/>
      <c r="K31" s="522"/>
      <c r="L31" s="524"/>
      <c r="M31" s="522"/>
      <c r="N31"/>
      <c r="O31"/>
      <c r="P31"/>
      <c r="Q31"/>
      <c r="R31"/>
      <c r="S31"/>
      <c r="T31"/>
      <c r="U31"/>
    </row>
    <row r="32" spans="1:21" s="525" customFormat="1" ht="12.75" hidden="1">
      <c r="A32" s="350"/>
      <c r="B32" s="350"/>
      <c r="C32" s="350"/>
      <c r="D32" s="365"/>
      <c r="E32" s="322"/>
      <c r="F32" s="350"/>
      <c r="G32" s="522"/>
      <c r="H32" s="523"/>
      <c r="I32" s="523"/>
      <c r="J32" s="524"/>
      <c r="K32" s="522"/>
      <c r="L32" s="524"/>
      <c r="M32" s="522"/>
      <c r="N32"/>
      <c r="O32"/>
      <c r="P32"/>
      <c r="Q32"/>
      <c r="R32"/>
      <c r="S32"/>
      <c r="T32"/>
      <c r="U32"/>
    </row>
    <row r="33" spans="1:21" s="525" customFormat="1" ht="12.75" hidden="1">
      <c r="A33" s="350"/>
      <c r="B33" s="350"/>
      <c r="C33" s="350"/>
      <c r="D33" s="365"/>
      <c r="E33" s="322"/>
      <c r="F33" s="350"/>
      <c r="G33" s="522"/>
      <c r="H33" s="523"/>
      <c r="I33" s="523"/>
      <c r="J33" s="524"/>
      <c r="K33" s="522"/>
      <c r="L33" s="524"/>
      <c r="M33" s="522"/>
      <c r="N33"/>
      <c r="O33"/>
      <c r="P33"/>
      <c r="Q33"/>
      <c r="R33"/>
      <c r="S33"/>
      <c r="T33"/>
      <c r="U33"/>
    </row>
    <row r="34" spans="1:21" s="525" customFormat="1" ht="12.75" hidden="1">
      <c r="A34" s="350"/>
      <c r="B34" s="350"/>
      <c r="C34" s="350"/>
      <c r="D34" s="365"/>
      <c r="E34" s="322"/>
      <c r="F34" s="350"/>
      <c r="G34" s="522"/>
      <c r="H34" s="523"/>
      <c r="I34" s="523"/>
      <c r="J34" s="524"/>
      <c r="K34" s="522"/>
      <c r="L34" s="524"/>
      <c r="M34" s="522"/>
      <c r="N34"/>
      <c r="O34"/>
      <c r="P34"/>
      <c r="Q34"/>
      <c r="R34"/>
      <c r="S34"/>
      <c r="T34"/>
      <c r="U34"/>
    </row>
    <row r="35" spans="1:21" s="525" customFormat="1" ht="12.75" hidden="1">
      <c r="A35" s="350"/>
      <c r="B35" s="350"/>
      <c r="C35" s="350"/>
      <c r="D35" s="365"/>
      <c r="E35" s="322"/>
      <c r="F35" s="350"/>
      <c r="G35" s="522"/>
      <c r="H35" s="523"/>
      <c r="I35" s="523"/>
      <c r="J35" s="524"/>
      <c r="K35" s="522"/>
      <c r="L35" s="524"/>
      <c r="M35" s="522"/>
      <c r="N35"/>
      <c r="O35"/>
      <c r="P35"/>
      <c r="Q35"/>
      <c r="R35"/>
      <c r="S35"/>
      <c r="T35"/>
      <c r="U35"/>
    </row>
    <row r="36" spans="1:21" s="525" customFormat="1" ht="12.75" hidden="1">
      <c r="A36" s="350"/>
      <c r="B36" s="350"/>
      <c r="C36" s="350"/>
      <c r="D36" s="365"/>
      <c r="E36" s="322"/>
      <c r="F36" s="350"/>
      <c r="G36" s="522"/>
      <c r="H36" s="523"/>
      <c r="I36" s="523"/>
      <c r="J36" s="524"/>
      <c r="K36" s="522"/>
      <c r="L36" s="524"/>
      <c r="M36" s="522"/>
      <c r="N36"/>
      <c r="O36"/>
      <c r="P36"/>
      <c r="Q36"/>
      <c r="R36"/>
      <c r="S36"/>
      <c r="T36"/>
      <c r="U36"/>
    </row>
    <row r="37" spans="1:21" s="525" customFormat="1" ht="12.75" hidden="1">
      <c r="A37" s="350"/>
      <c r="B37" s="350"/>
      <c r="C37" s="350"/>
      <c r="D37" s="365"/>
      <c r="E37" s="322"/>
      <c r="F37" s="350"/>
      <c r="G37" s="522"/>
      <c r="H37" s="523"/>
      <c r="I37" s="523"/>
      <c r="J37" s="524"/>
      <c r="K37" s="522"/>
      <c r="L37" s="524"/>
      <c r="M37" s="522"/>
      <c r="N37"/>
      <c r="O37"/>
      <c r="P37"/>
      <c r="Q37"/>
      <c r="R37"/>
      <c r="S37"/>
      <c r="T37"/>
      <c r="U37"/>
    </row>
    <row r="38" spans="1:21" s="525" customFormat="1" ht="12.75" hidden="1">
      <c r="A38" s="350"/>
      <c r="B38" s="350"/>
      <c r="C38" s="350"/>
      <c r="D38" s="365"/>
      <c r="E38" s="322"/>
      <c r="F38" s="350"/>
      <c r="G38" s="522"/>
      <c r="H38" s="523"/>
      <c r="I38" s="523"/>
      <c r="J38" s="524"/>
      <c r="K38" s="522"/>
      <c r="L38" s="524"/>
      <c r="M38" s="522"/>
      <c r="N38"/>
      <c r="O38"/>
      <c r="P38"/>
      <c r="Q38"/>
      <c r="R38"/>
      <c r="S38"/>
      <c r="T38"/>
      <c r="U38"/>
    </row>
    <row r="39" spans="1:21" s="525" customFormat="1" ht="12.75" hidden="1">
      <c r="A39" s="350"/>
      <c r="B39" s="350"/>
      <c r="C39" s="350"/>
      <c r="D39" s="365"/>
      <c r="E39" s="322"/>
      <c r="F39" s="350"/>
      <c r="G39" s="522"/>
      <c r="H39" s="523"/>
      <c r="I39" s="523"/>
      <c r="J39" s="524"/>
      <c r="K39" s="522"/>
      <c r="L39" s="524"/>
      <c r="M39" s="522"/>
      <c r="N39"/>
      <c r="O39"/>
      <c r="P39"/>
      <c r="Q39"/>
      <c r="R39"/>
      <c r="S39"/>
      <c r="T39"/>
      <c r="U39"/>
    </row>
    <row r="40" spans="1:21" s="525" customFormat="1" ht="12.75" hidden="1">
      <c r="A40" s="350"/>
      <c r="B40" s="350"/>
      <c r="C40" s="350"/>
      <c r="D40" s="365"/>
      <c r="E40" s="322"/>
      <c r="F40" s="350"/>
      <c r="G40" s="522"/>
      <c r="H40" s="523"/>
      <c r="I40" s="523"/>
      <c r="J40" s="524"/>
      <c r="K40" s="522"/>
      <c r="L40" s="524"/>
      <c r="M40" s="522"/>
      <c r="N40"/>
      <c r="O40"/>
      <c r="P40"/>
      <c r="Q40"/>
      <c r="R40"/>
      <c r="S40"/>
      <c r="T40"/>
      <c r="U40"/>
    </row>
    <row r="41" spans="1:21" s="525" customFormat="1" ht="12.75" hidden="1">
      <c r="A41" s="350"/>
      <c r="B41" s="350"/>
      <c r="C41" s="350"/>
      <c r="D41" s="365"/>
      <c r="E41" s="322"/>
      <c r="F41" s="350"/>
      <c r="G41" s="522"/>
      <c r="H41" s="523"/>
      <c r="I41" s="523"/>
      <c r="J41" s="524"/>
      <c r="K41" s="522"/>
      <c r="L41" s="524"/>
      <c r="M41" s="522"/>
      <c r="N41"/>
      <c r="O41"/>
      <c r="P41"/>
      <c r="Q41"/>
      <c r="R41"/>
      <c r="S41"/>
      <c r="T41"/>
      <c r="U41"/>
    </row>
    <row r="42" spans="1:21" s="525" customFormat="1" ht="12.75" hidden="1">
      <c r="A42" s="350"/>
      <c r="B42" s="350"/>
      <c r="C42" s="350"/>
      <c r="D42" s="365"/>
      <c r="E42" s="322"/>
      <c r="F42" s="350"/>
      <c r="G42" s="522"/>
      <c r="H42" s="523"/>
      <c r="I42" s="523"/>
      <c r="J42" s="524"/>
      <c r="K42" s="522"/>
      <c r="L42" s="524"/>
      <c r="M42" s="522"/>
      <c r="N42"/>
      <c r="O42"/>
      <c r="P42"/>
      <c r="Q42"/>
      <c r="R42"/>
      <c r="S42"/>
      <c r="T42"/>
      <c r="U42"/>
    </row>
    <row r="43" spans="1:21" s="525" customFormat="1" ht="12.75" hidden="1">
      <c r="A43" s="350"/>
      <c r="B43" s="350"/>
      <c r="C43" s="350"/>
      <c r="D43" s="365"/>
      <c r="E43" s="322"/>
      <c r="F43" s="350"/>
      <c r="G43" s="522"/>
      <c r="H43" s="523"/>
      <c r="I43" s="523"/>
      <c r="J43" s="524"/>
      <c r="K43" s="522"/>
      <c r="L43" s="524"/>
      <c r="M43" s="522"/>
      <c r="N43"/>
      <c r="O43"/>
      <c r="P43"/>
      <c r="Q43"/>
      <c r="R43"/>
      <c r="S43"/>
      <c r="T43"/>
      <c r="U43"/>
    </row>
    <row r="44" spans="1:21" s="525" customFormat="1" ht="12.75" hidden="1">
      <c r="A44" s="350"/>
      <c r="B44" s="350"/>
      <c r="C44" s="350"/>
      <c r="D44" s="365"/>
      <c r="E44" s="322"/>
      <c r="F44" s="350"/>
      <c r="G44" s="522"/>
      <c r="H44" s="523"/>
      <c r="I44" s="523"/>
      <c r="J44" s="524"/>
      <c r="K44" s="522"/>
      <c r="L44" s="524"/>
      <c r="M44" s="522"/>
      <c r="N44"/>
      <c r="O44"/>
      <c r="P44"/>
      <c r="Q44"/>
      <c r="R44"/>
      <c r="S44"/>
      <c r="T44"/>
      <c r="U44"/>
    </row>
    <row r="45" spans="1:21" s="525" customFormat="1" ht="12.75" hidden="1">
      <c r="A45" s="350"/>
      <c r="B45" s="350"/>
      <c r="C45" s="350"/>
      <c r="D45" s="365"/>
      <c r="E45" s="322"/>
      <c r="F45" s="350"/>
      <c r="G45" s="522"/>
      <c r="H45" s="523"/>
      <c r="I45" s="523"/>
      <c r="J45" s="524"/>
      <c r="K45" s="522"/>
      <c r="L45" s="524"/>
      <c r="M45" s="522"/>
      <c r="N45"/>
      <c r="O45"/>
      <c r="P45"/>
      <c r="Q45"/>
      <c r="R45"/>
      <c r="S45"/>
      <c r="T45"/>
      <c r="U45"/>
    </row>
    <row r="46" spans="1:21" s="525" customFormat="1" ht="12.75" hidden="1">
      <c r="A46" s="350"/>
      <c r="B46" s="350"/>
      <c r="C46" s="350"/>
      <c r="D46" s="365"/>
      <c r="E46" s="322"/>
      <c r="F46" s="350"/>
      <c r="G46" s="522"/>
      <c r="H46" s="523"/>
      <c r="I46" s="523"/>
      <c r="J46" s="524"/>
      <c r="K46" s="522"/>
      <c r="L46" s="524"/>
      <c r="M46" s="522"/>
      <c r="N46"/>
      <c r="O46"/>
      <c r="P46"/>
      <c r="Q46"/>
      <c r="R46"/>
      <c r="S46"/>
      <c r="T46"/>
      <c r="U46"/>
    </row>
    <row r="47" spans="1:21" s="525" customFormat="1" ht="12.75" hidden="1">
      <c r="A47" s="350"/>
      <c r="B47" s="350"/>
      <c r="C47" s="350"/>
      <c r="D47" s="365"/>
      <c r="E47" s="322"/>
      <c r="F47" s="350"/>
      <c r="G47" s="522"/>
      <c r="H47" s="523"/>
      <c r="I47" s="523"/>
      <c r="J47" s="524"/>
      <c r="K47" s="522"/>
      <c r="L47" s="524"/>
      <c r="M47" s="522"/>
      <c r="N47"/>
      <c r="O47"/>
      <c r="P47"/>
      <c r="Q47"/>
      <c r="R47"/>
      <c r="S47"/>
      <c r="T47"/>
      <c r="U47"/>
    </row>
    <row r="48" spans="1:21" s="525" customFormat="1" ht="12.75" hidden="1">
      <c r="A48" s="350"/>
      <c r="B48" s="350"/>
      <c r="C48" s="350"/>
      <c r="D48" s="365"/>
      <c r="E48" s="322"/>
      <c r="F48" s="350"/>
      <c r="G48" s="522"/>
      <c r="H48" s="523"/>
      <c r="I48" s="523"/>
      <c r="J48" s="524"/>
      <c r="K48" s="522"/>
      <c r="L48" s="524"/>
      <c r="M48" s="522"/>
      <c r="N48"/>
      <c r="O48"/>
      <c r="P48"/>
      <c r="Q48"/>
      <c r="R48"/>
      <c r="S48"/>
      <c r="T48"/>
      <c r="U48"/>
    </row>
    <row r="49" spans="1:21" s="525" customFormat="1" ht="12.75" hidden="1">
      <c r="A49" s="350"/>
      <c r="B49" s="350"/>
      <c r="C49" s="350"/>
      <c r="D49" s="365"/>
      <c r="E49" s="322"/>
      <c r="F49" s="350"/>
      <c r="G49" s="522"/>
      <c r="H49" s="523"/>
      <c r="I49" s="523"/>
      <c r="J49" s="524"/>
      <c r="K49" s="522"/>
      <c r="L49" s="524"/>
      <c r="M49" s="522"/>
      <c r="N49"/>
      <c r="O49"/>
      <c r="P49"/>
      <c r="Q49"/>
      <c r="R49"/>
      <c r="S49"/>
      <c r="T49"/>
      <c r="U49"/>
    </row>
    <row r="50" spans="1:21" s="525" customFormat="1" ht="12.75" hidden="1">
      <c r="A50" s="350"/>
      <c r="B50" s="350"/>
      <c r="C50" s="350"/>
      <c r="D50" s="365"/>
      <c r="E50" s="322"/>
      <c r="F50" s="350"/>
      <c r="G50" s="522"/>
      <c r="H50" s="523"/>
      <c r="I50" s="523"/>
      <c r="J50" s="524"/>
      <c r="K50" s="522"/>
      <c r="L50" s="524"/>
      <c r="M50" s="522"/>
      <c r="N50"/>
      <c r="O50"/>
      <c r="P50"/>
      <c r="Q50"/>
      <c r="R50"/>
      <c r="S50"/>
      <c r="T50"/>
      <c r="U50"/>
    </row>
    <row r="51" spans="1:21" s="525" customFormat="1" ht="12.75" hidden="1">
      <c r="A51" s="350"/>
      <c r="B51" s="350"/>
      <c r="C51" s="350"/>
      <c r="D51" s="365"/>
      <c r="E51" s="322"/>
      <c r="F51" s="350"/>
      <c r="G51" s="522"/>
      <c r="H51" s="523"/>
      <c r="I51" s="523"/>
      <c r="J51" s="524"/>
      <c r="K51" s="522"/>
      <c r="L51" s="524"/>
      <c r="M51" s="522"/>
      <c r="N51"/>
      <c r="O51"/>
      <c r="P51"/>
      <c r="Q51"/>
      <c r="R51"/>
      <c r="S51"/>
      <c r="T51"/>
      <c r="U51"/>
    </row>
    <row r="52" spans="1:21" s="525" customFormat="1" ht="12.75" hidden="1">
      <c r="A52" s="350"/>
      <c r="B52" s="350"/>
      <c r="C52" s="350"/>
      <c r="D52" s="365"/>
      <c r="E52" s="322"/>
      <c r="F52" s="350"/>
      <c r="G52" s="522"/>
      <c r="H52" s="523"/>
      <c r="I52" s="523"/>
      <c r="J52" s="524"/>
      <c r="K52" s="522"/>
      <c r="L52" s="524"/>
      <c r="M52" s="522"/>
      <c r="N52"/>
      <c r="O52"/>
      <c r="P52"/>
      <c r="Q52"/>
      <c r="R52"/>
      <c r="S52"/>
      <c r="T52"/>
      <c r="U52"/>
    </row>
    <row r="53" spans="1:21" s="525" customFormat="1" ht="12.75" hidden="1">
      <c r="A53" s="350"/>
      <c r="B53" s="350"/>
      <c r="C53" s="350"/>
      <c r="D53" s="365"/>
      <c r="E53" s="322"/>
      <c r="F53" s="350"/>
      <c r="G53" s="522"/>
      <c r="H53" s="523"/>
      <c r="I53" s="523"/>
      <c r="J53" s="524"/>
      <c r="K53" s="522"/>
      <c r="L53" s="524"/>
      <c r="M53" s="522"/>
      <c r="N53"/>
      <c r="O53"/>
      <c r="P53"/>
      <c r="Q53"/>
      <c r="R53"/>
      <c r="S53"/>
      <c r="T53"/>
      <c r="U53"/>
    </row>
    <row r="54" spans="1:21" s="525" customFormat="1" ht="12.75" hidden="1">
      <c r="A54" s="350"/>
      <c r="B54" s="350"/>
      <c r="C54" s="350"/>
      <c r="D54" s="365"/>
      <c r="E54" s="322"/>
      <c r="F54" s="350"/>
      <c r="G54" s="522"/>
      <c r="H54" s="523"/>
      <c r="I54" s="523"/>
      <c r="J54" s="524"/>
      <c r="K54" s="522"/>
      <c r="L54" s="524"/>
      <c r="M54" s="522"/>
      <c r="N54"/>
      <c r="O54"/>
      <c r="P54"/>
      <c r="Q54"/>
      <c r="R54"/>
      <c r="S54"/>
      <c r="T54"/>
      <c r="U54"/>
    </row>
    <row r="55" spans="1:21" s="525" customFormat="1" ht="12.75" hidden="1">
      <c r="A55" s="350"/>
      <c r="B55" s="350"/>
      <c r="C55" s="350"/>
      <c r="D55" s="365"/>
      <c r="E55" s="322"/>
      <c r="F55" s="350"/>
      <c r="G55" s="522"/>
      <c r="H55" s="523"/>
      <c r="I55" s="523"/>
      <c r="J55" s="524"/>
      <c r="K55" s="522"/>
      <c r="L55" s="524"/>
      <c r="M55" s="522"/>
      <c r="N55"/>
      <c r="O55"/>
      <c r="P55"/>
      <c r="Q55"/>
      <c r="R55"/>
      <c r="S55"/>
      <c r="T55"/>
      <c r="U55"/>
    </row>
    <row r="56" spans="1:21" s="525" customFormat="1" ht="12.75" hidden="1">
      <c r="A56" s="350"/>
      <c r="B56" s="350"/>
      <c r="C56" s="350"/>
      <c r="D56" s="365"/>
      <c r="E56" s="322"/>
      <c r="F56" s="350"/>
      <c r="G56" s="522"/>
      <c r="H56" s="523"/>
      <c r="I56" s="523"/>
      <c r="J56" s="524"/>
      <c r="K56" s="522"/>
      <c r="L56" s="524"/>
      <c r="M56" s="522"/>
      <c r="N56"/>
      <c r="O56"/>
      <c r="P56"/>
      <c r="Q56"/>
      <c r="R56"/>
      <c r="S56"/>
      <c r="T56"/>
      <c r="U56"/>
    </row>
    <row r="57" spans="1:21" s="525" customFormat="1" ht="12.75" hidden="1">
      <c r="A57" s="350"/>
      <c r="B57" s="350"/>
      <c r="C57" s="350"/>
      <c r="D57" s="365"/>
      <c r="E57" s="322"/>
      <c r="F57" s="350"/>
      <c r="G57" s="522"/>
      <c r="H57" s="523"/>
      <c r="I57" s="523"/>
      <c r="J57" s="524"/>
      <c r="K57" s="522"/>
      <c r="L57" s="524"/>
      <c r="M57" s="522"/>
      <c r="N57"/>
      <c r="O57"/>
      <c r="P57"/>
      <c r="Q57"/>
      <c r="R57"/>
      <c r="S57"/>
      <c r="T57"/>
      <c r="U57"/>
    </row>
    <row r="58" spans="1:21" s="525" customFormat="1" ht="12.75" hidden="1">
      <c r="A58" s="350"/>
      <c r="B58" s="350"/>
      <c r="C58" s="350"/>
      <c r="D58" s="365"/>
      <c r="E58" s="322"/>
      <c r="F58" s="350"/>
      <c r="G58" s="522"/>
      <c r="H58" s="523"/>
      <c r="I58" s="523"/>
      <c r="J58" s="524"/>
      <c r="K58" s="522"/>
      <c r="L58" s="524"/>
      <c r="M58" s="522"/>
      <c r="N58"/>
      <c r="O58"/>
      <c r="P58"/>
      <c r="Q58"/>
      <c r="R58"/>
      <c r="S58"/>
      <c r="T58"/>
      <c r="U58"/>
    </row>
    <row r="59" spans="1:21" s="525" customFormat="1" ht="12.75" hidden="1">
      <c r="A59" s="350"/>
      <c r="B59" s="350"/>
      <c r="C59" s="350"/>
      <c r="D59" s="365"/>
      <c r="E59" s="322"/>
      <c r="F59" s="350"/>
      <c r="G59" s="522"/>
      <c r="H59" s="523"/>
      <c r="I59" s="523"/>
      <c r="J59" s="524"/>
      <c r="K59" s="522"/>
      <c r="L59" s="524"/>
      <c r="M59" s="522"/>
      <c r="N59"/>
      <c r="O59"/>
      <c r="P59"/>
      <c r="Q59"/>
      <c r="R59"/>
      <c r="S59"/>
      <c r="T59"/>
      <c r="U59"/>
    </row>
    <row r="60" spans="1:21" s="525" customFormat="1" ht="12.75" hidden="1">
      <c r="A60" s="350"/>
      <c r="B60" s="350"/>
      <c r="C60" s="350"/>
      <c r="D60" s="365"/>
      <c r="E60" s="322"/>
      <c r="F60" s="350"/>
      <c r="G60" s="522"/>
      <c r="H60" s="523"/>
      <c r="I60" s="523"/>
      <c r="J60" s="524"/>
      <c r="K60" s="522"/>
      <c r="L60" s="524"/>
      <c r="M60" s="522"/>
      <c r="N60"/>
      <c r="O60"/>
      <c r="P60"/>
      <c r="Q60"/>
      <c r="R60"/>
      <c r="S60"/>
      <c r="T60"/>
      <c r="U60"/>
    </row>
    <row r="61" spans="1:21" s="525" customFormat="1" ht="12.75" hidden="1">
      <c r="A61" s="350"/>
      <c r="B61" s="350"/>
      <c r="C61" s="350"/>
      <c r="D61" s="365"/>
      <c r="E61" s="322"/>
      <c r="F61" s="350"/>
      <c r="G61" s="522"/>
      <c r="H61" s="523"/>
      <c r="I61" s="523"/>
      <c r="J61" s="524"/>
      <c r="K61" s="522"/>
      <c r="L61" s="524"/>
      <c r="M61" s="522"/>
      <c r="N61"/>
      <c r="O61"/>
      <c r="P61"/>
      <c r="Q61"/>
      <c r="R61"/>
      <c r="S61"/>
      <c r="T61"/>
      <c r="U61"/>
    </row>
    <row r="62" spans="1:21" s="525" customFormat="1" ht="12.75" hidden="1">
      <c r="A62" s="350"/>
      <c r="B62" s="350"/>
      <c r="C62" s="350"/>
      <c r="D62" s="365"/>
      <c r="E62" s="322"/>
      <c r="F62" s="350"/>
      <c r="G62" s="522"/>
      <c r="H62" s="523"/>
      <c r="I62" s="523"/>
      <c r="J62" s="524"/>
      <c r="K62" s="522"/>
      <c r="L62" s="524"/>
      <c r="M62" s="522"/>
      <c r="N62"/>
      <c r="O62"/>
      <c r="P62"/>
      <c r="Q62"/>
      <c r="R62"/>
      <c r="S62"/>
      <c r="T62"/>
      <c r="U62"/>
    </row>
    <row r="63" spans="1:21" s="525" customFormat="1" ht="12.75" hidden="1">
      <c r="A63" s="350"/>
      <c r="B63" s="350"/>
      <c r="C63" s="350"/>
      <c r="D63" s="365"/>
      <c r="E63" s="322"/>
      <c r="F63" s="350"/>
      <c r="G63" s="522"/>
      <c r="H63" s="523"/>
      <c r="I63" s="523"/>
      <c r="J63" s="524"/>
      <c r="K63" s="522"/>
      <c r="L63" s="524"/>
      <c r="M63" s="522"/>
      <c r="N63"/>
      <c r="O63"/>
      <c r="P63"/>
      <c r="Q63"/>
      <c r="R63"/>
      <c r="S63"/>
      <c r="T63"/>
      <c r="U63"/>
    </row>
    <row r="64" spans="1:21" s="525" customFormat="1" ht="12.75" hidden="1">
      <c r="A64" s="350"/>
      <c r="B64" s="350"/>
      <c r="C64" s="350"/>
      <c r="D64" s="365"/>
      <c r="E64" s="322"/>
      <c r="F64" s="350"/>
      <c r="G64" s="522"/>
      <c r="H64" s="523"/>
      <c r="I64" s="523"/>
      <c r="J64" s="524"/>
      <c r="K64" s="522"/>
      <c r="L64" s="524"/>
      <c r="M64" s="522"/>
      <c r="N64"/>
      <c r="O64"/>
      <c r="P64"/>
      <c r="Q64"/>
      <c r="R64"/>
      <c r="S64"/>
      <c r="T64"/>
      <c r="U64"/>
    </row>
    <row r="65" spans="1:21" s="525" customFormat="1" ht="12.75" hidden="1">
      <c r="A65" s="350"/>
      <c r="B65" s="350"/>
      <c r="C65" s="350"/>
      <c r="D65" s="365"/>
      <c r="E65" s="322"/>
      <c r="F65" s="350"/>
      <c r="G65" s="522"/>
      <c r="H65" s="523"/>
      <c r="I65" s="523"/>
      <c r="J65" s="524"/>
      <c r="K65" s="522"/>
      <c r="L65" s="524"/>
      <c r="M65" s="522"/>
      <c r="N65"/>
      <c r="O65"/>
      <c r="P65"/>
      <c r="Q65"/>
      <c r="R65"/>
      <c r="S65"/>
      <c r="T65"/>
      <c r="U65"/>
    </row>
    <row r="66" spans="1:21" s="525" customFormat="1" ht="12.75" hidden="1">
      <c r="A66" s="350"/>
      <c r="B66" s="350"/>
      <c r="C66" s="350"/>
      <c r="D66" s="365"/>
      <c r="E66" s="322"/>
      <c r="F66" s="350"/>
      <c r="G66" s="522"/>
      <c r="H66" s="523"/>
      <c r="I66" s="523"/>
      <c r="J66" s="524"/>
      <c r="K66" s="522"/>
      <c r="L66" s="524"/>
      <c r="M66" s="522"/>
      <c r="N66"/>
      <c r="O66"/>
      <c r="P66"/>
      <c r="Q66"/>
      <c r="R66"/>
      <c r="S66"/>
      <c r="T66"/>
      <c r="U66"/>
    </row>
    <row r="67" spans="1:21" s="525" customFormat="1" ht="12.75" hidden="1">
      <c r="A67" s="350"/>
      <c r="B67" s="350"/>
      <c r="C67" s="350"/>
      <c r="D67" s="365"/>
      <c r="E67" s="322"/>
      <c r="F67" s="350"/>
      <c r="G67" s="522"/>
      <c r="H67" s="523"/>
      <c r="I67" s="523"/>
      <c r="J67" s="524"/>
      <c r="K67" s="522"/>
      <c r="L67" s="524"/>
      <c r="M67" s="522"/>
      <c r="N67"/>
      <c r="O67"/>
      <c r="P67"/>
      <c r="Q67"/>
      <c r="R67"/>
      <c r="S67"/>
      <c r="T67"/>
      <c r="U67"/>
    </row>
    <row r="68" spans="1:21" s="525" customFormat="1" ht="12.75" hidden="1">
      <c r="A68" s="350"/>
      <c r="B68" s="350"/>
      <c r="C68" s="350"/>
      <c r="D68" s="365"/>
      <c r="E68" s="322"/>
      <c r="F68" s="350"/>
      <c r="G68" s="522"/>
      <c r="H68" s="523"/>
      <c r="I68" s="523"/>
      <c r="J68" s="524"/>
      <c r="K68" s="522"/>
      <c r="L68" s="524"/>
      <c r="M68" s="522"/>
      <c r="N68"/>
      <c r="O68"/>
      <c r="P68"/>
      <c r="Q68"/>
      <c r="R68"/>
      <c r="S68"/>
      <c r="T68"/>
      <c r="U68"/>
    </row>
    <row r="69" spans="1:21" s="525" customFormat="1" ht="12.75" hidden="1">
      <c r="A69" s="350"/>
      <c r="B69" s="350"/>
      <c r="C69" s="350"/>
      <c r="D69" s="365"/>
      <c r="E69" s="322"/>
      <c r="F69" s="350"/>
      <c r="G69" s="522"/>
      <c r="H69" s="523"/>
      <c r="I69" s="523"/>
      <c r="J69" s="524"/>
      <c r="K69" s="522"/>
      <c r="L69" s="524"/>
      <c r="M69" s="522"/>
      <c r="N69"/>
      <c r="O69"/>
      <c r="P69"/>
      <c r="Q69"/>
      <c r="R69"/>
      <c r="S69"/>
      <c r="T69"/>
      <c r="U69"/>
    </row>
    <row r="70" spans="1:21" s="525" customFormat="1" ht="12.75" hidden="1">
      <c r="A70" s="350"/>
      <c r="B70" s="350"/>
      <c r="C70" s="350"/>
      <c r="D70" s="365"/>
      <c r="E70" s="322"/>
      <c r="F70" s="350"/>
      <c r="G70" s="522"/>
      <c r="H70" s="523"/>
      <c r="I70" s="523"/>
      <c r="J70" s="524"/>
      <c r="K70" s="522"/>
      <c r="L70" s="524"/>
      <c r="M70" s="522"/>
      <c r="N70"/>
      <c r="O70"/>
      <c r="P70"/>
      <c r="Q70"/>
      <c r="R70"/>
      <c r="S70"/>
      <c r="T70"/>
      <c r="U70"/>
    </row>
    <row r="71" spans="1:21" s="525" customFormat="1" ht="12.75" hidden="1">
      <c r="A71" s="350"/>
      <c r="B71" s="350"/>
      <c r="C71" s="350"/>
      <c r="D71" s="365"/>
      <c r="E71" s="322"/>
      <c r="F71" s="350"/>
      <c r="G71" s="522"/>
      <c r="H71" s="523"/>
      <c r="I71" s="523"/>
      <c r="J71" s="524"/>
      <c r="K71" s="522"/>
      <c r="L71" s="524"/>
      <c r="M71" s="522"/>
      <c r="N71"/>
      <c r="O71"/>
      <c r="P71"/>
      <c r="Q71"/>
      <c r="R71"/>
      <c r="S71"/>
      <c r="T71"/>
      <c r="U71"/>
    </row>
    <row r="72" spans="1:21" s="525" customFormat="1" ht="12.75" hidden="1">
      <c r="A72" s="350"/>
      <c r="B72" s="350"/>
      <c r="C72" s="350"/>
      <c r="D72" s="365"/>
      <c r="E72" s="322"/>
      <c r="F72" s="350"/>
      <c r="G72" s="522"/>
      <c r="H72" s="523"/>
      <c r="I72" s="523"/>
      <c r="J72" s="524"/>
      <c r="K72" s="522"/>
      <c r="L72" s="524"/>
      <c r="M72" s="522"/>
      <c r="N72"/>
      <c r="O72"/>
      <c r="P72"/>
      <c r="Q72"/>
      <c r="R72"/>
      <c r="S72"/>
      <c r="T72"/>
      <c r="U72"/>
    </row>
    <row r="73" spans="1:21" s="525" customFormat="1" ht="12.75" hidden="1">
      <c r="A73" s="350"/>
      <c r="B73" s="350"/>
      <c r="C73" s="350"/>
      <c r="D73" s="365"/>
      <c r="E73" s="322"/>
      <c r="F73" s="350"/>
      <c r="G73" s="522"/>
      <c r="H73" s="523"/>
      <c r="I73" s="523"/>
      <c r="J73" s="524"/>
      <c r="K73" s="522"/>
      <c r="L73" s="524"/>
      <c r="M73" s="522"/>
      <c r="N73"/>
      <c r="O73"/>
      <c r="P73"/>
      <c r="Q73"/>
      <c r="R73"/>
      <c r="S73"/>
      <c r="T73"/>
      <c r="U73"/>
    </row>
    <row r="74" spans="1:21" s="525" customFormat="1" ht="12.75" hidden="1">
      <c r="A74" s="350"/>
      <c r="B74" s="350"/>
      <c r="C74" s="350"/>
      <c r="D74" s="365"/>
      <c r="E74" s="322"/>
      <c r="F74" s="350"/>
      <c r="G74" s="522"/>
      <c r="H74" s="523"/>
      <c r="I74" s="523"/>
      <c r="J74" s="524"/>
      <c r="K74" s="522"/>
      <c r="L74" s="524"/>
      <c r="M74" s="522"/>
      <c r="N74"/>
      <c r="O74"/>
      <c r="P74"/>
      <c r="Q74"/>
      <c r="R74"/>
      <c r="S74"/>
      <c r="T74"/>
      <c r="U74"/>
    </row>
    <row r="75" spans="1:21" s="525" customFormat="1" ht="12.75" hidden="1">
      <c r="A75" s="350"/>
      <c r="B75" s="350"/>
      <c r="C75" s="350"/>
      <c r="D75" s="365"/>
      <c r="E75" s="322"/>
      <c r="F75" s="350"/>
      <c r="G75" s="522"/>
      <c r="H75" s="523"/>
      <c r="I75" s="523"/>
      <c r="J75" s="524"/>
      <c r="K75" s="522"/>
      <c r="L75" s="524"/>
      <c r="M75" s="522"/>
      <c r="N75"/>
      <c r="O75"/>
      <c r="P75"/>
      <c r="Q75"/>
      <c r="R75"/>
      <c r="S75"/>
      <c r="T75"/>
      <c r="U75"/>
    </row>
    <row r="76" spans="1:21" s="525" customFormat="1" ht="12.75" hidden="1">
      <c r="A76" s="350"/>
      <c r="B76" s="350"/>
      <c r="C76" s="350"/>
      <c r="D76" s="365"/>
      <c r="E76" s="322"/>
      <c r="F76" s="350"/>
      <c r="G76" s="522"/>
      <c r="H76" s="523"/>
      <c r="I76" s="523"/>
      <c r="J76" s="524"/>
      <c r="K76" s="522"/>
      <c r="L76" s="524"/>
      <c r="M76" s="522"/>
      <c r="N76"/>
      <c r="O76"/>
      <c r="P76"/>
      <c r="Q76"/>
      <c r="R76"/>
      <c r="S76"/>
      <c r="T76"/>
      <c r="U76"/>
    </row>
    <row r="77" spans="1:21" s="525" customFormat="1" ht="12.75" hidden="1">
      <c r="A77" s="350"/>
      <c r="B77" s="350"/>
      <c r="C77" s="350"/>
      <c r="D77" s="365"/>
      <c r="E77" s="322"/>
      <c r="F77" s="350"/>
      <c r="G77" s="522"/>
      <c r="H77" s="523"/>
      <c r="I77" s="523"/>
      <c r="J77" s="524"/>
      <c r="K77" s="522"/>
      <c r="L77" s="524"/>
      <c r="M77" s="522"/>
      <c r="N77"/>
      <c r="O77"/>
      <c r="P77"/>
      <c r="Q77"/>
      <c r="R77"/>
      <c r="S77"/>
      <c r="T77"/>
      <c r="U77"/>
    </row>
    <row r="78" spans="1:21" s="525" customFormat="1" ht="12.75" hidden="1">
      <c r="A78" s="350"/>
      <c r="B78" s="350"/>
      <c r="C78" s="350"/>
      <c r="D78" s="365"/>
      <c r="E78" s="322"/>
      <c r="F78" s="350"/>
      <c r="G78" s="522"/>
      <c r="H78" s="523"/>
      <c r="I78" s="523"/>
      <c r="J78" s="524"/>
      <c r="K78" s="522"/>
      <c r="L78" s="524"/>
      <c r="M78" s="522"/>
      <c r="N78"/>
      <c r="O78"/>
      <c r="P78"/>
      <c r="Q78"/>
      <c r="R78"/>
      <c r="S78"/>
      <c r="T78"/>
      <c r="U78"/>
    </row>
    <row r="79" spans="1:21" s="525" customFormat="1" ht="12.75" hidden="1">
      <c r="A79" s="350"/>
      <c r="B79" s="350"/>
      <c r="C79" s="350"/>
      <c r="D79" s="365"/>
      <c r="E79" s="322"/>
      <c r="F79" s="350"/>
      <c r="G79" s="522"/>
      <c r="H79" s="523"/>
      <c r="I79" s="523"/>
      <c r="J79" s="524"/>
      <c r="K79" s="522"/>
      <c r="L79" s="524"/>
      <c r="M79" s="522"/>
      <c r="N79"/>
      <c r="O79"/>
      <c r="P79"/>
      <c r="Q79"/>
      <c r="R79"/>
      <c r="S79"/>
      <c r="T79"/>
      <c r="U79"/>
    </row>
    <row r="80" spans="1:21" s="525" customFormat="1" ht="12.75" hidden="1">
      <c r="A80" s="350"/>
      <c r="B80" s="350"/>
      <c r="C80" s="350"/>
      <c r="D80" s="365"/>
      <c r="E80" s="322"/>
      <c r="F80" s="350"/>
      <c r="G80" s="522"/>
      <c r="H80" s="523"/>
      <c r="I80" s="523"/>
      <c r="J80" s="524"/>
      <c r="K80" s="522"/>
      <c r="L80" s="524"/>
      <c r="M80" s="522"/>
      <c r="N80"/>
      <c r="O80"/>
      <c r="P80"/>
      <c r="Q80"/>
      <c r="R80"/>
      <c r="S80"/>
      <c r="T80"/>
      <c r="U80"/>
    </row>
    <row r="81" spans="1:21" s="525" customFormat="1" ht="12.75" hidden="1">
      <c r="A81" s="350"/>
      <c r="B81" s="350"/>
      <c r="C81" s="350"/>
      <c r="D81" s="365"/>
      <c r="E81" s="322"/>
      <c r="F81" s="350"/>
      <c r="G81" s="522"/>
      <c r="H81" s="523"/>
      <c r="I81" s="523"/>
      <c r="J81" s="524"/>
      <c r="K81" s="522"/>
      <c r="L81" s="524"/>
      <c r="M81" s="522"/>
      <c r="N81"/>
      <c r="O81"/>
      <c r="P81"/>
      <c r="Q81"/>
      <c r="R81"/>
      <c r="S81"/>
      <c r="T81"/>
      <c r="U81"/>
    </row>
    <row r="82" spans="1:21" s="525" customFormat="1" ht="12.75" hidden="1">
      <c r="A82" s="350"/>
      <c r="B82" s="350"/>
      <c r="C82" s="350"/>
      <c r="D82" s="365"/>
      <c r="E82" s="322"/>
      <c r="F82" s="350"/>
      <c r="G82" s="522"/>
      <c r="H82" s="523"/>
      <c r="I82" s="523"/>
      <c r="J82" s="524"/>
      <c r="K82" s="522"/>
      <c r="L82" s="524"/>
      <c r="M82" s="522"/>
      <c r="N82"/>
      <c r="O82"/>
      <c r="P82"/>
      <c r="Q82"/>
      <c r="R82"/>
      <c r="S82"/>
      <c r="T82"/>
      <c r="U82"/>
    </row>
    <row r="83" spans="1:21" s="525" customFormat="1" ht="12.75" hidden="1">
      <c r="A83" s="350"/>
      <c r="B83" s="350"/>
      <c r="C83" s="350"/>
      <c r="D83" s="365"/>
      <c r="E83" s="322"/>
      <c r="F83" s="350"/>
      <c r="G83" s="522"/>
      <c r="H83" s="523"/>
      <c r="I83" s="523"/>
      <c r="J83" s="524"/>
      <c r="K83" s="522"/>
      <c r="L83" s="524"/>
      <c r="M83" s="522"/>
      <c r="N83"/>
      <c r="O83"/>
      <c r="P83"/>
      <c r="Q83"/>
      <c r="R83"/>
      <c r="S83"/>
      <c r="T83"/>
      <c r="U83"/>
    </row>
    <row r="84" spans="1:21" s="525" customFormat="1" ht="12.75" hidden="1">
      <c r="A84" s="350"/>
      <c r="B84" s="350"/>
      <c r="C84" s="350"/>
      <c r="D84" s="365"/>
      <c r="E84" s="322"/>
      <c r="F84" s="350"/>
      <c r="G84" s="522"/>
      <c r="H84" s="523"/>
      <c r="I84" s="523"/>
      <c r="J84" s="524"/>
      <c r="K84" s="522"/>
      <c r="L84" s="524"/>
      <c r="M84" s="522"/>
      <c r="N84"/>
      <c r="O84"/>
      <c r="P84"/>
      <c r="Q84"/>
      <c r="R84"/>
      <c r="S84"/>
      <c r="T84"/>
      <c r="U84"/>
    </row>
    <row r="85" spans="1:21" s="525" customFormat="1" ht="12.75" hidden="1">
      <c r="A85" s="350"/>
      <c r="B85" s="350"/>
      <c r="C85" s="350"/>
      <c r="D85" s="365"/>
      <c r="E85" s="322"/>
      <c r="F85" s="350"/>
      <c r="G85" s="522"/>
      <c r="H85" s="523"/>
      <c r="I85" s="523"/>
      <c r="J85" s="524"/>
      <c r="K85" s="522"/>
      <c r="L85" s="524"/>
      <c r="M85" s="522"/>
      <c r="N85"/>
      <c r="O85"/>
      <c r="P85"/>
      <c r="Q85"/>
      <c r="R85"/>
      <c r="S85"/>
      <c r="T85"/>
      <c r="U85"/>
    </row>
    <row r="86" spans="1:21" s="525" customFormat="1" ht="12.75" hidden="1">
      <c r="A86" s="350"/>
      <c r="B86" s="350"/>
      <c r="C86" s="350"/>
      <c r="D86" s="365"/>
      <c r="E86" s="322"/>
      <c r="F86" s="350"/>
      <c r="G86" s="522"/>
      <c r="H86" s="523"/>
      <c r="I86" s="523"/>
      <c r="J86" s="524"/>
      <c r="K86" s="522"/>
      <c r="L86" s="524"/>
      <c r="M86" s="522"/>
      <c r="N86"/>
      <c r="O86"/>
      <c r="P86"/>
      <c r="Q86"/>
      <c r="R86"/>
      <c r="S86"/>
      <c r="T86"/>
      <c r="U86"/>
    </row>
    <row r="87" spans="1:21" s="525" customFormat="1" ht="12.75" hidden="1">
      <c r="A87" s="350"/>
      <c r="B87" s="350"/>
      <c r="C87" s="350"/>
      <c r="D87" s="365"/>
      <c r="E87" s="322"/>
      <c r="F87" s="350"/>
      <c r="G87" s="522"/>
      <c r="H87" s="523"/>
      <c r="I87" s="523"/>
      <c r="J87" s="524"/>
      <c r="K87" s="522"/>
      <c r="L87" s="524"/>
      <c r="M87" s="522"/>
      <c r="N87"/>
      <c r="O87"/>
      <c r="P87"/>
      <c r="Q87"/>
      <c r="R87"/>
      <c r="S87"/>
      <c r="T87"/>
      <c r="U87"/>
    </row>
    <row r="88" spans="1:21" s="525" customFormat="1" ht="12.75" hidden="1">
      <c r="A88" s="350"/>
      <c r="B88" s="350"/>
      <c r="C88" s="350"/>
      <c r="D88" s="365"/>
      <c r="E88" s="322"/>
      <c r="F88" s="350"/>
      <c r="G88" s="522"/>
      <c r="H88" s="523"/>
      <c r="I88" s="523"/>
      <c r="J88" s="524"/>
      <c r="K88" s="522"/>
      <c r="L88" s="524"/>
      <c r="M88" s="522"/>
      <c r="N88"/>
      <c r="O88"/>
      <c r="P88"/>
      <c r="Q88"/>
      <c r="R88"/>
      <c r="S88"/>
      <c r="T88"/>
      <c r="U88"/>
    </row>
    <row r="89" spans="1:21" s="525" customFormat="1" ht="12.75" hidden="1">
      <c r="A89" s="350"/>
      <c r="B89" s="350"/>
      <c r="C89" s="350"/>
      <c r="D89" s="365"/>
      <c r="E89" s="322"/>
      <c r="F89" s="350"/>
      <c r="G89" s="522"/>
      <c r="H89" s="523"/>
      <c r="I89" s="523"/>
      <c r="J89" s="524"/>
      <c r="K89" s="522"/>
      <c r="L89" s="524"/>
      <c r="M89" s="522"/>
      <c r="N89"/>
      <c r="O89"/>
      <c r="P89"/>
      <c r="Q89"/>
      <c r="R89"/>
      <c r="S89"/>
      <c r="T89"/>
      <c r="U89"/>
    </row>
    <row r="90" spans="1:21" s="525" customFormat="1" ht="12.75" hidden="1">
      <c r="A90" s="350"/>
      <c r="B90" s="350"/>
      <c r="C90" s="350"/>
      <c r="D90" s="365"/>
      <c r="E90" s="322"/>
      <c r="F90" s="350"/>
      <c r="G90" s="522"/>
      <c r="H90" s="523"/>
      <c r="I90" s="523"/>
      <c r="J90" s="524"/>
      <c r="K90" s="522"/>
      <c r="L90" s="524"/>
      <c r="M90" s="522"/>
      <c r="N90"/>
      <c r="O90"/>
      <c r="P90"/>
      <c r="Q90"/>
      <c r="R90"/>
      <c r="S90"/>
      <c r="T90"/>
      <c r="U90"/>
    </row>
    <row r="91" spans="1:21" s="525" customFormat="1" ht="12.75" hidden="1">
      <c r="A91" s="350"/>
      <c r="B91" s="350"/>
      <c r="C91" s="350"/>
      <c r="D91" s="365"/>
      <c r="E91" s="322"/>
      <c r="F91" s="350"/>
      <c r="G91" s="522"/>
      <c r="H91" s="523"/>
      <c r="I91" s="523"/>
      <c r="J91" s="524"/>
      <c r="K91" s="522"/>
      <c r="L91" s="524"/>
      <c r="M91" s="522"/>
      <c r="N91"/>
      <c r="O91"/>
      <c r="P91"/>
      <c r="Q91"/>
      <c r="R91"/>
      <c r="S91"/>
      <c r="T91"/>
      <c r="U91"/>
    </row>
    <row r="92" spans="1:21" s="525" customFormat="1" ht="12.75" hidden="1">
      <c r="A92" s="350"/>
      <c r="B92" s="350"/>
      <c r="C92" s="350"/>
      <c r="D92" s="365"/>
      <c r="E92" s="322"/>
      <c r="F92" s="350"/>
      <c r="G92" s="522"/>
      <c r="H92" s="523"/>
      <c r="I92" s="523"/>
      <c r="J92" s="524"/>
      <c r="K92" s="522"/>
      <c r="L92" s="524"/>
      <c r="M92" s="522"/>
      <c r="N92"/>
      <c r="O92"/>
      <c r="P92"/>
      <c r="Q92"/>
      <c r="R92"/>
      <c r="S92"/>
      <c r="T92"/>
      <c r="U92"/>
    </row>
    <row r="93" spans="1:21" s="525" customFormat="1" ht="12.75" hidden="1">
      <c r="A93" s="350"/>
      <c r="B93" s="350"/>
      <c r="C93" s="350"/>
      <c r="D93" s="365"/>
      <c r="E93" s="322"/>
      <c r="F93" s="350"/>
      <c r="G93" s="522"/>
      <c r="H93" s="523"/>
      <c r="I93" s="523"/>
      <c r="J93" s="524"/>
      <c r="K93" s="522"/>
      <c r="L93" s="524"/>
      <c r="M93" s="522"/>
      <c r="N93"/>
      <c r="O93"/>
      <c r="P93"/>
      <c r="Q93"/>
      <c r="R93"/>
      <c r="S93"/>
      <c r="T93"/>
      <c r="U93"/>
    </row>
    <row r="94" spans="1:21" s="525" customFormat="1" ht="12.75" hidden="1">
      <c r="A94" s="350"/>
      <c r="B94" s="350"/>
      <c r="C94" s="350"/>
      <c r="D94" s="365"/>
      <c r="E94" s="322"/>
      <c r="F94" s="350"/>
      <c r="G94" s="522"/>
      <c r="H94" s="523"/>
      <c r="I94" s="523"/>
      <c r="J94" s="524"/>
      <c r="K94" s="522"/>
      <c r="L94" s="524"/>
      <c r="M94" s="522"/>
      <c r="N94"/>
      <c r="O94"/>
      <c r="P94"/>
      <c r="Q94"/>
      <c r="R94"/>
      <c r="S94"/>
      <c r="T94"/>
      <c r="U94"/>
    </row>
    <row r="95" spans="1:21" s="525" customFormat="1" ht="12.75" hidden="1">
      <c r="A95" s="350"/>
      <c r="B95" s="350"/>
      <c r="C95" s="350"/>
      <c r="D95" s="365"/>
      <c r="E95" s="322"/>
      <c r="F95" s="350"/>
      <c r="G95" s="522"/>
      <c r="H95" s="523"/>
      <c r="I95" s="523"/>
      <c r="J95" s="524"/>
      <c r="K95" s="522"/>
      <c r="L95" s="524"/>
      <c r="M95" s="522"/>
      <c r="N95"/>
      <c r="O95"/>
      <c r="P95"/>
      <c r="Q95"/>
      <c r="R95"/>
      <c r="S95"/>
      <c r="T95"/>
      <c r="U95"/>
    </row>
    <row r="96" spans="1:21" s="525" customFormat="1" ht="12.75" hidden="1">
      <c r="A96" s="350"/>
      <c r="B96" s="350"/>
      <c r="C96" s="350"/>
      <c r="D96" s="365"/>
      <c r="E96" s="322"/>
      <c r="F96" s="350"/>
      <c r="G96" s="522"/>
      <c r="H96" s="523"/>
      <c r="I96" s="523"/>
      <c r="J96" s="524"/>
      <c r="K96" s="522"/>
      <c r="L96" s="524"/>
      <c r="M96" s="522"/>
      <c r="N96"/>
      <c r="O96"/>
      <c r="P96"/>
      <c r="Q96"/>
      <c r="R96"/>
      <c r="S96"/>
      <c r="T96"/>
      <c r="U96"/>
    </row>
    <row r="97" spans="1:21" s="525" customFormat="1" ht="12.75" hidden="1">
      <c r="A97" s="350"/>
      <c r="B97" s="350"/>
      <c r="C97" s="350"/>
      <c r="D97" s="365"/>
      <c r="E97" s="322"/>
      <c r="F97" s="350"/>
      <c r="G97" s="522"/>
      <c r="H97" s="523"/>
      <c r="I97" s="523"/>
      <c r="J97" s="524"/>
      <c r="K97" s="522"/>
      <c r="L97" s="524"/>
      <c r="M97" s="522"/>
      <c r="N97"/>
      <c r="O97"/>
      <c r="P97"/>
      <c r="Q97"/>
      <c r="R97"/>
      <c r="S97"/>
      <c r="T97"/>
      <c r="U97"/>
    </row>
    <row r="98" spans="1:21" s="525" customFormat="1" ht="12.75" hidden="1">
      <c r="A98" s="350"/>
      <c r="B98" s="350"/>
      <c r="C98" s="350"/>
      <c r="D98" s="365"/>
      <c r="E98" s="322"/>
      <c r="F98" s="350"/>
      <c r="G98" s="522"/>
      <c r="H98" s="523"/>
      <c r="I98" s="523"/>
      <c r="J98" s="524"/>
      <c r="K98" s="522"/>
      <c r="L98" s="524"/>
      <c r="M98" s="522"/>
      <c r="N98"/>
      <c r="O98"/>
      <c r="P98"/>
      <c r="Q98"/>
      <c r="R98"/>
      <c r="S98"/>
      <c r="T98"/>
      <c r="U98"/>
    </row>
    <row r="99" spans="1:21" s="525" customFormat="1" ht="12.75" hidden="1">
      <c r="A99" s="350"/>
      <c r="B99" s="350"/>
      <c r="C99" s="350"/>
      <c r="D99" s="365"/>
      <c r="E99" s="322"/>
      <c r="F99" s="350"/>
      <c r="G99" s="522"/>
      <c r="H99" s="523"/>
      <c r="I99" s="523"/>
      <c r="J99" s="524"/>
      <c r="K99" s="522"/>
      <c r="L99" s="524"/>
      <c r="M99" s="522"/>
      <c r="N99"/>
      <c r="O99"/>
      <c r="P99"/>
      <c r="Q99"/>
      <c r="R99"/>
      <c r="S99"/>
      <c r="T99"/>
      <c r="U99"/>
    </row>
    <row r="100" spans="1:21" s="525" customFormat="1" ht="12.75" hidden="1">
      <c r="A100" s="350"/>
      <c r="B100" s="350"/>
      <c r="C100" s="350"/>
      <c r="D100" s="365"/>
      <c r="E100" s="322"/>
      <c r="F100" s="350"/>
      <c r="G100" s="522"/>
      <c r="H100" s="523"/>
      <c r="I100" s="523"/>
      <c r="J100" s="524"/>
      <c r="K100" s="522"/>
      <c r="L100" s="524"/>
      <c r="M100" s="522"/>
      <c r="N100"/>
      <c r="O100"/>
      <c r="P100"/>
      <c r="Q100"/>
      <c r="R100"/>
      <c r="S100"/>
      <c r="T100"/>
      <c r="U100"/>
    </row>
    <row r="101" spans="1:21" s="525" customFormat="1" ht="12.75" hidden="1">
      <c r="A101" s="350"/>
      <c r="B101" s="350"/>
      <c r="C101" s="350"/>
      <c r="D101" s="365"/>
      <c r="E101" s="322"/>
      <c r="F101" s="350"/>
      <c r="G101" s="522"/>
      <c r="H101" s="523"/>
      <c r="I101" s="523"/>
      <c r="J101" s="524"/>
      <c r="K101" s="522"/>
      <c r="L101" s="524"/>
      <c r="M101" s="522"/>
      <c r="N101"/>
      <c r="O101"/>
      <c r="P101"/>
      <c r="Q101"/>
      <c r="R101"/>
      <c r="S101"/>
      <c r="T101"/>
      <c r="U101"/>
    </row>
    <row r="102" spans="1:21" s="525" customFormat="1" ht="12.75" hidden="1">
      <c r="A102" s="350"/>
      <c r="B102" s="350"/>
      <c r="C102" s="350"/>
      <c r="D102" s="365"/>
      <c r="E102" s="322"/>
      <c r="F102" s="350"/>
      <c r="G102" s="522"/>
      <c r="H102" s="523"/>
      <c r="I102" s="523"/>
      <c r="J102" s="524"/>
      <c r="K102" s="522"/>
      <c r="L102" s="524"/>
      <c r="M102" s="522"/>
      <c r="N102"/>
      <c r="O102"/>
      <c r="P102"/>
      <c r="Q102"/>
      <c r="R102"/>
      <c r="S102"/>
      <c r="T102"/>
      <c r="U102"/>
    </row>
    <row r="103" spans="1:21" s="525" customFormat="1" ht="12.75" hidden="1">
      <c r="A103" s="350"/>
      <c r="B103" s="350"/>
      <c r="C103" s="350"/>
      <c r="D103" s="365"/>
      <c r="E103" s="322"/>
      <c r="F103" s="350"/>
      <c r="G103" s="522"/>
      <c r="H103" s="523"/>
      <c r="I103" s="523"/>
      <c r="J103" s="524"/>
      <c r="K103" s="522"/>
      <c r="L103" s="524"/>
      <c r="M103" s="522"/>
      <c r="N103"/>
      <c r="O103"/>
      <c r="P103"/>
      <c r="Q103"/>
      <c r="R103"/>
      <c r="S103"/>
      <c r="T103"/>
      <c r="U103"/>
    </row>
    <row r="104" spans="1:21" s="525" customFormat="1" ht="12.75" hidden="1">
      <c r="A104" s="350"/>
      <c r="B104" s="350"/>
      <c r="C104" s="350"/>
      <c r="D104" s="365"/>
      <c r="E104" s="322"/>
      <c r="F104" s="350"/>
      <c r="G104" s="522"/>
      <c r="H104" s="523"/>
      <c r="I104" s="523"/>
      <c r="J104" s="524"/>
      <c r="K104" s="522"/>
      <c r="L104" s="524"/>
      <c r="M104" s="522"/>
      <c r="N104"/>
      <c r="O104"/>
      <c r="P104"/>
      <c r="Q104"/>
      <c r="R104"/>
      <c r="S104"/>
      <c r="T104"/>
      <c r="U104"/>
    </row>
    <row r="105" spans="1:21" s="525" customFormat="1" ht="12.75" hidden="1">
      <c r="A105" s="350"/>
      <c r="B105" s="350"/>
      <c r="C105" s="350"/>
      <c r="D105" s="365"/>
      <c r="E105" s="322"/>
      <c r="F105" s="350"/>
      <c r="G105" s="522"/>
      <c r="H105" s="523"/>
      <c r="I105" s="523"/>
      <c r="J105" s="524"/>
      <c r="K105" s="522"/>
      <c r="L105" s="524"/>
      <c r="M105" s="522"/>
      <c r="N105"/>
      <c r="O105"/>
      <c r="P105"/>
      <c r="Q105"/>
      <c r="R105"/>
      <c r="S105"/>
      <c r="T105"/>
      <c r="U105"/>
    </row>
    <row r="106" spans="1:21" s="525" customFormat="1" ht="12.75" hidden="1">
      <c r="A106" s="350"/>
      <c r="B106" s="350"/>
      <c r="C106" s="350"/>
      <c r="D106" s="365"/>
      <c r="E106" s="322"/>
      <c r="F106" s="350"/>
      <c r="G106" s="522"/>
      <c r="H106" s="523"/>
      <c r="I106" s="523"/>
      <c r="J106" s="524"/>
      <c r="K106" s="522"/>
      <c r="L106" s="524"/>
      <c r="M106" s="522"/>
      <c r="N106"/>
      <c r="O106"/>
      <c r="P106"/>
      <c r="Q106"/>
      <c r="R106"/>
      <c r="S106"/>
      <c r="T106"/>
      <c r="U106"/>
    </row>
    <row r="107" spans="1:21" s="525" customFormat="1" ht="12.75" hidden="1">
      <c r="A107" s="350"/>
      <c r="B107" s="350"/>
      <c r="C107" s="350"/>
      <c r="D107" s="365"/>
      <c r="E107" s="322"/>
      <c r="F107" s="350"/>
      <c r="G107" s="522"/>
      <c r="H107" s="523"/>
      <c r="I107" s="523"/>
      <c r="J107" s="524"/>
      <c r="K107" s="522"/>
      <c r="L107" s="524"/>
      <c r="M107" s="522"/>
      <c r="N107"/>
      <c r="O107"/>
      <c r="P107"/>
      <c r="Q107"/>
      <c r="R107"/>
      <c r="S107"/>
      <c r="T107"/>
      <c r="U107"/>
    </row>
    <row r="108" spans="1:21" s="525" customFormat="1" ht="12.75" hidden="1">
      <c r="A108" s="350"/>
      <c r="B108" s="350"/>
      <c r="C108" s="350"/>
      <c r="D108" s="365"/>
      <c r="E108" s="322"/>
      <c r="F108" s="350"/>
      <c r="G108" s="522"/>
      <c r="H108" s="523"/>
      <c r="I108" s="523"/>
      <c r="J108" s="524"/>
      <c r="K108" s="522"/>
      <c r="L108" s="524"/>
      <c r="M108" s="522"/>
      <c r="N108"/>
      <c r="O108"/>
      <c r="P108"/>
      <c r="Q108"/>
      <c r="R108"/>
      <c r="S108"/>
      <c r="T108"/>
      <c r="U108"/>
    </row>
    <row r="109" spans="1:21" s="525" customFormat="1" ht="12.75" hidden="1">
      <c r="A109" s="350"/>
      <c r="B109" s="350"/>
      <c r="C109" s="350"/>
      <c r="D109" s="365"/>
      <c r="E109" s="322"/>
      <c r="F109" s="350"/>
      <c r="G109" s="522"/>
      <c r="H109" s="523"/>
      <c r="I109" s="523"/>
      <c r="J109" s="524"/>
      <c r="K109" s="522"/>
      <c r="L109" s="524"/>
      <c r="M109" s="522"/>
      <c r="N109"/>
      <c r="O109"/>
      <c r="P109"/>
      <c r="Q109"/>
      <c r="R109"/>
      <c r="S109"/>
      <c r="T109"/>
      <c r="U109"/>
    </row>
    <row r="110" spans="1:21" s="525" customFormat="1" ht="12.75" hidden="1">
      <c r="A110" s="350"/>
      <c r="B110" s="350"/>
      <c r="C110" s="350"/>
      <c r="D110" s="365"/>
      <c r="E110" s="322"/>
      <c r="F110" s="350"/>
      <c r="G110" s="522"/>
      <c r="H110" s="523"/>
      <c r="I110" s="523"/>
      <c r="J110" s="524"/>
      <c r="K110" s="522"/>
      <c r="L110" s="524"/>
      <c r="M110" s="522"/>
      <c r="N110"/>
      <c r="O110"/>
      <c r="P110"/>
      <c r="Q110"/>
      <c r="R110"/>
      <c r="S110"/>
      <c r="T110"/>
      <c r="U110"/>
    </row>
    <row r="111" spans="1:21" s="525" customFormat="1" ht="12.75" hidden="1">
      <c r="A111" s="350"/>
      <c r="B111" s="350"/>
      <c r="C111" s="350"/>
      <c r="D111" s="365"/>
      <c r="E111" s="322"/>
      <c r="F111" s="350"/>
      <c r="G111" s="522"/>
      <c r="H111" s="523"/>
      <c r="I111" s="523"/>
      <c r="J111" s="524"/>
      <c r="K111" s="522"/>
      <c r="L111" s="524"/>
      <c r="M111" s="522"/>
      <c r="N111"/>
      <c r="O111"/>
      <c r="P111"/>
      <c r="Q111"/>
      <c r="R111"/>
      <c r="S111"/>
      <c r="T111"/>
      <c r="U111"/>
    </row>
    <row r="112" spans="1:21" s="525" customFormat="1" ht="12.75" hidden="1">
      <c r="A112" s="350"/>
      <c r="B112" s="350"/>
      <c r="C112" s="350"/>
      <c r="D112" s="365"/>
      <c r="E112" s="322"/>
      <c r="F112" s="350"/>
      <c r="G112" s="522"/>
      <c r="H112" s="523"/>
      <c r="I112" s="523"/>
      <c r="J112" s="524"/>
      <c r="K112" s="522"/>
      <c r="L112" s="524"/>
      <c r="M112" s="522"/>
      <c r="N112"/>
      <c r="O112"/>
      <c r="P112"/>
      <c r="Q112"/>
      <c r="R112"/>
      <c r="S112"/>
      <c r="T112"/>
      <c r="U112"/>
    </row>
    <row r="113" spans="1:21" s="525" customFormat="1" ht="12.75" hidden="1">
      <c r="A113" s="350"/>
      <c r="B113" s="350"/>
      <c r="C113" s="350"/>
      <c r="D113" s="365"/>
      <c r="E113" s="322"/>
      <c r="F113" s="350"/>
      <c r="G113" s="522"/>
      <c r="H113" s="523"/>
      <c r="I113" s="523"/>
      <c r="J113" s="524"/>
      <c r="K113" s="522"/>
      <c r="L113" s="524"/>
      <c r="M113" s="522"/>
      <c r="N113"/>
      <c r="O113"/>
      <c r="P113"/>
      <c r="Q113"/>
      <c r="R113"/>
      <c r="S113"/>
      <c r="T113"/>
      <c r="U113"/>
    </row>
    <row r="114" spans="1:21" s="525" customFormat="1" ht="12.75" hidden="1">
      <c r="A114" s="350"/>
      <c r="B114" s="350"/>
      <c r="C114" s="350"/>
      <c r="D114" s="365"/>
      <c r="E114" s="322"/>
      <c r="F114" s="350"/>
      <c r="G114" s="522"/>
      <c r="H114" s="523"/>
      <c r="I114" s="523"/>
      <c r="J114" s="524"/>
      <c r="K114" s="522"/>
      <c r="L114" s="524"/>
      <c r="M114" s="522"/>
      <c r="N114"/>
      <c r="O114"/>
      <c r="P114"/>
      <c r="Q114"/>
      <c r="R114"/>
      <c r="S114"/>
      <c r="T114"/>
      <c r="U114"/>
    </row>
    <row r="115" spans="1:21" s="525" customFormat="1" ht="12.75" hidden="1">
      <c r="A115" s="350"/>
      <c r="B115" s="350"/>
      <c r="C115" s="350"/>
      <c r="D115" s="365"/>
      <c r="E115" s="322"/>
      <c r="F115" s="350"/>
      <c r="G115" s="522"/>
      <c r="H115" s="523"/>
      <c r="I115" s="523"/>
      <c r="J115" s="524"/>
      <c r="K115" s="522"/>
      <c r="L115" s="524"/>
      <c r="M115" s="522"/>
      <c r="N115"/>
      <c r="O115"/>
      <c r="P115"/>
      <c r="Q115"/>
      <c r="R115"/>
      <c r="S115"/>
      <c r="T115"/>
      <c r="U115"/>
    </row>
    <row r="116" spans="1:21" s="525" customFormat="1" ht="12.75" hidden="1">
      <c r="A116" s="350"/>
      <c r="B116" s="350"/>
      <c r="C116" s="350"/>
      <c r="D116" s="365"/>
      <c r="E116" s="322"/>
      <c r="F116" s="350"/>
      <c r="G116" s="522"/>
      <c r="H116" s="523"/>
      <c r="I116" s="523"/>
      <c r="J116" s="524"/>
      <c r="K116" s="522"/>
      <c r="L116" s="524"/>
      <c r="M116" s="522"/>
      <c r="N116"/>
      <c r="O116"/>
      <c r="P116"/>
      <c r="Q116"/>
      <c r="R116"/>
      <c r="S116"/>
      <c r="T116"/>
      <c r="U116"/>
    </row>
    <row r="117" spans="1:21" s="525" customFormat="1" ht="12.75" hidden="1">
      <c r="A117" s="350"/>
      <c r="B117" s="350"/>
      <c r="C117" s="350"/>
      <c r="D117" s="365"/>
      <c r="E117" s="322"/>
      <c r="F117" s="350"/>
      <c r="G117" s="522"/>
      <c r="H117" s="523"/>
      <c r="I117" s="523"/>
      <c r="J117" s="524"/>
      <c r="K117" s="522"/>
      <c r="L117" s="524"/>
      <c r="M117" s="522"/>
      <c r="N117"/>
      <c r="O117"/>
      <c r="P117"/>
      <c r="Q117"/>
      <c r="R117"/>
      <c r="S117"/>
      <c r="T117"/>
      <c r="U117"/>
    </row>
    <row r="118" spans="1:21" s="525" customFormat="1" ht="12.75" hidden="1">
      <c r="A118" s="350"/>
      <c r="B118" s="350"/>
      <c r="C118" s="350"/>
      <c r="D118" s="365"/>
      <c r="E118" s="322"/>
      <c r="F118" s="350"/>
      <c r="G118" s="522"/>
      <c r="H118" s="523"/>
      <c r="I118" s="523"/>
      <c r="J118" s="524"/>
      <c r="K118" s="522"/>
      <c r="L118" s="524"/>
      <c r="M118" s="522"/>
      <c r="N118"/>
      <c r="O118"/>
      <c r="P118"/>
      <c r="Q118"/>
      <c r="R118"/>
      <c r="S118"/>
      <c r="T118"/>
      <c r="U118"/>
    </row>
    <row r="119" spans="1:21" s="525" customFormat="1" ht="12.75" hidden="1">
      <c r="A119" s="350"/>
      <c r="B119" s="350"/>
      <c r="C119" s="350"/>
      <c r="D119" s="365"/>
      <c r="E119" s="322"/>
      <c r="F119" s="350"/>
      <c r="G119" s="522"/>
      <c r="H119" s="523"/>
      <c r="I119" s="523"/>
      <c r="J119" s="524"/>
      <c r="K119" s="522"/>
      <c r="L119" s="524"/>
      <c r="M119" s="522"/>
      <c r="N119"/>
      <c r="O119"/>
      <c r="P119"/>
      <c r="Q119"/>
      <c r="R119"/>
      <c r="S119"/>
      <c r="T119"/>
      <c r="U119"/>
    </row>
    <row r="120" spans="1:21" s="525" customFormat="1" ht="12.75" hidden="1">
      <c r="A120" s="350"/>
      <c r="B120" s="350"/>
      <c r="C120" s="350"/>
      <c r="D120" s="365"/>
      <c r="E120" s="322"/>
      <c r="F120" s="350"/>
      <c r="G120" s="522"/>
      <c r="H120" s="523"/>
      <c r="I120" s="523"/>
      <c r="J120" s="524"/>
      <c r="K120" s="522"/>
      <c r="L120" s="524"/>
      <c r="M120" s="522"/>
      <c r="N120"/>
      <c r="O120"/>
      <c r="P120"/>
      <c r="Q120"/>
      <c r="R120"/>
      <c r="S120"/>
      <c r="T120"/>
      <c r="U120"/>
    </row>
    <row r="121" spans="1:21" s="525" customFormat="1" ht="12.75" hidden="1">
      <c r="A121" s="350"/>
      <c r="B121" s="350"/>
      <c r="C121" s="350"/>
      <c r="D121" s="365"/>
      <c r="E121" s="322"/>
      <c r="F121" s="350"/>
      <c r="G121" s="522"/>
      <c r="H121" s="523"/>
      <c r="I121" s="523"/>
      <c r="J121" s="524"/>
      <c r="K121" s="522"/>
      <c r="L121" s="524"/>
      <c r="M121" s="522"/>
      <c r="N121"/>
      <c r="O121"/>
      <c r="P121"/>
      <c r="Q121"/>
      <c r="R121"/>
      <c r="S121"/>
      <c r="T121"/>
      <c r="U121"/>
    </row>
    <row r="122" spans="1:21" s="525" customFormat="1" ht="12.75" hidden="1">
      <c r="A122" s="350"/>
      <c r="B122" s="350"/>
      <c r="C122" s="350"/>
      <c r="D122" s="365"/>
      <c r="E122" s="322"/>
      <c r="F122" s="350"/>
      <c r="G122" s="522"/>
      <c r="H122" s="523"/>
      <c r="I122" s="523"/>
      <c r="J122" s="524"/>
      <c r="K122" s="522"/>
      <c r="L122" s="524"/>
      <c r="M122" s="522"/>
      <c r="N122"/>
      <c r="O122"/>
      <c r="P122"/>
      <c r="Q122"/>
      <c r="R122"/>
      <c r="S122"/>
      <c r="T122"/>
      <c r="U122"/>
    </row>
    <row r="123" spans="1:21" s="525" customFormat="1" ht="12.75" hidden="1">
      <c r="A123" s="350"/>
      <c r="B123" s="350"/>
      <c r="C123" s="350"/>
      <c r="D123" s="365"/>
      <c r="E123" s="322"/>
      <c r="F123" s="350"/>
      <c r="G123" s="522"/>
      <c r="H123" s="523"/>
      <c r="I123" s="523"/>
      <c r="J123" s="524"/>
      <c r="K123" s="522"/>
      <c r="L123" s="524"/>
      <c r="M123" s="522"/>
      <c r="N123"/>
      <c r="O123"/>
      <c r="P123"/>
      <c r="Q123"/>
      <c r="R123"/>
      <c r="S123"/>
      <c r="T123"/>
      <c r="U123"/>
    </row>
    <row r="124" spans="1:21" s="525" customFormat="1" ht="12.75" hidden="1">
      <c r="A124" s="350"/>
      <c r="B124" s="350"/>
      <c r="C124" s="350"/>
      <c r="D124" s="365"/>
      <c r="E124" s="322"/>
      <c r="F124" s="350"/>
      <c r="G124" s="522"/>
      <c r="H124" s="523"/>
      <c r="I124" s="523"/>
      <c r="J124" s="524"/>
      <c r="K124" s="522"/>
      <c r="L124" s="524"/>
      <c r="M124" s="522"/>
      <c r="N124"/>
      <c r="O124"/>
      <c r="P124"/>
      <c r="Q124"/>
      <c r="R124"/>
      <c r="S124"/>
      <c r="T124"/>
      <c r="U124"/>
    </row>
    <row r="125" spans="2:24" s="517" customFormat="1" ht="12.75" hidden="1">
      <c r="B125" s="518"/>
      <c r="D125" s="519"/>
      <c r="E125" s="519"/>
      <c r="H125" s="523"/>
      <c r="I125" s="520"/>
      <c r="K125" s="521"/>
      <c r="M125" s="521"/>
      <c r="N125"/>
      <c r="O125"/>
      <c r="P125"/>
      <c r="Q125"/>
      <c r="R125"/>
      <c r="S125"/>
      <c r="T125"/>
      <c r="U125"/>
      <c r="X125" s="527"/>
    </row>
    <row r="126" spans="1:21" s="525" customFormat="1" ht="12.75" hidden="1">
      <c r="A126" s="350"/>
      <c r="B126" s="350"/>
      <c r="C126" s="350"/>
      <c r="D126" s="365"/>
      <c r="E126" s="322"/>
      <c r="F126" s="350"/>
      <c r="G126" s="522"/>
      <c r="H126" s="523"/>
      <c r="I126" s="523"/>
      <c r="J126" s="524"/>
      <c r="K126" s="522"/>
      <c r="L126" s="524"/>
      <c r="M126" s="522"/>
      <c r="N126"/>
      <c r="O126"/>
      <c r="P126"/>
      <c r="Q126"/>
      <c r="R126"/>
      <c r="S126"/>
      <c r="T126"/>
      <c r="U126"/>
    </row>
    <row r="127" spans="1:21" s="525" customFormat="1" ht="12.75" hidden="1">
      <c r="A127" s="350"/>
      <c r="B127" s="350"/>
      <c r="C127" s="350"/>
      <c r="D127" s="365"/>
      <c r="E127" s="322"/>
      <c r="F127" s="350"/>
      <c r="G127" s="522"/>
      <c r="H127" s="523"/>
      <c r="I127" s="523"/>
      <c r="J127" s="524"/>
      <c r="K127" s="522"/>
      <c r="L127" s="524"/>
      <c r="M127" s="522"/>
      <c r="N127"/>
      <c r="O127"/>
      <c r="P127"/>
      <c r="Q127"/>
      <c r="R127"/>
      <c r="S127"/>
      <c r="T127"/>
      <c r="U127"/>
    </row>
    <row r="128" spans="1:21" s="525" customFormat="1" ht="12.75" hidden="1">
      <c r="A128" s="350"/>
      <c r="B128" s="350"/>
      <c r="C128" s="350"/>
      <c r="D128" s="365"/>
      <c r="E128" s="322"/>
      <c r="F128" s="350"/>
      <c r="G128" s="522"/>
      <c r="H128" s="523"/>
      <c r="I128" s="523"/>
      <c r="J128" s="524"/>
      <c r="K128" s="522"/>
      <c r="L128" s="524"/>
      <c r="M128" s="522"/>
      <c r="N128"/>
      <c r="O128"/>
      <c r="P128"/>
      <c r="Q128"/>
      <c r="R128"/>
      <c r="S128"/>
      <c r="T128"/>
      <c r="U128"/>
    </row>
    <row r="129" spans="1:21" s="525" customFormat="1" ht="12.75" hidden="1">
      <c r="A129" s="350"/>
      <c r="B129" s="350"/>
      <c r="C129" s="350"/>
      <c r="D129" s="365"/>
      <c r="E129" s="322"/>
      <c r="F129" s="350"/>
      <c r="G129" s="522"/>
      <c r="H129" s="523"/>
      <c r="I129" s="523"/>
      <c r="J129" s="524"/>
      <c r="K129" s="522"/>
      <c r="L129" s="524"/>
      <c r="M129" s="522"/>
      <c r="N129"/>
      <c r="O129"/>
      <c r="P129"/>
      <c r="Q129"/>
      <c r="R129"/>
      <c r="S129"/>
      <c r="T129"/>
      <c r="U129"/>
    </row>
    <row r="130" spans="1:21" s="525" customFormat="1" ht="12.75" hidden="1">
      <c r="A130" s="350"/>
      <c r="B130" s="350"/>
      <c r="C130" s="350"/>
      <c r="D130" s="365"/>
      <c r="E130" s="322"/>
      <c r="F130" s="350"/>
      <c r="G130" s="522"/>
      <c r="H130" s="523"/>
      <c r="I130" s="523"/>
      <c r="J130" s="524"/>
      <c r="K130" s="522"/>
      <c r="L130" s="524"/>
      <c r="M130" s="522"/>
      <c r="N130"/>
      <c r="O130"/>
      <c r="P130"/>
      <c r="Q130"/>
      <c r="R130"/>
      <c r="S130"/>
      <c r="T130"/>
      <c r="U130"/>
    </row>
    <row r="131" spans="1:21" s="525" customFormat="1" ht="12.75" hidden="1">
      <c r="A131" s="350"/>
      <c r="B131" s="350"/>
      <c r="C131" s="350"/>
      <c r="D131" s="365"/>
      <c r="E131" s="322"/>
      <c r="F131" s="350"/>
      <c r="G131" s="522"/>
      <c r="H131" s="523"/>
      <c r="I131" s="523"/>
      <c r="J131" s="524"/>
      <c r="K131" s="522"/>
      <c r="L131" s="524"/>
      <c r="M131" s="522"/>
      <c r="N131"/>
      <c r="O131"/>
      <c r="P131"/>
      <c r="Q131"/>
      <c r="R131"/>
      <c r="S131"/>
      <c r="T131"/>
      <c r="U131"/>
    </row>
    <row r="132" spans="1:21" s="525" customFormat="1" ht="12.75" hidden="1">
      <c r="A132" s="350"/>
      <c r="B132" s="350"/>
      <c r="C132" s="350"/>
      <c r="D132" s="365"/>
      <c r="E132" s="322"/>
      <c r="F132" s="350"/>
      <c r="G132" s="522"/>
      <c r="H132" s="523"/>
      <c r="I132" s="523"/>
      <c r="J132" s="524"/>
      <c r="K132" s="522"/>
      <c r="L132" s="524"/>
      <c r="M132" s="522"/>
      <c r="N132"/>
      <c r="O132"/>
      <c r="P132"/>
      <c r="Q132"/>
      <c r="R132"/>
      <c r="S132"/>
      <c r="T132"/>
      <c r="U132"/>
    </row>
    <row r="133" spans="1:21" s="530" customFormat="1" ht="12.75" hidden="1">
      <c r="A133" s="350"/>
      <c r="B133" s="350"/>
      <c r="C133" s="350"/>
      <c r="D133" s="365"/>
      <c r="E133" s="322"/>
      <c r="F133" s="350"/>
      <c r="G133" s="522"/>
      <c r="H133" s="523"/>
      <c r="I133" s="523"/>
      <c r="J133" s="528"/>
      <c r="K133" s="529"/>
      <c r="L133" s="528"/>
      <c r="M133" s="529"/>
      <c r="N133"/>
      <c r="O133"/>
      <c r="P133"/>
      <c r="Q133"/>
      <c r="R133"/>
      <c r="S133"/>
      <c r="T133"/>
      <c r="U133"/>
    </row>
    <row r="134" spans="1:21" s="530" customFormat="1" ht="12.75" hidden="1">
      <c r="A134" s="350"/>
      <c r="B134" s="350"/>
      <c r="C134" s="350"/>
      <c r="D134" s="365"/>
      <c r="E134" s="322"/>
      <c r="F134" s="350"/>
      <c r="G134" s="522"/>
      <c r="H134" s="523"/>
      <c r="I134" s="523"/>
      <c r="J134" s="528"/>
      <c r="K134" s="529"/>
      <c r="L134" s="528"/>
      <c r="M134" s="529"/>
      <c r="N134"/>
      <c r="O134"/>
      <c r="P134"/>
      <c r="Q134"/>
      <c r="R134"/>
      <c r="S134"/>
      <c r="T134"/>
      <c r="U134"/>
    </row>
    <row r="135" spans="1:21" s="530" customFormat="1" ht="12.75" hidden="1">
      <c r="A135" s="350"/>
      <c r="B135" s="350"/>
      <c r="C135" s="350"/>
      <c r="D135" s="365"/>
      <c r="E135" s="322"/>
      <c r="F135" s="350"/>
      <c r="G135" s="522"/>
      <c r="H135" s="523"/>
      <c r="I135" s="523"/>
      <c r="J135" s="528"/>
      <c r="K135" s="529"/>
      <c r="L135" s="528"/>
      <c r="M135" s="529"/>
      <c r="N135"/>
      <c r="O135"/>
      <c r="P135"/>
      <c r="Q135"/>
      <c r="R135"/>
      <c r="S135"/>
      <c r="T135"/>
      <c r="U135"/>
    </row>
    <row r="136" spans="2:21" s="517" customFormat="1" ht="12.75" hidden="1">
      <c r="B136" s="518"/>
      <c r="D136" s="519"/>
      <c r="E136" s="519"/>
      <c r="H136" s="526"/>
      <c r="I136" s="520"/>
      <c r="K136" s="521"/>
      <c r="M136" s="521"/>
      <c r="N136"/>
      <c r="O136"/>
      <c r="P136"/>
      <c r="Q136"/>
      <c r="R136"/>
      <c r="S136"/>
      <c r="T136"/>
      <c r="U136"/>
    </row>
    <row r="137" spans="1:21" s="525" customFormat="1" ht="12.75" hidden="1">
      <c r="A137" s="350"/>
      <c r="B137" s="350"/>
      <c r="C137" s="350"/>
      <c r="D137" s="365"/>
      <c r="E137" s="322"/>
      <c r="F137" s="350"/>
      <c r="G137" s="522"/>
      <c r="H137" s="523"/>
      <c r="I137" s="523"/>
      <c r="J137" s="524"/>
      <c r="K137" s="522"/>
      <c r="L137" s="524"/>
      <c r="M137" s="522"/>
      <c r="N137"/>
      <c r="O137"/>
      <c r="P137"/>
      <c r="Q137"/>
      <c r="R137"/>
      <c r="S137"/>
      <c r="T137"/>
      <c r="U137"/>
    </row>
    <row r="138" spans="1:21" s="525" customFormat="1" ht="12.75" hidden="1">
      <c r="A138" s="350"/>
      <c r="B138" s="350"/>
      <c r="C138" s="350"/>
      <c r="D138" s="365"/>
      <c r="E138" s="322"/>
      <c r="F138" s="350"/>
      <c r="G138" s="522"/>
      <c r="H138" s="523"/>
      <c r="I138" s="523"/>
      <c r="J138" s="524"/>
      <c r="K138" s="522"/>
      <c r="L138" s="524"/>
      <c r="M138" s="522"/>
      <c r="N138"/>
      <c r="O138"/>
      <c r="P138"/>
      <c r="Q138"/>
      <c r="R138"/>
      <c r="S138"/>
      <c r="T138"/>
      <c r="U138"/>
    </row>
    <row r="139" spans="1:21" s="525" customFormat="1" ht="12.75" hidden="1">
      <c r="A139" s="350"/>
      <c r="B139" s="350"/>
      <c r="C139" s="350"/>
      <c r="D139" s="365"/>
      <c r="E139" s="322"/>
      <c r="F139" s="350"/>
      <c r="G139" s="522"/>
      <c r="H139" s="523"/>
      <c r="I139" s="523"/>
      <c r="J139" s="524"/>
      <c r="K139" s="522"/>
      <c r="L139" s="524"/>
      <c r="M139" s="522"/>
      <c r="N139"/>
      <c r="O139"/>
      <c r="P139"/>
      <c r="Q139"/>
      <c r="R139"/>
      <c r="S139"/>
      <c r="T139"/>
      <c r="U139"/>
    </row>
    <row r="140" spans="1:21" s="525" customFormat="1" ht="12.75" hidden="1">
      <c r="A140" s="350"/>
      <c r="B140" s="350"/>
      <c r="C140" s="350"/>
      <c r="D140" s="365"/>
      <c r="E140" s="322"/>
      <c r="F140" s="350"/>
      <c r="G140" s="522"/>
      <c r="H140" s="523"/>
      <c r="I140" s="523"/>
      <c r="J140" s="524"/>
      <c r="K140" s="522"/>
      <c r="L140" s="524"/>
      <c r="M140" s="522"/>
      <c r="N140"/>
      <c r="O140"/>
      <c r="P140"/>
      <c r="Q140"/>
      <c r="R140"/>
      <c r="S140"/>
      <c r="T140"/>
      <c r="U140"/>
    </row>
    <row r="141" spans="1:21" s="525" customFormat="1" ht="12.75" hidden="1">
      <c r="A141" s="350"/>
      <c r="B141" s="350"/>
      <c r="C141" s="350"/>
      <c r="D141" s="365"/>
      <c r="E141" s="322"/>
      <c r="F141" s="350"/>
      <c r="G141" s="522"/>
      <c r="H141" s="523"/>
      <c r="I141" s="523"/>
      <c r="J141" s="524"/>
      <c r="K141" s="522"/>
      <c r="L141" s="524"/>
      <c r="M141" s="522"/>
      <c r="N141"/>
      <c r="O141"/>
      <c r="P141"/>
      <c r="Q141"/>
      <c r="R141"/>
      <c r="S141"/>
      <c r="T141"/>
      <c r="U141"/>
    </row>
    <row r="142" spans="1:21" s="525" customFormat="1" ht="12.75" hidden="1">
      <c r="A142" s="350"/>
      <c r="B142" s="350"/>
      <c r="C142" s="350"/>
      <c r="D142" s="365"/>
      <c r="E142" s="322"/>
      <c r="F142" s="350"/>
      <c r="G142" s="522"/>
      <c r="H142" s="523"/>
      <c r="I142" s="523"/>
      <c r="J142" s="524"/>
      <c r="K142" s="522"/>
      <c r="L142" s="524"/>
      <c r="M142" s="522"/>
      <c r="N142"/>
      <c r="O142"/>
      <c r="P142"/>
      <c r="Q142"/>
      <c r="R142"/>
      <c r="S142"/>
      <c r="T142"/>
      <c r="U142"/>
    </row>
    <row r="143" spans="1:21" s="525" customFormat="1" ht="12.75" hidden="1">
      <c r="A143" s="350"/>
      <c r="B143" s="350"/>
      <c r="C143" s="350"/>
      <c r="D143" s="365"/>
      <c r="E143" s="322"/>
      <c r="F143" s="350"/>
      <c r="G143" s="522"/>
      <c r="H143" s="523"/>
      <c r="I143" s="523"/>
      <c r="J143" s="524"/>
      <c r="K143" s="522"/>
      <c r="L143" s="524"/>
      <c r="M143" s="522"/>
      <c r="N143"/>
      <c r="O143"/>
      <c r="P143"/>
      <c r="Q143"/>
      <c r="R143"/>
      <c r="S143"/>
      <c r="T143"/>
      <c r="U143"/>
    </row>
    <row r="144" spans="2:21" s="516" customFormat="1" ht="12.75" hidden="1">
      <c r="B144" s="531"/>
      <c r="D144" s="532"/>
      <c r="E144" s="532"/>
      <c r="H144" s="526"/>
      <c r="I144" s="533"/>
      <c r="K144" s="534"/>
      <c r="M144" s="534"/>
      <c r="N144"/>
      <c r="O144"/>
      <c r="P144"/>
      <c r="Q144"/>
      <c r="R144"/>
      <c r="S144"/>
      <c r="T144"/>
      <c r="U144"/>
    </row>
    <row r="145" spans="2:21" s="517" customFormat="1" ht="12.75" hidden="1">
      <c r="B145" s="518"/>
      <c r="D145" s="519"/>
      <c r="E145" s="519"/>
      <c r="H145" s="526"/>
      <c r="I145" s="520"/>
      <c r="K145" s="521"/>
      <c r="M145" s="521"/>
      <c r="N145"/>
      <c r="O145"/>
      <c r="P145"/>
      <c r="Q145"/>
      <c r="R145"/>
      <c r="S145"/>
      <c r="T145"/>
      <c r="U145"/>
    </row>
    <row r="146" spans="1:21" s="525" customFormat="1" ht="12.75" hidden="1">
      <c r="A146" s="350"/>
      <c r="B146" s="350"/>
      <c r="C146" s="350"/>
      <c r="D146" s="365"/>
      <c r="E146" s="322"/>
      <c r="F146" s="350"/>
      <c r="G146" s="522"/>
      <c r="H146" s="523"/>
      <c r="I146" s="523"/>
      <c r="J146" s="524"/>
      <c r="K146" s="522"/>
      <c r="L146" s="524"/>
      <c r="M146" s="522"/>
      <c r="N146"/>
      <c r="O146"/>
      <c r="P146"/>
      <c r="Q146"/>
      <c r="R146"/>
      <c r="S146"/>
      <c r="T146"/>
      <c r="U146"/>
    </row>
    <row r="147" spans="1:21" s="525" customFormat="1" ht="12.75" hidden="1">
      <c r="A147" s="350"/>
      <c r="B147" s="350"/>
      <c r="C147" s="350"/>
      <c r="D147" s="365"/>
      <c r="E147" s="322"/>
      <c r="F147" s="350"/>
      <c r="G147" s="522"/>
      <c r="H147" s="523"/>
      <c r="I147" s="523"/>
      <c r="J147" s="524"/>
      <c r="K147" s="522"/>
      <c r="L147" s="524"/>
      <c r="M147" s="522"/>
      <c r="N147"/>
      <c r="O147"/>
      <c r="P147"/>
      <c r="Q147"/>
      <c r="R147"/>
      <c r="S147"/>
      <c r="T147"/>
      <c r="U147"/>
    </row>
    <row r="148" spans="1:21" s="525" customFormat="1" ht="12.75" hidden="1">
      <c r="A148" s="350"/>
      <c r="B148" s="350"/>
      <c r="C148" s="350"/>
      <c r="D148" s="365"/>
      <c r="E148" s="322"/>
      <c r="F148" s="350"/>
      <c r="G148" s="522"/>
      <c r="H148" s="523"/>
      <c r="I148" s="523"/>
      <c r="J148" s="524"/>
      <c r="K148" s="522"/>
      <c r="L148" s="524"/>
      <c r="M148" s="522"/>
      <c r="N148"/>
      <c r="O148"/>
      <c r="P148"/>
      <c r="Q148"/>
      <c r="R148"/>
      <c r="S148"/>
      <c r="T148"/>
      <c r="U148"/>
    </row>
    <row r="149" spans="1:21" s="525" customFormat="1" ht="12.75" hidden="1">
      <c r="A149" s="350"/>
      <c r="B149" s="350"/>
      <c r="C149" s="350"/>
      <c r="D149" s="365"/>
      <c r="E149" s="322"/>
      <c r="F149" s="350"/>
      <c r="G149" s="522"/>
      <c r="H149" s="523"/>
      <c r="I149" s="523"/>
      <c r="J149" s="524"/>
      <c r="K149" s="522"/>
      <c r="L149" s="524"/>
      <c r="M149" s="522"/>
      <c r="N149"/>
      <c r="O149"/>
      <c r="P149"/>
      <c r="Q149"/>
      <c r="R149"/>
      <c r="S149"/>
      <c r="T149"/>
      <c r="U149"/>
    </row>
    <row r="150" spans="1:21" s="525" customFormat="1" ht="12.75" hidden="1">
      <c r="A150" s="350"/>
      <c r="B150" s="350"/>
      <c r="C150" s="350"/>
      <c r="D150" s="365"/>
      <c r="E150" s="322"/>
      <c r="F150" s="350"/>
      <c r="G150" s="522"/>
      <c r="H150" s="523"/>
      <c r="I150" s="523"/>
      <c r="J150" s="524"/>
      <c r="K150" s="522"/>
      <c r="L150" s="524"/>
      <c r="M150" s="522"/>
      <c r="N150"/>
      <c r="O150"/>
      <c r="P150"/>
      <c r="Q150"/>
      <c r="R150"/>
      <c r="S150"/>
      <c r="T150"/>
      <c r="U150"/>
    </row>
    <row r="151" spans="1:21" s="525" customFormat="1" ht="12.75" hidden="1">
      <c r="A151" s="350"/>
      <c r="B151" s="350"/>
      <c r="C151" s="350"/>
      <c r="D151" s="365"/>
      <c r="E151" s="322"/>
      <c r="F151" s="350"/>
      <c r="G151" s="522"/>
      <c r="H151" s="523"/>
      <c r="I151" s="523"/>
      <c r="J151" s="524"/>
      <c r="K151" s="522"/>
      <c r="L151" s="524"/>
      <c r="M151" s="522"/>
      <c r="N151"/>
      <c r="O151"/>
      <c r="P151"/>
      <c r="Q151"/>
      <c r="R151"/>
      <c r="S151"/>
      <c r="T151"/>
      <c r="U151"/>
    </row>
    <row r="152" spans="2:21" s="517" customFormat="1" ht="12.75" hidden="1">
      <c r="B152" s="518"/>
      <c r="D152" s="519"/>
      <c r="E152" s="519"/>
      <c r="H152" s="526"/>
      <c r="I152" s="520"/>
      <c r="K152" s="521"/>
      <c r="M152" s="521"/>
      <c r="N152"/>
      <c r="O152"/>
      <c r="P152"/>
      <c r="Q152"/>
      <c r="R152"/>
      <c r="S152"/>
      <c r="T152"/>
      <c r="U152"/>
    </row>
    <row r="153" spans="1:21" s="530" customFormat="1" ht="25.5" customHeight="1" hidden="1">
      <c r="A153" s="535"/>
      <c r="B153" s="535"/>
      <c r="C153" s="535"/>
      <c r="D153" s="536"/>
      <c r="E153" s="537"/>
      <c r="F153" s="535"/>
      <c r="G153" s="529"/>
      <c r="H153" s="538"/>
      <c r="I153" s="538"/>
      <c r="J153" s="528"/>
      <c r="K153" s="529"/>
      <c r="L153" s="528"/>
      <c r="M153" s="529"/>
      <c r="N153"/>
      <c r="O153"/>
      <c r="P153"/>
      <c r="Q153"/>
      <c r="R153"/>
      <c r="S153"/>
      <c r="T153"/>
      <c r="U153"/>
    </row>
    <row r="154" spans="1:21" s="525" customFormat="1" ht="25.5" customHeight="1" hidden="1">
      <c r="A154" s="350"/>
      <c r="B154" s="350"/>
      <c r="C154" s="350"/>
      <c r="D154" s="365"/>
      <c r="E154" s="322"/>
      <c r="F154" s="350"/>
      <c r="G154" s="522"/>
      <c r="H154" s="523"/>
      <c r="I154" s="523"/>
      <c r="J154" s="524"/>
      <c r="K154" s="522"/>
      <c r="L154" s="524"/>
      <c r="M154" s="522"/>
      <c r="N154"/>
      <c r="O154"/>
      <c r="P154"/>
      <c r="Q154"/>
      <c r="R154"/>
      <c r="S154"/>
      <c r="T154"/>
      <c r="U154"/>
    </row>
    <row r="155" spans="1:21" s="525" customFormat="1" ht="12.75" hidden="1">
      <c r="A155" s="350"/>
      <c r="B155" s="350"/>
      <c r="C155" s="350"/>
      <c r="D155" s="365"/>
      <c r="E155" s="322"/>
      <c r="F155" s="350"/>
      <c r="G155" s="522"/>
      <c r="H155" s="523"/>
      <c r="I155" s="523"/>
      <c r="J155" s="524"/>
      <c r="K155" s="522"/>
      <c r="L155" s="524"/>
      <c r="M155" s="522"/>
      <c r="N155"/>
      <c r="O155"/>
      <c r="P155"/>
      <c r="Q155"/>
      <c r="R155"/>
      <c r="S155"/>
      <c r="T155"/>
      <c r="U155"/>
    </row>
    <row r="156" spans="1:21" s="525" customFormat="1" ht="12.75" hidden="1">
      <c r="A156" s="350"/>
      <c r="B156" s="350"/>
      <c r="C156" s="350"/>
      <c r="D156" s="365"/>
      <c r="E156" s="322"/>
      <c r="F156" s="350"/>
      <c r="G156" s="522"/>
      <c r="H156" s="523"/>
      <c r="I156" s="523"/>
      <c r="J156" s="524"/>
      <c r="K156" s="522"/>
      <c r="L156" s="524"/>
      <c r="M156" s="522"/>
      <c r="N156"/>
      <c r="O156"/>
      <c r="P156"/>
      <c r="Q156"/>
      <c r="R156"/>
      <c r="S156"/>
      <c r="T156"/>
      <c r="U156"/>
    </row>
    <row r="157" spans="1:21" s="525" customFormat="1" ht="12.75" hidden="1">
      <c r="A157" s="350"/>
      <c r="B157" s="350"/>
      <c r="C157" s="350"/>
      <c r="D157" s="365"/>
      <c r="E157" s="322"/>
      <c r="F157" s="350"/>
      <c r="G157" s="522"/>
      <c r="H157" s="523"/>
      <c r="I157" s="523"/>
      <c r="J157" s="524"/>
      <c r="K157" s="522"/>
      <c r="L157" s="524"/>
      <c r="M157" s="522"/>
      <c r="N157"/>
      <c r="O157"/>
      <c r="P157"/>
      <c r="Q157"/>
      <c r="R157"/>
      <c r="S157"/>
      <c r="T157"/>
      <c r="U157"/>
    </row>
    <row r="158" spans="1:21" s="525" customFormat="1" ht="12.75" hidden="1">
      <c r="A158" s="350"/>
      <c r="B158" s="350"/>
      <c r="C158" s="350"/>
      <c r="D158" s="365"/>
      <c r="E158" s="322"/>
      <c r="F158" s="350"/>
      <c r="G158" s="522"/>
      <c r="H158" s="523"/>
      <c r="I158" s="523"/>
      <c r="J158" s="524"/>
      <c r="K158" s="522"/>
      <c r="L158" s="524"/>
      <c r="M158" s="522"/>
      <c r="N158"/>
      <c r="O158"/>
      <c r="P158"/>
      <c r="Q158"/>
      <c r="R158"/>
      <c r="S158"/>
      <c r="T158"/>
      <c r="U158"/>
    </row>
    <row r="159" spans="1:21" s="525" customFormat="1" ht="12.75" hidden="1">
      <c r="A159" s="350"/>
      <c r="B159" s="350"/>
      <c r="C159" s="350"/>
      <c r="D159" s="365"/>
      <c r="E159" s="322"/>
      <c r="F159" s="350"/>
      <c r="G159" s="522"/>
      <c r="H159" s="523"/>
      <c r="I159" s="523"/>
      <c r="J159" s="524"/>
      <c r="K159" s="522"/>
      <c r="L159" s="524"/>
      <c r="M159" s="522"/>
      <c r="N159"/>
      <c r="O159"/>
      <c r="P159"/>
      <c r="Q159"/>
      <c r="R159"/>
      <c r="S159"/>
      <c r="T159"/>
      <c r="U159"/>
    </row>
    <row r="160" spans="1:21" s="539" customFormat="1" ht="12.75" hidden="1">
      <c r="A160" s="350"/>
      <c r="B160" s="350"/>
      <c r="C160" s="350"/>
      <c r="D160" s="365"/>
      <c r="E160" s="322"/>
      <c r="F160" s="350"/>
      <c r="G160" s="522"/>
      <c r="H160" s="523"/>
      <c r="I160" s="523"/>
      <c r="J160" s="524"/>
      <c r="K160" s="522"/>
      <c r="L160" s="524"/>
      <c r="M160" s="522"/>
      <c r="N160"/>
      <c r="O160"/>
      <c r="P160"/>
      <c r="Q160"/>
      <c r="R160"/>
      <c r="S160"/>
      <c r="T160"/>
      <c r="U160"/>
    </row>
    <row r="161" spans="1:21" s="517" customFormat="1" ht="12.75" hidden="1">
      <c r="A161" s="350"/>
      <c r="B161" s="518"/>
      <c r="D161" s="519"/>
      <c r="E161" s="519"/>
      <c r="G161" s="522"/>
      <c r="H161" s="526"/>
      <c r="I161" s="520"/>
      <c r="K161" s="521"/>
      <c r="M161" s="521"/>
      <c r="N161"/>
      <c r="O161"/>
      <c r="P161"/>
      <c r="Q161"/>
      <c r="R161"/>
      <c r="S161"/>
      <c r="T161"/>
      <c r="U161"/>
    </row>
    <row r="162" spans="1:21" s="525" customFormat="1" ht="12.75" hidden="1">
      <c r="A162" s="350"/>
      <c r="B162" s="350"/>
      <c r="C162" s="350"/>
      <c r="D162" s="365"/>
      <c r="E162" s="322"/>
      <c r="F162" s="350"/>
      <c r="G162" s="522"/>
      <c r="H162" s="523"/>
      <c r="I162" s="523"/>
      <c r="J162" s="524"/>
      <c r="K162" s="522"/>
      <c r="L162" s="524"/>
      <c r="M162" s="522"/>
      <c r="N162"/>
      <c r="O162"/>
      <c r="P162"/>
      <c r="Q162"/>
      <c r="R162"/>
      <c r="S162"/>
      <c r="T162"/>
      <c r="U162"/>
    </row>
    <row r="163" spans="1:21" s="525" customFormat="1" ht="12.75" hidden="1">
      <c r="A163" s="350"/>
      <c r="B163" s="350"/>
      <c r="C163" s="350"/>
      <c r="D163" s="365"/>
      <c r="E163" s="322"/>
      <c r="F163" s="350"/>
      <c r="G163" s="522"/>
      <c r="H163" s="523"/>
      <c r="I163" s="523"/>
      <c r="J163" s="524"/>
      <c r="K163" s="522"/>
      <c r="L163" s="524"/>
      <c r="M163" s="522"/>
      <c r="N163"/>
      <c r="O163"/>
      <c r="P163"/>
      <c r="Q163"/>
      <c r="R163"/>
      <c r="S163"/>
      <c r="T163"/>
      <c r="U163"/>
    </row>
    <row r="164" spans="1:21" s="525" customFormat="1" ht="12.75" hidden="1">
      <c r="A164" s="350"/>
      <c r="B164" s="350"/>
      <c r="C164" s="350"/>
      <c r="D164" s="365"/>
      <c r="E164" s="322"/>
      <c r="F164" s="350"/>
      <c r="G164" s="522"/>
      <c r="H164" s="523"/>
      <c r="I164" s="523"/>
      <c r="J164" s="524"/>
      <c r="K164" s="522"/>
      <c r="L164" s="524"/>
      <c r="M164" s="522"/>
      <c r="N164"/>
      <c r="O164"/>
      <c r="P164"/>
      <c r="Q164"/>
      <c r="R164"/>
      <c r="S164"/>
      <c r="T164"/>
      <c r="U164"/>
    </row>
    <row r="165" spans="1:21" s="525" customFormat="1" ht="12.75" hidden="1">
      <c r="A165" s="350"/>
      <c r="B165" s="350"/>
      <c r="C165" s="350"/>
      <c r="D165" s="365"/>
      <c r="E165" s="322"/>
      <c r="F165" s="350"/>
      <c r="G165" s="522"/>
      <c r="H165" s="523"/>
      <c r="I165" s="523"/>
      <c r="J165" s="524"/>
      <c r="K165" s="522"/>
      <c r="L165" s="524"/>
      <c r="M165" s="522"/>
      <c r="N165"/>
      <c r="O165"/>
      <c r="P165"/>
      <c r="Q165"/>
      <c r="R165"/>
      <c r="S165"/>
      <c r="T165"/>
      <c r="U165"/>
    </row>
    <row r="166" spans="1:21" s="525" customFormat="1" ht="12.75" hidden="1">
      <c r="A166" s="350"/>
      <c r="B166" s="350"/>
      <c r="C166" s="350"/>
      <c r="D166" s="365"/>
      <c r="E166" s="322"/>
      <c r="F166" s="350"/>
      <c r="G166" s="522"/>
      <c r="H166" s="523"/>
      <c r="I166" s="523"/>
      <c r="J166" s="524"/>
      <c r="K166" s="522"/>
      <c r="L166" s="524"/>
      <c r="M166" s="522"/>
      <c r="N166"/>
      <c r="O166"/>
      <c r="P166"/>
      <c r="Q166"/>
      <c r="R166"/>
      <c r="S166"/>
      <c r="T166"/>
      <c r="U166"/>
    </row>
    <row r="167" spans="1:21" s="525" customFormat="1" ht="12.75" hidden="1">
      <c r="A167" s="350"/>
      <c r="B167" s="350"/>
      <c r="C167" s="350"/>
      <c r="D167" s="365"/>
      <c r="E167" s="322"/>
      <c r="F167" s="350"/>
      <c r="G167" s="522"/>
      <c r="H167" s="523"/>
      <c r="I167" s="523"/>
      <c r="J167" s="524"/>
      <c r="K167" s="522"/>
      <c r="L167" s="524"/>
      <c r="M167" s="522"/>
      <c r="N167"/>
      <c r="O167"/>
      <c r="P167"/>
      <c r="Q167"/>
      <c r="R167"/>
      <c r="S167"/>
      <c r="T167"/>
      <c r="U167"/>
    </row>
    <row r="168" spans="1:21" s="525" customFormat="1" ht="12.75" hidden="1">
      <c r="A168" s="350"/>
      <c r="B168" s="350"/>
      <c r="C168" s="350"/>
      <c r="D168" s="365"/>
      <c r="E168" s="322"/>
      <c r="F168" s="350"/>
      <c r="G168" s="522"/>
      <c r="H168" s="523"/>
      <c r="I168" s="523"/>
      <c r="J168" s="524"/>
      <c r="K168" s="522"/>
      <c r="L168" s="524"/>
      <c r="M168" s="522"/>
      <c r="N168"/>
      <c r="O168"/>
      <c r="P168"/>
      <c r="Q168"/>
      <c r="R168"/>
      <c r="S168"/>
      <c r="T168"/>
      <c r="U168"/>
    </row>
    <row r="169" spans="1:21" s="525" customFormat="1" ht="12.75" hidden="1">
      <c r="A169" s="350"/>
      <c r="B169" s="350"/>
      <c r="C169" s="350"/>
      <c r="D169" s="365"/>
      <c r="E169" s="322"/>
      <c r="F169" s="350"/>
      <c r="G169" s="522"/>
      <c r="H169" s="523"/>
      <c r="I169" s="523"/>
      <c r="J169" s="524"/>
      <c r="K169" s="522"/>
      <c r="L169" s="524"/>
      <c r="M169" s="522"/>
      <c r="N169"/>
      <c r="O169"/>
      <c r="P169"/>
      <c r="Q169"/>
      <c r="R169"/>
      <c r="S169"/>
      <c r="T169"/>
      <c r="U169"/>
    </row>
    <row r="170" spans="1:21" s="525" customFormat="1" ht="12.75" hidden="1">
      <c r="A170" s="350"/>
      <c r="B170" s="350"/>
      <c r="C170" s="350"/>
      <c r="D170" s="365"/>
      <c r="E170" s="322"/>
      <c r="F170" s="350"/>
      <c r="G170" s="522"/>
      <c r="H170" s="523"/>
      <c r="I170" s="523"/>
      <c r="J170" s="524"/>
      <c r="K170" s="522"/>
      <c r="L170" s="524"/>
      <c r="M170" s="522"/>
      <c r="N170"/>
      <c r="O170"/>
      <c r="P170"/>
      <c r="Q170"/>
      <c r="R170"/>
      <c r="S170"/>
      <c r="T170"/>
      <c r="U170"/>
    </row>
    <row r="171" spans="1:21" s="525" customFormat="1" ht="12.75" hidden="1">
      <c r="A171" s="350"/>
      <c r="B171" s="350"/>
      <c r="C171" s="350"/>
      <c r="D171" s="365"/>
      <c r="E171" s="322"/>
      <c r="F171" s="350"/>
      <c r="G171" s="522"/>
      <c r="H171" s="523"/>
      <c r="I171" s="523"/>
      <c r="J171" s="524"/>
      <c r="K171" s="522"/>
      <c r="L171" s="524"/>
      <c r="M171" s="522"/>
      <c r="N171"/>
      <c r="O171"/>
      <c r="P171"/>
      <c r="Q171"/>
      <c r="R171"/>
      <c r="S171"/>
      <c r="T171"/>
      <c r="U171"/>
    </row>
    <row r="172" spans="1:21" s="525" customFormat="1" ht="12.75" hidden="1">
      <c r="A172" s="350"/>
      <c r="B172" s="350"/>
      <c r="C172" s="350"/>
      <c r="D172" s="365"/>
      <c r="E172" s="322"/>
      <c r="F172" s="350"/>
      <c r="G172" s="522"/>
      <c r="H172" s="523"/>
      <c r="I172" s="523"/>
      <c r="J172" s="524"/>
      <c r="K172" s="522"/>
      <c r="L172" s="524"/>
      <c r="M172" s="522"/>
      <c r="N172"/>
      <c r="O172"/>
      <c r="P172"/>
      <c r="Q172"/>
      <c r="R172"/>
      <c r="S172"/>
      <c r="T172"/>
      <c r="U172"/>
    </row>
    <row r="173" spans="1:21" s="525" customFormat="1" ht="12.75" hidden="1">
      <c r="A173" s="350"/>
      <c r="B173" s="350"/>
      <c r="C173" s="350"/>
      <c r="D173" s="365"/>
      <c r="E173" s="322"/>
      <c r="F173" s="350"/>
      <c r="G173" s="522"/>
      <c r="H173" s="523"/>
      <c r="I173" s="523"/>
      <c r="J173" s="524"/>
      <c r="K173" s="522"/>
      <c r="L173" s="524"/>
      <c r="M173" s="522"/>
      <c r="N173"/>
      <c r="O173"/>
      <c r="P173"/>
      <c r="Q173"/>
      <c r="R173"/>
      <c r="S173"/>
      <c r="T173"/>
      <c r="U173"/>
    </row>
    <row r="174" spans="1:21" s="525" customFormat="1" ht="12.75" hidden="1">
      <c r="A174" s="350"/>
      <c r="B174" s="350"/>
      <c r="C174" s="350"/>
      <c r="D174" s="365"/>
      <c r="E174" s="322"/>
      <c r="F174" s="350"/>
      <c r="G174" s="522"/>
      <c r="H174" s="523"/>
      <c r="I174" s="523"/>
      <c r="J174" s="524"/>
      <c r="K174" s="522"/>
      <c r="L174" s="524"/>
      <c r="M174" s="522"/>
      <c r="N174"/>
      <c r="O174"/>
      <c r="P174"/>
      <c r="Q174"/>
      <c r="R174"/>
      <c r="S174"/>
      <c r="T174"/>
      <c r="U174"/>
    </row>
    <row r="175" spans="1:21" s="525" customFormat="1" ht="12.75" hidden="1">
      <c r="A175" s="350"/>
      <c r="B175" s="350"/>
      <c r="C175" s="350"/>
      <c r="D175" s="365"/>
      <c r="E175" s="322"/>
      <c r="F175" s="350"/>
      <c r="G175" s="522"/>
      <c r="H175" s="523"/>
      <c r="I175" s="523"/>
      <c r="J175" s="524"/>
      <c r="K175" s="522"/>
      <c r="L175" s="524"/>
      <c r="M175" s="522"/>
      <c r="N175"/>
      <c r="O175"/>
      <c r="P175"/>
      <c r="Q175"/>
      <c r="R175"/>
      <c r="S175"/>
      <c r="T175"/>
      <c r="U175"/>
    </row>
    <row r="176" spans="1:21" s="525" customFormat="1" ht="12.75" hidden="1">
      <c r="A176" s="350"/>
      <c r="B176" s="350"/>
      <c r="C176" s="350"/>
      <c r="D176" s="365"/>
      <c r="E176" s="322"/>
      <c r="F176" s="350"/>
      <c r="G176" s="522"/>
      <c r="H176" s="523"/>
      <c r="I176" s="523"/>
      <c r="J176" s="524"/>
      <c r="K176" s="522"/>
      <c r="L176" s="524"/>
      <c r="M176" s="522"/>
      <c r="N176"/>
      <c r="O176"/>
      <c r="P176"/>
      <c r="Q176"/>
      <c r="R176"/>
      <c r="S176"/>
      <c r="T176"/>
      <c r="U176"/>
    </row>
    <row r="177" spans="1:21" s="525" customFormat="1" ht="12.75" hidden="1">
      <c r="A177" s="350"/>
      <c r="B177" s="350"/>
      <c r="C177" s="350"/>
      <c r="D177" s="365"/>
      <c r="E177" s="322"/>
      <c r="F177" s="350"/>
      <c r="G177" s="522"/>
      <c r="H177" s="523"/>
      <c r="I177" s="523"/>
      <c r="J177" s="524"/>
      <c r="K177" s="522"/>
      <c r="L177" s="524"/>
      <c r="M177" s="522"/>
      <c r="N177"/>
      <c r="O177"/>
      <c r="P177"/>
      <c r="Q177"/>
      <c r="R177"/>
      <c r="S177"/>
      <c r="T177"/>
      <c r="U177"/>
    </row>
    <row r="178" spans="1:21" s="525" customFormat="1" ht="12.75" hidden="1">
      <c r="A178" s="350"/>
      <c r="B178" s="350"/>
      <c r="C178" s="350"/>
      <c r="D178" s="365"/>
      <c r="E178" s="322"/>
      <c r="F178" s="350"/>
      <c r="G178" s="522"/>
      <c r="H178" s="523"/>
      <c r="I178" s="523"/>
      <c r="J178" s="524"/>
      <c r="K178" s="522"/>
      <c r="L178" s="524"/>
      <c r="M178" s="522"/>
      <c r="N178"/>
      <c r="O178"/>
      <c r="P178"/>
      <c r="Q178"/>
      <c r="R178"/>
      <c r="S178"/>
      <c r="T178"/>
      <c r="U178"/>
    </row>
    <row r="179" spans="1:21" s="525" customFormat="1" ht="12.75" hidden="1">
      <c r="A179" s="350"/>
      <c r="B179" s="350"/>
      <c r="C179" s="350"/>
      <c r="D179" s="365"/>
      <c r="E179" s="322"/>
      <c r="F179" s="350"/>
      <c r="G179" s="522"/>
      <c r="H179" s="523"/>
      <c r="I179" s="523"/>
      <c r="J179" s="524"/>
      <c r="K179" s="522"/>
      <c r="L179" s="524"/>
      <c r="M179" s="522"/>
      <c r="N179"/>
      <c r="O179"/>
      <c r="P179"/>
      <c r="Q179"/>
      <c r="R179"/>
      <c r="S179"/>
      <c r="T179"/>
      <c r="U179"/>
    </row>
    <row r="180" spans="1:21" s="525" customFormat="1" ht="12.75" hidden="1">
      <c r="A180" s="350"/>
      <c r="B180" s="350"/>
      <c r="C180" s="350"/>
      <c r="D180" s="365"/>
      <c r="E180" s="322"/>
      <c r="F180" s="350"/>
      <c r="G180" s="522"/>
      <c r="H180" s="523"/>
      <c r="I180" s="523"/>
      <c r="J180" s="524"/>
      <c r="K180" s="522"/>
      <c r="L180" s="524"/>
      <c r="M180" s="522"/>
      <c r="N180"/>
      <c r="O180"/>
      <c r="P180"/>
      <c r="Q180"/>
      <c r="R180"/>
      <c r="S180"/>
      <c r="T180"/>
      <c r="U180"/>
    </row>
    <row r="181" spans="1:21" s="525" customFormat="1" ht="12.75" hidden="1">
      <c r="A181" s="350"/>
      <c r="B181" s="350"/>
      <c r="C181" s="350"/>
      <c r="D181" s="365"/>
      <c r="E181" s="322"/>
      <c r="F181" s="350"/>
      <c r="G181" s="522"/>
      <c r="H181" s="523"/>
      <c r="I181" s="523"/>
      <c r="J181" s="524"/>
      <c r="K181" s="522"/>
      <c r="L181" s="524"/>
      <c r="M181" s="522"/>
      <c r="N181"/>
      <c r="O181"/>
      <c r="P181"/>
      <c r="Q181"/>
      <c r="R181"/>
      <c r="S181"/>
      <c r="T181"/>
      <c r="U181"/>
    </row>
    <row r="182" spans="1:21" s="525" customFormat="1" ht="12.75" hidden="1">
      <c r="A182" s="350"/>
      <c r="B182" s="350"/>
      <c r="C182" s="350"/>
      <c r="D182" s="365"/>
      <c r="E182" s="322"/>
      <c r="F182" s="350"/>
      <c r="G182" s="522"/>
      <c r="H182" s="523"/>
      <c r="I182" s="523"/>
      <c r="J182" s="524"/>
      <c r="K182" s="522"/>
      <c r="L182" s="524"/>
      <c r="M182" s="522"/>
      <c r="N182"/>
      <c r="O182"/>
      <c r="P182"/>
      <c r="Q182"/>
      <c r="R182"/>
      <c r="S182"/>
      <c r="T182"/>
      <c r="U182"/>
    </row>
    <row r="183" spans="1:21" s="525" customFormat="1" ht="12.75" hidden="1">
      <c r="A183" s="350"/>
      <c r="B183" s="350"/>
      <c r="C183" s="350"/>
      <c r="D183" s="365"/>
      <c r="E183" s="322"/>
      <c r="F183" s="350"/>
      <c r="G183" s="522"/>
      <c r="H183" s="523"/>
      <c r="I183" s="523"/>
      <c r="J183" s="524"/>
      <c r="K183" s="522"/>
      <c r="L183" s="524"/>
      <c r="M183" s="522"/>
      <c r="N183"/>
      <c r="O183"/>
      <c r="P183"/>
      <c r="Q183"/>
      <c r="R183"/>
      <c r="S183"/>
      <c r="T183"/>
      <c r="U183"/>
    </row>
    <row r="184" spans="1:21" s="525" customFormat="1" ht="12.75" hidden="1">
      <c r="A184" s="350"/>
      <c r="B184" s="350"/>
      <c r="C184" s="350"/>
      <c r="D184" s="365"/>
      <c r="E184" s="322"/>
      <c r="F184" s="350"/>
      <c r="G184" s="522"/>
      <c r="H184" s="523"/>
      <c r="I184" s="523"/>
      <c r="J184" s="524"/>
      <c r="K184" s="522"/>
      <c r="L184" s="524"/>
      <c r="M184" s="522"/>
      <c r="N184"/>
      <c r="O184"/>
      <c r="P184"/>
      <c r="Q184"/>
      <c r="R184"/>
      <c r="S184"/>
      <c r="T184"/>
      <c r="U184"/>
    </row>
    <row r="185" spans="1:21" s="525" customFormat="1" ht="12.75" hidden="1">
      <c r="A185" s="350"/>
      <c r="B185" s="350"/>
      <c r="C185" s="350"/>
      <c r="D185" s="365"/>
      <c r="E185" s="322"/>
      <c r="F185" s="350"/>
      <c r="G185" s="522"/>
      <c r="H185" s="523"/>
      <c r="I185" s="523"/>
      <c r="J185" s="524"/>
      <c r="K185" s="522"/>
      <c r="L185" s="524"/>
      <c r="M185" s="522"/>
      <c r="N185"/>
      <c r="O185"/>
      <c r="P185"/>
      <c r="Q185"/>
      <c r="R185"/>
      <c r="S185"/>
      <c r="T185"/>
      <c r="U185"/>
    </row>
    <row r="186" spans="1:21" s="525" customFormat="1" ht="12.75" hidden="1">
      <c r="A186" s="350"/>
      <c r="B186" s="350"/>
      <c r="C186" s="350"/>
      <c r="D186" s="365"/>
      <c r="E186" s="322"/>
      <c r="F186" s="350"/>
      <c r="G186" s="522"/>
      <c r="H186" s="523"/>
      <c r="I186" s="523"/>
      <c r="J186" s="524"/>
      <c r="K186" s="522"/>
      <c r="L186" s="524"/>
      <c r="M186" s="522"/>
      <c r="N186"/>
      <c r="O186"/>
      <c r="P186"/>
      <c r="Q186"/>
      <c r="R186"/>
      <c r="S186"/>
      <c r="T186"/>
      <c r="U186"/>
    </row>
    <row r="187" spans="1:21" s="525" customFormat="1" ht="12.75" hidden="1">
      <c r="A187" s="350"/>
      <c r="B187" s="350"/>
      <c r="C187" s="350"/>
      <c r="D187" s="365"/>
      <c r="E187" s="322"/>
      <c r="F187" s="350"/>
      <c r="G187" s="522"/>
      <c r="H187" s="523"/>
      <c r="I187" s="523"/>
      <c r="J187" s="524"/>
      <c r="K187" s="522"/>
      <c r="L187" s="524"/>
      <c r="M187" s="522"/>
      <c r="N187"/>
      <c r="O187"/>
      <c r="P187"/>
      <c r="Q187"/>
      <c r="R187"/>
      <c r="S187"/>
      <c r="T187"/>
      <c r="U187"/>
    </row>
    <row r="188" spans="1:21" s="525" customFormat="1" ht="12.75" hidden="1">
      <c r="A188" s="350"/>
      <c r="B188" s="350"/>
      <c r="C188" s="350"/>
      <c r="D188" s="365"/>
      <c r="E188" s="322"/>
      <c r="F188" s="350"/>
      <c r="G188" s="522"/>
      <c r="H188" s="523"/>
      <c r="I188" s="523"/>
      <c r="J188" s="524"/>
      <c r="K188" s="522"/>
      <c r="L188" s="524"/>
      <c r="M188" s="522"/>
      <c r="N188"/>
      <c r="O188"/>
      <c r="P188"/>
      <c r="Q188"/>
      <c r="R188"/>
      <c r="S188"/>
      <c r="T188"/>
      <c r="U188"/>
    </row>
    <row r="189" spans="1:21" s="525" customFormat="1" ht="12.75" hidden="1">
      <c r="A189" s="350"/>
      <c r="B189" s="350"/>
      <c r="C189" s="350"/>
      <c r="D189" s="365"/>
      <c r="E189" s="322"/>
      <c r="F189" s="350"/>
      <c r="G189" s="522"/>
      <c r="H189" s="523"/>
      <c r="I189" s="523"/>
      <c r="J189" s="524"/>
      <c r="K189" s="522"/>
      <c r="L189" s="524"/>
      <c r="M189" s="522"/>
      <c r="N189"/>
      <c r="O189"/>
      <c r="P189"/>
      <c r="Q189"/>
      <c r="R189"/>
      <c r="S189"/>
      <c r="T189"/>
      <c r="U189"/>
    </row>
    <row r="190" spans="1:21" s="525" customFormat="1" ht="12.75" hidden="1">
      <c r="A190" s="350"/>
      <c r="B190" s="350"/>
      <c r="C190" s="350"/>
      <c r="D190" s="365"/>
      <c r="E190" s="322"/>
      <c r="F190" s="350"/>
      <c r="G190" s="522"/>
      <c r="H190" s="523"/>
      <c r="I190" s="523"/>
      <c r="J190" s="524"/>
      <c r="K190" s="522"/>
      <c r="L190" s="524"/>
      <c r="M190" s="522"/>
      <c r="N190"/>
      <c r="O190"/>
      <c r="P190"/>
      <c r="Q190"/>
      <c r="R190"/>
      <c r="S190"/>
      <c r="T190"/>
      <c r="U190"/>
    </row>
    <row r="191" spans="1:21" s="525" customFormat="1" ht="12.75" hidden="1">
      <c r="A191" s="350"/>
      <c r="B191" s="350"/>
      <c r="C191" s="350"/>
      <c r="D191" s="365"/>
      <c r="E191" s="322"/>
      <c r="F191" s="350"/>
      <c r="G191" s="522"/>
      <c r="H191" s="523"/>
      <c r="I191" s="523"/>
      <c r="J191" s="524"/>
      <c r="K191" s="522"/>
      <c r="L191" s="524"/>
      <c r="M191" s="522"/>
      <c r="N191"/>
      <c r="O191"/>
      <c r="P191"/>
      <c r="Q191"/>
      <c r="R191"/>
      <c r="S191"/>
      <c r="T191"/>
      <c r="U191"/>
    </row>
    <row r="192" spans="1:21" s="525" customFormat="1" ht="12.75" hidden="1">
      <c r="A192" s="350"/>
      <c r="B192" s="350"/>
      <c r="C192" s="350"/>
      <c r="D192" s="365"/>
      <c r="E192" s="322"/>
      <c r="F192" s="350"/>
      <c r="G192" s="522"/>
      <c r="H192" s="523"/>
      <c r="I192" s="523"/>
      <c r="J192" s="524"/>
      <c r="K192" s="522"/>
      <c r="L192" s="524"/>
      <c r="M192" s="522"/>
      <c r="N192"/>
      <c r="O192"/>
      <c r="P192"/>
      <c r="Q192"/>
      <c r="R192"/>
      <c r="S192"/>
      <c r="T192"/>
      <c r="U192"/>
    </row>
    <row r="193" spans="1:21" s="525" customFormat="1" ht="12.75" hidden="1">
      <c r="A193" s="350"/>
      <c r="B193" s="350"/>
      <c r="C193" s="350"/>
      <c r="D193" s="365"/>
      <c r="E193" s="322"/>
      <c r="F193" s="350"/>
      <c r="G193" s="522"/>
      <c r="H193" s="523"/>
      <c r="I193" s="523"/>
      <c r="J193" s="524"/>
      <c r="K193" s="522"/>
      <c r="L193" s="524"/>
      <c r="M193" s="522"/>
      <c r="N193"/>
      <c r="O193"/>
      <c r="P193"/>
      <c r="Q193"/>
      <c r="R193"/>
      <c r="S193"/>
      <c r="T193"/>
      <c r="U193"/>
    </row>
    <row r="194" spans="1:21" s="525" customFormat="1" ht="12.75" hidden="1">
      <c r="A194" s="350"/>
      <c r="B194" s="350"/>
      <c r="C194" s="350"/>
      <c r="D194" s="365"/>
      <c r="E194" s="322"/>
      <c r="F194" s="350"/>
      <c r="G194" s="522"/>
      <c r="H194" s="523"/>
      <c r="I194" s="523"/>
      <c r="J194" s="524"/>
      <c r="K194" s="522"/>
      <c r="L194" s="524"/>
      <c r="M194" s="522"/>
      <c r="N194"/>
      <c r="O194"/>
      <c r="P194"/>
      <c r="Q194"/>
      <c r="R194"/>
      <c r="S194"/>
      <c r="T194"/>
      <c r="U194"/>
    </row>
    <row r="195" spans="1:21" s="525" customFormat="1" ht="12.75" hidden="1">
      <c r="A195" s="350"/>
      <c r="B195" s="350"/>
      <c r="C195" s="350"/>
      <c r="D195" s="365"/>
      <c r="E195" s="322"/>
      <c r="F195" s="350"/>
      <c r="G195" s="522"/>
      <c r="H195" s="523"/>
      <c r="I195" s="523"/>
      <c r="J195" s="524"/>
      <c r="K195" s="522"/>
      <c r="L195" s="524"/>
      <c r="M195" s="522"/>
      <c r="N195"/>
      <c r="O195"/>
      <c r="P195"/>
      <c r="Q195"/>
      <c r="R195"/>
      <c r="S195"/>
      <c r="T195"/>
      <c r="U195"/>
    </row>
    <row r="196" spans="1:21" s="525" customFormat="1" ht="12.75" hidden="1">
      <c r="A196" s="350"/>
      <c r="B196" s="350"/>
      <c r="C196" s="350"/>
      <c r="D196" s="365"/>
      <c r="E196" s="322"/>
      <c r="F196" s="350"/>
      <c r="G196" s="522"/>
      <c r="H196" s="523"/>
      <c r="I196" s="523"/>
      <c r="J196" s="524"/>
      <c r="K196" s="522"/>
      <c r="L196" s="524"/>
      <c r="M196" s="522"/>
      <c r="N196"/>
      <c r="O196"/>
      <c r="P196"/>
      <c r="Q196"/>
      <c r="R196"/>
      <c r="S196"/>
      <c r="T196"/>
      <c r="U196"/>
    </row>
    <row r="197" spans="2:21" s="517" customFormat="1" ht="12.75" hidden="1">
      <c r="B197" s="518"/>
      <c r="D197" s="519"/>
      <c r="E197" s="519"/>
      <c r="H197" s="526"/>
      <c r="I197" s="520"/>
      <c r="K197" s="521"/>
      <c r="M197" s="521"/>
      <c r="N197"/>
      <c r="O197"/>
      <c r="P197"/>
      <c r="Q197"/>
      <c r="R197"/>
      <c r="S197"/>
      <c r="T197"/>
      <c r="U197"/>
    </row>
    <row r="198" spans="1:21" s="525" customFormat="1" ht="12.75" hidden="1">
      <c r="A198" s="350"/>
      <c r="B198" s="350"/>
      <c r="C198" s="350"/>
      <c r="D198" s="365"/>
      <c r="E198" s="322"/>
      <c r="F198" s="350"/>
      <c r="G198" s="522"/>
      <c r="H198" s="523"/>
      <c r="I198" s="523"/>
      <c r="J198" s="524"/>
      <c r="K198" s="522"/>
      <c r="L198" s="524"/>
      <c r="M198" s="522"/>
      <c r="N198"/>
      <c r="O198"/>
      <c r="P198"/>
      <c r="Q198"/>
      <c r="R198"/>
      <c r="S198"/>
      <c r="T198"/>
      <c r="U198"/>
    </row>
    <row r="199" spans="1:21" s="525" customFormat="1" ht="12.75" hidden="1">
      <c r="A199" s="350"/>
      <c r="B199" s="350"/>
      <c r="C199" s="350"/>
      <c r="D199" s="365"/>
      <c r="E199" s="322"/>
      <c r="F199" s="350"/>
      <c r="G199" s="522"/>
      <c r="H199" s="523"/>
      <c r="I199" s="523"/>
      <c r="J199" s="524"/>
      <c r="K199" s="522"/>
      <c r="L199" s="524"/>
      <c r="M199" s="522"/>
      <c r="N199"/>
      <c r="O199"/>
      <c r="P199"/>
      <c r="Q199"/>
      <c r="R199"/>
      <c r="S199"/>
      <c r="T199"/>
      <c r="U199"/>
    </row>
    <row r="200" spans="1:21" s="525" customFormat="1" ht="12.75" hidden="1">
      <c r="A200" s="350"/>
      <c r="B200" s="350"/>
      <c r="C200" s="350"/>
      <c r="D200" s="365"/>
      <c r="E200" s="322"/>
      <c r="F200" s="350"/>
      <c r="G200" s="522"/>
      <c r="H200" s="523"/>
      <c r="I200" s="523"/>
      <c r="J200" s="524"/>
      <c r="K200" s="522"/>
      <c r="L200" s="524"/>
      <c r="M200" s="522"/>
      <c r="N200"/>
      <c r="O200"/>
      <c r="P200"/>
      <c r="Q200"/>
      <c r="R200"/>
      <c r="S200"/>
      <c r="T200"/>
      <c r="U200"/>
    </row>
    <row r="201" spans="1:21" s="525" customFormat="1" ht="12.75" hidden="1">
      <c r="A201" s="350"/>
      <c r="B201" s="350"/>
      <c r="C201" s="350"/>
      <c r="D201" s="365"/>
      <c r="E201" s="322"/>
      <c r="F201" s="350"/>
      <c r="G201" s="522"/>
      <c r="H201" s="523"/>
      <c r="I201" s="523"/>
      <c r="J201" s="524"/>
      <c r="K201" s="522"/>
      <c r="L201" s="524"/>
      <c r="M201" s="522"/>
      <c r="N201"/>
      <c r="O201"/>
      <c r="P201"/>
      <c r="Q201"/>
      <c r="R201"/>
      <c r="S201"/>
      <c r="T201"/>
      <c r="U201"/>
    </row>
    <row r="202" spans="1:21" s="525" customFormat="1" ht="12.75" hidden="1">
      <c r="A202" s="350"/>
      <c r="B202" s="350"/>
      <c r="C202" s="350"/>
      <c r="D202" s="365"/>
      <c r="E202" s="322"/>
      <c r="F202" s="350"/>
      <c r="G202" s="522"/>
      <c r="H202" s="523"/>
      <c r="I202" s="523"/>
      <c r="J202" s="524"/>
      <c r="K202" s="522"/>
      <c r="L202" s="524"/>
      <c r="M202" s="522"/>
      <c r="N202"/>
      <c r="O202"/>
      <c r="P202"/>
      <c r="Q202"/>
      <c r="R202"/>
      <c r="S202"/>
      <c r="T202"/>
      <c r="U202"/>
    </row>
    <row r="203" spans="1:21" s="525" customFormat="1" ht="12.75" hidden="1">
      <c r="A203" s="350"/>
      <c r="B203" s="350"/>
      <c r="C203" s="350"/>
      <c r="D203" s="365"/>
      <c r="E203" s="322"/>
      <c r="F203" s="350"/>
      <c r="G203" s="522"/>
      <c r="H203" s="523"/>
      <c r="I203" s="523"/>
      <c r="J203" s="524"/>
      <c r="K203" s="522"/>
      <c r="L203" s="524"/>
      <c r="M203" s="522"/>
      <c r="N203"/>
      <c r="O203"/>
      <c r="P203"/>
      <c r="Q203"/>
      <c r="R203"/>
      <c r="S203"/>
      <c r="T203"/>
      <c r="U203"/>
    </row>
    <row r="204" spans="1:21" s="525" customFormat="1" ht="12.75" hidden="1">
      <c r="A204" s="350"/>
      <c r="B204" s="350"/>
      <c r="C204" s="350"/>
      <c r="D204" s="365"/>
      <c r="E204" s="322"/>
      <c r="F204" s="350"/>
      <c r="G204" s="522"/>
      <c r="H204" s="523"/>
      <c r="I204" s="523"/>
      <c r="J204" s="524"/>
      <c r="K204" s="522"/>
      <c r="L204" s="524"/>
      <c r="M204" s="522"/>
      <c r="N204"/>
      <c r="O204"/>
      <c r="P204"/>
      <c r="Q204"/>
      <c r="R204"/>
      <c r="S204"/>
      <c r="T204"/>
      <c r="U204"/>
    </row>
    <row r="205" spans="1:21" s="525" customFormat="1" ht="12.75" hidden="1">
      <c r="A205" s="350"/>
      <c r="B205" s="350"/>
      <c r="C205" s="350"/>
      <c r="D205" s="365"/>
      <c r="E205" s="322"/>
      <c r="F205" s="350"/>
      <c r="G205" s="522"/>
      <c r="H205" s="523"/>
      <c r="I205" s="523"/>
      <c r="J205" s="524"/>
      <c r="K205" s="522"/>
      <c r="L205" s="524"/>
      <c r="M205" s="522"/>
      <c r="N205"/>
      <c r="O205"/>
      <c r="P205"/>
      <c r="Q205"/>
      <c r="R205"/>
      <c r="S205"/>
      <c r="T205"/>
      <c r="U205"/>
    </row>
    <row r="206" spans="1:21" s="525" customFormat="1" ht="12.75" hidden="1">
      <c r="A206" s="350"/>
      <c r="B206" s="350"/>
      <c r="C206" s="350"/>
      <c r="D206" s="365"/>
      <c r="E206" s="322"/>
      <c r="F206" s="350"/>
      <c r="G206" s="522"/>
      <c r="H206" s="523"/>
      <c r="I206" s="523"/>
      <c r="J206" s="524"/>
      <c r="K206" s="522"/>
      <c r="L206" s="524"/>
      <c r="M206" s="522"/>
      <c r="N206"/>
      <c r="O206"/>
      <c r="P206"/>
      <c r="Q206"/>
      <c r="R206"/>
      <c r="S206"/>
      <c r="T206"/>
      <c r="U206"/>
    </row>
    <row r="207" spans="1:21" s="525" customFormat="1" ht="12.75" hidden="1">
      <c r="A207" s="350"/>
      <c r="B207" s="350"/>
      <c r="C207" s="350"/>
      <c r="D207" s="365"/>
      <c r="E207" s="322"/>
      <c r="F207" s="350"/>
      <c r="G207" s="522"/>
      <c r="H207" s="523"/>
      <c r="I207" s="523"/>
      <c r="J207" s="524"/>
      <c r="K207" s="522"/>
      <c r="L207" s="524"/>
      <c r="M207" s="522"/>
      <c r="N207"/>
      <c r="O207"/>
      <c r="P207"/>
      <c r="Q207"/>
      <c r="R207"/>
      <c r="S207"/>
      <c r="T207"/>
      <c r="U207"/>
    </row>
    <row r="208" spans="1:21" s="525" customFormat="1" ht="12.75" hidden="1">
      <c r="A208" s="350"/>
      <c r="B208" s="350"/>
      <c r="C208" s="350"/>
      <c r="D208" s="365"/>
      <c r="E208" s="322"/>
      <c r="F208" s="350"/>
      <c r="G208" s="522"/>
      <c r="H208" s="523"/>
      <c r="I208" s="523"/>
      <c r="J208" s="524"/>
      <c r="K208" s="522"/>
      <c r="L208" s="524"/>
      <c r="M208" s="522"/>
      <c r="N208"/>
      <c r="O208"/>
      <c r="P208"/>
      <c r="Q208"/>
      <c r="R208"/>
      <c r="S208"/>
      <c r="T208"/>
      <c r="U208"/>
    </row>
    <row r="209" spans="1:21" s="525" customFormat="1" ht="12.75" hidden="1">
      <c r="A209" s="350"/>
      <c r="B209" s="350"/>
      <c r="C209" s="350"/>
      <c r="D209" s="365"/>
      <c r="E209" s="322"/>
      <c r="F209" s="350"/>
      <c r="G209" s="522"/>
      <c r="H209" s="523"/>
      <c r="I209" s="523"/>
      <c r="J209" s="524"/>
      <c r="K209" s="522"/>
      <c r="L209" s="524"/>
      <c r="M209" s="522"/>
      <c r="N209"/>
      <c r="O209"/>
      <c r="P209"/>
      <c r="Q209"/>
      <c r="R209"/>
      <c r="S209"/>
      <c r="T209"/>
      <c r="U209"/>
    </row>
    <row r="210" spans="1:21" s="525" customFormat="1" ht="12.75" hidden="1">
      <c r="A210" s="350"/>
      <c r="B210" s="350"/>
      <c r="C210" s="350"/>
      <c r="D210" s="365"/>
      <c r="E210" s="322"/>
      <c r="F210" s="350"/>
      <c r="G210" s="522"/>
      <c r="H210" s="523"/>
      <c r="I210" s="523"/>
      <c r="J210" s="524"/>
      <c r="K210" s="522"/>
      <c r="L210" s="524"/>
      <c r="M210" s="522"/>
      <c r="N210"/>
      <c r="O210"/>
      <c r="P210"/>
      <c r="Q210"/>
      <c r="R210"/>
      <c r="S210"/>
      <c r="T210"/>
      <c r="U210"/>
    </row>
    <row r="211" spans="1:21" s="525" customFormat="1" ht="12.75" hidden="1">
      <c r="A211" s="350"/>
      <c r="B211" s="350"/>
      <c r="C211" s="350"/>
      <c r="D211" s="365"/>
      <c r="E211" s="322"/>
      <c r="F211" s="350"/>
      <c r="G211" s="522"/>
      <c r="H211" s="523"/>
      <c r="I211" s="523"/>
      <c r="J211" s="524"/>
      <c r="K211" s="522"/>
      <c r="L211" s="524"/>
      <c r="M211" s="522"/>
      <c r="N211"/>
      <c r="O211"/>
      <c r="P211"/>
      <c r="Q211"/>
      <c r="R211"/>
      <c r="S211"/>
      <c r="T211"/>
      <c r="U211"/>
    </row>
    <row r="212" spans="1:21" s="525" customFormat="1" ht="12.75" hidden="1">
      <c r="A212" s="350"/>
      <c r="B212" s="350"/>
      <c r="C212" s="350"/>
      <c r="D212" s="365"/>
      <c r="E212" s="322"/>
      <c r="F212" s="350"/>
      <c r="G212" s="522"/>
      <c r="H212" s="523"/>
      <c r="I212" s="523"/>
      <c r="J212" s="524"/>
      <c r="K212" s="522"/>
      <c r="L212" s="524"/>
      <c r="M212" s="522"/>
      <c r="N212"/>
      <c r="O212"/>
      <c r="P212"/>
      <c r="Q212"/>
      <c r="R212"/>
      <c r="S212"/>
      <c r="T212"/>
      <c r="U212"/>
    </row>
    <row r="213" spans="1:21" s="525" customFormat="1" ht="12.75" hidden="1">
      <c r="A213" s="350"/>
      <c r="B213" s="350"/>
      <c r="C213" s="350"/>
      <c r="D213" s="365"/>
      <c r="E213" s="322"/>
      <c r="F213" s="350"/>
      <c r="G213" s="522"/>
      <c r="H213" s="523"/>
      <c r="I213" s="523"/>
      <c r="J213" s="524"/>
      <c r="K213" s="522"/>
      <c r="L213" s="524"/>
      <c r="M213" s="522"/>
      <c r="N213"/>
      <c r="O213"/>
      <c r="P213"/>
      <c r="Q213"/>
      <c r="R213"/>
      <c r="S213"/>
      <c r="T213"/>
      <c r="U213"/>
    </row>
    <row r="214" spans="1:21" s="525" customFormat="1" ht="12.75" hidden="1">
      <c r="A214" s="350"/>
      <c r="B214" s="350"/>
      <c r="C214" s="350"/>
      <c r="D214" s="365"/>
      <c r="E214" s="322"/>
      <c r="F214" s="350"/>
      <c r="G214" s="522"/>
      <c r="H214" s="523"/>
      <c r="I214" s="523"/>
      <c r="J214" s="524"/>
      <c r="K214" s="522"/>
      <c r="L214" s="524"/>
      <c r="M214" s="522"/>
      <c r="N214"/>
      <c r="O214"/>
      <c r="P214"/>
      <c r="Q214"/>
      <c r="R214"/>
      <c r="S214"/>
      <c r="T214"/>
      <c r="U214"/>
    </row>
    <row r="215" spans="1:21" s="525" customFormat="1" ht="12.75" hidden="1">
      <c r="A215" s="350"/>
      <c r="B215" s="350"/>
      <c r="C215" s="350"/>
      <c r="D215" s="365"/>
      <c r="E215" s="322"/>
      <c r="F215" s="350"/>
      <c r="G215" s="522"/>
      <c r="H215" s="523"/>
      <c r="I215" s="523"/>
      <c r="J215" s="524"/>
      <c r="K215" s="522"/>
      <c r="L215" s="524"/>
      <c r="M215" s="522"/>
      <c r="N215"/>
      <c r="O215"/>
      <c r="P215"/>
      <c r="Q215"/>
      <c r="R215"/>
      <c r="S215"/>
      <c r="T215"/>
      <c r="U215"/>
    </row>
    <row r="216" spans="1:21" s="525" customFormat="1" ht="12.75" hidden="1">
      <c r="A216" s="350"/>
      <c r="B216" s="350"/>
      <c r="C216" s="350"/>
      <c r="D216" s="365"/>
      <c r="E216" s="322"/>
      <c r="F216" s="350"/>
      <c r="G216" s="522"/>
      <c r="H216" s="523"/>
      <c r="I216" s="523"/>
      <c r="J216" s="524"/>
      <c r="K216" s="522"/>
      <c r="L216" s="524"/>
      <c r="M216" s="522"/>
      <c r="N216"/>
      <c r="O216"/>
      <c r="P216"/>
      <c r="Q216"/>
      <c r="R216"/>
      <c r="S216"/>
      <c r="T216"/>
      <c r="U216"/>
    </row>
    <row r="217" spans="1:21" s="525" customFormat="1" ht="12.75" hidden="1">
      <c r="A217" s="350"/>
      <c r="B217" s="350"/>
      <c r="C217" s="350"/>
      <c r="D217" s="365"/>
      <c r="E217" s="322"/>
      <c r="F217" s="350"/>
      <c r="G217" s="522"/>
      <c r="H217" s="523"/>
      <c r="I217" s="523"/>
      <c r="J217" s="524"/>
      <c r="K217" s="522"/>
      <c r="L217" s="524"/>
      <c r="M217" s="522"/>
      <c r="N217"/>
      <c r="O217"/>
      <c r="P217"/>
      <c r="Q217"/>
      <c r="R217"/>
      <c r="S217"/>
      <c r="T217"/>
      <c r="U217"/>
    </row>
    <row r="218" spans="1:21" s="525" customFormat="1" ht="12.75" hidden="1">
      <c r="A218" s="350"/>
      <c r="B218" s="350"/>
      <c r="C218" s="350"/>
      <c r="D218" s="365"/>
      <c r="E218" s="322"/>
      <c r="F218" s="350"/>
      <c r="G218" s="522"/>
      <c r="H218" s="523"/>
      <c r="I218" s="523"/>
      <c r="J218" s="524"/>
      <c r="K218" s="522"/>
      <c r="L218" s="524"/>
      <c r="M218" s="522"/>
      <c r="N218"/>
      <c r="O218"/>
      <c r="P218"/>
      <c r="Q218"/>
      <c r="R218"/>
      <c r="S218"/>
      <c r="T218"/>
      <c r="U218"/>
    </row>
    <row r="219" spans="1:21" s="525" customFormat="1" ht="12.75" hidden="1">
      <c r="A219" s="350"/>
      <c r="B219" s="350"/>
      <c r="C219" s="350"/>
      <c r="D219" s="365"/>
      <c r="E219" s="322"/>
      <c r="F219" s="350"/>
      <c r="G219" s="522"/>
      <c r="H219" s="523"/>
      <c r="I219" s="523"/>
      <c r="J219" s="524"/>
      <c r="K219" s="522"/>
      <c r="L219" s="524"/>
      <c r="M219" s="522"/>
      <c r="N219"/>
      <c r="O219"/>
      <c r="P219"/>
      <c r="Q219"/>
      <c r="R219"/>
      <c r="S219"/>
      <c r="T219"/>
      <c r="U219"/>
    </row>
    <row r="220" spans="1:21" s="539" customFormat="1" ht="25.5" customHeight="1" hidden="1">
      <c r="A220" s="350"/>
      <c r="B220" s="350"/>
      <c r="C220" s="350"/>
      <c r="D220" s="365"/>
      <c r="E220" s="322"/>
      <c r="F220" s="350"/>
      <c r="G220" s="522"/>
      <c r="H220" s="523"/>
      <c r="I220" s="523"/>
      <c r="J220" s="524"/>
      <c r="K220" s="522"/>
      <c r="L220" s="524"/>
      <c r="M220" s="522"/>
      <c r="N220"/>
      <c r="O220"/>
      <c r="P220"/>
      <c r="Q220"/>
      <c r="R220"/>
      <c r="S220"/>
      <c r="T220"/>
      <c r="U220"/>
    </row>
    <row r="221" spans="1:21" s="525" customFormat="1" ht="12.75" hidden="1">
      <c r="A221" s="350"/>
      <c r="B221" s="350"/>
      <c r="C221" s="350"/>
      <c r="D221" s="365"/>
      <c r="E221" s="322"/>
      <c r="F221" s="350"/>
      <c r="G221" s="522"/>
      <c r="H221" s="523"/>
      <c r="I221" s="523"/>
      <c r="J221" s="524"/>
      <c r="K221" s="522"/>
      <c r="L221" s="524"/>
      <c r="M221" s="522"/>
      <c r="N221"/>
      <c r="O221"/>
      <c r="P221"/>
      <c r="Q221"/>
      <c r="R221"/>
      <c r="S221"/>
      <c r="T221"/>
      <c r="U221"/>
    </row>
    <row r="222" spans="1:21" s="539" customFormat="1" ht="25.5" customHeight="1" hidden="1">
      <c r="A222" s="350"/>
      <c r="B222" s="350"/>
      <c r="C222" s="350"/>
      <c r="D222" s="365"/>
      <c r="E222" s="322"/>
      <c r="F222" s="350"/>
      <c r="G222" s="522"/>
      <c r="H222" s="523"/>
      <c r="I222" s="523"/>
      <c r="J222" s="524"/>
      <c r="K222" s="522"/>
      <c r="L222" s="524"/>
      <c r="M222" s="522"/>
      <c r="N222"/>
      <c r="O222"/>
      <c r="P222"/>
      <c r="Q222"/>
      <c r="R222"/>
      <c r="S222"/>
      <c r="T222"/>
      <c r="U222"/>
    </row>
    <row r="223" spans="1:21" s="525" customFormat="1" ht="12.75" hidden="1">
      <c r="A223" s="350"/>
      <c r="B223" s="350"/>
      <c r="C223" s="350"/>
      <c r="D223" s="365"/>
      <c r="E223" s="322"/>
      <c r="F223" s="350"/>
      <c r="G223" s="522"/>
      <c r="H223" s="523"/>
      <c r="I223" s="523"/>
      <c r="J223" s="524"/>
      <c r="K223" s="522"/>
      <c r="L223" s="524"/>
      <c r="M223" s="522"/>
      <c r="N223"/>
      <c r="O223"/>
      <c r="P223"/>
      <c r="Q223"/>
      <c r="R223"/>
      <c r="S223"/>
      <c r="T223"/>
      <c r="U223"/>
    </row>
    <row r="224" spans="1:21" s="525" customFormat="1" ht="12.75" hidden="1">
      <c r="A224" s="350"/>
      <c r="B224" s="350"/>
      <c r="C224" s="350"/>
      <c r="D224" s="365"/>
      <c r="E224" s="322"/>
      <c r="F224" s="350"/>
      <c r="G224" s="522"/>
      <c r="H224" s="523"/>
      <c r="I224" s="523"/>
      <c r="J224" s="524"/>
      <c r="K224" s="522"/>
      <c r="L224" s="524"/>
      <c r="M224" s="522"/>
      <c r="N224"/>
      <c r="O224"/>
      <c r="P224"/>
      <c r="Q224"/>
      <c r="R224"/>
      <c r="S224"/>
      <c r="T224"/>
      <c r="U224"/>
    </row>
    <row r="225" spans="1:21" s="525" customFormat="1" ht="12.75" hidden="1">
      <c r="A225" s="350"/>
      <c r="B225" s="350"/>
      <c r="C225" s="350"/>
      <c r="D225" s="365"/>
      <c r="E225" s="322"/>
      <c r="F225" s="350"/>
      <c r="G225" s="522"/>
      <c r="H225" s="523"/>
      <c r="I225" s="523"/>
      <c r="J225" s="524"/>
      <c r="K225" s="522"/>
      <c r="L225" s="524"/>
      <c r="M225" s="522"/>
      <c r="N225"/>
      <c r="O225"/>
      <c r="P225"/>
      <c r="Q225"/>
      <c r="R225"/>
      <c r="S225"/>
      <c r="T225"/>
      <c r="U225"/>
    </row>
    <row r="226" spans="1:21" s="539" customFormat="1" ht="25.5" customHeight="1" hidden="1">
      <c r="A226" s="350"/>
      <c r="B226" s="350"/>
      <c r="C226" s="350"/>
      <c r="D226" s="365"/>
      <c r="E226" s="322"/>
      <c r="F226" s="350"/>
      <c r="G226" s="522"/>
      <c r="H226" s="523"/>
      <c r="I226" s="523"/>
      <c r="J226" s="524"/>
      <c r="K226" s="522"/>
      <c r="L226" s="524"/>
      <c r="M226" s="522"/>
      <c r="N226"/>
      <c r="O226"/>
      <c r="P226"/>
      <c r="Q226"/>
      <c r="R226"/>
      <c r="S226"/>
      <c r="T226"/>
      <c r="U226"/>
    </row>
    <row r="227" spans="1:21" s="525" customFormat="1" ht="12.75" hidden="1">
      <c r="A227" s="350"/>
      <c r="B227" s="350"/>
      <c r="C227" s="350"/>
      <c r="D227" s="365"/>
      <c r="E227" s="322"/>
      <c r="F227" s="350"/>
      <c r="G227" s="522"/>
      <c r="H227" s="523"/>
      <c r="I227" s="523"/>
      <c r="J227" s="524"/>
      <c r="K227" s="522"/>
      <c r="L227" s="524"/>
      <c r="M227" s="522"/>
      <c r="N227"/>
      <c r="O227"/>
      <c r="P227"/>
      <c r="Q227"/>
      <c r="R227"/>
      <c r="S227"/>
      <c r="T227"/>
      <c r="U227"/>
    </row>
    <row r="228" spans="1:21" s="525" customFormat="1" ht="12.75" hidden="1">
      <c r="A228" s="350"/>
      <c r="B228" s="350"/>
      <c r="C228" s="350"/>
      <c r="D228" s="365"/>
      <c r="E228" s="322"/>
      <c r="F228" s="350"/>
      <c r="G228" s="522"/>
      <c r="H228" s="523"/>
      <c r="I228" s="523"/>
      <c r="J228" s="524"/>
      <c r="K228" s="522"/>
      <c r="L228" s="524"/>
      <c r="M228" s="522"/>
      <c r="N228"/>
      <c r="O228"/>
      <c r="P228"/>
      <c r="Q228"/>
      <c r="R228"/>
      <c r="S228"/>
      <c r="T228"/>
      <c r="U228"/>
    </row>
    <row r="229" spans="1:21" s="525" customFormat="1" ht="12.75" hidden="1">
      <c r="A229" s="350"/>
      <c r="B229" s="350"/>
      <c r="C229" s="350"/>
      <c r="D229" s="365"/>
      <c r="E229" s="322"/>
      <c r="F229" s="350"/>
      <c r="G229" s="522"/>
      <c r="H229" s="523"/>
      <c r="I229" s="523"/>
      <c r="J229" s="524"/>
      <c r="K229" s="522"/>
      <c r="L229" s="524"/>
      <c r="M229" s="522"/>
      <c r="N229"/>
      <c r="O229"/>
      <c r="P229"/>
      <c r="Q229"/>
      <c r="R229"/>
      <c r="S229"/>
      <c r="T229"/>
      <c r="U229"/>
    </row>
    <row r="230" spans="1:21" s="539" customFormat="1" ht="12.75" hidden="1">
      <c r="A230" s="350"/>
      <c r="B230" s="350"/>
      <c r="C230" s="350"/>
      <c r="D230" s="365"/>
      <c r="E230" s="322"/>
      <c r="F230" s="350"/>
      <c r="G230" s="522"/>
      <c r="H230" s="523"/>
      <c r="I230" s="523"/>
      <c r="J230" s="524"/>
      <c r="K230" s="522"/>
      <c r="L230" s="524"/>
      <c r="M230" s="522"/>
      <c r="N230"/>
      <c r="O230"/>
      <c r="P230"/>
      <c r="Q230"/>
      <c r="R230"/>
      <c r="S230"/>
      <c r="T230"/>
      <c r="U230"/>
    </row>
    <row r="231" spans="1:21" s="525" customFormat="1" ht="12.75" hidden="1">
      <c r="A231" s="350"/>
      <c r="B231" s="350"/>
      <c r="C231" s="350"/>
      <c r="D231" s="365"/>
      <c r="E231" s="322"/>
      <c r="F231" s="350"/>
      <c r="G231" s="522"/>
      <c r="H231" s="523"/>
      <c r="I231" s="523"/>
      <c r="J231" s="524"/>
      <c r="K231" s="522"/>
      <c r="L231" s="524"/>
      <c r="M231" s="522"/>
      <c r="N231"/>
      <c r="O231"/>
      <c r="P231"/>
      <c r="Q231"/>
      <c r="R231"/>
      <c r="S231"/>
      <c r="T231"/>
      <c r="U231"/>
    </row>
    <row r="232" spans="1:21" s="525" customFormat="1" ht="12.75" hidden="1">
      <c r="A232" s="350"/>
      <c r="B232" s="350"/>
      <c r="C232" s="350"/>
      <c r="D232" s="365"/>
      <c r="E232" s="322"/>
      <c r="F232" s="350"/>
      <c r="G232" s="522"/>
      <c r="H232" s="523"/>
      <c r="I232" s="523"/>
      <c r="J232" s="524"/>
      <c r="K232" s="522"/>
      <c r="L232" s="524"/>
      <c r="M232" s="522"/>
      <c r="N232"/>
      <c r="O232"/>
      <c r="P232"/>
      <c r="Q232"/>
      <c r="R232"/>
      <c r="S232"/>
      <c r="T232"/>
      <c r="U232"/>
    </row>
    <row r="233" spans="1:21" s="525" customFormat="1" ht="12.75" hidden="1">
      <c r="A233" s="350"/>
      <c r="B233" s="350"/>
      <c r="C233" s="350"/>
      <c r="D233" s="365"/>
      <c r="E233" s="322"/>
      <c r="F233" s="350"/>
      <c r="G233" s="522"/>
      <c r="H233" s="523"/>
      <c r="I233" s="523"/>
      <c r="J233" s="524"/>
      <c r="K233" s="522"/>
      <c r="L233" s="524"/>
      <c r="M233" s="522"/>
      <c r="N233"/>
      <c r="O233"/>
      <c r="P233"/>
      <c r="Q233"/>
      <c r="R233"/>
      <c r="S233"/>
      <c r="T233"/>
      <c r="U233"/>
    </row>
    <row r="234" spans="1:21" s="525" customFormat="1" ht="12.75" hidden="1">
      <c r="A234" s="350"/>
      <c r="B234" s="350"/>
      <c r="C234" s="350"/>
      <c r="D234" s="365"/>
      <c r="E234" s="322"/>
      <c r="F234" s="350"/>
      <c r="G234" s="522"/>
      <c r="H234" s="523"/>
      <c r="I234" s="523"/>
      <c r="J234" s="524"/>
      <c r="K234" s="522"/>
      <c r="L234" s="524"/>
      <c r="M234" s="522"/>
      <c r="N234"/>
      <c r="O234"/>
      <c r="P234"/>
      <c r="Q234"/>
      <c r="R234"/>
      <c r="S234"/>
      <c r="T234"/>
      <c r="U234"/>
    </row>
    <row r="235" spans="1:21" s="525" customFormat="1" ht="12.75" hidden="1">
      <c r="A235" s="350"/>
      <c r="B235" s="350"/>
      <c r="C235" s="350"/>
      <c r="D235" s="365"/>
      <c r="E235" s="322"/>
      <c r="F235" s="350"/>
      <c r="G235" s="522"/>
      <c r="H235" s="523"/>
      <c r="I235" s="523"/>
      <c r="J235" s="524"/>
      <c r="K235" s="522"/>
      <c r="L235" s="524"/>
      <c r="M235" s="522"/>
      <c r="N235"/>
      <c r="O235"/>
      <c r="P235"/>
      <c r="Q235"/>
      <c r="R235"/>
      <c r="S235"/>
      <c r="T235"/>
      <c r="U235"/>
    </row>
    <row r="236" spans="1:21" s="525" customFormat="1" ht="12.75" hidden="1">
      <c r="A236" s="350"/>
      <c r="B236" s="350"/>
      <c r="C236" s="350"/>
      <c r="D236" s="365"/>
      <c r="E236" s="322"/>
      <c r="F236" s="350"/>
      <c r="G236" s="522"/>
      <c r="H236" s="523"/>
      <c r="I236" s="523"/>
      <c r="J236" s="524"/>
      <c r="K236" s="522"/>
      <c r="L236" s="524"/>
      <c r="M236" s="522"/>
      <c r="N236"/>
      <c r="O236"/>
      <c r="P236"/>
      <c r="Q236"/>
      <c r="R236"/>
      <c r="S236"/>
      <c r="T236"/>
      <c r="U236"/>
    </row>
    <row r="237" spans="1:21" s="525" customFormat="1" ht="12.75" hidden="1">
      <c r="A237" s="350"/>
      <c r="B237" s="350"/>
      <c r="C237" s="350"/>
      <c r="D237" s="365"/>
      <c r="E237" s="322"/>
      <c r="F237" s="350"/>
      <c r="G237" s="522"/>
      <c r="H237" s="523"/>
      <c r="I237" s="523"/>
      <c r="J237" s="524"/>
      <c r="K237" s="522"/>
      <c r="L237" s="524"/>
      <c r="M237" s="522"/>
      <c r="N237"/>
      <c r="O237"/>
      <c r="P237"/>
      <c r="Q237"/>
      <c r="R237"/>
      <c r="S237"/>
      <c r="T237"/>
      <c r="U237"/>
    </row>
    <row r="238" spans="1:21" s="525" customFormat="1" ht="12.75" hidden="1">
      <c r="A238" s="350"/>
      <c r="B238" s="350"/>
      <c r="C238" s="350"/>
      <c r="D238" s="365"/>
      <c r="E238" s="322"/>
      <c r="F238" s="350"/>
      <c r="G238" s="522"/>
      <c r="H238" s="523"/>
      <c r="I238" s="523"/>
      <c r="J238" s="524"/>
      <c r="K238" s="522"/>
      <c r="L238" s="524"/>
      <c r="M238" s="522"/>
      <c r="N238"/>
      <c r="O238"/>
      <c r="P238"/>
      <c r="Q238"/>
      <c r="R238"/>
      <c r="S238"/>
      <c r="T238"/>
      <c r="U238"/>
    </row>
    <row r="239" spans="1:21" s="525" customFormat="1" ht="12.75" hidden="1">
      <c r="A239" s="350"/>
      <c r="B239" s="350"/>
      <c r="C239" s="350"/>
      <c r="D239" s="365"/>
      <c r="E239" s="322"/>
      <c r="F239" s="350"/>
      <c r="G239" s="522"/>
      <c r="H239" s="523"/>
      <c r="I239" s="523"/>
      <c r="J239" s="524"/>
      <c r="K239" s="522"/>
      <c r="L239" s="524"/>
      <c r="M239" s="522"/>
      <c r="N239"/>
      <c r="O239"/>
      <c r="P239"/>
      <c r="Q239"/>
      <c r="R239"/>
      <c r="S239"/>
      <c r="T239"/>
      <c r="U239"/>
    </row>
    <row r="240" spans="1:21" s="525" customFormat="1" ht="12.75" hidden="1">
      <c r="A240" s="350"/>
      <c r="B240" s="350"/>
      <c r="C240" s="350"/>
      <c r="D240" s="365"/>
      <c r="E240" s="322"/>
      <c r="F240" s="350"/>
      <c r="G240" s="522"/>
      <c r="H240" s="523"/>
      <c r="I240" s="523"/>
      <c r="J240" s="524"/>
      <c r="K240" s="522"/>
      <c r="L240" s="524"/>
      <c r="M240" s="522"/>
      <c r="N240"/>
      <c r="O240"/>
      <c r="P240"/>
      <c r="Q240"/>
      <c r="R240"/>
      <c r="S240"/>
      <c r="T240"/>
      <c r="U240"/>
    </row>
    <row r="241" spans="1:21" s="525" customFormat="1" ht="12.75" hidden="1">
      <c r="A241" s="350"/>
      <c r="B241" s="350"/>
      <c r="C241" s="350"/>
      <c r="D241" s="365"/>
      <c r="E241" s="322"/>
      <c r="F241" s="350"/>
      <c r="G241" s="522"/>
      <c r="H241" s="523"/>
      <c r="I241" s="523"/>
      <c r="J241" s="524"/>
      <c r="K241" s="522"/>
      <c r="L241" s="524"/>
      <c r="M241" s="522"/>
      <c r="N241"/>
      <c r="O241"/>
      <c r="P241"/>
      <c r="Q241"/>
      <c r="R241"/>
      <c r="S241"/>
      <c r="T241"/>
      <c r="U241"/>
    </row>
    <row r="242" spans="1:21" s="525" customFormat="1" ht="12.75" hidden="1">
      <c r="A242" s="350"/>
      <c r="B242" s="350"/>
      <c r="C242" s="350"/>
      <c r="D242" s="365"/>
      <c r="E242" s="322"/>
      <c r="F242" s="350"/>
      <c r="G242" s="522"/>
      <c r="H242" s="523"/>
      <c r="I242" s="523"/>
      <c r="J242" s="524"/>
      <c r="K242" s="522"/>
      <c r="L242" s="524"/>
      <c r="M242" s="522"/>
      <c r="N242"/>
      <c r="O242"/>
      <c r="P242"/>
      <c r="Q242"/>
      <c r="R242"/>
      <c r="S242"/>
      <c r="T242"/>
      <c r="U242"/>
    </row>
    <row r="243" spans="2:21" s="517" customFormat="1" ht="12.75" hidden="1">
      <c r="B243" s="518"/>
      <c r="D243" s="519"/>
      <c r="E243" s="519"/>
      <c r="H243" s="526"/>
      <c r="I243" s="520"/>
      <c r="K243" s="521"/>
      <c r="M243" s="521"/>
      <c r="N243"/>
      <c r="O243"/>
      <c r="P243"/>
      <c r="Q243"/>
      <c r="R243"/>
      <c r="S243"/>
      <c r="T243"/>
      <c r="U243"/>
    </row>
    <row r="244" spans="1:21" s="530" customFormat="1" ht="12.75" hidden="1">
      <c r="A244" s="535"/>
      <c r="B244" s="535"/>
      <c r="C244" s="535"/>
      <c r="D244" s="536"/>
      <c r="E244" s="537"/>
      <c r="F244" s="535"/>
      <c r="G244" s="529"/>
      <c r="H244" s="538"/>
      <c r="I244" s="538"/>
      <c r="J244" s="528"/>
      <c r="K244" s="529"/>
      <c r="L244" s="528"/>
      <c r="M244" s="529"/>
      <c r="N244"/>
      <c r="O244"/>
      <c r="P244"/>
      <c r="Q244"/>
      <c r="R244"/>
      <c r="S244"/>
      <c r="T244"/>
      <c r="U244"/>
    </row>
    <row r="245" spans="1:21" s="530" customFormat="1" ht="25.5" customHeight="1" hidden="1">
      <c r="A245" s="535"/>
      <c r="B245" s="535"/>
      <c r="C245" s="535"/>
      <c r="D245" s="536"/>
      <c r="E245" s="537"/>
      <c r="F245" s="535"/>
      <c r="G245" s="529"/>
      <c r="H245" s="538"/>
      <c r="I245" s="538"/>
      <c r="J245" s="528"/>
      <c r="K245" s="529"/>
      <c r="L245" s="528"/>
      <c r="M245" s="529"/>
      <c r="N245"/>
      <c r="O245"/>
      <c r="P245"/>
      <c r="Q245"/>
      <c r="R245"/>
      <c r="S245"/>
      <c r="T245"/>
      <c r="U245"/>
    </row>
    <row r="246" spans="1:21" s="530" customFormat="1" ht="12.75" hidden="1">
      <c r="A246" s="535"/>
      <c r="B246" s="535"/>
      <c r="C246" s="535"/>
      <c r="D246" s="536"/>
      <c r="E246" s="537"/>
      <c r="F246" s="535"/>
      <c r="G246" s="529"/>
      <c r="H246" s="538"/>
      <c r="I246" s="538"/>
      <c r="J246" s="528"/>
      <c r="K246" s="529"/>
      <c r="L246" s="528"/>
      <c r="M246" s="529"/>
      <c r="N246"/>
      <c r="O246"/>
      <c r="P246"/>
      <c r="Q246"/>
      <c r="R246"/>
      <c r="S246"/>
      <c r="T246"/>
      <c r="U246"/>
    </row>
    <row r="247" spans="1:21" s="530" customFormat="1" ht="12.75" hidden="1">
      <c r="A247" s="535"/>
      <c r="B247" s="535"/>
      <c r="C247" s="535"/>
      <c r="D247" s="536"/>
      <c r="E247" s="537"/>
      <c r="F247" s="535"/>
      <c r="G247" s="529"/>
      <c r="H247" s="538"/>
      <c r="I247" s="538"/>
      <c r="J247" s="528"/>
      <c r="K247" s="529"/>
      <c r="L247" s="528"/>
      <c r="M247" s="529"/>
      <c r="N247"/>
      <c r="O247"/>
      <c r="P247"/>
      <c r="Q247"/>
      <c r="R247"/>
      <c r="S247"/>
      <c r="T247"/>
      <c r="U247"/>
    </row>
    <row r="248" spans="1:21" s="530" customFormat="1" ht="12.75" hidden="1">
      <c r="A248" s="535"/>
      <c r="B248" s="535"/>
      <c r="C248" s="535"/>
      <c r="D248" s="536"/>
      <c r="E248" s="537"/>
      <c r="F248" s="535"/>
      <c r="G248" s="529"/>
      <c r="H248" s="538"/>
      <c r="I248" s="538"/>
      <c r="J248" s="528"/>
      <c r="K248" s="529"/>
      <c r="L248" s="528"/>
      <c r="M248" s="529"/>
      <c r="N248"/>
      <c r="O248"/>
      <c r="P248"/>
      <c r="Q248"/>
      <c r="R248"/>
      <c r="S248"/>
      <c r="T248"/>
      <c r="U248"/>
    </row>
    <row r="249" spans="1:21" s="530" customFormat="1" ht="12.75" hidden="1">
      <c r="A249" s="535"/>
      <c r="B249" s="535"/>
      <c r="C249" s="535"/>
      <c r="D249" s="536"/>
      <c r="E249" s="537"/>
      <c r="F249" s="535"/>
      <c r="G249" s="529"/>
      <c r="H249" s="538"/>
      <c r="I249" s="538"/>
      <c r="J249" s="528"/>
      <c r="K249" s="529"/>
      <c r="L249" s="528"/>
      <c r="M249" s="529"/>
      <c r="N249"/>
      <c r="O249"/>
      <c r="P249"/>
      <c r="Q249"/>
      <c r="R249"/>
      <c r="S249"/>
      <c r="T249"/>
      <c r="U249"/>
    </row>
    <row r="250" spans="1:21" s="530" customFormat="1" ht="12.75" hidden="1">
      <c r="A250" s="535"/>
      <c r="B250" s="535"/>
      <c r="C250" s="535"/>
      <c r="D250" s="536"/>
      <c r="E250" s="537"/>
      <c r="F250" s="535"/>
      <c r="G250" s="529"/>
      <c r="H250" s="538"/>
      <c r="I250" s="538"/>
      <c r="J250" s="528"/>
      <c r="K250" s="529"/>
      <c r="L250" s="528"/>
      <c r="M250" s="529"/>
      <c r="N250"/>
      <c r="O250"/>
      <c r="P250"/>
      <c r="Q250"/>
      <c r="R250"/>
      <c r="S250"/>
      <c r="T250"/>
      <c r="U250"/>
    </row>
    <row r="251" spans="1:21" s="530" customFormat="1" ht="12.75" hidden="1">
      <c r="A251" s="535"/>
      <c r="B251" s="535"/>
      <c r="C251" s="535"/>
      <c r="D251" s="536"/>
      <c r="E251" s="537"/>
      <c r="F251" s="535"/>
      <c r="G251" s="529"/>
      <c r="H251" s="538"/>
      <c r="I251" s="538"/>
      <c r="J251" s="528"/>
      <c r="K251" s="529"/>
      <c r="L251" s="528"/>
      <c r="M251" s="529"/>
      <c r="N251"/>
      <c r="O251"/>
      <c r="P251"/>
      <c r="Q251"/>
      <c r="R251"/>
      <c r="S251"/>
      <c r="T251"/>
      <c r="U251"/>
    </row>
    <row r="252" spans="1:21" s="530" customFormat="1" ht="12.75" hidden="1">
      <c r="A252" s="535"/>
      <c r="B252" s="535"/>
      <c r="C252" s="535"/>
      <c r="D252" s="536"/>
      <c r="E252" s="537"/>
      <c r="F252" s="535"/>
      <c r="G252" s="529"/>
      <c r="H252" s="538"/>
      <c r="I252" s="538"/>
      <c r="J252" s="528"/>
      <c r="K252" s="529"/>
      <c r="L252" s="528"/>
      <c r="M252" s="529"/>
      <c r="N252"/>
      <c r="O252"/>
      <c r="P252"/>
      <c r="Q252"/>
      <c r="R252"/>
      <c r="S252"/>
      <c r="T252"/>
      <c r="U252"/>
    </row>
    <row r="253" spans="2:21" s="517" customFormat="1" ht="12.75" hidden="1">
      <c r="B253" s="518"/>
      <c r="D253" s="519"/>
      <c r="E253" s="519"/>
      <c r="H253" s="526"/>
      <c r="I253" s="520"/>
      <c r="K253" s="521"/>
      <c r="M253" s="521"/>
      <c r="N253"/>
      <c r="O253"/>
      <c r="P253"/>
      <c r="Q253"/>
      <c r="R253"/>
      <c r="S253"/>
      <c r="T253"/>
      <c r="U253"/>
    </row>
    <row r="254" spans="1:21" s="525" customFormat="1" ht="12.75" hidden="1">
      <c r="A254" s="350"/>
      <c r="B254" s="350"/>
      <c r="C254" s="350"/>
      <c r="D254" s="365"/>
      <c r="E254" s="322"/>
      <c r="F254" s="350"/>
      <c r="G254" s="522"/>
      <c r="H254" s="523"/>
      <c r="I254" s="523"/>
      <c r="J254" s="524"/>
      <c r="K254" s="522"/>
      <c r="L254" s="524"/>
      <c r="M254" s="522"/>
      <c r="N254"/>
      <c r="O254"/>
      <c r="P254"/>
      <c r="Q254"/>
      <c r="R254"/>
      <c r="S254"/>
      <c r="T254"/>
      <c r="U254"/>
    </row>
    <row r="255" spans="1:21" s="525" customFormat="1" ht="12.75" hidden="1">
      <c r="A255" s="350"/>
      <c r="B255" s="350"/>
      <c r="C255" s="350"/>
      <c r="D255" s="365"/>
      <c r="E255" s="322"/>
      <c r="F255" s="350"/>
      <c r="G255" s="522"/>
      <c r="H255" s="523"/>
      <c r="I255" s="523"/>
      <c r="J255" s="524"/>
      <c r="K255" s="522"/>
      <c r="L255" s="524"/>
      <c r="M255" s="522"/>
      <c r="N255"/>
      <c r="O255"/>
      <c r="P255"/>
      <c r="Q255"/>
      <c r="R255"/>
      <c r="S255"/>
      <c r="T255"/>
      <c r="U255"/>
    </row>
    <row r="256" spans="1:21" s="525" customFormat="1" ht="12.75" hidden="1">
      <c r="A256" s="350"/>
      <c r="B256" s="350"/>
      <c r="C256" s="350"/>
      <c r="D256" s="365"/>
      <c r="E256" s="322"/>
      <c r="F256" s="350"/>
      <c r="G256" s="522"/>
      <c r="H256" s="523"/>
      <c r="I256" s="523"/>
      <c r="J256" s="524"/>
      <c r="K256" s="522"/>
      <c r="L256" s="524"/>
      <c r="M256" s="522"/>
      <c r="N256"/>
      <c r="O256"/>
      <c r="P256"/>
      <c r="Q256"/>
      <c r="R256"/>
      <c r="S256"/>
      <c r="T256"/>
      <c r="U256"/>
    </row>
    <row r="257" spans="1:21" s="525" customFormat="1" ht="12.75" hidden="1">
      <c r="A257" s="350"/>
      <c r="B257" s="350"/>
      <c r="C257" s="350"/>
      <c r="D257" s="365"/>
      <c r="E257" s="322"/>
      <c r="F257" s="350"/>
      <c r="G257" s="522"/>
      <c r="H257" s="523"/>
      <c r="I257" s="523"/>
      <c r="J257" s="524"/>
      <c r="K257" s="522"/>
      <c r="L257" s="524"/>
      <c r="M257" s="522"/>
      <c r="N257"/>
      <c r="O257"/>
      <c r="P257"/>
      <c r="Q257"/>
      <c r="R257"/>
      <c r="S257"/>
      <c r="T257"/>
      <c r="U257"/>
    </row>
    <row r="258" spans="1:21" s="525" customFormat="1" ht="12.75" hidden="1">
      <c r="A258" s="350"/>
      <c r="B258" s="350"/>
      <c r="C258" s="350"/>
      <c r="D258" s="365"/>
      <c r="E258" s="322"/>
      <c r="F258" s="350"/>
      <c r="G258" s="522"/>
      <c r="H258" s="523"/>
      <c r="I258" s="523"/>
      <c r="J258" s="524"/>
      <c r="K258" s="522"/>
      <c r="L258" s="524"/>
      <c r="M258" s="522"/>
      <c r="N258"/>
      <c r="O258"/>
      <c r="P258"/>
      <c r="Q258"/>
      <c r="R258"/>
      <c r="S258"/>
      <c r="T258"/>
      <c r="U258"/>
    </row>
    <row r="259" spans="1:21" s="525" customFormat="1" ht="12.75" hidden="1">
      <c r="A259" s="350"/>
      <c r="B259" s="350"/>
      <c r="C259" s="350"/>
      <c r="D259" s="365"/>
      <c r="E259" s="322"/>
      <c r="F259" s="350"/>
      <c r="G259" s="522"/>
      <c r="H259" s="523"/>
      <c r="I259" s="523"/>
      <c r="J259" s="524"/>
      <c r="K259" s="522"/>
      <c r="L259" s="524"/>
      <c r="M259" s="522"/>
      <c r="N259"/>
      <c r="O259"/>
      <c r="P259"/>
      <c r="Q259"/>
      <c r="R259"/>
      <c r="S259"/>
      <c r="T259"/>
      <c r="U259"/>
    </row>
    <row r="260" spans="1:21" s="525" customFormat="1" ht="12.75" hidden="1">
      <c r="A260" s="350"/>
      <c r="B260" s="350"/>
      <c r="C260" s="350"/>
      <c r="D260" s="365"/>
      <c r="E260" s="322"/>
      <c r="F260" s="350"/>
      <c r="G260" s="522"/>
      <c r="H260" s="523"/>
      <c r="I260" s="523"/>
      <c r="J260" s="524"/>
      <c r="K260" s="522"/>
      <c r="L260" s="524"/>
      <c r="M260" s="522"/>
      <c r="N260"/>
      <c r="O260"/>
      <c r="P260"/>
      <c r="Q260"/>
      <c r="R260"/>
      <c r="S260"/>
      <c r="T260"/>
      <c r="U260"/>
    </row>
    <row r="261" spans="1:21" s="525" customFormat="1" ht="12.75" hidden="1">
      <c r="A261" s="350"/>
      <c r="B261" s="350"/>
      <c r="C261" s="350"/>
      <c r="D261" s="365"/>
      <c r="E261" s="322"/>
      <c r="F261" s="350"/>
      <c r="G261" s="522"/>
      <c r="H261" s="523"/>
      <c r="I261" s="523"/>
      <c r="J261" s="524"/>
      <c r="K261" s="522"/>
      <c r="L261" s="524"/>
      <c r="M261" s="522"/>
      <c r="N261"/>
      <c r="O261"/>
      <c r="P261"/>
      <c r="Q261"/>
      <c r="R261"/>
      <c r="S261"/>
      <c r="T261"/>
      <c r="U261"/>
    </row>
    <row r="262" spans="1:21" s="525" customFormat="1" ht="12.75" hidden="1">
      <c r="A262" s="350"/>
      <c r="B262" s="350"/>
      <c r="C262" s="350"/>
      <c r="D262" s="365"/>
      <c r="E262" s="322"/>
      <c r="F262" s="350"/>
      <c r="G262" s="522"/>
      <c r="H262" s="523"/>
      <c r="I262" s="523"/>
      <c r="J262" s="524"/>
      <c r="K262" s="522"/>
      <c r="L262" s="524"/>
      <c r="M262" s="522"/>
      <c r="N262"/>
      <c r="O262"/>
      <c r="P262"/>
      <c r="Q262"/>
      <c r="R262"/>
      <c r="S262"/>
      <c r="T262"/>
      <c r="U262"/>
    </row>
    <row r="263" spans="1:21" s="539" customFormat="1" ht="25.5" customHeight="1" hidden="1">
      <c r="A263" s="350"/>
      <c r="B263" s="350"/>
      <c r="C263" s="350"/>
      <c r="D263" s="365"/>
      <c r="E263" s="322"/>
      <c r="F263" s="350"/>
      <c r="G263" s="522"/>
      <c r="H263" s="523"/>
      <c r="I263" s="523"/>
      <c r="J263" s="524"/>
      <c r="K263" s="522"/>
      <c r="L263" s="524"/>
      <c r="M263" s="522"/>
      <c r="N263"/>
      <c r="O263"/>
      <c r="P263"/>
      <c r="Q263"/>
      <c r="R263"/>
      <c r="S263"/>
      <c r="T263"/>
      <c r="U263"/>
    </row>
    <row r="264" spans="1:21" s="525" customFormat="1" ht="12.75" hidden="1">
      <c r="A264" s="350"/>
      <c r="B264" s="350"/>
      <c r="C264" s="350"/>
      <c r="D264" s="365"/>
      <c r="E264" s="322"/>
      <c r="F264" s="350"/>
      <c r="G264" s="522"/>
      <c r="H264" s="523"/>
      <c r="I264" s="523"/>
      <c r="J264" s="524"/>
      <c r="K264" s="522"/>
      <c r="L264" s="524"/>
      <c r="M264" s="522"/>
      <c r="N264"/>
      <c r="O264"/>
      <c r="P264"/>
      <c r="Q264"/>
      <c r="R264"/>
      <c r="S264"/>
      <c r="T264"/>
      <c r="U264"/>
    </row>
    <row r="265" spans="1:21" s="525" customFormat="1" ht="12.75" hidden="1">
      <c r="A265" s="350"/>
      <c r="B265" s="350"/>
      <c r="C265" s="350"/>
      <c r="D265" s="365"/>
      <c r="E265" s="322"/>
      <c r="F265" s="350"/>
      <c r="G265" s="522"/>
      <c r="H265" s="523"/>
      <c r="I265" s="523"/>
      <c r="J265" s="524"/>
      <c r="K265" s="522"/>
      <c r="L265" s="524"/>
      <c r="M265" s="522"/>
      <c r="N265"/>
      <c r="O265"/>
      <c r="P265"/>
      <c r="Q265"/>
      <c r="R265"/>
      <c r="S265"/>
      <c r="T265"/>
      <c r="U265"/>
    </row>
    <row r="266" spans="1:21" s="525" customFormat="1" ht="12.75" hidden="1">
      <c r="A266" s="350"/>
      <c r="B266" s="350"/>
      <c r="C266" s="350"/>
      <c r="D266" s="365"/>
      <c r="E266" s="322"/>
      <c r="F266" s="350"/>
      <c r="G266" s="522"/>
      <c r="H266" s="523"/>
      <c r="I266" s="523"/>
      <c r="J266" s="524"/>
      <c r="K266" s="522"/>
      <c r="L266" s="524"/>
      <c r="M266" s="522"/>
      <c r="N266"/>
      <c r="O266"/>
      <c r="P266"/>
      <c r="Q266"/>
      <c r="R266"/>
      <c r="S266"/>
      <c r="T266"/>
      <c r="U266"/>
    </row>
    <row r="267" spans="1:21" s="525" customFormat="1" ht="12.75" hidden="1">
      <c r="A267" s="350"/>
      <c r="B267" s="350"/>
      <c r="C267" s="350"/>
      <c r="D267" s="365"/>
      <c r="E267" s="322"/>
      <c r="F267" s="350"/>
      <c r="G267" s="522"/>
      <c r="H267" s="523"/>
      <c r="I267" s="523"/>
      <c r="J267" s="524"/>
      <c r="K267" s="522"/>
      <c r="L267" s="524"/>
      <c r="M267" s="522"/>
      <c r="N267"/>
      <c r="O267"/>
      <c r="P267"/>
      <c r="Q267"/>
      <c r="R267"/>
      <c r="S267"/>
      <c r="T267"/>
      <c r="U267"/>
    </row>
    <row r="268" spans="1:21" s="525" customFormat="1" ht="12.75" hidden="1">
      <c r="A268" s="350"/>
      <c r="B268" s="350"/>
      <c r="C268" s="350"/>
      <c r="D268" s="365"/>
      <c r="E268" s="322"/>
      <c r="F268" s="350"/>
      <c r="G268" s="522"/>
      <c r="H268" s="523"/>
      <c r="I268" s="523"/>
      <c r="J268" s="524"/>
      <c r="K268" s="522"/>
      <c r="L268" s="524"/>
      <c r="M268" s="522"/>
      <c r="N268"/>
      <c r="O268"/>
      <c r="P268"/>
      <c r="Q268"/>
      <c r="R268"/>
      <c r="S268"/>
      <c r="T268"/>
      <c r="U268"/>
    </row>
    <row r="269" spans="1:21" s="525" customFormat="1" ht="12.75" hidden="1">
      <c r="A269" s="350"/>
      <c r="B269" s="350"/>
      <c r="C269" s="350"/>
      <c r="D269" s="365"/>
      <c r="E269" s="322"/>
      <c r="F269" s="350"/>
      <c r="G269" s="522"/>
      <c r="H269" s="523"/>
      <c r="I269" s="523"/>
      <c r="J269" s="524"/>
      <c r="K269" s="522"/>
      <c r="L269" s="524"/>
      <c r="M269" s="522"/>
      <c r="N269"/>
      <c r="O269"/>
      <c r="P269"/>
      <c r="Q269"/>
      <c r="R269"/>
      <c r="S269"/>
      <c r="T269"/>
      <c r="U269"/>
    </row>
    <row r="270" spans="1:21" s="525" customFormat="1" ht="12.75" hidden="1">
      <c r="A270" s="350"/>
      <c r="B270" s="350"/>
      <c r="C270" s="350"/>
      <c r="D270" s="365"/>
      <c r="E270" s="322"/>
      <c r="F270" s="350"/>
      <c r="G270" s="522"/>
      <c r="H270" s="523"/>
      <c r="I270" s="523"/>
      <c r="J270" s="524"/>
      <c r="K270" s="522"/>
      <c r="L270" s="524"/>
      <c r="M270" s="522"/>
      <c r="N270"/>
      <c r="O270"/>
      <c r="P270"/>
      <c r="Q270"/>
      <c r="R270"/>
      <c r="S270"/>
      <c r="T270"/>
      <c r="U270"/>
    </row>
    <row r="271" spans="1:21" s="525" customFormat="1" ht="12.75" hidden="1">
      <c r="A271" s="350"/>
      <c r="B271" s="350"/>
      <c r="C271" s="350"/>
      <c r="D271" s="365"/>
      <c r="E271" s="322"/>
      <c r="F271" s="350"/>
      <c r="G271" s="522"/>
      <c r="H271" s="523"/>
      <c r="I271" s="523"/>
      <c r="J271" s="524"/>
      <c r="K271" s="522"/>
      <c r="L271" s="524"/>
      <c r="M271" s="522"/>
      <c r="N271"/>
      <c r="O271"/>
      <c r="P271"/>
      <c r="Q271"/>
      <c r="R271"/>
      <c r="S271"/>
      <c r="T271"/>
      <c r="U271"/>
    </row>
    <row r="272" spans="1:21" s="525" customFormat="1" ht="12.75" hidden="1">
      <c r="A272" s="350"/>
      <c r="B272" s="350"/>
      <c r="C272" s="350"/>
      <c r="D272" s="365"/>
      <c r="E272" s="322"/>
      <c r="F272" s="350"/>
      <c r="G272" s="522"/>
      <c r="H272" s="523"/>
      <c r="I272" s="523"/>
      <c r="J272" s="524"/>
      <c r="K272" s="522"/>
      <c r="L272" s="524"/>
      <c r="M272" s="522"/>
      <c r="N272"/>
      <c r="O272"/>
      <c r="P272"/>
      <c r="Q272"/>
      <c r="R272"/>
      <c r="S272"/>
      <c r="T272"/>
      <c r="U272"/>
    </row>
    <row r="273" spans="1:21" s="525" customFormat="1" ht="12.75" hidden="1">
      <c r="A273" s="350"/>
      <c r="B273" s="350"/>
      <c r="C273" s="350"/>
      <c r="D273" s="365"/>
      <c r="E273" s="322"/>
      <c r="F273" s="350"/>
      <c r="G273" s="522"/>
      <c r="H273" s="523"/>
      <c r="I273" s="523"/>
      <c r="J273" s="524"/>
      <c r="K273" s="522"/>
      <c r="L273" s="524"/>
      <c r="M273" s="522"/>
      <c r="N273"/>
      <c r="O273"/>
      <c r="P273"/>
      <c r="Q273"/>
      <c r="R273"/>
      <c r="S273"/>
      <c r="T273"/>
      <c r="U273"/>
    </row>
    <row r="274" spans="1:21" s="530" customFormat="1" ht="12.75" hidden="1">
      <c r="A274" s="535"/>
      <c r="B274" s="535"/>
      <c r="C274" s="535"/>
      <c r="D274" s="536"/>
      <c r="E274" s="537"/>
      <c r="F274" s="535"/>
      <c r="G274" s="529"/>
      <c r="H274" s="538"/>
      <c r="I274" s="538"/>
      <c r="J274" s="528"/>
      <c r="K274" s="529"/>
      <c r="L274" s="528"/>
      <c r="M274" s="529"/>
      <c r="N274"/>
      <c r="O274"/>
      <c r="P274"/>
      <c r="Q274"/>
      <c r="R274"/>
      <c r="S274"/>
      <c r="T274"/>
      <c r="U274"/>
    </row>
    <row r="275" spans="1:21" s="530" customFormat="1" ht="12.75" hidden="1">
      <c r="A275" s="535"/>
      <c r="B275" s="535"/>
      <c r="C275" s="535"/>
      <c r="D275" s="536"/>
      <c r="E275" s="537"/>
      <c r="F275" s="535"/>
      <c r="G275" s="529"/>
      <c r="H275" s="538"/>
      <c r="I275" s="538"/>
      <c r="J275" s="528"/>
      <c r="K275" s="529"/>
      <c r="L275" s="528"/>
      <c r="M275" s="529"/>
      <c r="N275"/>
      <c r="O275"/>
      <c r="P275"/>
      <c r="Q275"/>
      <c r="R275"/>
      <c r="S275"/>
      <c r="T275"/>
      <c r="U275"/>
    </row>
    <row r="276" spans="1:21" s="530" customFormat="1" ht="12.75" hidden="1">
      <c r="A276" s="535"/>
      <c r="B276" s="535"/>
      <c r="C276" s="535"/>
      <c r="D276" s="536"/>
      <c r="E276" s="537"/>
      <c r="F276" s="535"/>
      <c r="G276" s="529"/>
      <c r="H276" s="538"/>
      <c r="I276" s="538"/>
      <c r="J276" s="528"/>
      <c r="K276" s="529"/>
      <c r="L276" s="528"/>
      <c r="M276" s="529"/>
      <c r="N276"/>
      <c r="O276"/>
      <c r="P276"/>
      <c r="Q276"/>
      <c r="R276"/>
      <c r="S276"/>
      <c r="T276"/>
      <c r="U276"/>
    </row>
    <row r="277" spans="1:21" s="530" customFormat="1" ht="12.75" hidden="1">
      <c r="A277" s="535"/>
      <c r="B277" s="535"/>
      <c r="C277" s="535"/>
      <c r="D277" s="536"/>
      <c r="E277" s="537"/>
      <c r="F277" s="535"/>
      <c r="G277" s="529"/>
      <c r="H277" s="538"/>
      <c r="I277" s="538"/>
      <c r="J277" s="528"/>
      <c r="K277" s="529"/>
      <c r="L277" s="528"/>
      <c r="M277" s="529"/>
      <c r="N277"/>
      <c r="O277"/>
      <c r="P277"/>
      <c r="Q277"/>
      <c r="R277"/>
      <c r="S277"/>
      <c r="T277"/>
      <c r="U277"/>
    </row>
    <row r="278" spans="1:21" s="530" customFormat="1" ht="12.75" hidden="1">
      <c r="A278" s="535"/>
      <c r="B278" s="535"/>
      <c r="C278" s="535"/>
      <c r="D278" s="536"/>
      <c r="E278" s="537"/>
      <c r="F278" s="535"/>
      <c r="G278" s="529"/>
      <c r="H278" s="538"/>
      <c r="I278" s="538"/>
      <c r="J278" s="528"/>
      <c r="K278" s="529"/>
      <c r="L278" s="528"/>
      <c r="M278" s="529"/>
      <c r="N278"/>
      <c r="O278"/>
      <c r="P278"/>
      <c r="Q278"/>
      <c r="R278"/>
      <c r="S278"/>
      <c r="T278"/>
      <c r="U278"/>
    </row>
    <row r="279" spans="2:21" s="517" customFormat="1" ht="12.75" hidden="1">
      <c r="B279" s="518"/>
      <c r="D279" s="519"/>
      <c r="E279" s="519"/>
      <c r="H279" s="526"/>
      <c r="I279" s="520"/>
      <c r="K279" s="521"/>
      <c r="M279" s="521"/>
      <c r="N279"/>
      <c r="O279"/>
      <c r="P279"/>
      <c r="Q279"/>
      <c r="R279"/>
      <c r="S279"/>
      <c r="T279"/>
      <c r="U279"/>
    </row>
    <row r="280" spans="1:21" s="525" customFormat="1" ht="12.75" hidden="1">
      <c r="A280" s="350"/>
      <c r="B280" s="350"/>
      <c r="C280" s="350"/>
      <c r="D280" s="365"/>
      <c r="E280" s="322"/>
      <c r="F280" s="350"/>
      <c r="G280" s="522"/>
      <c r="H280" s="523"/>
      <c r="I280" s="523"/>
      <c r="J280" s="524"/>
      <c r="K280" s="522"/>
      <c r="L280" s="524"/>
      <c r="M280" s="522"/>
      <c r="N280"/>
      <c r="O280"/>
      <c r="P280"/>
      <c r="Q280"/>
      <c r="R280"/>
      <c r="S280"/>
      <c r="T280"/>
      <c r="U280"/>
    </row>
    <row r="281" spans="1:21" s="525" customFormat="1" ht="12.75" hidden="1">
      <c r="A281" s="350"/>
      <c r="B281" s="350"/>
      <c r="C281" s="350"/>
      <c r="D281" s="365"/>
      <c r="E281" s="322"/>
      <c r="F281" s="350"/>
      <c r="G281" s="522"/>
      <c r="H281" s="523"/>
      <c r="I281" s="523"/>
      <c r="J281" s="524"/>
      <c r="K281" s="522"/>
      <c r="L281" s="524"/>
      <c r="M281" s="522"/>
      <c r="N281"/>
      <c r="O281"/>
      <c r="P281"/>
      <c r="Q281"/>
      <c r="R281"/>
      <c r="S281"/>
      <c r="T281"/>
      <c r="U281"/>
    </row>
    <row r="282" spans="1:21" s="525" customFormat="1" ht="12.75" hidden="1">
      <c r="A282" s="350"/>
      <c r="B282" s="350"/>
      <c r="C282" s="350"/>
      <c r="D282" s="365"/>
      <c r="E282" s="322"/>
      <c r="F282" s="350"/>
      <c r="G282" s="522"/>
      <c r="H282" s="523"/>
      <c r="I282" s="523"/>
      <c r="J282" s="524"/>
      <c r="K282" s="522"/>
      <c r="L282" s="524"/>
      <c r="M282" s="522"/>
      <c r="N282"/>
      <c r="O282"/>
      <c r="P282"/>
      <c r="Q282"/>
      <c r="R282"/>
      <c r="S282"/>
      <c r="T282"/>
      <c r="U282"/>
    </row>
    <row r="283" spans="1:21" s="525" customFormat="1" ht="12.75" hidden="1">
      <c r="A283" s="350"/>
      <c r="B283" s="350"/>
      <c r="C283" s="350"/>
      <c r="D283" s="365"/>
      <c r="E283" s="322"/>
      <c r="F283" s="350"/>
      <c r="G283" s="522"/>
      <c r="H283" s="523"/>
      <c r="I283" s="523"/>
      <c r="J283" s="524"/>
      <c r="K283" s="522"/>
      <c r="L283" s="524"/>
      <c r="M283" s="522"/>
      <c r="N283"/>
      <c r="O283"/>
      <c r="P283"/>
      <c r="Q283"/>
      <c r="R283"/>
      <c r="S283"/>
      <c r="T283"/>
      <c r="U283"/>
    </row>
    <row r="284" spans="1:21" s="525" customFormat="1" ht="12.75" hidden="1">
      <c r="A284" s="350"/>
      <c r="B284" s="350"/>
      <c r="C284" s="350"/>
      <c r="D284" s="365"/>
      <c r="E284" s="322"/>
      <c r="F284" s="350"/>
      <c r="G284" s="522"/>
      <c r="H284" s="523"/>
      <c r="I284" s="523"/>
      <c r="J284" s="524"/>
      <c r="K284" s="522"/>
      <c r="L284" s="524"/>
      <c r="M284" s="522"/>
      <c r="N284"/>
      <c r="O284"/>
      <c r="P284"/>
      <c r="Q284"/>
      <c r="R284"/>
      <c r="S284"/>
      <c r="T284"/>
      <c r="U284"/>
    </row>
    <row r="285" spans="1:21" s="525" customFormat="1" ht="12.75" hidden="1">
      <c r="A285" s="350"/>
      <c r="B285" s="350"/>
      <c r="C285" s="350"/>
      <c r="D285" s="365"/>
      <c r="E285" s="322"/>
      <c r="F285" s="350"/>
      <c r="G285" s="522"/>
      <c r="H285" s="523"/>
      <c r="I285" s="523"/>
      <c r="J285" s="524"/>
      <c r="K285" s="522"/>
      <c r="L285" s="524"/>
      <c r="M285" s="522"/>
      <c r="N285"/>
      <c r="O285"/>
      <c r="P285"/>
      <c r="Q285"/>
      <c r="R285"/>
      <c r="S285"/>
      <c r="T285"/>
      <c r="U285"/>
    </row>
    <row r="286" spans="1:21" s="525" customFormat="1" ht="12.75" hidden="1">
      <c r="A286" s="350"/>
      <c r="B286" s="350"/>
      <c r="C286" s="350"/>
      <c r="D286" s="365"/>
      <c r="E286" s="322"/>
      <c r="F286" s="350"/>
      <c r="G286" s="522"/>
      <c r="H286" s="523"/>
      <c r="I286" s="523"/>
      <c r="J286" s="524"/>
      <c r="K286" s="522"/>
      <c r="L286" s="524"/>
      <c r="M286" s="522"/>
      <c r="N286"/>
      <c r="O286"/>
      <c r="P286"/>
      <c r="Q286"/>
      <c r="R286"/>
      <c r="S286"/>
      <c r="T286"/>
      <c r="U286"/>
    </row>
    <row r="287" spans="1:21" s="525" customFormat="1" ht="12.75" hidden="1">
      <c r="A287" s="350"/>
      <c r="B287" s="350"/>
      <c r="C287" s="350"/>
      <c r="D287" s="365"/>
      <c r="E287" s="322"/>
      <c r="F287" s="350"/>
      <c r="G287" s="522"/>
      <c r="H287" s="523"/>
      <c r="I287" s="523"/>
      <c r="J287" s="524"/>
      <c r="K287" s="522"/>
      <c r="L287" s="524"/>
      <c r="M287" s="522"/>
      <c r="N287"/>
      <c r="O287"/>
      <c r="P287"/>
      <c r="Q287"/>
      <c r="R287"/>
      <c r="S287"/>
      <c r="T287"/>
      <c r="U287"/>
    </row>
    <row r="288" spans="1:21" s="525" customFormat="1" ht="12.75" hidden="1">
      <c r="A288" s="350"/>
      <c r="B288" s="350"/>
      <c r="C288" s="350"/>
      <c r="D288" s="365"/>
      <c r="E288" s="322"/>
      <c r="F288" s="350"/>
      <c r="G288" s="522"/>
      <c r="H288" s="523"/>
      <c r="I288" s="523"/>
      <c r="J288" s="524"/>
      <c r="K288" s="522"/>
      <c r="L288" s="524"/>
      <c r="M288" s="522"/>
      <c r="N288"/>
      <c r="O288"/>
      <c r="P288"/>
      <c r="Q288"/>
      <c r="R288"/>
      <c r="S288"/>
      <c r="T288"/>
      <c r="U288"/>
    </row>
    <row r="289" spans="1:21" s="525" customFormat="1" ht="12.75" hidden="1">
      <c r="A289" s="350"/>
      <c r="B289" s="350"/>
      <c r="C289" s="350"/>
      <c r="D289" s="365"/>
      <c r="E289" s="322"/>
      <c r="F289" s="350"/>
      <c r="G289" s="522"/>
      <c r="H289" s="523"/>
      <c r="I289" s="523"/>
      <c r="J289" s="524"/>
      <c r="K289" s="522"/>
      <c r="L289" s="524"/>
      <c r="M289" s="522"/>
      <c r="N289"/>
      <c r="O289"/>
      <c r="P289"/>
      <c r="Q289"/>
      <c r="R289"/>
      <c r="S289"/>
      <c r="T289"/>
      <c r="U289"/>
    </row>
    <row r="290" spans="1:21" s="525" customFormat="1" ht="12.75" hidden="1">
      <c r="A290" s="350"/>
      <c r="B290" s="350"/>
      <c r="C290" s="350"/>
      <c r="D290" s="365"/>
      <c r="E290" s="322"/>
      <c r="F290" s="350"/>
      <c r="G290" s="522"/>
      <c r="H290" s="523"/>
      <c r="I290" s="523"/>
      <c r="J290" s="524"/>
      <c r="K290" s="522"/>
      <c r="L290" s="524"/>
      <c r="M290" s="522"/>
      <c r="N290"/>
      <c r="O290"/>
      <c r="P290"/>
      <c r="Q290"/>
      <c r="R290"/>
      <c r="S290"/>
      <c r="T290"/>
      <c r="U290"/>
    </row>
    <row r="291" spans="1:21" s="525" customFormat="1" ht="12.75" hidden="1">
      <c r="A291" s="350"/>
      <c r="B291" s="350"/>
      <c r="C291" s="350"/>
      <c r="D291" s="365"/>
      <c r="E291" s="322"/>
      <c r="F291" s="350"/>
      <c r="G291" s="522"/>
      <c r="H291" s="523"/>
      <c r="I291" s="523"/>
      <c r="J291" s="524"/>
      <c r="K291" s="522"/>
      <c r="L291" s="524"/>
      <c r="M291" s="522"/>
      <c r="N291"/>
      <c r="O291"/>
      <c r="P291"/>
      <c r="Q291"/>
      <c r="R291"/>
      <c r="S291"/>
      <c r="T291"/>
      <c r="U291"/>
    </row>
    <row r="292" spans="1:21" s="525" customFormat="1" ht="12.75" hidden="1">
      <c r="A292" s="350"/>
      <c r="B292" s="350"/>
      <c r="C292" s="350"/>
      <c r="D292" s="365"/>
      <c r="E292" s="322"/>
      <c r="F292" s="350"/>
      <c r="G292" s="522"/>
      <c r="H292" s="523"/>
      <c r="I292" s="523"/>
      <c r="J292" s="524"/>
      <c r="K292" s="522"/>
      <c r="L292" s="524"/>
      <c r="M292" s="522"/>
      <c r="N292"/>
      <c r="O292"/>
      <c r="P292"/>
      <c r="Q292"/>
      <c r="R292"/>
      <c r="S292"/>
      <c r="T292"/>
      <c r="U292"/>
    </row>
    <row r="293" spans="1:21" s="525" customFormat="1" ht="12.75" hidden="1">
      <c r="A293" s="350"/>
      <c r="B293" s="350"/>
      <c r="C293" s="350"/>
      <c r="D293" s="365"/>
      <c r="E293" s="322"/>
      <c r="F293" s="350"/>
      <c r="G293" s="522"/>
      <c r="H293" s="523"/>
      <c r="I293" s="523"/>
      <c r="J293" s="524"/>
      <c r="K293" s="522"/>
      <c r="L293" s="524"/>
      <c r="M293" s="522"/>
      <c r="N293"/>
      <c r="O293"/>
      <c r="P293"/>
      <c r="Q293"/>
      <c r="R293"/>
      <c r="S293"/>
      <c r="T293"/>
      <c r="U293"/>
    </row>
    <row r="294" spans="1:21" s="525" customFormat="1" ht="12.75" hidden="1">
      <c r="A294" s="350"/>
      <c r="B294" s="350"/>
      <c r="C294" s="350"/>
      <c r="D294" s="365"/>
      <c r="E294" s="322"/>
      <c r="F294" s="350"/>
      <c r="G294" s="522"/>
      <c r="H294" s="523"/>
      <c r="I294" s="523"/>
      <c r="J294" s="524"/>
      <c r="K294" s="522"/>
      <c r="L294" s="524"/>
      <c r="M294" s="522"/>
      <c r="N294"/>
      <c r="O294"/>
      <c r="P294"/>
      <c r="Q294"/>
      <c r="R294"/>
      <c r="S294"/>
      <c r="T294"/>
      <c r="U294"/>
    </row>
    <row r="295" spans="1:21" s="525" customFormat="1" ht="12.75" hidden="1">
      <c r="A295" s="350"/>
      <c r="B295" s="350"/>
      <c r="C295" s="350"/>
      <c r="D295" s="365"/>
      <c r="E295" s="322"/>
      <c r="F295" s="350"/>
      <c r="G295" s="522"/>
      <c r="H295" s="523"/>
      <c r="I295" s="523"/>
      <c r="J295" s="524"/>
      <c r="K295" s="522"/>
      <c r="L295" s="524"/>
      <c r="M295" s="522"/>
      <c r="N295"/>
      <c r="O295"/>
      <c r="P295"/>
      <c r="Q295"/>
      <c r="R295"/>
      <c r="S295"/>
      <c r="T295"/>
      <c r="U295"/>
    </row>
    <row r="296" spans="1:21" s="525" customFormat="1" ht="12.75" hidden="1">
      <c r="A296" s="350"/>
      <c r="B296" s="350"/>
      <c r="C296" s="350"/>
      <c r="D296" s="365"/>
      <c r="E296" s="322"/>
      <c r="F296" s="350"/>
      <c r="G296" s="522"/>
      <c r="H296" s="523"/>
      <c r="I296" s="523"/>
      <c r="J296" s="524"/>
      <c r="K296" s="522"/>
      <c r="L296" s="524"/>
      <c r="M296" s="522"/>
      <c r="N296"/>
      <c r="O296"/>
      <c r="P296"/>
      <c r="Q296"/>
      <c r="R296"/>
      <c r="S296"/>
      <c r="T296"/>
      <c r="U296"/>
    </row>
    <row r="297" spans="1:21" s="525" customFormat="1" ht="12.75" hidden="1">
      <c r="A297" s="350"/>
      <c r="B297" s="350"/>
      <c r="C297" s="350"/>
      <c r="D297" s="365"/>
      <c r="E297" s="322"/>
      <c r="F297" s="350"/>
      <c r="G297" s="522"/>
      <c r="H297" s="523"/>
      <c r="I297" s="523"/>
      <c r="J297" s="524"/>
      <c r="K297" s="522"/>
      <c r="L297" s="524"/>
      <c r="M297" s="522"/>
      <c r="N297"/>
      <c r="O297"/>
      <c r="P297"/>
      <c r="Q297"/>
      <c r="R297"/>
      <c r="S297"/>
      <c r="T297"/>
      <c r="U297"/>
    </row>
    <row r="298" spans="1:21" s="525" customFormat="1" ht="12.75" hidden="1">
      <c r="A298" s="350"/>
      <c r="B298" s="350"/>
      <c r="C298" s="350"/>
      <c r="D298" s="365"/>
      <c r="E298" s="322"/>
      <c r="F298" s="350"/>
      <c r="G298" s="522"/>
      <c r="H298" s="523"/>
      <c r="I298" s="523"/>
      <c r="J298" s="524"/>
      <c r="K298" s="522"/>
      <c r="L298" s="524"/>
      <c r="M298" s="522"/>
      <c r="N298"/>
      <c r="O298"/>
      <c r="P298"/>
      <c r="Q298"/>
      <c r="R298"/>
      <c r="S298"/>
      <c r="T298"/>
      <c r="U298"/>
    </row>
    <row r="299" spans="1:21" s="525" customFormat="1" ht="12.75" hidden="1">
      <c r="A299" s="350"/>
      <c r="B299" s="350"/>
      <c r="C299" s="350"/>
      <c r="D299" s="365"/>
      <c r="E299" s="322"/>
      <c r="F299" s="350"/>
      <c r="G299" s="522"/>
      <c r="H299" s="523"/>
      <c r="I299" s="523"/>
      <c r="J299" s="524"/>
      <c r="K299" s="522"/>
      <c r="L299" s="524"/>
      <c r="M299" s="522"/>
      <c r="N299"/>
      <c r="O299"/>
      <c r="P299"/>
      <c r="Q299"/>
      <c r="R299"/>
      <c r="S299"/>
      <c r="T299"/>
      <c r="U299"/>
    </row>
    <row r="300" spans="1:21" s="525" customFormat="1" ht="12.75" hidden="1">
      <c r="A300" s="350"/>
      <c r="B300" s="350"/>
      <c r="C300" s="350"/>
      <c r="D300" s="365"/>
      <c r="E300" s="322"/>
      <c r="F300" s="350"/>
      <c r="G300" s="522"/>
      <c r="H300" s="523"/>
      <c r="I300" s="523"/>
      <c r="J300" s="524"/>
      <c r="K300" s="522"/>
      <c r="L300" s="524"/>
      <c r="M300" s="522"/>
      <c r="N300"/>
      <c r="O300"/>
      <c r="P300"/>
      <c r="Q300"/>
      <c r="R300"/>
      <c r="S300"/>
      <c r="T300"/>
      <c r="U300"/>
    </row>
    <row r="301" spans="1:21" s="525" customFormat="1" ht="12.75" hidden="1">
      <c r="A301" s="350"/>
      <c r="B301" s="350"/>
      <c r="C301" s="350"/>
      <c r="D301" s="365"/>
      <c r="E301" s="322"/>
      <c r="F301" s="350"/>
      <c r="G301" s="522"/>
      <c r="H301" s="523"/>
      <c r="I301" s="523"/>
      <c r="J301" s="524"/>
      <c r="K301" s="522"/>
      <c r="L301" s="524"/>
      <c r="M301" s="522"/>
      <c r="N301"/>
      <c r="O301"/>
      <c r="P301"/>
      <c r="Q301"/>
      <c r="R301"/>
      <c r="S301"/>
      <c r="T301"/>
      <c r="U301"/>
    </row>
    <row r="302" spans="1:21" s="525" customFormat="1" ht="12.75" hidden="1">
      <c r="A302" s="350"/>
      <c r="B302" s="350"/>
      <c r="C302" s="350"/>
      <c r="D302" s="365"/>
      <c r="E302" s="322"/>
      <c r="F302" s="350"/>
      <c r="G302" s="522"/>
      <c r="H302" s="523"/>
      <c r="I302" s="523"/>
      <c r="J302" s="524"/>
      <c r="K302" s="522"/>
      <c r="L302" s="524"/>
      <c r="M302" s="522"/>
      <c r="N302"/>
      <c r="O302"/>
      <c r="P302"/>
      <c r="Q302"/>
      <c r="R302"/>
      <c r="S302"/>
      <c r="T302"/>
      <c r="U302"/>
    </row>
    <row r="303" spans="1:21" s="525" customFormat="1" ht="12.75" hidden="1">
      <c r="A303" s="350"/>
      <c r="B303" s="350"/>
      <c r="C303" s="350"/>
      <c r="D303" s="365"/>
      <c r="E303" s="322"/>
      <c r="F303" s="350"/>
      <c r="G303" s="522"/>
      <c r="H303" s="523"/>
      <c r="I303" s="523"/>
      <c r="J303" s="524"/>
      <c r="K303" s="522"/>
      <c r="L303" s="524"/>
      <c r="M303" s="522"/>
      <c r="N303"/>
      <c r="O303"/>
      <c r="P303"/>
      <c r="Q303"/>
      <c r="R303"/>
      <c r="S303"/>
      <c r="T303"/>
      <c r="U303"/>
    </row>
    <row r="304" spans="1:21" s="525" customFormat="1" ht="12.75" hidden="1">
      <c r="A304" s="350"/>
      <c r="B304" s="350"/>
      <c r="C304" s="350"/>
      <c r="D304" s="365"/>
      <c r="E304" s="322"/>
      <c r="F304" s="350"/>
      <c r="G304" s="522"/>
      <c r="H304" s="523"/>
      <c r="I304" s="523"/>
      <c r="J304" s="524"/>
      <c r="K304" s="522"/>
      <c r="L304" s="524"/>
      <c r="M304" s="522"/>
      <c r="N304"/>
      <c r="O304"/>
      <c r="P304"/>
      <c r="Q304"/>
      <c r="R304"/>
      <c r="S304"/>
      <c r="T304"/>
      <c r="U304"/>
    </row>
    <row r="305" spans="1:21" s="525" customFormat="1" ht="12.75" hidden="1">
      <c r="A305" s="350"/>
      <c r="B305" s="350"/>
      <c r="C305" s="350"/>
      <c r="D305" s="365"/>
      <c r="E305" s="322"/>
      <c r="F305" s="350"/>
      <c r="G305" s="522"/>
      <c r="H305" s="523"/>
      <c r="I305" s="523"/>
      <c r="J305" s="524"/>
      <c r="K305" s="522"/>
      <c r="L305" s="524"/>
      <c r="M305" s="522"/>
      <c r="N305"/>
      <c r="O305"/>
      <c r="P305"/>
      <c r="Q305"/>
      <c r="R305"/>
      <c r="S305"/>
      <c r="T305"/>
      <c r="U305"/>
    </row>
    <row r="306" spans="1:21" s="525" customFormat="1" ht="12.75" hidden="1">
      <c r="A306" s="350"/>
      <c r="B306" s="350"/>
      <c r="C306" s="350"/>
      <c r="D306" s="365"/>
      <c r="E306" s="322"/>
      <c r="F306" s="350"/>
      <c r="G306" s="522"/>
      <c r="H306" s="523"/>
      <c r="I306" s="523"/>
      <c r="J306" s="524"/>
      <c r="K306" s="522"/>
      <c r="L306" s="524"/>
      <c r="M306" s="522"/>
      <c r="N306"/>
      <c r="O306"/>
      <c r="P306"/>
      <c r="Q306"/>
      <c r="R306"/>
      <c r="S306"/>
      <c r="T306"/>
      <c r="U306"/>
    </row>
    <row r="307" spans="1:21" s="525" customFormat="1" ht="12.75" hidden="1">
      <c r="A307" s="350"/>
      <c r="B307" s="350"/>
      <c r="C307" s="350"/>
      <c r="D307" s="365"/>
      <c r="E307" s="322"/>
      <c r="F307" s="350"/>
      <c r="G307" s="522"/>
      <c r="H307" s="523"/>
      <c r="I307" s="523"/>
      <c r="J307" s="524"/>
      <c r="K307" s="522"/>
      <c r="L307" s="524"/>
      <c r="M307" s="522"/>
      <c r="N307"/>
      <c r="O307"/>
      <c r="P307"/>
      <c r="Q307"/>
      <c r="R307"/>
      <c r="S307"/>
      <c r="T307"/>
      <c r="U307"/>
    </row>
    <row r="308" spans="1:21" s="525" customFormat="1" ht="12.75" hidden="1">
      <c r="A308" s="350"/>
      <c r="B308" s="350"/>
      <c r="C308" s="350"/>
      <c r="D308" s="365"/>
      <c r="E308" s="322"/>
      <c r="F308" s="350"/>
      <c r="G308" s="522"/>
      <c r="H308" s="523"/>
      <c r="I308" s="523"/>
      <c r="J308" s="524"/>
      <c r="K308" s="522"/>
      <c r="L308" s="524"/>
      <c r="M308" s="522"/>
      <c r="N308"/>
      <c r="O308"/>
      <c r="P308"/>
      <c r="Q308"/>
      <c r="R308"/>
      <c r="S308"/>
      <c r="T308"/>
      <c r="U308"/>
    </row>
    <row r="309" spans="1:21" s="525" customFormat="1" ht="12.75" hidden="1">
      <c r="A309" s="350"/>
      <c r="B309" s="350"/>
      <c r="C309" s="350"/>
      <c r="D309" s="365"/>
      <c r="E309" s="322"/>
      <c r="F309" s="350"/>
      <c r="G309" s="522"/>
      <c r="H309" s="523"/>
      <c r="I309" s="523"/>
      <c r="J309" s="524"/>
      <c r="K309" s="522"/>
      <c r="L309" s="524"/>
      <c r="M309" s="522"/>
      <c r="N309"/>
      <c r="O309"/>
      <c r="P309"/>
      <c r="Q309"/>
      <c r="R309"/>
      <c r="S309"/>
      <c r="T309"/>
      <c r="U309"/>
    </row>
    <row r="310" spans="1:21" s="525" customFormat="1" ht="12.75" hidden="1">
      <c r="A310" s="350"/>
      <c r="B310" s="350"/>
      <c r="C310" s="350"/>
      <c r="D310" s="365"/>
      <c r="E310" s="322"/>
      <c r="F310" s="350"/>
      <c r="G310" s="522"/>
      <c r="H310" s="523"/>
      <c r="I310" s="523"/>
      <c r="J310" s="524"/>
      <c r="K310" s="522"/>
      <c r="L310" s="524"/>
      <c r="M310" s="522"/>
      <c r="N310"/>
      <c r="O310"/>
      <c r="P310"/>
      <c r="Q310"/>
      <c r="R310"/>
      <c r="S310"/>
      <c r="T310"/>
      <c r="U310"/>
    </row>
    <row r="311" spans="1:21" s="525" customFormat="1" ht="12.75" hidden="1">
      <c r="A311" s="350"/>
      <c r="B311" s="350"/>
      <c r="C311" s="350"/>
      <c r="D311" s="365"/>
      <c r="E311" s="322"/>
      <c r="F311" s="350"/>
      <c r="G311" s="522"/>
      <c r="H311" s="523"/>
      <c r="I311" s="523"/>
      <c r="J311" s="524"/>
      <c r="K311" s="522"/>
      <c r="L311" s="524"/>
      <c r="M311" s="522"/>
      <c r="N311"/>
      <c r="O311"/>
      <c r="P311"/>
      <c r="Q311"/>
      <c r="R311"/>
      <c r="S311"/>
      <c r="T311"/>
      <c r="U311"/>
    </row>
    <row r="312" spans="1:21" s="525" customFormat="1" ht="12.75" hidden="1">
      <c r="A312" s="350"/>
      <c r="B312" s="350"/>
      <c r="C312" s="350"/>
      <c r="D312" s="365"/>
      <c r="E312" s="322"/>
      <c r="F312" s="350"/>
      <c r="G312" s="522"/>
      <c r="H312" s="523"/>
      <c r="I312" s="523"/>
      <c r="J312" s="524"/>
      <c r="K312" s="522"/>
      <c r="L312" s="524"/>
      <c r="M312" s="522"/>
      <c r="N312"/>
      <c r="O312"/>
      <c r="P312"/>
      <c r="Q312"/>
      <c r="R312"/>
      <c r="S312"/>
      <c r="T312"/>
      <c r="U312"/>
    </row>
    <row r="313" spans="1:21" s="525" customFormat="1" ht="12.75" hidden="1">
      <c r="A313" s="350"/>
      <c r="B313" s="350"/>
      <c r="C313" s="350"/>
      <c r="D313" s="365"/>
      <c r="E313" s="322"/>
      <c r="F313" s="350"/>
      <c r="G313" s="522"/>
      <c r="H313" s="523"/>
      <c r="I313" s="523"/>
      <c r="J313" s="524"/>
      <c r="K313" s="522"/>
      <c r="L313" s="524"/>
      <c r="M313" s="522"/>
      <c r="N313"/>
      <c r="O313"/>
      <c r="P313"/>
      <c r="Q313"/>
      <c r="R313"/>
      <c r="S313"/>
      <c r="T313"/>
      <c r="U313"/>
    </row>
    <row r="314" spans="1:21" s="525" customFormat="1" ht="12.75" hidden="1">
      <c r="A314" s="350"/>
      <c r="B314" s="350"/>
      <c r="C314" s="350"/>
      <c r="D314" s="365"/>
      <c r="E314" s="322"/>
      <c r="F314" s="350"/>
      <c r="G314" s="522"/>
      <c r="H314" s="523"/>
      <c r="I314" s="523"/>
      <c r="J314" s="524"/>
      <c r="K314" s="522"/>
      <c r="L314" s="524"/>
      <c r="M314" s="522"/>
      <c r="N314"/>
      <c r="O314"/>
      <c r="P314"/>
      <c r="Q314"/>
      <c r="R314"/>
      <c r="S314"/>
      <c r="T314"/>
      <c r="U314"/>
    </row>
    <row r="315" spans="1:21" s="525" customFormat="1" ht="12.75" hidden="1">
      <c r="A315" s="350"/>
      <c r="B315" s="350"/>
      <c r="C315" s="350"/>
      <c r="D315" s="365"/>
      <c r="E315" s="322"/>
      <c r="F315" s="350"/>
      <c r="G315" s="522"/>
      <c r="H315" s="523"/>
      <c r="I315" s="523"/>
      <c r="J315" s="524"/>
      <c r="K315" s="522"/>
      <c r="L315" s="524"/>
      <c r="M315" s="522"/>
      <c r="N315"/>
      <c r="O315"/>
      <c r="P315"/>
      <c r="Q315"/>
      <c r="R315"/>
      <c r="S315"/>
      <c r="T315"/>
      <c r="U315"/>
    </row>
    <row r="316" spans="1:21" s="525" customFormat="1" ht="12.75" hidden="1">
      <c r="A316" s="350"/>
      <c r="B316" s="350"/>
      <c r="C316" s="350"/>
      <c r="D316" s="365"/>
      <c r="E316" s="322"/>
      <c r="F316" s="350"/>
      <c r="G316" s="522"/>
      <c r="H316" s="523"/>
      <c r="I316" s="523"/>
      <c r="J316" s="524"/>
      <c r="K316" s="522"/>
      <c r="L316" s="524"/>
      <c r="M316" s="522"/>
      <c r="N316"/>
      <c r="O316"/>
      <c r="P316"/>
      <c r="Q316"/>
      <c r="R316"/>
      <c r="S316"/>
      <c r="T316"/>
      <c r="U316"/>
    </row>
    <row r="317" spans="1:21" s="525" customFormat="1" ht="12.75" hidden="1">
      <c r="A317" s="350"/>
      <c r="B317" s="350"/>
      <c r="C317" s="350"/>
      <c r="D317" s="365"/>
      <c r="E317" s="322"/>
      <c r="F317" s="350"/>
      <c r="G317" s="522"/>
      <c r="H317" s="523"/>
      <c r="I317" s="523"/>
      <c r="J317" s="524"/>
      <c r="K317" s="522"/>
      <c r="L317" s="524"/>
      <c r="M317" s="522"/>
      <c r="N317"/>
      <c r="O317"/>
      <c r="P317"/>
      <c r="Q317"/>
      <c r="R317"/>
      <c r="S317"/>
      <c r="T317"/>
      <c r="U317"/>
    </row>
    <row r="318" spans="2:21" s="516" customFormat="1" ht="12.75" hidden="1">
      <c r="B318" s="531"/>
      <c r="D318" s="532"/>
      <c r="E318" s="532"/>
      <c r="I318" s="533"/>
      <c r="K318" s="534"/>
      <c r="M318" s="534"/>
      <c r="N318"/>
      <c r="O318"/>
      <c r="P318"/>
      <c r="Q318"/>
      <c r="R318"/>
      <c r="S318"/>
      <c r="T318"/>
      <c r="U318"/>
    </row>
    <row r="319" spans="1:21" s="525" customFormat="1" ht="12.75" hidden="1">
      <c r="A319" s="350"/>
      <c r="B319" s="350"/>
      <c r="C319" s="350"/>
      <c r="D319" s="519"/>
      <c r="E319" s="519"/>
      <c r="F319" s="350"/>
      <c r="G319" s="522"/>
      <c r="H319" s="523"/>
      <c r="I319" s="520"/>
      <c r="J319" s="524"/>
      <c r="K319" s="522"/>
      <c r="L319" s="524"/>
      <c r="M319" s="522"/>
      <c r="N319"/>
      <c r="O319"/>
      <c r="P319"/>
      <c r="Q319"/>
      <c r="R319"/>
      <c r="S319"/>
      <c r="T319"/>
      <c r="U319"/>
    </row>
    <row r="320" spans="1:21" s="525" customFormat="1" ht="12.75" hidden="1">
      <c r="A320" s="350"/>
      <c r="B320" s="350"/>
      <c r="C320" s="350"/>
      <c r="D320" s="365"/>
      <c r="E320" s="322"/>
      <c r="F320" s="350"/>
      <c r="G320" s="522"/>
      <c r="H320" s="523"/>
      <c r="I320" s="523"/>
      <c r="J320" s="524"/>
      <c r="K320" s="522"/>
      <c r="L320" s="524"/>
      <c r="M320" s="522"/>
      <c r="N320"/>
      <c r="O320"/>
      <c r="P320"/>
      <c r="Q320"/>
      <c r="R320"/>
      <c r="S320"/>
      <c r="T320"/>
      <c r="U320"/>
    </row>
    <row r="321" spans="1:21" s="525" customFormat="1" ht="12.75" hidden="1">
      <c r="A321" s="350"/>
      <c r="B321" s="350"/>
      <c r="C321" s="350"/>
      <c r="D321" s="365"/>
      <c r="E321" s="322"/>
      <c r="F321" s="350"/>
      <c r="G321" s="522"/>
      <c r="H321" s="523"/>
      <c r="I321" s="523"/>
      <c r="J321" s="524"/>
      <c r="K321" s="522"/>
      <c r="L321" s="524"/>
      <c r="M321" s="522"/>
      <c r="N321"/>
      <c r="O321"/>
      <c r="P321"/>
      <c r="Q321"/>
      <c r="R321"/>
      <c r="S321"/>
      <c r="T321"/>
      <c r="U321"/>
    </row>
    <row r="322" spans="1:21" s="525" customFormat="1" ht="12.75" hidden="1">
      <c r="A322" s="350"/>
      <c r="B322" s="350"/>
      <c r="C322" s="350"/>
      <c r="D322" s="365"/>
      <c r="E322" s="322"/>
      <c r="F322" s="350"/>
      <c r="G322" s="522"/>
      <c r="H322" s="523"/>
      <c r="I322" s="523"/>
      <c r="J322" s="524"/>
      <c r="K322" s="522"/>
      <c r="L322" s="524"/>
      <c r="M322" s="522"/>
      <c r="N322"/>
      <c r="O322"/>
      <c r="P322"/>
      <c r="Q322"/>
      <c r="R322"/>
      <c r="S322"/>
      <c r="T322"/>
      <c r="U322"/>
    </row>
    <row r="323" spans="1:21" s="525" customFormat="1" ht="12.75" hidden="1">
      <c r="A323" s="350"/>
      <c r="B323" s="350"/>
      <c r="C323" s="350"/>
      <c r="D323" s="365"/>
      <c r="E323" s="322"/>
      <c r="F323" s="350"/>
      <c r="G323" s="522"/>
      <c r="H323" s="523"/>
      <c r="I323" s="523"/>
      <c r="J323" s="524"/>
      <c r="K323" s="522"/>
      <c r="L323" s="524"/>
      <c r="M323" s="522"/>
      <c r="N323"/>
      <c r="O323"/>
      <c r="P323"/>
      <c r="Q323"/>
      <c r="R323"/>
      <c r="S323"/>
      <c r="T323"/>
      <c r="U323"/>
    </row>
    <row r="324" spans="1:21" s="525" customFormat="1" ht="12.75" hidden="1">
      <c r="A324" s="350"/>
      <c r="B324" s="350"/>
      <c r="C324" s="350"/>
      <c r="D324" s="365"/>
      <c r="E324" s="322"/>
      <c r="F324" s="350"/>
      <c r="G324" s="522"/>
      <c r="H324" s="523"/>
      <c r="I324" s="523"/>
      <c r="J324" s="524"/>
      <c r="K324" s="522"/>
      <c r="L324" s="524"/>
      <c r="M324" s="522"/>
      <c r="N324"/>
      <c r="O324"/>
      <c r="P324"/>
      <c r="Q324"/>
      <c r="R324"/>
      <c r="S324"/>
      <c r="T324"/>
      <c r="U324"/>
    </row>
    <row r="325" spans="1:21" s="525" customFormat="1" ht="12.75" hidden="1">
      <c r="A325" s="350"/>
      <c r="B325" s="350"/>
      <c r="C325" s="350"/>
      <c r="D325" s="365"/>
      <c r="E325" s="322"/>
      <c r="F325" s="350"/>
      <c r="G325" s="522"/>
      <c r="H325" s="523"/>
      <c r="I325" s="523"/>
      <c r="J325" s="524"/>
      <c r="K325" s="522"/>
      <c r="L325" s="524"/>
      <c r="M325" s="522"/>
      <c r="N325"/>
      <c r="O325"/>
      <c r="P325"/>
      <c r="Q325"/>
      <c r="R325"/>
      <c r="S325"/>
      <c r="T325"/>
      <c r="U325"/>
    </row>
    <row r="326" spans="1:21" s="525" customFormat="1" ht="12.75" hidden="1">
      <c r="A326" s="350"/>
      <c r="B326" s="350"/>
      <c r="C326" s="350"/>
      <c r="D326" s="365"/>
      <c r="E326" s="322"/>
      <c r="F326" s="350"/>
      <c r="G326" s="522"/>
      <c r="H326" s="523"/>
      <c r="I326" s="523"/>
      <c r="J326" s="524"/>
      <c r="K326" s="522"/>
      <c r="L326" s="524"/>
      <c r="M326" s="522"/>
      <c r="N326"/>
      <c r="O326"/>
      <c r="P326"/>
      <c r="Q326"/>
      <c r="R326"/>
      <c r="S326"/>
      <c r="T326"/>
      <c r="U326"/>
    </row>
    <row r="327" spans="1:21" s="525" customFormat="1" ht="12.75" hidden="1">
      <c r="A327" s="350"/>
      <c r="B327" s="350"/>
      <c r="C327" s="350"/>
      <c r="D327" s="365"/>
      <c r="E327" s="322"/>
      <c r="F327" s="350"/>
      <c r="G327" s="522"/>
      <c r="H327" s="523"/>
      <c r="I327" s="523"/>
      <c r="J327" s="524"/>
      <c r="K327" s="522"/>
      <c r="L327" s="524"/>
      <c r="M327" s="522"/>
      <c r="N327"/>
      <c r="O327"/>
      <c r="P327"/>
      <c r="Q327"/>
      <c r="R327"/>
      <c r="S327"/>
      <c r="T327"/>
      <c r="U327"/>
    </row>
    <row r="328" spans="1:21" s="525" customFormat="1" ht="12.75" hidden="1">
      <c r="A328" s="350"/>
      <c r="B328" s="350"/>
      <c r="C328" s="350"/>
      <c r="D328" s="365"/>
      <c r="E328" s="322"/>
      <c r="F328" s="350"/>
      <c r="G328" s="522"/>
      <c r="H328" s="523"/>
      <c r="I328" s="523"/>
      <c r="J328" s="524"/>
      <c r="K328" s="522"/>
      <c r="L328" s="524"/>
      <c r="M328" s="522"/>
      <c r="N328"/>
      <c r="O328"/>
      <c r="P328"/>
      <c r="Q328"/>
      <c r="R328"/>
      <c r="S328"/>
      <c r="T328"/>
      <c r="U328"/>
    </row>
    <row r="329" spans="1:21" s="525" customFormat="1" ht="12.75" hidden="1">
      <c r="A329" s="350"/>
      <c r="B329" s="350"/>
      <c r="C329" s="350"/>
      <c r="D329" s="365"/>
      <c r="E329" s="322"/>
      <c r="F329" s="350"/>
      <c r="G329" s="522"/>
      <c r="H329" s="523"/>
      <c r="I329" s="523"/>
      <c r="J329" s="524"/>
      <c r="K329" s="522"/>
      <c r="L329" s="524"/>
      <c r="M329" s="522"/>
      <c r="N329"/>
      <c r="O329"/>
      <c r="P329"/>
      <c r="Q329"/>
      <c r="R329"/>
      <c r="S329"/>
      <c r="T329"/>
      <c r="U329"/>
    </row>
    <row r="330" spans="1:21" s="525" customFormat="1" ht="12.75" hidden="1">
      <c r="A330" s="350"/>
      <c r="B330" s="350"/>
      <c r="C330" s="350"/>
      <c r="D330" s="365"/>
      <c r="E330" s="322"/>
      <c r="F330" s="350"/>
      <c r="G330" s="522"/>
      <c r="H330" s="523"/>
      <c r="I330" s="523"/>
      <c r="J330" s="540"/>
      <c r="K330" s="541"/>
      <c r="L330" s="540"/>
      <c r="M330" s="541"/>
      <c r="N330"/>
      <c r="O330"/>
      <c r="P330"/>
      <c r="Q330"/>
      <c r="R330"/>
      <c r="S330"/>
      <c r="T330"/>
      <c r="U330"/>
    </row>
    <row r="331" spans="1:21" s="525" customFormat="1" ht="25.5" customHeight="1" hidden="1">
      <c r="A331" s="350"/>
      <c r="B331" s="350"/>
      <c r="C331" s="350"/>
      <c r="D331" s="365"/>
      <c r="E331" s="322"/>
      <c r="F331" s="350"/>
      <c r="G331" s="522"/>
      <c r="H331" s="523"/>
      <c r="I331" s="523"/>
      <c r="J331" s="524"/>
      <c r="K331" s="522"/>
      <c r="L331" s="524"/>
      <c r="M331" s="522"/>
      <c r="N331"/>
      <c r="O331"/>
      <c r="P331"/>
      <c r="Q331"/>
      <c r="R331"/>
      <c r="S331"/>
      <c r="T331"/>
      <c r="U331"/>
    </row>
    <row r="332" spans="1:21" s="525" customFormat="1" ht="12.75" hidden="1">
      <c r="A332" s="350"/>
      <c r="B332" s="350"/>
      <c r="C332" s="350"/>
      <c r="D332" s="365"/>
      <c r="E332" s="322"/>
      <c r="F332" s="350"/>
      <c r="G332" s="522"/>
      <c r="H332" s="523"/>
      <c r="I332" s="523"/>
      <c r="J332" s="524"/>
      <c r="K332" s="522"/>
      <c r="L332" s="524"/>
      <c r="M332" s="522"/>
      <c r="N332"/>
      <c r="O332"/>
      <c r="P332"/>
      <c r="Q332"/>
      <c r="R332"/>
      <c r="S332"/>
      <c r="T332"/>
      <c r="U332"/>
    </row>
    <row r="333" spans="1:21" s="525" customFormat="1" ht="12.75" hidden="1">
      <c r="A333" s="350"/>
      <c r="B333" s="350"/>
      <c r="C333" s="350"/>
      <c r="D333" s="519"/>
      <c r="E333" s="519"/>
      <c r="F333" s="350"/>
      <c r="G333" s="522"/>
      <c r="H333" s="523"/>
      <c r="I333" s="520"/>
      <c r="J333" s="524"/>
      <c r="K333" s="522"/>
      <c r="L333" s="524"/>
      <c r="M333" s="522"/>
      <c r="N333"/>
      <c r="O333"/>
      <c r="P333"/>
      <c r="Q333"/>
      <c r="R333"/>
      <c r="S333"/>
      <c r="T333"/>
      <c r="U333"/>
    </row>
    <row r="334" spans="1:21" s="525" customFormat="1" ht="12.75" hidden="1">
      <c r="A334" s="350"/>
      <c r="B334" s="350"/>
      <c r="C334" s="350"/>
      <c r="D334" s="365"/>
      <c r="E334" s="322"/>
      <c r="F334" s="350"/>
      <c r="G334" s="522"/>
      <c r="H334" s="523"/>
      <c r="I334" s="523"/>
      <c r="J334" s="524"/>
      <c r="K334" s="522"/>
      <c r="L334" s="524"/>
      <c r="M334" s="522"/>
      <c r="N334"/>
      <c r="O334"/>
      <c r="P334"/>
      <c r="Q334"/>
      <c r="R334"/>
      <c r="S334"/>
      <c r="T334"/>
      <c r="U334"/>
    </row>
    <row r="335" spans="1:22" s="525" customFormat="1" ht="12.75" hidden="1">
      <c r="A335" s="535"/>
      <c r="B335" s="535"/>
      <c r="C335" s="535"/>
      <c r="D335" s="536"/>
      <c r="E335" s="537"/>
      <c r="F335" s="535"/>
      <c r="G335" s="529"/>
      <c r="H335" s="538"/>
      <c r="I335" s="538"/>
      <c r="J335" s="528"/>
      <c r="K335" s="529"/>
      <c r="L335" s="528"/>
      <c r="M335" s="529"/>
      <c r="N335"/>
      <c r="O335"/>
      <c r="P335"/>
      <c r="Q335"/>
      <c r="R335"/>
      <c r="S335"/>
      <c r="T335"/>
      <c r="U335"/>
      <c r="V335" s="542"/>
    </row>
    <row r="336" spans="1:22" s="530" customFormat="1" ht="12.75" hidden="1">
      <c r="A336" s="535"/>
      <c r="B336" s="535"/>
      <c r="C336" s="535"/>
      <c r="D336" s="536"/>
      <c r="E336" s="537"/>
      <c r="F336" s="535"/>
      <c r="G336" s="529"/>
      <c r="H336" s="538"/>
      <c r="I336" s="538"/>
      <c r="J336" s="528"/>
      <c r="K336" s="529"/>
      <c r="L336" s="528"/>
      <c r="M336" s="529"/>
      <c r="N336"/>
      <c r="O336"/>
      <c r="P336"/>
      <c r="Q336"/>
      <c r="R336"/>
      <c r="S336"/>
      <c r="T336"/>
      <c r="U336"/>
      <c r="V336" s="542"/>
    </row>
    <row r="337" spans="1:22" s="525" customFormat="1" ht="12.75" hidden="1">
      <c r="A337" s="350"/>
      <c r="B337" s="350"/>
      <c r="C337" s="350"/>
      <c r="D337" s="365"/>
      <c r="E337" s="322"/>
      <c r="F337" s="350"/>
      <c r="G337" s="522"/>
      <c r="H337" s="523"/>
      <c r="I337" s="523"/>
      <c r="J337" s="524"/>
      <c r="K337" s="522"/>
      <c r="L337" s="524"/>
      <c r="M337" s="522"/>
      <c r="N337"/>
      <c r="O337"/>
      <c r="P337"/>
      <c r="Q337"/>
      <c r="R337"/>
      <c r="S337"/>
      <c r="T337"/>
      <c r="U337"/>
      <c r="V337" s="543"/>
    </row>
    <row r="338" spans="1:22" s="525" customFormat="1" ht="12.75" hidden="1">
      <c r="A338" s="350"/>
      <c r="B338" s="350"/>
      <c r="C338" s="350"/>
      <c r="D338" s="365"/>
      <c r="E338" s="322"/>
      <c r="F338" s="350"/>
      <c r="G338" s="522"/>
      <c r="H338" s="523"/>
      <c r="I338" s="523"/>
      <c r="J338" s="524"/>
      <c r="K338" s="522"/>
      <c r="L338" s="524"/>
      <c r="M338" s="522"/>
      <c r="N338"/>
      <c r="O338"/>
      <c r="P338"/>
      <c r="Q338"/>
      <c r="R338"/>
      <c r="S338"/>
      <c r="T338"/>
      <c r="U338"/>
      <c r="V338" s="543"/>
    </row>
    <row r="339" spans="1:21" s="525" customFormat="1" ht="12.75" hidden="1">
      <c r="A339" s="350"/>
      <c r="B339" s="350"/>
      <c r="C339" s="350"/>
      <c r="D339" s="365"/>
      <c r="E339" s="322"/>
      <c r="F339" s="350"/>
      <c r="G339" s="522"/>
      <c r="H339" s="523"/>
      <c r="I339" s="523"/>
      <c r="J339" s="524"/>
      <c r="K339" s="522"/>
      <c r="L339" s="524"/>
      <c r="M339" s="522"/>
      <c r="N339"/>
      <c r="O339"/>
      <c r="P339"/>
      <c r="Q339"/>
      <c r="R339"/>
      <c r="S339"/>
      <c r="T339"/>
      <c r="U339"/>
    </row>
    <row r="340" spans="1:21" s="525" customFormat="1" ht="25.5" customHeight="1" hidden="1">
      <c r="A340" s="350"/>
      <c r="B340" s="350"/>
      <c r="C340" s="350"/>
      <c r="D340" s="365"/>
      <c r="E340" s="322"/>
      <c r="F340" s="350"/>
      <c r="G340" s="522"/>
      <c r="H340" s="523"/>
      <c r="I340" s="523"/>
      <c r="J340" s="524"/>
      <c r="K340" s="522"/>
      <c r="L340" s="524"/>
      <c r="M340" s="522"/>
      <c r="N340"/>
      <c r="O340"/>
      <c r="P340"/>
      <c r="Q340"/>
      <c r="R340"/>
      <c r="S340"/>
      <c r="T340"/>
      <c r="U340"/>
    </row>
    <row r="341" spans="1:21" s="525" customFormat="1" ht="12.75" hidden="1">
      <c r="A341" s="350"/>
      <c r="B341" s="350"/>
      <c r="C341" s="350"/>
      <c r="D341" s="365"/>
      <c r="E341" s="322"/>
      <c r="F341" s="350"/>
      <c r="G341" s="522"/>
      <c r="H341" s="523"/>
      <c r="I341" s="523"/>
      <c r="J341" s="524"/>
      <c r="K341" s="522"/>
      <c r="L341" s="524"/>
      <c r="M341" s="522"/>
      <c r="N341"/>
      <c r="O341"/>
      <c r="P341"/>
      <c r="Q341"/>
      <c r="R341"/>
      <c r="S341"/>
      <c r="T341"/>
      <c r="U341"/>
    </row>
    <row r="342" spans="1:21" s="525" customFormat="1" ht="12.75" hidden="1">
      <c r="A342" s="350"/>
      <c r="B342" s="350"/>
      <c r="C342" s="350"/>
      <c r="D342" s="365"/>
      <c r="E342" s="322"/>
      <c r="F342" s="350"/>
      <c r="G342" s="522"/>
      <c r="H342" s="523"/>
      <c r="I342" s="523"/>
      <c r="J342" s="524"/>
      <c r="K342" s="522"/>
      <c r="L342" s="524"/>
      <c r="M342" s="522"/>
      <c r="N342"/>
      <c r="O342"/>
      <c r="P342"/>
      <c r="Q342"/>
      <c r="R342"/>
      <c r="S342"/>
      <c r="T342"/>
      <c r="U342"/>
    </row>
    <row r="343" spans="1:21" s="525" customFormat="1" ht="12.75" hidden="1">
      <c r="A343" s="350"/>
      <c r="B343" s="350"/>
      <c r="C343" s="350"/>
      <c r="D343" s="365"/>
      <c r="E343" s="322"/>
      <c r="F343" s="350"/>
      <c r="G343" s="522"/>
      <c r="H343" s="523"/>
      <c r="I343" s="523"/>
      <c r="J343" s="524"/>
      <c r="K343" s="522"/>
      <c r="L343" s="524"/>
      <c r="M343" s="522"/>
      <c r="N343"/>
      <c r="O343"/>
      <c r="P343"/>
      <c r="Q343"/>
      <c r="R343"/>
      <c r="S343"/>
      <c r="T343"/>
      <c r="U343"/>
    </row>
    <row r="344" spans="1:21" s="525" customFormat="1" ht="12.75" hidden="1">
      <c r="A344" s="350"/>
      <c r="B344" s="350"/>
      <c r="C344" s="350"/>
      <c r="D344" s="365"/>
      <c r="E344" s="322"/>
      <c r="F344" s="350"/>
      <c r="G344" s="522"/>
      <c r="H344" s="523"/>
      <c r="I344" s="523"/>
      <c r="J344" s="524"/>
      <c r="K344" s="522"/>
      <c r="L344" s="524"/>
      <c r="M344" s="522"/>
      <c r="N344"/>
      <c r="O344"/>
      <c r="P344"/>
      <c r="Q344"/>
      <c r="R344"/>
      <c r="S344"/>
      <c r="T344"/>
      <c r="U344"/>
    </row>
    <row r="345" spans="1:21" s="525" customFormat="1" ht="25.5" customHeight="1" hidden="1">
      <c r="A345" s="350"/>
      <c r="B345" s="350"/>
      <c r="C345" s="350"/>
      <c r="D345" s="365"/>
      <c r="E345" s="322"/>
      <c r="F345" s="350"/>
      <c r="G345" s="522"/>
      <c r="H345" s="523"/>
      <c r="I345" s="523"/>
      <c r="J345" s="524"/>
      <c r="K345" s="522"/>
      <c r="L345" s="524"/>
      <c r="M345" s="522"/>
      <c r="N345"/>
      <c r="O345"/>
      <c r="P345"/>
      <c r="Q345"/>
      <c r="R345"/>
      <c r="S345"/>
      <c r="T345"/>
      <c r="U345"/>
    </row>
    <row r="346" spans="1:21" s="525" customFormat="1" ht="12.75" hidden="1">
      <c r="A346" s="350"/>
      <c r="B346" s="350"/>
      <c r="C346" s="350"/>
      <c r="D346" s="365"/>
      <c r="E346" s="322"/>
      <c r="F346" s="350"/>
      <c r="G346" s="522"/>
      <c r="H346" s="523"/>
      <c r="I346" s="523"/>
      <c r="J346" s="524"/>
      <c r="K346" s="522"/>
      <c r="L346" s="524"/>
      <c r="M346" s="522"/>
      <c r="N346"/>
      <c r="O346"/>
      <c r="P346"/>
      <c r="Q346"/>
      <c r="R346"/>
      <c r="S346"/>
      <c r="T346"/>
      <c r="U346"/>
    </row>
    <row r="347" spans="1:21" s="525" customFormat="1" ht="12.75" hidden="1">
      <c r="A347" s="350"/>
      <c r="B347" s="350"/>
      <c r="C347" s="350"/>
      <c r="D347" s="365"/>
      <c r="E347" s="322"/>
      <c r="F347" s="350"/>
      <c r="G347" s="522"/>
      <c r="H347" s="523"/>
      <c r="I347" s="523"/>
      <c r="J347" s="524"/>
      <c r="K347" s="522"/>
      <c r="L347" s="524"/>
      <c r="M347" s="522"/>
      <c r="N347"/>
      <c r="O347"/>
      <c r="P347"/>
      <c r="Q347"/>
      <c r="R347"/>
      <c r="S347"/>
      <c r="T347"/>
      <c r="U347"/>
    </row>
    <row r="348" spans="1:21" s="525" customFormat="1" ht="12.75" hidden="1">
      <c r="A348" s="350"/>
      <c r="B348" s="350"/>
      <c r="C348" s="350"/>
      <c r="D348" s="365"/>
      <c r="E348" s="322"/>
      <c r="F348" s="350"/>
      <c r="G348" s="522"/>
      <c r="H348" s="523"/>
      <c r="I348" s="523"/>
      <c r="J348" s="524"/>
      <c r="K348" s="522"/>
      <c r="L348" s="524"/>
      <c r="M348" s="522"/>
      <c r="N348"/>
      <c r="O348"/>
      <c r="P348"/>
      <c r="Q348"/>
      <c r="R348"/>
      <c r="S348"/>
      <c r="T348"/>
      <c r="U348"/>
    </row>
    <row r="349" spans="1:21" s="525" customFormat="1" ht="12.75" hidden="1">
      <c r="A349" s="350"/>
      <c r="B349" s="350"/>
      <c r="C349" s="350"/>
      <c r="D349" s="365"/>
      <c r="E349" s="322"/>
      <c r="F349" s="350"/>
      <c r="G349" s="522"/>
      <c r="H349" s="523"/>
      <c r="I349" s="523"/>
      <c r="J349" s="524"/>
      <c r="K349" s="522"/>
      <c r="L349" s="524"/>
      <c r="M349" s="522"/>
      <c r="N349"/>
      <c r="O349"/>
      <c r="P349"/>
      <c r="Q349"/>
      <c r="R349"/>
      <c r="S349"/>
      <c r="T349"/>
      <c r="U349"/>
    </row>
    <row r="350" spans="1:21" s="525" customFormat="1" ht="12.75" hidden="1">
      <c r="A350" s="350"/>
      <c r="B350" s="350"/>
      <c r="C350" s="350"/>
      <c r="D350" s="365"/>
      <c r="E350" s="322"/>
      <c r="F350" s="350"/>
      <c r="G350" s="522"/>
      <c r="H350" s="523"/>
      <c r="I350" s="523"/>
      <c r="J350" s="524"/>
      <c r="K350" s="522"/>
      <c r="L350" s="524"/>
      <c r="M350" s="522"/>
      <c r="N350"/>
      <c r="O350"/>
      <c r="P350"/>
      <c r="Q350"/>
      <c r="R350"/>
      <c r="S350"/>
      <c r="T350"/>
      <c r="U350"/>
    </row>
    <row r="351" spans="1:21" s="525" customFormat="1" ht="25.5" customHeight="1" hidden="1">
      <c r="A351" s="350"/>
      <c r="B351" s="350"/>
      <c r="C351" s="350"/>
      <c r="D351" s="365"/>
      <c r="E351" s="322"/>
      <c r="F351" s="350"/>
      <c r="G351" s="522"/>
      <c r="H351" s="523"/>
      <c r="I351" s="523"/>
      <c r="J351" s="524"/>
      <c r="K351" s="522"/>
      <c r="L351" s="524"/>
      <c r="M351" s="522"/>
      <c r="N351"/>
      <c r="O351"/>
      <c r="P351"/>
      <c r="Q351"/>
      <c r="R351"/>
      <c r="S351"/>
      <c r="T351"/>
      <c r="U351"/>
    </row>
    <row r="352" spans="1:21" s="525" customFormat="1" ht="12.75" hidden="1">
      <c r="A352" s="350"/>
      <c r="B352" s="350"/>
      <c r="C352" s="350"/>
      <c r="D352" s="365"/>
      <c r="E352" s="322"/>
      <c r="F352" s="350"/>
      <c r="G352" s="522"/>
      <c r="H352" s="523"/>
      <c r="I352" s="523"/>
      <c r="J352" s="524"/>
      <c r="K352" s="522"/>
      <c r="L352" s="524"/>
      <c r="M352" s="522"/>
      <c r="N352"/>
      <c r="O352"/>
      <c r="P352"/>
      <c r="Q352"/>
      <c r="R352"/>
      <c r="S352"/>
      <c r="T352"/>
      <c r="U352"/>
    </row>
    <row r="353" spans="1:21" s="530" customFormat="1" ht="25.5" customHeight="1" hidden="1">
      <c r="A353" s="535"/>
      <c r="B353" s="535"/>
      <c r="C353" s="535"/>
      <c r="D353" s="536"/>
      <c r="E353" s="537"/>
      <c r="F353" s="535"/>
      <c r="G353" s="529"/>
      <c r="H353" s="538"/>
      <c r="I353" s="538"/>
      <c r="J353" s="528"/>
      <c r="K353" s="529"/>
      <c r="L353" s="528"/>
      <c r="M353" s="529"/>
      <c r="N353"/>
      <c r="O353"/>
      <c r="P353"/>
      <c r="Q353"/>
      <c r="R353"/>
      <c r="S353"/>
      <c r="T353"/>
      <c r="U353"/>
    </row>
    <row r="354" spans="1:21" s="530" customFormat="1" ht="12.75" hidden="1">
      <c r="A354" s="535"/>
      <c r="B354" s="535"/>
      <c r="C354" s="535"/>
      <c r="D354" s="536"/>
      <c r="E354" s="537"/>
      <c r="F354" s="535"/>
      <c r="G354" s="529"/>
      <c r="H354" s="538"/>
      <c r="I354" s="538"/>
      <c r="J354" s="528"/>
      <c r="K354" s="529"/>
      <c r="L354" s="528"/>
      <c r="M354" s="529"/>
      <c r="N354"/>
      <c r="O354"/>
      <c r="P354"/>
      <c r="Q354"/>
      <c r="R354"/>
      <c r="S354"/>
      <c r="T354"/>
      <c r="U354"/>
    </row>
    <row r="355" spans="1:21" s="525" customFormat="1" ht="25.5" customHeight="1" hidden="1">
      <c r="A355" s="350"/>
      <c r="B355" s="350"/>
      <c r="C355" s="350"/>
      <c r="D355" s="365"/>
      <c r="E355" s="322"/>
      <c r="F355" s="350"/>
      <c r="G355" s="522"/>
      <c r="H355" s="523"/>
      <c r="I355" s="523"/>
      <c r="J355" s="524"/>
      <c r="K355" s="522"/>
      <c r="L355" s="524"/>
      <c r="M355" s="522"/>
      <c r="N355"/>
      <c r="O355"/>
      <c r="P355"/>
      <c r="Q355"/>
      <c r="R355"/>
      <c r="S355"/>
      <c r="T355"/>
      <c r="U355"/>
    </row>
    <row r="356" spans="1:21" s="525" customFormat="1" ht="12.75" hidden="1">
      <c r="A356" s="350"/>
      <c r="B356" s="350"/>
      <c r="C356" s="350"/>
      <c r="D356" s="365"/>
      <c r="E356" s="322"/>
      <c r="F356" s="350"/>
      <c r="G356" s="522"/>
      <c r="H356" s="523"/>
      <c r="I356" s="523"/>
      <c r="J356" s="524"/>
      <c r="K356" s="522"/>
      <c r="L356" s="524"/>
      <c r="M356" s="522"/>
      <c r="N356"/>
      <c r="O356"/>
      <c r="P356"/>
      <c r="Q356"/>
      <c r="R356"/>
      <c r="S356"/>
      <c r="T356"/>
      <c r="U356"/>
    </row>
    <row r="357" spans="1:21" s="525" customFormat="1" ht="12.75" hidden="1">
      <c r="A357" s="535"/>
      <c r="B357" s="535"/>
      <c r="C357" s="535"/>
      <c r="D357" s="536"/>
      <c r="E357" s="537"/>
      <c r="F357" s="535"/>
      <c r="G357" s="529"/>
      <c r="H357" s="538"/>
      <c r="I357" s="538"/>
      <c r="J357" s="528"/>
      <c r="K357" s="529"/>
      <c r="L357" s="528"/>
      <c r="M357" s="529"/>
      <c r="N357"/>
      <c r="O357"/>
      <c r="P357"/>
      <c r="Q357"/>
      <c r="R357"/>
      <c r="S357"/>
      <c r="T357"/>
      <c r="U357"/>
    </row>
    <row r="358" spans="1:21" s="525" customFormat="1" ht="12.75" hidden="1">
      <c r="A358" s="350"/>
      <c r="B358" s="350"/>
      <c r="C358" s="350"/>
      <c r="D358" s="365"/>
      <c r="E358" s="322"/>
      <c r="F358" s="350"/>
      <c r="G358" s="522"/>
      <c r="H358" s="523"/>
      <c r="I358" s="523"/>
      <c r="J358" s="524"/>
      <c r="K358" s="522"/>
      <c r="L358" s="524"/>
      <c r="M358" s="522"/>
      <c r="N358"/>
      <c r="O358"/>
      <c r="P358"/>
      <c r="Q358"/>
      <c r="R358"/>
      <c r="S358"/>
      <c r="T358"/>
      <c r="U358"/>
    </row>
    <row r="359" spans="1:21" s="530" customFormat="1" ht="12.75" hidden="1">
      <c r="A359" s="535"/>
      <c r="B359" s="535"/>
      <c r="C359" s="535"/>
      <c r="D359" s="536"/>
      <c r="E359" s="537"/>
      <c r="F359" s="535"/>
      <c r="G359" s="529"/>
      <c r="H359" s="538"/>
      <c r="I359" s="538"/>
      <c r="J359" s="528"/>
      <c r="K359" s="529"/>
      <c r="L359" s="528"/>
      <c r="M359" s="529"/>
      <c r="N359"/>
      <c r="O359"/>
      <c r="P359"/>
      <c r="Q359"/>
      <c r="R359"/>
      <c r="S359"/>
      <c r="T359"/>
      <c r="U359"/>
    </row>
    <row r="360" spans="1:21" s="525" customFormat="1" ht="25.5" customHeight="1" hidden="1">
      <c r="A360" s="350"/>
      <c r="B360" s="350"/>
      <c r="C360" s="350"/>
      <c r="D360" s="365"/>
      <c r="E360" s="322"/>
      <c r="F360" s="350"/>
      <c r="G360" s="522"/>
      <c r="H360" s="523"/>
      <c r="I360" s="523"/>
      <c r="J360" s="524"/>
      <c r="K360" s="522"/>
      <c r="L360" s="524"/>
      <c r="M360" s="522"/>
      <c r="N360"/>
      <c r="O360"/>
      <c r="P360"/>
      <c r="Q360"/>
      <c r="R360"/>
      <c r="S360"/>
      <c r="T360"/>
      <c r="U360"/>
    </row>
    <row r="361" spans="1:21" s="525" customFormat="1" ht="12.75" hidden="1">
      <c r="A361" s="350"/>
      <c r="B361" s="350"/>
      <c r="C361" s="350"/>
      <c r="D361" s="365"/>
      <c r="E361" s="322"/>
      <c r="F361" s="350"/>
      <c r="G361" s="522"/>
      <c r="H361" s="523"/>
      <c r="I361" s="523"/>
      <c r="J361" s="524"/>
      <c r="K361" s="522"/>
      <c r="L361" s="524"/>
      <c r="M361" s="522"/>
      <c r="N361"/>
      <c r="O361"/>
      <c r="P361"/>
      <c r="Q361"/>
      <c r="R361"/>
      <c r="S361"/>
      <c r="T361"/>
      <c r="U361"/>
    </row>
    <row r="362" spans="1:21" s="525" customFormat="1" ht="25.5" customHeight="1" hidden="1">
      <c r="A362" s="350"/>
      <c r="B362" s="350"/>
      <c r="C362" s="350"/>
      <c r="D362" s="365"/>
      <c r="E362" s="322"/>
      <c r="F362" s="350"/>
      <c r="G362" s="522"/>
      <c r="H362" s="523"/>
      <c r="I362" s="523"/>
      <c r="J362" s="524"/>
      <c r="K362" s="522"/>
      <c r="L362" s="524"/>
      <c r="M362" s="522"/>
      <c r="N362"/>
      <c r="O362"/>
      <c r="P362"/>
      <c r="Q362"/>
      <c r="R362"/>
      <c r="S362"/>
      <c r="T362"/>
      <c r="U362"/>
    </row>
    <row r="363" spans="1:21" s="525" customFormat="1" ht="12.75" hidden="1">
      <c r="A363" s="350"/>
      <c r="B363" s="350"/>
      <c r="C363" s="350"/>
      <c r="D363" s="365"/>
      <c r="E363" s="322"/>
      <c r="F363" s="350"/>
      <c r="G363" s="522"/>
      <c r="H363" s="523"/>
      <c r="I363" s="523"/>
      <c r="J363" s="524"/>
      <c r="K363" s="522"/>
      <c r="L363" s="524"/>
      <c r="M363" s="522"/>
      <c r="N363"/>
      <c r="O363"/>
      <c r="P363"/>
      <c r="Q363"/>
      <c r="R363"/>
      <c r="S363"/>
      <c r="T363"/>
      <c r="U363"/>
    </row>
    <row r="364" spans="1:21" s="530" customFormat="1" ht="12.75" hidden="1">
      <c r="A364" s="535"/>
      <c r="B364" s="535"/>
      <c r="C364" s="535"/>
      <c r="D364" s="536"/>
      <c r="E364" s="537"/>
      <c r="F364" s="535"/>
      <c r="G364" s="529"/>
      <c r="H364" s="538"/>
      <c r="I364" s="538"/>
      <c r="J364" s="528"/>
      <c r="K364" s="529"/>
      <c r="L364" s="528"/>
      <c r="M364" s="529"/>
      <c r="N364"/>
      <c r="O364"/>
      <c r="P364"/>
      <c r="Q364"/>
      <c r="R364"/>
      <c r="S364"/>
      <c r="T364"/>
      <c r="U364"/>
    </row>
    <row r="365" spans="1:21" s="530" customFormat="1" ht="25.5" customHeight="1" hidden="1">
      <c r="A365" s="535"/>
      <c r="B365" s="535"/>
      <c r="C365" s="535"/>
      <c r="D365" s="536"/>
      <c r="E365" s="537"/>
      <c r="F365" s="535"/>
      <c r="G365" s="529"/>
      <c r="H365" s="538"/>
      <c r="I365" s="538"/>
      <c r="J365" s="528"/>
      <c r="K365" s="529"/>
      <c r="L365" s="528"/>
      <c r="M365" s="529"/>
      <c r="N365"/>
      <c r="O365"/>
      <c r="P365"/>
      <c r="Q365"/>
      <c r="R365"/>
      <c r="S365"/>
      <c r="T365"/>
      <c r="U365"/>
    </row>
    <row r="366" spans="1:22" s="530" customFormat="1" ht="25.5" customHeight="1" hidden="1">
      <c r="A366" s="350"/>
      <c r="B366" s="350"/>
      <c r="C366" s="350"/>
      <c r="D366" s="365"/>
      <c r="E366" s="322"/>
      <c r="F366" s="350"/>
      <c r="G366" s="522"/>
      <c r="H366" s="523"/>
      <c r="I366" s="523"/>
      <c r="J366" s="524"/>
      <c r="K366" s="522"/>
      <c r="L366" s="524"/>
      <c r="M366" s="522"/>
      <c r="N366"/>
      <c r="O366"/>
      <c r="P366"/>
      <c r="Q366"/>
      <c r="R366"/>
      <c r="S366"/>
      <c r="T366"/>
      <c r="U366"/>
      <c r="V366" s="525"/>
    </row>
    <row r="367" spans="1:21" s="525" customFormat="1" ht="25.5" customHeight="1" hidden="1">
      <c r="A367" s="350"/>
      <c r="B367" s="350"/>
      <c r="C367" s="350"/>
      <c r="D367" s="365"/>
      <c r="E367" s="322"/>
      <c r="F367" s="350"/>
      <c r="G367" s="522"/>
      <c r="H367" s="523"/>
      <c r="I367" s="523"/>
      <c r="J367" s="524"/>
      <c r="K367" s="522"/>
      <c r="L367" s="524"/>
      <c r="M367" s="522"/>
      <c r="N367"/>
      <c r="O367"/>
      <c r="P367"/>
      <c r="Q367"/>
      <c r="R367"/>
      <c r="S367"/>
      <c r="T367"/>
      <c r="U367"/>
    </row>
    <row r="368" spans="1:21" s="525" customFormat="1" ht="12.75" hidden="1">
      <c r="A368" s="350"/>
      <c r="B368" s="350"/>
      <c r="C368" s="350"/>
      <c r="D368" s="365"/>
      <c r="E368" s="322"/>
      <c r="F368" s="350"/>
      <c r="G368" s="522"/>
      <c r="H368" s="523"/>
      <c r="I368" s="523"/>
      <c r="J368" s="524"/>
      <c r="K368" s="522"/>
      <c r="L368" s="524"/>
      <c r="M368" s="522"/>
      <c r="N368"/>
      <c r="O368"/>
      <c r="P368"/>
      <c r="Q368"/>
      <c r="R368"/>
      <c r="S368"/>
      <c r="T368"/>
      <c r="U368"/>
    </row>
    <row r="369" spans="1:21" s="525" customFormat="1" ht="25.5" customHeight="1" hidden="1">
      <c r="A369" s="350"/>
      <c r="B369" s="350"/>
      <c r="C369" s="350"/>
      <c r="D369" s="365"/>
      <c r="E369" s="322"/>
      <c r="F369" s="350"/>
      <c r="G369" s="522"/>
      <c r="H369" s="523"/>
      <c r="I369" s="523"/>
      <c r="J369" s="524"/>
      <c r="K369" s="522"/>
      <c r="L369" s="524"/>
      <c r="M369" s="522"/>
      <c r="N369"/>
      <c r="O369"/>
      <c r="P369"/>
      <c r="Q369"/>
      <c r="R369"/>
      <c r="S369"/>
      <c r="T369"/>
      <c r="U369"/>
    </row>
    <row r="370" spans="1:21" s="525" customFormat="1" ht="12.75" hidden="1">
      <c r="A370" s="350"/>
      <c r="B370" s="350"/>
      <c r="C370" s="350"/>
      <c r="D370" s="365"/>
      <c r="E370" s="322"/>
      <c r="F370" s="350"/>
      <c r="G370" s="522"/>
      <c r="H370" s="523"/>
      <c r="I370" s="523"/>
      <c r="J370" s="524"/>
      <c r="K370" s="522"/>
      <c r="L370" s="524"/>
      <c r="M370" s="522"/>
      <c r="N370"/>
      <c r="O370"/>
      <c r="P370"/>
      <c r="Q370"/>
      <c r="R370"/>
      <c r="S370"/>
      <c r="T370"/>
      <c r="U370"/>
    </row>
    <row r="371" spans="1:21" s="525" customFormat="1" ht="25.5" customHeight="1" hidden="1">
      <c r="A371" s="350"/>
      <c r="B371" s="350"/>
      <c r="C371" s="350"/>
      <c r="D371" s="365"/>
      <c r="E371" s="322"/>
      <c r="F371" s="350"/>
      <c r="G371" s="522"/>
      <c r="H371" s="523"/>
      <c r="I371" s="523"/>
      <c r="J371" s="524"/>
      <c r="K371" s="522"/>
      <c r="L371" s="524"/>
      <c r="M371" s="522"/>
      <c r="N371"/>
      <c r="O371"/>
      <c r="P371"/>
      <c r="Q371"/>
      <c r="R371"/>
      <c r="S371"/>
      <c r="T371"/>
      <c r="U371"/>
    </row>
    <row r="372" spans="1:21" s="530" customFormat="1" ht="12.75" hidden="1">
      <c r="A372" s="535"/>
      <c r="B372" s="535"/>
      <c r="C372" s="535"/>
      <c r="D372" s="536"/>
      <c r="E372" s="537"/>
      <c r="F372" s="535"/>
      <c r="G372" s="529"/>
      <c r="H372" s="538"/>
      <c r="I372" s="538"/>
      <c r="J372" s="528"/>
      <c r="K372" s="529"/>
      <c r="L372" s="528"/>
      <c r="M372" s="529"/>
      <c r="N372"/>
      <c r="O372"/>
      <c r="P372"/>
      <c r="Q372"/>
      <c r="R372"/>
      <c r="S372"/>
      <c r="T372"/>
      <c r="U372"/>
    </row>
    <row r="373" spans="1:21" s="530" customFormat="1" ht="25.5" customHeight="1" hidden="1">
      <c r="A373" s="535"/>
      <c r="B373" s="535"/>
      <c r="C373" s="535"/>
      <c r="D373" s="536"/>
      <c r="E373" s="537"/>
      <c r="F373" s="535"/>
      <c r="G373" s="529"/>
      <c r="H373" s="538"/>
      <c r="I373" s="538"/>
      <c r="J373" s="528"/>
      <c r="K373" s="529"/>
      <c r="L373" s="528"/>
      <c r="M373" s="529"/>
      <c r="N373"/>
      <c r="O373"/>
      <c r="P373"/>
      <c r="Q373"/>
      <c r="R373"/>
      <c r="S373"/>
      <c r="T373"/>
      <c r="U373"/>
    </row>
    <row r="374" spans="1:21" s="525" customFormat="1" ht="25.5" customHeight="1" hidden="1">
      <c r="A374" s="350"/>
      <c r="B374" s="350"/>
      <c r="C374" s="350"/>
      <c r="D374" s="365"/>
      <c r="E374" s="322"/>
      <c r="F374" s="350"/>
      <c r="G374" s="522"/>
      <c r="H374" s="523"/>
      <c r="I374" s="523"/>
      <c r="J374" s="524"/>
      <c r="K374" s="522"/>
      <c r="L374" s="524"/>
      <c r="M374" s="522"/>
      <c r="N374"/>
      <c r="O374"/>
      <c r="P374"/>
      <c r="Q374"/>
      <c r="R374"/>
      <c r="S374"/>
      <c r="T374"/>
      <c r="U374"/>
    </row>
    <row r="375" spans="1:21" s="525" customFormat="1" ht="12.75" hidden="1">
      <c r="A375" s="350"/>
      <c r="B375" s="350"/>
      <c r="C375" s="350"/>
      <c r="D375" s="519">
        <v>741</v>
      </c>
      <c r="E375" s="519" t="s">
        <v>889</v>
      </c>
      <c r="F375" s="350"/>
      <c r="G375" s="522"/>
      <c r="H375" s="523"/>
      <c r="I375" s="520">
        <f>SUM(I376:I390)</f>
        <v>0</v>
      </c>
      <c r="J375" s="524"/>
      <c r="K375" s="522"/>
      <c r="L375" s="524"/>
      <c r="M375" s="522"/>
      <c r="N375"/>
      <c r="O375"/>
      <c r="P375"/>
      <c r="Q375"/>
      <c r="R375"/>
      <c r="S375"/>
      <c r="T375"/>
      <c r="U375"/>
    </row>
    <row r="376" spans="1:21" s="525" customFormat="1" ht="12.75" hidden="1">
      <c r="A376" s="350">
        <v>91</v>
      </c>
      <c r="B376" s="350" t="s">
        <v>175</v>
      </c>
      <c r="C376" s="350">
        <v>741</v>
      </c>
      <c r="D376" s="365" t="s">
        <v>824</v>
      </c>
      <c r="E376" s="322" t="s">
        <v>825</v>
      </c>
      <c r="F376" s="350" t="s">
        <v>199</v>
      </c>
      <c r="G376" s="522">
        <v>0</v>
      </c>
      <c r="H376" s="523">
        <v>172</v>
      </c>
      <c r="I376" s="523">
        <f>ROUND(G376*H376,2)</f>
        <v>0</v>
      </c>
      <c r="J376" s="524"/>
      <c r="K376" s="522"/>
      <c r="L376" s="524"/>
      <c r="M376" s="522"/>
      <c r="N376"/>
      <c r="O376"/>
      <c r="P376"/>
      <c r="Q376"/>
      <c r="R376"/>
      <c r="S376"/>
      <c r="T376"/>
      <c r="U376"/>
    </row>
    <row r="377" spans="1:22" s="525" customFormat="1" ht="25.5" customHeight="1" hidden="1">
      <c r="A377" s="350">
        <v>92</v>
      </c>
      <c r="B377" s="350" t="s">
        <v>469</v>
      </c>
      <c r="C377" s="350" t="s">
        <v>470</v>
      </c>
      <c r="D377" s="365" t="s">
        <v>890</v>
      </c>
      <c r="E377" s="322" t="s">
        <v>891</v>
      </c>
      <c r="F377" s="350" t="s">
        <v>199</v>
      </c>
      <c r="G377" s="522">
        <v>0</v>
      </c>
      <c r="H377" s="523">
        <v>1556.52</v>
      </c>
      <c r="I377" s="523">
        <f>ROUND(G377*H377,2)</f>
        <v>0</v>
      </c>
      <c r="J377" s="524"/>
      <c r="K377" s="522"/>
      <c r="L377" s="524"/>
      <c r="M377" s="522"/>
      <c r="N377"/>
      <c r="O377"/>
      <c r="P377"/>
      <c r="Q377"/>
      <c r="R377"/>
      <c r="S377"/>
      <c r="T377"/>
      <c r="U377"/>
      <c r="V377" s="525" t="s">
        <v>892</v>
      </c>
    </row>
    <row r="378" spans="1:21" s="525" customFormat="1" ht="25.5" customHeight="1" hidden="1">
      <c r="A378" s="350">
        <v>93</v>
      </c>
      <c r="B378" s="350" t="s">
        <v>175</v>
      </c>
      <c r="C378" s="350">
        <v>741</v>
      </c>
      <c r="D378" s="365" t="s">
        <v>893</v>
      </c>
      <c r="E378" s="322" t="s">
        <v>894</v>
      </c>
      <c r="F378" s="350" t="s">
        <v>199</v>
      </c>
      <c r="G378" s="522">
        <v>0</v>
      </c>
      <c r="H378" s="523">
        <v>328</v>
      </c>
      <c r="I378" s="523">
        <f>ROUND(G378*H378,2)</f>
        <v>0</v>
      </c>
      <c r="J378" s="524"/>
      <c r="K378" s="522"/>
      <c r="L378" s="524"/>
      <c r="M378" s="522"/>
      <c r="N378"/>
      <c r="O378"/>
      <c r="P378"/>
      <c r="Q378"/>
      <c r="R378"/>
      <c r="S378"/>
      <c r="T378"/>
      <c r="U378"/>
    </row>
    <row r="379" spans="1:22" s="525" customFormat="1" ht="63.75" customHeight="1" hidden="1">
      <c r="A379" s="350">
        <v>94</v>
      </c>
      <c r="B379" s="350" t="s">
        <v>469</v>
      </c>
      <c r="C379" s="350" t="s">
        <v>895</v>
      </c>
      <c r="D379" s="365" t="s">
        <v>896</v>
      </c>
      <c r="E379" s="322" t="s">
        <v>897</v>
      </c>
      <c r="F379" s="350" t="s">
        <v>199</v>
      </c>
      <c r="G379" s="522">
        <v>0</v>
      </c>
      <c r="H379" s="523">
        <f>4200+500</f>
        <v>4700</v>
      </c>
      <c r="I379" s="523">
        <f>ROUND(G379*H379,2)</f>
        <v>0</v>
      </c>
      <c r="J379" s="524"/>
      <c r="K379" s="522"/>
      <c r="L379" s="524"/>
      <c r="M379" s="522"/>
      <c r="N379"/>
      <c r="O379"/>
      <c r="P379"/>
      <c r="Q379"/>
      <c r="R379"/>
      <c r="S379"/>
      <c r="T379"/>
      <c r="U379"/>
      <c r="V379" s="525" t="s">
        <v>898</v>
      </c>
    </row>
    <row r="380" spans="1:21" s="525" customFormat="1" ht="25.5" customHeight="1" hidden="1">
      <c r="A380" s="535"/>
      <c r="B380" s="535" t="s">
        <v>175</v>
      </c>
      <c r="C380" s="535">
        <v>741</v>
      </c>
      <c r="D380" s="536" t="s">
        <v>899</v>
      </c>
      <c r="E380" s="537" t="s">
        <v>900</v>
      </c>
      <c r="F380" s="535" t="s">
        <v>199</v>
      </c>
      <c r="G380" s="529">
        <v>0</v>
      </c>
      <c r="H380" s="538">
        <v>108</v>
      </c>
      <c r="I380" s="538">
        <f>ROUND(G380*H380,2)</f>
        <v>0</v>
      </c>
      <c r="J380" s="528"/>
      <c r="K380" s="529"/>
      <c r="L380" s="528"/>
      <c r="M380" s="529"/>
      <c r="N380"/>
      <c r="O380"/>
      <c r="P380"/>
      <c r="Q380"/>
      <c r="R380"/>
      <c r="S380"/>
      <c r="T380"/>
      <c r="U380"/>
    </row>
    <row r="381" spans="1:21" s="525" customFormat="1" ht="12.75" hidden="1">
      <c r="A381" s="535"/>
      <c r="B381" s="535" t="s">
        <v>469</v>
      </c>
      <c r="C381" s="535" t="s">
        <v>470</v>
      </c>
      <c r="D381" s="536" t="s">
        <v>901</v>
      </c>
      <c r="E381" s="537" t="s">
        <v>902</v>
      </c>
      <c r="F381" s="535" t="s">
        <v>199</v>
      </c>
      <c r="G381" s="529">
        <v>0</v>
      </c>
      <c r="H381" s="538">
        <v>95</v>
      </c>
      <c r="I381" s="538">
        <f>ROUND(G381*H381,2)</f>
        <v>0</v>
      </c>
      <c r="J381" s="528"/>
      <c r="K381" s="529"/>
      <c r="L381" s="528"/>
      <c r="M381" s="529"/>
      <c r="N381"/>
      <c r="O381"/>
      <c r="P381"/>
      <c r="Q381"/>
      <c r="R381"/>
      <c r="S381"/>
      <c r="T381"/>
      <c r="U381"/>
    </row>
    <row r="382" spans="1:21" s="525" customFormat="1" ht="12.75" hidden="1">
      <c r="A382" s="535"/>
      <c r="B382" s="535" t="s">
        <v>469</v>
      </c>
      <c r="C382" s="535" t="s">
        <v>470</v>
      </c>
      <c r="D382" s="536" t="s">
        <v>903</v>
      </c>
      <c r="E382" s="537" t="s">
        <v>904</v>
      </c>
      <c r="F382" s="535" t="s">
        <v>199</v>
      </c>
      <c r="G382" s="529">
        <v>0</v>
      </c>
      <c r="H382" s="538">
        <v>31.42</v>
      </c>
      <c r="I382" s="538">
        <f>ROUND(G382*H382,2)</f>
        <v>0</v>
      </c>
      <c r="J382" s="528"/>
      <c r="K382" s="529"/>
      <c r="L382" s="528"/>
      <c r="M382" s="529"/>
      <c r="N382"/>
      <c r="O382"/>
      <c r="P382"/>
      <c r="Q382"/>
      <c r="R382"/>
      <c r="S382"/>
      <c r="T382"/>
      <c r="U382"/>
    </row>
    <row r="383" spans="1:21" s="525" customFormat="1" ht="25.5" customHeight="1" hidden="1">
      <c r="A383" s="350">
        <v>95</v>
      </c>
      <c r="B383" s="350" t="s">
        <v>175</v>
      </c>
      <c r="C383" s="350">
        <v>741</v>
      </c>
      <c r="D383" s="365" t="s">
        <v>905</v>
      </c>
      <c r="E383" s="322" t="s">
        <v>906</v>
      </c>
      <c r="F383" s="350" t="s">
        <v>199</v>
      </c>
      <c r="G383" s="522">
        <v>0</v>
      </c>
      <c r="H383" s="523">
        <v>123</v>
      </c>
      <c r="I383" s="523">
        <f>ROUND(G383*H383,2)</f>
        <v>0</v>
      </c>
      <c r="J383" s="524"/>
      <c r="K383" s="522"/>
      <c r="L383" s="524"/>
      <c r="M383" s="522"/>
      <c r="N383"/>
      <c r="O383"/>
      <c r="P383"/>
      <c r="Q383"/>
      <c r="R383"/>
      <c r="S383"/>
      <c r="T383"/>
      <c r="U383"/>
    </row>
    <row r="384" spans="1:21" s="525" customFormat="1" ht="12.75" hidden="1">
      <c r="A384" s="350">
        <v>96</v>
      </c>
      <c r="B384" s="350" t="s">
        <v>469</v>
      </c>
      <c r="C384" s="350" t="s">
        <v>470</v>
      </c>
      <c r="D384" s="365" t="s">
        <v>907</v>
      </c>
      <c r="E384" s="322" t="s">
        <v>908</v>
      </c>
      <c r="F384" s="350" t="s">
        <v>199</v>
      </c>
      <c r="G384" s="522">
        <v>0</v>
      </c>
      <c r="H384" s="523">
        <v>127.53</v>
      </c>
      <c r="I384" s="523">
        <f>ROUND(G384*H384,2)</f>
        <v>0</v>
      </c>
      <c r="J384" s="524"/>
      <c r="K384" s="522"/>
      <c r="L384" s="524"/>
      <c r="M384" s="522"/>
      <c r="N384"/>
      <c r="O384"/>
      <c r="P384"/>
      <c r="Q384"/>
      <c r="R384"/>
      <c r="S384"/>
      <c r="T384"/>
      <c r="U384"/>
    </row>
    <row r="385" spans="1:21" s="525" customFormat="1" ht="12.75" hidden="1">
      <c r="A385" s="350">
        <v>97</v>
      </c>
      <c r="B385" s="350" t="s">
        <v>469</v>
      </c>
      <c r="C385" s="350" t="s">
        <v>470</v>
      </c>
      <c r="D385" s="365" t="s">
        <v>909</v>
      </c>
      <c r="E385" s="322" t="s">
        <v>910</v>
      </c>
      <c r="F385" s="350" t="s">
        <v>199</v>
      </c>
      <c r="G385" s="522">
        <v>0</v>
      </c>
      <c r="H385" s="523">
        <v>39.09</v>
      </c>
      <c r="I385" s="523">
        <f>ROUND(G385*H385,2)</f>
        <v>0</v>
      </c>
      <c r="J385" s="524"/>
      <c r="K385" s="522"/>
      <c r="L385" s="524"/>
      <c r="M385" s="522"/>
      <c r="N385"/>
      <c r="O385"/>
      <c r="P385"/>
      <c r="Q385"/>
      <c r="R385"/>
      <c r="S385"/>
      <c r="T385"/>
      <c r="U385"/>
    </row>
    <row r="386" spans="1:21" s="525" customFormat="1" ht="12.75" hidden="1">
      <c r="A386" s="350">
        <v>98</v>
      </c>
      <c r="B386" s="350" t="s">
        <v>469</v>
      </c>
      <c r="C386" s="350" t="s">
        <v>470</v>
      </c>
      <c r="D386" s="365" t="s">
        <v>856</v>
      </c>
      <c r="E386" s="322" t="s">
        <v>857</v>
      </c>
      <c r="F386" s="350" t="s">
        <v>199</v>
      </c>
      <c r="G386" s="522">
        <v>0</v>
      </c>
      <c r="H386" s="523">
        <v>35.44</v>
      </c>
      <c r="I386" s="523">
        <f>ROUND(G386*H386,2)</f>
        <v>0</v>
      </c>
      <c r="J386" s="524"/>
      <c r="K386" s="522"/>
      <c r="L386" s="524"/>
      <c r="M386" s="522"/>
      <c r="N386"/>
      <c r="O386"/>
      <c r="P386"/>
      <c r="Q386"/>
      <c r="R386"/>
      <c r="S386"/>
      <c r="T386"/>
      <c r="U386"/>
    </row>
    <row r="387" spans="1:22" s="525" customFormat="1" ht="12.75" hidden="1">
      <c r="A387" s="535"/>
      <c r="B387" s="535" t="s">
        <v>469</v>
      </c>
      <c r="C387" s="535" t="s">
        <v>470</v>
      </c>
      <c r="D387" s="536" t="s">
        <v>858</v>
      </c>
      <c r="E387" s="537" t="s">
        <v>859</v>
      </c>
      <c r="F387" s="535" t="s">
        <v>199</v>
      </c>
      <c r="G387" s="529">
        <v>0</v>
      </c>
      <c r="H387" s="538">
        <v>50.79</v>
      </c>
      <c r="I387" s="538">
        <f>ROUND(G387*H387,2)</f>
        <v>0</v>
      </c>
      <c r="J387" s="528"/>
      <c r="K387" s="529"/>
      <c r="L387" s="528"/>
      <c r="M387" s="529"/>
      <c r="N387"/>
      <c r="O387"/>
      <c r="P387"/>
      <c r="Q387"/>
      <c r="R387"/>
      <c r="S387"/>
      <c r="T387"/>
      <c r="U387"/>
      <c r="V387" s="530"/>
    </row>
    <row r="388" spans="1:22" s="525" customFormat="1" ht="12.75" hidden="1">
      <c r="A388" s="535"/>
      <c r="B388" s="535" t="s">
        <v>469</v>
      </c>
      <c r="C388" s="535" t="s">
        <v>470</v>
      </c>
      <c r="D388" s="536" t="s">
        <v>860</v>
      </c>
      <c r="E388" s="537" t="s">
        <v>861</v>
      </c>
      <c r="F388" s="535" t="s">
        <v>199</v>
      </c>
      <c r="G388" s="529">
        <v>0</v>
      </c>
      <c r="H388" s="538">
        <v>66.87</v>
      </c>
      <c r="I388" s="538">
        <f>ROUND(G388*H388,2)</f>
        <v>0</v>
      </c>
      <c r="J388" s="528"/>
      <c r="K388" s="529"/>
      <c r="L388" s="528"/>
      <c r="M388" s="529"/>
      <c r="N388"/>
      <c r="O388"/>
      <c r="P388"/>
      <c r="Q388"/>
      <c r="R388"/>
      <c r="S388"/>
      <c r="T388"/>
      <c r="U388"/>
      <c r="V388" s="530"/>
    </row>
    <row r="389" spans="1:21" s="525" customFormat="1" ht="25.5" customHeight="1" hidden="1">
      <c r="A389" s="350">
        <v>99</v>
      </c>
      <c r="B389" s="350" t="s">
        <v>175</v>
      </c>
      <c r="C389" s="350">
        <v>741</v>
      </c>
      <c r="D389" s="365" t="s">
        <v>911</v>
      </c>
      <c r="E389" s="322" t="s">
        <v>912</v>
      </c>
      <c r="F389" s="350" t="s">
        <v>280</v>
      </c>
      <c r="G389" s="522">
        <v>0</v>
      </c>
      <c r="H389" s="523">
        <v>30.5</v>
      </c>
      <c r="I389" s="523">
        <f>ROUND(G389*H389,2)</f>
        <v>0</v>
      </c>
      <c r="J389" s="524"/>
      <c r="K389" s="522"/>
      <c r="L389" s="524"/>
      <c r="M389" s="522"/>
      <c r="N389"/>
      <c r="O389"/>
      <c r="P389"/>
      <c r="Q389"/>
      <c r="R389"/>
      <c r="S389"/>
      <c r="T389"/>
      <c r="U389"/>
    </row>
    <row r="390" spans="1:21" s="525" customFormat="1" ht="12.75" hidden="1">
      <c r="A390" s="350">
        <v>100</v>
      </c>
      <c r="B390" s="350" t="s">
        <v>469</v>
      </c>
      <c r="C390" s="350" t="s">
        <v>470</v>
      </c>
      <c r="D390" s="365" t="s">
        <v>913</v>
      </c>
      <c r="E390" s="322" t="s">
        <v>914</v>
      </c>
      <c r="F390" s="350" t="s">
        <v>280</v>
      </c>
      <c r="G390" s="522">
        <f>G389</f>
        <v>0</v>
      </c>
      <c r="H390" s="523">
        <v>11.08</v>
      </c>
      <c r="I390" s="523">
        <f>ROUND(G390*H390,2)</f>
        <v>0</v>
      </c>
      <c r="J390" s="524"/>
      <c r="K390" s="522"/>
      <c r="L390" s="524"/>
      <c r="M390" s="522"/>
      <c r="N390"/>
      <c r="O390"/>
      <c r="P390"/>
      <c r="Q390"/>
      <c r="R390"/>
      <c r="S390"/>
      <c r="T390"/>
      <c r="U390"/>
    </row>
    <row r="391" spans="1:21" s="516" customFormat="1" ht="12.75">
      <c r="A391" s="527"/>
      <c r="B391" s="531"/>
      <c r="D391" s="532" t="s">
        <v>915</v>
      </c>
      <c r="E391" s="532" t="s">
        <v>916</v>
      </c>
      <c r="I391" s="533">
        <f>I392+I395+I405+I429+I435</f>
        <v>0</v>
      </c>
      <c r="K391" s="534" t="e">
        <f>K395+K399+#REF!+K432+K461+K488</f>
        <v>#VALUE!</v>
      </c>
      <c r="M391" s="534" t="e">
        <f>M395+M399+#REF!+M432+M461+M488</f>
        <v>#VALUE!</v>
      </c>
      <c r="N391"/>
      <c r="O391"/>
      <c r="P391"/>
      <c r="Q391"/>
      <c r="R391"/>
      <c r="S391"/>
      <c r="T391"/>
      <c r="U391"/>
    </row>
    <row r="392" spans="1:21" s="279" customFormat="1" ht="21" customHeight="1">
      <c r="A392" s="273"/>
      <c r="B392" s="273"/>
      <c r="C392" s="273"/>
      <c r="D392" s="274"/>
      <c r="E392" s="294" t="s">
        <v>983</v>
      </c>
      <c r="F392" s="273"/>
      <c r="G392" s="276"/>
      <c r="H392" s="277"/>
      <c r="I392" s="295">
        <f>SUM(I393:I394)</f>
        <v>0</v>
      </c>
      <c r="J392" s="278"/>
      <c r="K392" s="276"/>
      <c r="L392" s="278"/>
      <c r="M392" s="276"/>
      <c r="N392"/>
      <c r="O392"/>
      <c r="P392"/>
      <c r="Q392"/>
      <c r="R392"/>
      <c r="S392"/>
      <c r="T392"/>
      <c r="U392"/>
    </row>
    <row r="393" spans="1:28" s="279" customFormat="1" ht="12.75">
      <c r="A393" s="296">
        <v>135</v>
      </c>
      <c r="B393" s="296"/>
      <c r="C393" s="296" t="s">
        <v>895</v>
      </c>
      <c r="D393" s="297" t="s">
        <v>984</v>
      </c>
      <c r="E393" s="333" t="s">
        <v>1076</v>
      </c>
      <c r="F393" s="296" t="s">
        <v>199</v>
      </c>
      <c r="G393" s="299">
        <v>3</v>
      </c>
      <c r="H393" s="311"/>
      <c r="I393" s="300">
        <f>ROUND(G393*H393,2)</f>
        <v>0</v>
      </c>
      <c r="J393" s="301"/>
      <c r="K393" s="299"/>
      <c r="L393" s="301"/>
      <c r="M393" s="299"/>
      <c r="N393"/>
      <c r="O393"/>
      <c r="P393"/>
      <c r="Q393"/>
      <c r="R393"/>
      <c r="S393"/>
      <c r="T393"/>
      <c r="U393"/>
      <c r="V393" s="334"/>
      <c r="W393" s="544"/>
      <c r="X393" s="544"/>
      <c r="Y393" s="544"/>
      <c r="Z393" s="544"/>
      <c r="AA393" s="544"/>
      <c r="AB393" s="544"/>
    </row>
    <row r="394" spans="1:28" s="279" customFormat="1" ht="12.75">
      <c r="A394" s="296">
        <v>136</v>
      </c>
      <c r="B394" s="296"/>
      <c r="C394" s="296" t="s">
        <v>895</v>
      </c>
      <c r="D394" s="297" t="s">
        <v>986</v>
      </c>
      <c r="E394" s="333" t="s">
        <v>987</v>
      </c>
      <c r="F394" s="296" t="s">
        <v>199</v>
      </c>
      <c r="G394" s="299">
        <v>3</v>
      </c>
      <c r="H394" s="311"/>
      <c r="I394" s="300">
        <f>ROUND(G394*H394,2)</f>
        <v>0</v>
      </c>
      <c r="J394" s="301"/>
      <c r="K394" s="299"/>
      <c r="L394" s="301"/>
      <c r="M394" s="299"/>
      <c r="N394"/>
      <c r="O394"/>
      <c r="P394"/>
      <c r="Q394"/>
      <c r="R394"/>
      <c r="S394"/>
      <c r="T394"/>
      <c r="U394"/>
      <c r="V394" s="334"/>
      <c r="W394" s="544"/>
      <c r="X394" s="544"/>
      <c r="Y394" s="544"/>
      <c r="Z394" s="544"/>
      <c r="AA394" s="544"/>
      <c r="AB394" s="544"/>
    </row>
    <row r="395" spans="1:21" s="525" customFormat="1" ht="17.25" customHeight="1">
      <c r="A395" s="350"/>
      <c r="B395" s="350"/>
      <c r="C395" s="350"/>
      <c r="D395" s="365"/>
      <c r="E395" s="519" t="s">
        <v>917</v>
      </c>
      <c r="F395" s="350"/>
      <c r="G395" s="522"/>
      <c r="H395" s="545"/>
      <c r="I395" s="520">
        <f>SUM(I396:I404)</f>
        <v>0</v>
      </c>
      <c r="J395" s="524"/>
      <c r="K395" s="522"/>
      <c r="L395" s="524"/>
      <c r="M395" s="522"/>
      <c r="N395"/>
      <c r="O395"/>
      <c r="P395"/>
      <c r="Q395"/>
      <c r="R395"/>
      <c r="S395"/>
      <c r="T395"/>
      <c r="U395"/>
    </row>
    <row r="396" spans="1:21" s="525" customFormat="1" ht="12.75">
      <c r="A396" s="350">
        <v>82</v>
      </c>
      <c r="B396" s="350"/>
      <c r="C396" s="350" t="s">
        <v>895</v>
      </c>
      <c r="D396" s="365" t="s">
        <v>918</v>
      </c>
      <c r="E396" s="546" t="s">
        <v>1077</v>
      </c>
      <c r="F396" s="350" t="s">
        <v>199</v>
      </c>
      <c r="G396" s="522">
        <v>1</v>
      </c>
      <c r="H396" s="347"/>
      <c r="I396" s="523">
        <f>ROUND(G396*H396,2)</f>
        <v>0</v>
      </c>
      <c r="J396" s="524"/>
      <c r="K396" s="522"/>
      <c r="L396" s="524"/>
      <c r="M396" s="522"/>
      <c r="N396"/>
      <c r="O396"/>
      <c r="P396"/>
      <c r="Q396"/>
      <c r="R396"/>
      <c r="S396"/>
      <c r="T396"/>
      <c r="U396"/>
    </row>
    <row r="397" spans="1:21" s="525" customFormat="1" ht="12.75">
      <c r="A397" s="350">
        <v>83</v>
      </c>
      <c r="B397" s="350"/>
      <c r="C397" s="350" t="s">
        <v>895</v>
      </c>
      <c r="D397" s="365" t="s">
        <v>920</v>
      </c>
      <c r="E397" s="321" t="s">
        <v>921</v>
      </c>
      <c r="F397" s="350" t="s">
        <v>199</v>
      </c>
      <c r="G397" s="522">
        <v>1</v>
      </c>
      <c r="H397" s="347"/>
      <c r="I397" s="523">
        <f>ROUND(G397*H397,2)</f>
        <v>0</v>
      </c>
      <c r="J397" s="524"/>
      <c r="K397" s="522"/>
      <c r="L397" s="524"/>
      <c r="M397" s="522"/>
      <c r="N397"/>
      <c r="O397"/>
      <c r="P397"/>
      <c r="Q397"/>
      <c r="R397"/>
      <c r="S397"/>
      <c r="T397"/>
      <c r="U397"/>
    </row>
    <row r="398" spans="1:21" s="525" customFormat="1" ht="12.75">
      <c r="A398" s="350">
        <v>84</v>
      </c>
      <c r="B398" s="350"/>
      <c r="C398" s="350" t="s">
        <v>895</v>
      </c>
      <c r="D398" s="365" t="s">
        <v>1078</v>
      </c>
      <c r="E398" s="321" t="s">
        <v>1079</v>
      </c>
      <c r="F398" s="350" t="s">
        <v>199</v>
      </c>
      <c r="G398" s="522">
        <v>1</v>
      </c>
      <c r="H398" s="347"/>
      <c r="I398" s="523">
        <f>ROUND(G398*H398,2)</f>
        <v>0</v>
      </c>
      <c r="J398" s="524"/>
      <c r="K398" s="522"/>
      <c r="L398" s="524"/>
      <c r="M398" s="522"/>
      <c r="N398"/>
      <c r="O398"/>
      <c r="P398"/>
      <c r="Q398"/>
      <c r="R398"/>
      <c r="S398"/>
      <c r="T398"/>
      <c r="U398"/>
    </row>
    <row r="399" spans="1:21" s="525" customFormat="1" ht="25.5" customHeight="1">
      <c r="A399" s="350">
        <v>85</v>
      </c>
      <c r="B399" s="350"/>
      <c r="C399" s="350" t="s">
        <v>895</v>
      </c>
      <c r="D399" s="365" t="s">
        <v>1038</v>
      </c>
      <c r="E399" s="322" t="s">
        <v>1039</v>
      </c>
      <c r="F399" s="350" t="s">
        <v>199</v>
      </c>
      <c r="G399" s="522">
        <v>1</v>
      </c>
      <c r="H399" s="347"/>
      <c r="I399" s="523">
        <f>ROUND(G399*H399,2)</f>
        <v>0</v>
      </c>
      <c r="J399" s="524"/>
      <c r="K399" s="522"/>
      <c r="L399" s="524"/>
      <c r="M399" s="522"/>
      <c r="N399"/>
      <c r="O399"/>
      <c r="P399"/>
      <c r="Q399"/>
      <c r="R399"/>
      <c r="S399"/>
      <c r="T399"/>
      <c r="U399"/>
    </row>
    <row r="400" spans="1:21" s="525" customFormat="1" ht="25.5" customHeight="1">
      <c r="A400" s="350">
        <v>86</v>
      </c>
      <c r="B400" s="350"/>
      <c r="C400" s="350" t="s">
        <v>895</v>
      </c>
      <c r="D400" s="365" t="s">
        <v>926</v>
      </c>
      <c r="E400" s="322" t="s">
        <v>1080</v>
      </c>
      <c r="F400" s="350" t="s">
        <v>460</v>
      </c>
      <c r="G400" s="522">
        <v>1</v>
      </c>
      <c r="H400" s="347"/>
      <c r="I400" s="523">
        <f>ROUND(G400*H400,2)</f>
        <v>0</v>
      </c>
      <c r="J400" s="524"/>
      <c r="K400" s="522"/>
      <c r="L400" s="524"/>
      <c r="M400" s="522"/>
      <c r="N400"/>
      <c r="O400"/>
      <c r="P400"/>
      <c r="Q400"/>
      <c r="R400"/>
      <c r="S400"/>
      <c r="T400"/>
      <c r="U400"/>
    </row>
    <row r="401" spans="1:25" s="525" customFormat="1" ht="12.75">
      <c r="A401" s="350">
        <v>87</v>
      </c>
      <c r="B401" s="350"/>
      <c r="C401" s="350" t="s">
        <v>895</v>
      </c>
      <c r="D401" s="365" t="s">
        <v>928</v>
      </c>
      <c r="E401" s="321" t="s">
        <v>1081</v>
      </c>
      <c r="F401" s="350" t="s">
        <v>199</v>
      </c>
      <c r="G401" s="522">
        <v>1</v>
      </c>
      <c r="H401" s="347"/>
      <c r="I401" s="523">
        <f>ROUND(G401*H401,2)</f>
        <v>0</v>
      </c>
      <c r="J401" s="524"/>
      <c r="K401" s="522"/>
      <c r="L401" s="524"/>
      <c r="M401" s="522"/>
      <c r="N401"/>
      <c r="O401"/>
      <c r="P401"/>
      <c r="Q401"/>
      <c r="R401"/>
      <c r="S401"/>
      <c r="T401"/>
      <c r="U401"/>
      <c r="Y401" s="322"/>
    </row>
    <row r="402" spans="1:21" s="525" customFormat="1" ht="57.75" customHeight="1">
      <c r="A402" s="350">
        <v>88</v>
      </c>
      <c r="B402" s="350"/>
      <c r="C402" s="350" t="s">
        <v>895</v>
      </c>
      <c r="D402" s="365" t="s">
        <v>930</v>
      </c>
      <c r="E402" s="321" t="s">
        <v>1014</v>
      </c>
      <c r="F402" s="350" t="s">
        <v>199</v>
      </c>
      <c r="G402" s="522">
        <v>1</v>
      </c>
      <c r="H402" s="347"/>
      <c r="I402" s="547">
        <f>ROUND(G402*H402,2)</f>
        <v>0</v>
      </c>
      <c r="J402" s="524"/>
      <c r="K402" s="522"/>
      <c r="L402" s="524"/>
      <c r="M402" s="522"/>
      <c r="N402"/>
      <c r="O402"/>
      <c r="P402"/>
      <c r="Q402"/>
      <c r="R402"/>
      <c r="S402"/>
      <c r="T402"/>
      <c r="U402"/>
    </row>
    <row r="403" spans="1:21" s="525" customFormat="1" ht="40.5" customHeight="1">
      <c r="A403" s="350"/>
      <c r="B403" s="350"/>
      <c r="C403" s="350" t="s">
        <v>895</v>
      </c>
      <c r="D403" s="365" t="s">
        <v>924</v>
      </c>
      <c r="E403" s="321" t="s">
        <v>1042</v>
      </c>
      <c r="F403" s="350" t="s">
        <v>199</v>
      </c>
      <c r="G403" s="522">
        <v>1</v>
      </c>
      <c r="H403" s="347"/>
      <c r="I403" s="547">
        <f>ROUND(G403*H403,2)</f>
        <v>0</v>
      </c>
      <c r="J403" s="524"/>
      <c r="K403" s="522"/>
      <c r="L403" s="524"/>
      <c r="M403" s="522"/>
      <c r="N403"/>
      <c r="O403"/>
      <c r="P403"/>
      <c r="Q403"/>
      <c r="R403"/>
      <c r="S403"/>
      <c r="T403"/>
      <c r="U403"/>
    </row>
    <row r="404" spans="1:21" s="525" customFormat="1" ht="70.5" customHeight="1">
      <c r="A404" s="350">
        <v>89</v>
      </c>
      <c r="B404" s="350"/>
      <c r="C404" s="350" t="s">
        <v>895</v>
      </c>
      <c r="D404" s="365" t="s">
        <v>932</v>
      </c>
      <c r="E404" s="322" t="s">
        <v>1082</v>
      </c>
      <c r="F404" s="350" t="s">
        <v>199</v>
      </c>
      <c r="G404" s="522">
        <v>1</v>
      </c>
      <c r="H404" s="347"/>
      <c r="I404" s="547">
        <f>ROUND(G404*H404,2)</f>
        <v>0</v>
      </c>
      <c r="J404" s="524"/>
      <c r="K404" s="522"/>
      <c r="L404" s="524"/>
      <c r="M404" s="522"/>
      <c r="N404"/>
      <c r="O404"/>
      <c r="P404"/>
      <c r="Q404"/>
      <c r="R404"/>
      <c r="S404"/>
      <c r="T404"/>
      <c r="U404"/>
    </row>
    <row r="405" spans="1:21" s="525" customFormat="1" ht="18" customHeight="1">
      <c r="A405" s="350"/>
      <c r="B405" s="350"/>
      <c r="C405" s="350"/>
      <c r="D405" s="365"/>
      <c r="E405" s="519" t="s">
        <v>934</v>
      </c>
      <c r="F405" s="350"/>
      <c r="G405" s="522"/>
      <c r="H405" s="545"/>
      <c r="I405" s="520">
        <f>SUM(I406:I428)</f>
        <v>0</v>
      </c>
      <c r="J405" s="524"/>
      <c r="K405" s="522"/>
      <c r="L405" s="524"/>
      <c r="M405" s="522"/>
      <c r="N405"/>
      <c r="O405"/>
      <c r="P405"/>
      <c r="Q405"/>
      <c r="R405"/>
      <c r="S405"/>
      <c r="T405"/>
      <c r="U405"/>
    </row>
    <row r="406" spans="1:21" s="525" customFormat="1" ht="93" customHeight="1">
      <c r="A406" s="350">
        <v>90</v>
      </c>
      <c r="B406" s="350"/>
      <c r="C406" s="350" t="s">
        <v>895</v>
      </c>
      <c r="D406" s="365" t="s">
        <v>1018</v>
      </c>
      <c r="E406" s="321" t="s">
        <v>936</v>
      </c>
      <c r="F406" s="350" t="s">
        <v>199</v>
      </c>
      <c r="G406" s="522">
        <v>14</v>
      </c>
      <c r="H406" s="347"/>
      <c r="I406" s="547">
        <f>ROUND(G406*H406,2)</f>
        <v>0</v>
      </c>
      <c r="J406" s="524"/>
      <c r="K406" s="522"/>
      <c r="L406" s="524"/>
      <c r="M406" s="522"/>
      <c r="N406"/>
      <c r="O406"/>
      <c r="P406"/>
      <c r="Q406"/>
      <c r="R406"/>
      <c r="S406"/>
      <c r="T406"/>
      <c r="U406"/>
    </row>
    <row r="407" spans="1:21" s="525" customFormat="1" ht="108.75" customHeight="1">
      <c r="A407" s="350">
        <v>91</v>
      </c>
      <c r="B407" s="350"/>
      <c r="C407" s="350" t="s">
        <v>895</v>
      </c>
      <c r="D407" s="365" t="s">
        <v>937</v>
      </c>
      <c r="E407" s="321" t="s">
        <v>938</v>
      </c>
      <c r="F407" s="350" t="s">
        <v>199</v>
      </c>
      <c r="G407" s="522">
        <f>G406</f>
        <v>14</v>
      </c>
      <c r="H407" s="347"/>
      <c r="I407" s="547">
        <f>ROUND(G407*H407,2)</f>
        <v>0</v>
      </c>
      <c r="J407" s="524"/>
      <c r="K407" s="522"/>
      <c r="L407" s="524"/>
      <c r="M407" s="522"/>
      <c r="N407"/>
      <c r="O407"/>
      <c r="P407"/>
      <c r="Q407"/>
      <c r="R407"/>
      <c r="S407"/>
      <c r="T407"/>
      <c r="U407"/>
    </row>
    <row r="408" spans="1:21" s="525" customFormat="1" ht="12.75">
      <c r="A408" s="350">
        <v>92</v>
      </c>
      <c r="B408" s="350"/>
      <c r="C408" s="350" t="s">
        <v>895</v>
      </c>
      <c r="D408" s="365" t="s">
        <v>939</v>
      </c>
      <c r="E408" s="321" t="s">
        <v>1020</v>
      </c>
      <c r="F408" s="350" t="s">
        <v>199</v>
      </c>
      <c r="G408" s="522">
        <v>4</v>
      </c>
      <c r="H408" s="347"/>
      <c r="I408" s="547">
        <f>ROUND(G408*H408,2)</f>
        <v>0</v>
      </c>
      <c r="J408" s="524"/>
      <c r="K408" s="522"/>
      <c r="L408" s="524"/>
      <c r="M408" s="522"/>
      <c r="N408"/>
      <c r="O408"/>
      <c r="P408"/>
      <c r="Q408"/>
      <c r="R408"/>
      <c r="S408"/>
      <c r="T408"/>
      <c r="U408"/>
    </row>
    <row r="409" spans="1:21" s="525" customFormat="1" ht="12.75">
      <c r="A409" s="350">
        <v>93</v>
      </c>
      <c r="B409" s="350"/>
      <c r="C409" s="350" t="s">
        <v>895</v>
      </c>
      <c r="D409" s="365" t="s">
        <v>941</v>
      </c>
      <c r="E409" s="324" t="s">
        <v>1021</v>
      </c>
      <c r="F409" s="350" t="s">
        <v>199</v>
      </c>
      <c r="G409" s="522">
        <v>1</v>
      </c>
      <c r="H409" s="347"/>
      <c r="I409" s="547">
        <f>ROUND(G409*H409,2)</f>
        <v>0</v>
      </c>
      <c r="J409" s="524"/>
      <c r="K409" s="522"/>
      <c r="L409" s="524"/>
      <c r="M409" s="522"/>
      <c r="N409"/>
      <c r="O409"/>
      <c r="P409"/>
      <c r="Q409"/>
      <c r="R409"/>
      <c r="S409"/>
      <c r="T409"/>
      <c r="U409"/>
    </row>
    <row r="410" spans="1:21" s="525" customFormat="1" ht="66.75" customHeight="1">
      <c r="A410" s="350">
        <v>94</v>
      </c>
      <c r="B410" s="350"/>
      <c r="C410" s="350" t="s">
        <v>895</v>
      </c>
      <c r="D410" s="365" t="s">
        <v>943</v>
      </c>
      <c r="E410" s="324" t="s">
        <v>1083</v>
      </c>
      <c r="F410" s="350" t="s">
        <v>199</v>
      </c>
      <c r="G410" s="522">
        <v>1</v>
      </c>
      <c r="H410" s="347"/>
      <c r="I410" s="547">
        <f>ROUND(G410*H410,2)</f>
        <v>0</v>
      </c>
      <c r="J410" s="524"/>
      <c r="K410" s="522"/>
      <c r="L410" s="524"/>
      <c r="M410" s="522"/>
      <c r="N410"/>
      <c r="O410"/>
      <c r="P410"/>
      <c r="Q410"/>
      <c r="R410"/>
      <c r="S410"/>
      <c r="T410"/>
      <c r="U410"/>
    </row>
    <row r="411" spans="1:25" s="525" customFormat="1" ht="66.75" customHeight="1">
      <c r="A411" s="350">
        <v>95</v>
      </c>
      <c r="B411" s="350"/>
      <c r="C411" s="350" t="s">
        <v>895</v>
      </c>
      <c r="D411" s="365" t="s">
        <v>945</v>
      </c>
      <c r="E411" s="324" t="s">
        <v>1023</v>
      </c>
      <c r="F411" s="350" t="s">
        <v>199</v>
      </c>
      <c r="G411" s="522">
        <v>14</v>
      </c>
      <c r="H411" s="347"/>
      <c r="I411" s="547">
        <f>ROUND(G411*H411,2)</f>
        <v>0</v>
      </c>
      <c r="J411" s="524"/>
      <c r="K411" s="522"/>
      <c r="L411" s="524"/>
      <c r="M411" s="522"/>
      <c r="N411"/>
      <c r="O411"/>
      <c r="P411"/>
      <c r="Q411"/>
      <c r="R411"/>
      <c r="S411"/>
      <c r="T411"/>
      <c r="U411"/>
      <c r="V411" s="322"/>
      <c r="Y411" s="322"/>
    </row>
    <row r="412" spans="1:21" s="525" customFormat="1" ht="70.5" customHeight="1">
      <c r="A412" s="350">
        <v>96</v>
      </c>
      <c r="B412" s="350"/>
      <c r="C412" s="350" t="s">
        <v>895</v>
      </c>
      <c r="D412" s="365" t="s">
        <v>947</v>
      </c>
      <c r="E412" s="324" t="s">
        <v>1084</v>
      </c>
      <c r="F412" s="350" t="s">
        <v>199</v>
      </c>
      <c r="G412" s="522">
        <f>G406+1</f>
        <v>15</v>
      </c>
      <c r="H412" s="347"/>
      <c r="I412" s="547">
        <f>ROUND(G412*H412,2)</f>
        <v>0</v>
      </c>
      <c r="J412" s="524"/>
      <c r="K412" s="522"/>
      <c r="L412" s="524"/>
      <c r="M412" s="522"/>
      <c r="N412"/>
      <c r="O412"/>
      <c r="P412"/>
      <c r="Q412"/>
      <c r="R412"/>
      <c r="S412"/>
      <c r="T412"/>
      <c r="U412"/>
    </row>
    <row r="413" spans="1:25" s="525" customFormat="1" ht="51" customHeight="1" hidden="1">
      <c r="A413" s="350">
        <v>115</v>
      </c>
      <c r="B413" s="350"/>
      <c r="C413" s="350" t="s">
        <v>895</v>
      </c>
      <c r="D413" s="548" t="s">
        <v>1085</v>
      </c>
      <c r="E413" s="314" t="s">
        <v>1086</v>
      </c>
      <c r="F413" s="350" t="s">
        <v>199</v>
      </c>
      <c r="G413" s="522">
        <v>0</v>
      </c>
      <c r="H413" s="347"/>
      <c r="I413" s="547">
        <f>ROUND(G413*H413,2)</f>
        <v>0</v>
      </c>
      <c r="J413" s="524"/>
      <c r="K413" s="522"/>
      <c r="L413" s="524"/>
      <c r="M413" s="522"/>
      <c r="N413"/>
      <c r="O413"/>
      <c r="P413"/>
      <c r="Q413"/>
      <c r="R413"/>
      <c r="S413"/>
      <c r="T413"/>
      <c r="U413"/>
      <c r="V413" s="525" t="s">
        <v>1087</v>
      </c>
      <c r="Y413" s="525" t="s">
        <v>1088</v>
      </c>
    </row>
    <row r="414" spans="1:25" s="525" customFormat="1" ht="38.25" customHeight="1" hidden="1">
      <c r="A414" s="350">
        <v>116</v>
      </c>
      <c r="B414" s="350"/>
      <c r="C414" s="350" t="s">
        <v>895</v>
      </c>
      <c r="D414" s="548" t="s">
        <v>1089</v>
      </c>
      <c r="E414" s="314" t="s">
        <v>1090</v>
      </c>
      <c r="F414" s="350" t="s">
        <v>199</v>
      </c>
      <c r="G414" s="522">
        <v>0</v>
      </c>
      <c r="H414" s="347"/>
      <c r="I414" s="547">
        <f>ROUND(G414*H414,2)</f>
        <v>0</v>
      </c>
      <c r="J414" s="524"/>
      <c r="K414" s="522"/>
      <c r="L414" s="524"/>
      <c r="M414" s="522"/>
      <c r="N414"/>
      <c r="O414"/>
      <c r="P414"/>
      <c r="Q414"/>
      <c r="R414"/>
      <c r="S414"/>
      <c r="T414"/>
      <c r="U414"/>
      <c r="V414" s="525" t="s">
        <v>1091</v>
      </c>
      <c r="Y414" s="525" t="s">
        <v>1092</v>
      </c>
    </row>
    <row r="415" spans="1:25" s="525" customFormat="1" ht="63.75" customHeight="1" hidden="1">
      <c r="A415" s="350">
        <v>117</v>
      </c>
      <c r="B415" s="350"/>
      <c r="C415" s="350" t="s">
        <v>895</v>
      </c>
      <c r="D415" s="548" t="s">
        <v>1093</v>
      </c>
      <c r="E415" s="314" t="s">
        <v>1094</v>
      </c>
      <c r="F415" s="350" t="s">
        <v>199</v>
      </c>
      <c r="G415" s="522">
        <v>0</v>
      </c>
      <c r="H415" s="347"/>
      <c r="I415" s="547">
        <f>ROUND(G415*H415,2)</f>
        <v>0</v>
      </c>
      <c r="J415" s="524"/>
      <c r="K415" s="522"/>
      <c r="L415" s="524"/>
      <c r="M415" s="522"/>
      <c r="N415"/>
      <c r="O415"/>
      <c r="P415"/>
      <c r="Q415"/>
      <c r="R415"/>
      <c r="S415"/>
      <c r="T415"/>
      <c r="U415"/>
      <c r="V415" s="322" t="s">
        <v>1095</v>
      </c>
      <c r="Y415" s="322" t="s">
        <v>1096</v>
      </c>
    </row>
    <row r="416" spans="1:25" s="525" customFormat="1" ht="38.25" customHeight="1" hidden="1">
      <c r="A416" s="350">
        <v>118</v>
      </c>
      <c r="B416" s="350"/>
      <c r="C416" s="350" t="s">
        <v>895</v>
      </c>
      <c r="D416" s="548" t="s">
        <v>1097</v>
      </c>
      <c r="E416" s="314" t="s">
        <v>1098</v>
      </c>
      <c r="F416" s="350" t="s">
        <v>199</v>
      </c>
      <c r="G416" s="522">
        <v>0</v>
      </c>
      <c r="H416" s="347"/>
      <c r="I416" s="547">
        <f>ROUND(G416*H416,2)</f>
        <v>0</v>
      </c>
      <c r="J416" s="524"/>
      <c r="K416" s="522"/>
      <c r="L416" s="524"/>
      <c r="M416" s="522"/>
      <c r="N416"/>
      <c r="O416"/>
      <c r="P416"/>
      <c r="Q416"/>
      <c r="R416"/>
      <c r="S416"/>
      <c r="T416"/>
      <c r="U416"/>
      <c r="V416" s="525" t="s">
        <v>1099</v>
      </c>
      <c r="Y416" s="525" t="s">
        <v>1100</v>
      </c>
    </row>
    <row r="417" spans="1:25" s="525" customFormat="1" ht="38.25" customHeight="1" hidden="1">
      <c r="A417" s="350">
        <v>119</v>
      </c>
      <c r="B417" s="350"/>
      <c r="C417" s="350" t="s">
        <v>895</v>
      </c>
      <c r="D417" s="548" t="s">
        <v>1101</v>
      </c>
      <c r="E417" s="314" t="s">
        <v>1102</v>
      </c>
      <c r="F417" s="350" t="s">
        <v>199</v>
      </c>
      <c r="G417" s="522">
        <v>0</v>
      </c>
      <c r="H417" s="347"/>
      <c r="I417" s="547">
        <f>ROUND(G417*H417,2)</f>
        <v>0</v>
      </c>
      <c r="J417" s="524"/>
      <c r="K417" s="522"/>
      <c r="L417" s="524"/>
      <c r="M417" s="522"/>
      <c r="N417"/>
      <c r="O417"/>
      <c r="P417"/>
      <c r="Q417"/>
      <c r="R417"/>
      <c r="S417"/>
      <c r="T417"/>
      <c r="U417"/>
      <c r="V417" s="525" t="s">
        <v>1103</v>
      </c>
      <c r="Y417" s="525" t="s">
        <v>1104</v>
      </c>
    </row>
    <row r="418" spans="1:21" s="525" customFormat="1" ht="90.75" customHeight="1">
      <c r="A418" s="350">
        <v>97</v>
      </c>
      <c r="B418" s="350"/>
      <c r="C418" s="350" t="s">
        <v>895</v>
      </c>
      <c r="D418" s="365" t="s">
        <v>949</v>
      </c>
      <c r="E418" s="324" t="s">
        <v>1105</v>
      </c>
      <c r="F418" s="350" t="s">
        <v>199</v>
      </c>
      <c r="G418" s="522">
        <v>1</v>
      </c>
      <c r="H418" s="347"/>
      <c r="I418" s="547">
        <f>ROUND(G418*H418,2)</f>
        <v>0</v>
      </c>
      <c r="J418" s="524"/>
      <c r="K418" s="522"/>
      <c r="L418" s="524"/>
      <c r="M418" s="522"/>
      <c r="N418"/>
      <c r="O418"/>
      <c r="P418"/>
      <c r="Q418"/>
      <c r="R418"/>
      <c r="S418"/>
      <c r="T418"/>
      <c r="U418"/>
    </row>
    <row r="419" spans="1:33" s="525" customFormat="1" ht="12.75">
      <c r="A419" s="350">
        <v>98</v>
      </c>
      <c r="B419" s="350"/>
      <c r="C419" s="350" t="s">
        <v>895</v>
      </c>
      <c r="D419" s="322" t="s">
        <v>1025</v>
      </c>
      <c r="E419" s="314" t="s">
        <v>1106</v>
      </c>
      <c r="F419" s="350" t="s">
        <v>199</v>
      </c>
      <c r="G419" s="522">
        <v>1</v>
      </c>
      <c r="H419" s="347"/>
      <c r="I419" s="549">
        <f>ROUND(G419*H419,2)</f>
        <v>0</v>
      </c>
      <c r="J419" s="550"/>
      <c r="K419" s="551"/>
      <c r="L419" s="550"/>
      <c r="M419" s="551"/>
      <c r="N419"/>
      <c r="O419"/>
      <c r="P419"/>
      <c r="Q419"/>
      <c r="R419"/>
      <c r="S419"/>
      <c r="T419"/>
      <c r="U419"/>
      <c r="V419" s="552"/>
      <c r="W419" s="552"/>
      <c r="X419" s="552"/>
      <c r="Y419" s="552"/>
      <c r="Z419" s="552"/>
      <c r="AA419" s="552"/>
      <c r="AB419" s="552"/>
      <c r="AC419" s="552"/>
      <c r="AD419" s="552"/>
      <c r="AE419" s="552"/>
      <c r="AF419" s="552"/>
      <c r="AG419" s="552"/>
    </row>
    <row r="420" spans="1:33" s="525" customFormat="1" ht="12.75">
      <c r="A420" s="350">
        <v>99</v>
      </c>
      <c r="B420" s="350"/>
      <c r="C420" s="350" t="s">
        <v>895</v>
      </c>
      <c r="D420" s="322" t="s">
        <v>953</v>
      </c>
      <c r="E420" s="324" t="s">
        <v>954</v>
      </c>
      <c r="F420" s="350" t="s">
        <v>199</v>
      </c>
      <c r="G420" s="522">
        <v>15</v>
      </c>
      <c r="H420" s="347"/>
      <c r="I420" s="549">
        <f>ROUND(G420*H420,2)</f>
        <v>0</v>
      </c>
      <c r="J420" s="550"/>
      <c r="K420" s="551"/>
      <c r="L420" s="550"/>
      <c r="M420" s="551"/>
      <c r="N420"/>
      <c r="O420"/>
      <c r="P420"/>
      <c r="Q420"/>
      <c r="R420"/>
      <c r="S420"/>
      <c r="T420"/>
      <c r="U420"/>
      <c r="V420" s="552"/>
      <c r="W420" s="552"/>
      <c r="X420" s="552"/>
      <c r="Y420" s="552"/>
      <c r="Z420" s="552"/>
      <c r="AA420" s="552"/>
      <c r="AB420" s="552"/>
      <c r="AC420" s="552"/>
      <c r="AD420" s="552"/>
      <c r="AE420" s="552"/>
      <c r="AF420" s="552"/>
      <c r="AG420" s="552"/>
    </row>
    <row r="421" spans="1:33" s="525" customFormat="1" ht="70.5" customHeight="1">
      <c r="A421" s="350">
        <v>100</v>
      </c>
      <c r="B421" s="350"/>
      <c r="C421" s="350" t="s">
        <v>895</v>
      </c>
      <c r="D421" s="365" t="s">
        <v>955</v>
      </c>
      <c r="E421" s="314" t="s">
        <v>956</v>
      </c>
      <c r="F421" s="350" t="s">
        <v>199</v>
      </c>
      <c r="G421" s="522">
        <v>2</v>
      </c>
      <c r="H421" s="347"/>
      <c r="I421" s="549">
        <f>ROUND(G421*H421,2)</f>
        <v>0</v>
      </c>
      <c r="J421" s="550"/>
      <c r="K421" s="551"/>
      <c r="L421" s="550"/>
      <c r="M421" s="551"/>
      <c r="N421"/>
      <c r="O421"/>
      <c r="P421"/>
      <c r="Q421"/>
      <c r="R421"/>
      <c r="S421"/>
      <c r="T421"/>
      <c r="U421"/>
      <c r="V421" s="552"/>
      <c r="W421" s="552"/>
      <c r="X421" s="552"/>
      <c r="Y421" s="552"/>
      <c r="AC421" s="552"/>
      <c r="AD421" s="552"/>
      <c r="AE421" s="552"/>
      <c r="AF421" s="552"/>
      <c r="AG421" s="552"/>
    </row>
    <row r="422" spans="1:33" s="525" customFormat="1" ht="44.25" customHeight="1">
      <c r="A422" s="350">
        <v>101</v>
      </c>
      <c r="B422" s="350"/>
      <c r="C422" s="350" t="s">
        <v>895</v>
      </c>
      <c r="D422" s="365" t="s">
        <v>957</v>
      </c>
      <c r="E422" s="324" t="s">
        <v>1107</v>
      </c>
      <c r="F422" s="350" t="s">
        <v>199</v>
      </c>
      <c r="G422" s="522">
        <v>1</v>
      </c>
      <c r="H422" s="347"/>
      <c r="I422" s="549">
        <f>ROUND(G422*H422,2)</f>
        <v>0</v>
      </c>
      <c r="J422" s="550"/>
      <c r="K422" s="551"/>
      <c r="L422" s="550"/>
      <c r="M422" s="551"/>
      <c r="N422"/>
      <c r="O422"/>
      <c r="P422"/>
      <c r="Q422"/>
      <c r="R422"/>
      <c r="S422"/>
      <c r="T422"/>
      <c r="U422"/>
      <c r="V422" s="552"/>
      <c r="W422" s="552"/>
      <c r="X422" s="552"/>
      <c r="Y422" s="552"/>
      <c r="Z422" s="552"/>
      <c r="AA422" s="552"/>
      <c r="AB422" s="552"/>
      <c r="AC422" s="552"/>
      <c r="AD422" s="552"/>
      <c r="AE422" s="552"/>
      <c r="AF422" s="552"/>
      <c r="AG422" s="552"/>
    </row>
    <row r="423" spans="1:33" s="525" customFormat="1" ht="79.5" customHeight="1">
      <c r="A423" s="350">
        <v>102</v>
      </c>
      <c r="B423" s="350"/>
      <c r="C423" s="350" t="s">
        <v>895</v>
      </c>
      <c r="D423" s="365" t="s">
        <v>959</v>
      </c>
      <c r="E423" s="328" t="s">
        <v>1108</v>
      </c>
      <c r="F423" s="350" t="s">
        <v>199</v>
      </c>
      <c r="G423" s="522">
        <f>G406</f>
        <v>14</v>
      </c>
      <c r="H423" s="347"/>
      <c r="I423" s="549">
        <f>ROUND(G423*H423,2)</f>
        <v>0</v>
      </c>
      <c r="J423" s="550"/>
      <c r="K423" s="551"/>
      <c r="L423" s="550"/>
      <c r="M423" s="551"/>
      <c r="N423"/>
      <c r="O423"/>
      <c r="P423"/>
      <c r="Q423"/>
      <c r="R423"/>
      <c r="S423"/>
      <c r="T423"/>
      <c r="U423"/>
      <c r="V423" s="552"/>
      <c r="W423" s="552"/>
      <c r="X423" s="552"/>
      <c r="Y423" s="552"/>
      <c r="Z423" s="552"/>
      <c r="AA423" s="552"/>
      <c r="AB423" s="552"/>
      <c r="AC423" s="552"/>
      <c r="AD423" s="552"/>
      <c r="AE423" s="552"/>
      <c r="AF423" s="552"/>
      <c r="AG423" s="552"/>
    </row>
    <row r="424" spans="1:33" s="525" customFormat="1" ht="12.75">
      <c r="A424" s="350">
        <v>103</v>
      </c>
      <c r="B424" s="350"/>
      <c r="C424" s="350" t="s">
        <v>895</v>
      </c>
      <c r="D424" s="365" t="s">
        <v>962</v>
      </c>
      <c r="E424" s="321" t="s">
        <v>1109</v>
      </c>
      <c r="F424" s="350" t="s">
        <v>199</v>
      </c>
      <c r="G424" s="522">
        <v>1</v>
      </c>
      <c r="H424" s="347"/>
      <c r="I424" s="549">
        <f>ROUND(G424*H424,2)</f>
        <v>0</v>
      </c>
      <c r="J424" s="550"/>
      <c r="K424" s="551"/>
      <c r="L424" s="550"/>
      <c r="M424" s="551"/>
      <c r="N424"/>
      <c r="O424"/>
      <c r="P424"/>
      <c r="Q424"/>
      <c r="R424"/>
      <c r="S424"/>
      <c r="T424"/>
      <c r="U424"/>
      <c r="V424" s="552"/>
      <c r="W424" s="552"/>
      <c r="X424" s="552"/>
      <c r="Y424" s="552"/>
      <c r="Z424" s="552"/>
      <c r="AA424" s="552"/>
      <c r="AB424" s="552"/>
      <c r="AC424" s="552"/>
      <c r="AD424" s="552"/>
      <c r="AE424" s="552"/>
      <c r="AF424" s="552"/>
      <c r="AG424" s="552"/>
    </row>
    <row r="425" spans="1:33" s="525" customFormat="1" ht="12.75">
      <c r="A425" s="350">
        <v>104</v>
      </c>
      <c r="B425" s="350"/>
      <c r="C425" s="350" t="s">
        <v>895</v>
      </c>
      <c r="D425" s="365" t="s">
        <v>964</v>
      </c>
      <c r="E425" s="315" t="s">
        <v>965</v>
      </c>
      <c r="F425" s="350" t="s">
        <v>199</v>
      </c>
      <c r="G425" s="522">
        <v>1</v>
      </c>
      <c r="H425" s="347"/>
      <c r="I425" s="549">
        <f>ROUND(G425*H425,2)</f>
        <v>0</v>
      </c>
      <c r="J425" s="550"/>
      <c r="K425" s="551"/>
      <c r="L425" s="550"/>
      <c r="M425" s="551"/>
      <c r="N425"/>
      <c r="O425"/>
      <c r="P425"/>
      <c r="Q425"/>
      <c r="R425"/>
      <c r="S425"/>
      <c r="T425"/>
      <c r="U425"/>
      <c r="V425" s="552"/>
      <c r="W425" s="552"/>
      <c r="X425" s="552"/>
      <c r="Y425" s="552"/>
      <c r="Z425" s="552"/>
      <c r="AA425" s="552"/>
      <c r="AB425" s="552"/>
      <c r="AC425" s="552"/>
      <c r="AD425" s="552"/>
      <c r="AE425" s="552"/>
      <c r="AF425" s="552"/>
      <c r="AG425" s="552"/>
    </row>
    <row r="426" spans="1:33" s="525" customFormat="1" ht="32.25" customHeight="1">
      <c r="A426" s="350">
        <v>105</v>
      </c>
      <c r="B426" s="350"/>
      <c r="C426" s="350" t="s">
        <v>895</v>
      </c>
      <c r="D426" s="365" t="s">
        <v>966</v>
      </c>
      <c r="E426" s="321" t="s">
        <v>1110</v>
      </c>
      <c r="F426" s="350" t="s">
        <v>199</v>
      </c>
      <c r="G426" s="522">
        <v>2</v>
      </c>
      <c r="H426" s="347"/>
      <c r="I426" s="549">
        <f>ROUND(G426*H426,2)</f>
        <v>0</v>
      </c>
      <c r="J426" s="550"/>
      <c r="K426" s="551"/>
      <c r="L426" s="550"/>
      <c r="M426" s="551"/>
      <c r="N426"/>
      <c r="O426"/>
      <c r="P426"/>
      <c r="Q426"/>
      <c r="R426"/>
      <c r="S426"/>
      <c r="T426"/>
      <c r="U426"/>
      <c r="V426" s="552"/>
      <c r="W426" s="552"/>
      <c r="X426" s="552"/>
      <c r="Y426" s="552"/>
      <c r="Z426" s="552"/>
      <c r="AA426" s="552"/>
      <c r="AB426" s="552"/>
      <c r="AC426" s="552"/>
      <c r="AD426" s="552"/>
      <c r="AE426" s="552"/>
      <c r="AF426" s="552"/>
      <c r="AG426" s="552"/>
    </row>
    <row r="427" spans="1:33" s="525" customFormat="1" ht="117" customHeight="1">
      <c r="A427" s="553">
        <v>106</v>
      </c>
      <c r="B427" s="553"/>
      <c r="C427" s="553" t="s">
        <v>895</v>
      </c>
      <c r="D427" s="327" t="s">
        <v>968</v>
      </c>
      <c r="E427" s="328" t="s">
        <v>969</v>
      </c>
      <c r="F427" s="553" t="s">
        <v>199</v>
      </c>
      <c r="G427" s="554">
        <v>1</v>
      </c>
      <c r="H427" s="347"/>
      <c r="I427" s="555">
        <f>ROUND(G427*H427,2)</f>
        <v>0</v>
      </c>
      <c r="J427" s="556"/>
      <c r="K427" s="554"/>
      <c r="L427" s="556"/>
      <c r="M427" s="554"/>
      <c r="N427"/>
      <c r="O427"/>
      <c r="P427"/>
      <c r="Q427"/>
      <c r="R427"/>
      <c r="S427"/>
      <c r="T427"/>
      <c r="U427"/>
      <c r="V427" s="314"/>
      <c r="W427" s="552"/>
      <c r="X427" s="552"/>
      <c r="Y427" s="552"/>
      <c r="Z427" s="552"/>
      <c r="AA427" s="552"/>
      <c r="AB427" s="552"/>
      <c r="AC427" s="552"/>
      <c r="AD427" s="552"/>
      <c r="AE427" s="552"/>
      <c r="AF427" s="552"/>
      <c r="AG427" s="552"/>
    </row>
    <row r="428" spans="1:33" s="525" customFormat="1" ht="39" customHeight="1">
      <c r="A428" s="553">
        <v>107</v>
      </c>
      <c r="B428" s="553"/>
      <c r="C428" s="553" t="s">
        <v>895</v>
      </c>
      <c r="D428" s="327" t="s">
        <v>1111</v>
      </c>
      <c r="E428" s="328" t="s">
        <v>971</v>
      </c>
      <c r="F428" s="553" t="s">
        <v>199</v>
      </c>
      <c r="G428" s="554">
        <v>1</v>
      </c>
      <c r="H428" s="347"/>
      <c r="I428" s="555">
        <f>ROUND(G428*H428,2)</f>
        <v>0</v>
      </c>
      <c r="J428" s="556"/>
      <c r="K428" s="554"/>
      <c r="L428" s="556"/>
      <c r="M428" s="554"/>
      <c r="N428"/>
      <c r="O428"/>
      <c r="P428"/>
      <c r="Q428"/>
      <c r="R428"/>
      <c r="S428"/>
      <c r="T428"/>
      <c r="U428"/>
      <c r="V428" s="314"/>
      <c r="W428" s="552"/>
      <c r="X428" s="552"/>
      <c r="Y428" s="552"/>
      <c r="Z428" s="552"/>
      <c r="AA428" s="552"/>
      <c r="AB428" s="552"/>
      <c r="AC428" s="552"/>
      <c r="AD428" s="552"/>
      <c r="AE428" s="552"/>
      <c r="AF428" s="552"/>
      <c r="AG428" s="552"/>
    </row>
    <row r="429" spans="1:21" s="525" customFormat="1" ht="15.75" customHeight="1">
      <c r="A429" s="350"/>
      <c r="B429" s="350"/>
      <c r="C429" s="350"/>
      <c r="D429" s="365"/>
      <c r="E429" s="519" t="s">
        <v>972</v>
      </c>
      <c r="F429" s="350"/>
      <c r="G429" s="522"/>
      <c r="H429" s="545"/>
      <c r="I429" s="520">
        <f>SUM(I430:I434)</f>
        <v>0</v>
      </c>
      <c r="J429" s="524"/>
      <c r="K429" s="522"/>
      <c r="L429" s="524"/>
      <c r="M429" s="522"/>
      <c r="N429"/>
      <c r="O429"/>
      <c r="P429"/>
      <c r="Q429"/>
      <c r="R429"/>
      <c r="S429"/>
      <c r="T429"/>
      <c r="U429"/>
    </row>
    <row r="430" spans="1:25" s="525" customFormat="1" ht="69.75" customHeight="1">
      <c r="A430" s="350">
        <v>108</v>
      </c>
      <c r="B430" s="350"/>
      <c r="C430" s="350" t="s">
        <v>895</v>
      </c>
      <c r="D430" s="365" t="s">
        <v>973</v>
      </c>
      <c r="E430" s="324" t="s">
        <v>974</v>
      </c>
      <c r="F430" s="350" t="s">
        <v>199</v>
      </c>
      <c r="G430" s="522">
        <v>1</v>
      </c>
      <c r="H430" s="347"/>
      <c r="I430" s="547">
        <f>ROUND(G430*H430,2)</f>
        <v>0</v>
      </c>
      <c r="J430" s="524"/>
      <c r="K430" s="522"/>
      <c r="L430" s="524"/>
      <c r="M430" s="522"/>
      <c r="N430"/>
      <c r="O430"/>
      <c r="P430"/>
      <c r="Q430"/>
      <c r="R430"/>
      <c r="S430"/>
      <c r="T430"/>
      <c r="U430"/>
      <c r="Y430" s="322"/>
    </row>
    <row r="431" spans="1:21" s="525" customFormat="1" ht="45.75" customHeight="1">
      <c r="A431" s="350">
        <v>109</v>
      </c>
      <c r="B431" s="350"/>
      <c r="C431" s="350" t="s">
        <v>895</v>
      </c>
      <c r="D431" s="365" t="s">
        <v>1028</v>
      </c>
      <c r="E431" s="324" t="s">
        <v>1112</v>
      </c>
      <c r="F431" s="350" t="s">
        <v>199</v>
      </c>
      <c r="G431" s="522">
        <v>1</v>
      </c>
      <c r="H431" s="347"/>
      <c r="I431" s="547">
        <f>ROUND(G431*H431,2)</f>
        <v>0</v>
      </c>
      <c r="J431" s="524"/>
      <c r="K431" s="522"/>
      <c r="L431" s="524"/>
      <c r="M431" s="522"/>
      <c r="N431"/>
      <c r="O431"/>
      <c r="P431"/>
      <c r="Q431"/>
      <c r="R431"/>
      <c r="S431"/>
      <c r="T431"/>
      <c r="U431"/>
    </row>
    <row r="432" spans="1:21" s="525" customFormat="1" ht="12.75">
      <c r="A432" s="350">
        <v>110</v>
      </c>
      <c r="B432" s="350"/>
      <c r="C432" s="350" t="s">
        <v>895</v>
      </c>
      <c r="D432" s="365" t="s">
        <v>977</v>
      </c>
      <c r="E432" s="324" t="s">
        <v>1113</v>
      </c>
      <c r="F432" s="350" t="s">
        <v>199</v>
      </c>
      <c r="G432" s="522">
        <v>1</v>
      </c>
      <c r="H432" s="347"/>
      <c r="I432" s="547">
        <f>ROUND(G432*H432,2)</f>
        <v>0</v>
      </c>
      <c r="J432" s="524"/>
      <c r="K432" s="522"/>
      <c r="L432" s="524"/>
      <c r="M432" s="522"/>
      <c r="N432"/>
      <c r="O432"/>
      <c r="P432"/>
      <c r="Q432"/>
      <c r="R432"/>
      <c r="S432"/>
      <c r="T432"/>
      <c r="U432"/>
    </row>
    <row r="433" spans="1:25" s="525" customFormat="1" ht="31.5" customHeight="1">
      <c r="A433" s="350">
        <v>111</v>
      </c>
      <c r="B433" s="350"/>
      <c r="C433" s="350" t="s">
        <v>895</v>
      </c>
      <c r="D433" s="365" t="s">
        <v>979</v>
      </c>
      <c r="E433" s="321" t="s">
        <v>980</v>
      </c>
      <c r="F433" s="350" t="s">
        <v>199</v>
      </c>
      <c r="G433" s="522">
        <v>1</v>
      </c>
      <c r="H433" s="347"/>
      <c r="I433" s="547">
        <f>ROUND(G433*H433,2)</f>
        <v>0</v>
      </c>
      <c r="J433" s="524"/>
      <c r="K433" s="522"/>
      <c r="L433" s="524"/>
      <c r="M433" s="522"/>
      <c r="N433"/>
      <c r="O433"/>
      <c r="P433"/>
      <c r="Q433"/>
      <c r="R433"/>
      <c r="S433"/>
      <c r="T433"/>
      <c r="U433"/>
      <c r="Y433" s="322"/>
    </row>
    <row r="434" spans="1:25" s="525" customFormat="1" ht="93" customHeight="1">
      <c r="A434" s="350">
        <v>112</v>
      </c>
      <c r="B434" s="350"/>
      <c r="C434" s="350" t="s">
        <v>895</v>
      </c>
      <c r="D434" s="365" t="s">
        <v>981</v>
      </c>
      <c r="E434" s="321" t="s">
        <v>1114</v>
      </c>
      <c r="F434" s="350" t="s">
        <v>199</v>
      </c>
      <c r="G434" s="522">
        <v>1</v>
      </c>
      <c r="H434" s="347"/>
      <c r="I434" s="547">
        <f>ROUND(G434*H434,2)</f>
        <v>0</v>
      </c>
      <c r="J434" s="524"/>
      <c r="K434" s="522"/>
      <c r="L434" s="524"/>
      <c r="M434" s="522"/>
      <c r="N434"/>
      <c r="O434"/>
      <c r="P434"/>
      <c r="Q434"/>
      <c r="R434"/>
      <c r="S434"/>
      <c r="T434"/>
      <c r="U434"/>
      <c r="V434" s="322"/>
      <c r="Y434" s="322"/>
    </row>
    <row r="435" spans="1:21" s="525" customFormat="1" ht="24" customHeight="1" hidden="1">
      <c r="A435" s="350"/>
      <c r="B435" s="350"/>
      <c r="C435" s="350"/>
      <c r="D435" s="365"/>
      <c r="E435" s="519" t="s">
        <v>983</v>
      </c>
      <c r="F435" s="350"/>
      <c r="G435" s="522"/>
      <c r="H435" s="523"/>
      <c r="I435" s="520">
        <f>SUM(I436:I436)</f>
        <v>0</v>
      </c>
      <c r="J435" s="524"/>
      <c r="K435" s="522"/>
      <c r="L435" s="524"/>
      <c r="M435" s="522"/>
      <c r="N435"/>
      <c r="O435"/>
      <c r="P435"/>
      <c r="Q435"/>
      <c r="R435"/>
      <c r="S435"/>
      <c r="T435"/>
      <c r="U435"/>
    </row>
    <row r="436" spans="1:21" s="525" customFormat="1" ht="21.75" customHeight="1" hidden="1">
      <c r="A436" s="350">
        <v>144</v>
      </c>
      <c r="B436" s="350"/>
      <c r="C436" s="350"/>
      <c r="D436" s="365"/>
      <c r="E436" s="322"/>
      <c r="F436" s="350" t="s">
        <v>199</v>
      </c>
      <c r="G436" s="522">
        <v>0</v>
      </c>
      <c r="H436" s="523">
        <v>0</v>
      </c>
      <c r="I436" s="523">
        <f>ROUND(G436*H436,2)</f>
        <v>0</v>
      </c>
      <c r="J436" s="524"/>
      <c r="K436" s="522"/>
      <c r="L436" s="524"/>
      <c r="M436" s="522"/>
      <c r="N436"/>
      <c r="O436"/>
      <c r="P436"/>
      <c r="Q436"/>
      <c r="R436"/>
      <c r="S436"/>
      <c r="T436"/>
      <c r="U436"/>
    </row>
    <row r="437" spans="1:21" s="558" customFormat="1" ht="12.75">
      <c r="A437" s="557"/>
      <c r="D437" s="559"/>
      <c r="E437" s="559" t="s">
        <v>988</v>
      </c>
      <c r="I437" s="560">
        <f>I14+I144+I318+I391</f>
        <v>0</v>
      </c>
      <c r="K437" s="561">
        <f>K14+K145</f>
        <v>0</v>
      </c>
      <c r="M437" s="561">
        <f>M14+M145</f>
        <v>0</v>
      </c>
      <c r="N437"/>
      <c r="O437"/>
      <c r="P437"/>
      <c r="Q437"/>
      <c r="R437"/>
      <c r="S437"/>
      <c r="T437"/>
      <c r="U437"/>
    </row>
  </sheetData>
  <sheetProtection password="E500" sheet="1"/>
  <mergeCells count="8">
    <mergeCell ref="C3:E3"/>
    <mergeCell ref="C7:E7"/>
    <mergeCell ref="C8:D8"/>
    <mergeCell ref="C9:D9"/>
    <mergeCell ref="V11:X11"/>
    <mergeCell ref="Y11:AA11"/>
    <mergeCell ref="V12:X12"/>
    <mergeCell ref="Y12:AA12"/>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2.xml><?xml version="1.0" encoding="utf-8"?>
<worksheet xmlns="http://schemas.openxmlformats.org/spreadsheetml/2006/main" xmlns:r="http://schemas.openxmlformats.org/officeDocument/2006/relationships">
  <dimension ref="A1:S59"/>
  <sheetViews>
    <sheetView showGridLines="0" zoomScale="130" zoomScaleNormal="130" workbookViewId="0" topLeftCell="A31">
      <selection activeCell="M39" sqref="M39"/>
    </sheetView>
  </sheetViews>
  <sheetFormatPr defaultColWidth="9.140625" defaultRowHeight="12.75"/>
  <cols>
    <col min="1" max="1" width="2.421875" style="117" customWidth="1"/>
    <col min="2" max="2" width="3.140625" style="117" customWidth="1"/>
    <col min="3" max="3" width="2.7109375" style="117" customWidth="1"/>
    <col min="4" max="4" width="6.8515625" style="117" customWidth="1"/>
    <col min="5" max="5" width="13.57421875" style="117" customWidth="1"/>
    <col min="6" max="6" width="0.5625" style="117" customWidth="1"/>
    <col min="7" max="7" width="2.57421875" style="117" customWidth="1"/>
    <col min="8" max="8" width="2.7109375" style="117" customWidth="1"/>
    <col min="9" max="9" width="9.7109375" style="117" customWidth="1"/>
    <col min="10" max="10" width="13.57421875" style="117" customWidth="1"/>
    <col min="11" max="11" width="0.71875" style="117" customWidth="1"/>
    <col min="12" max="12" width="2.421875" style="117" customWidth="1"/>
    <col min="13" max="13" width="2.8515625" style="117" customWidth="1"/>
    <col min="14" max="14" width="2.00390625" style="117" customWidth="1"/>
    <col min="15" max="15" width="12.7109375" style="117" customWidth="1"/>
    <col min="16" max="16" width="2.8515625" style="117" customWidth="1"/>
    <col min="17" max="17" width="2.00390625" style="117" customWidth="1"/>
    <col min="18" max="18" width="13.57421875" style="117" customWidth="1"/>
    <col min="19" max="19" width="0.5625" style="117" customWidth="1"/>
    <col min="20" max="16384" width="9.140625" style="117" customWidth="1"/>
  </cols>
  <sheetData>
    <row r="1" spans="1:19" ht="12.75" customHeight="1" hidden="1">
      <c r="A1" s="118"/>
      <c r="B1" s="119"/>
      <c r="C1" s="119"/>
      <c r="D1" s="119"/>
      <c r="E1" s="119"/>
      <c r="F1" s="119"/>
      <c r="G1" s="119"/>
      <c r="H1" s="119"/>
      <c r="I1" s="119"/>
      <c r="J1" s="119"/>
      <c r="K1" s="119"/>
      <c r="L1" s="119"/>
      <c r="M1" s="119"/>
      <c r="N1" s="119"/>
      <c r="O1" s="119"/>
      <c r="P1" s="119"/>
      <c r="Q1" s="119"/>
      <c r="R1" s="119"/>
      <c r="S1" s="120"/>
    </row>
    <row r="2" spans="1:19" ht="23.25" customHeight="1">
      <c r="A2" s="118"/>
      <c r="B2" s="119"/>
      <c r="C2" s="119"/>
      <c r="D2" s="119"/>
      <c r="E2" s="119"/>
      <c r="F2" s="119"/>
      <c r="G2" s="121" t="s">
        <v>87</v>
      </c>
      <c r="H2" s="119"/>
      <c r="I2" s="119"/>
      <c r="J2" s="119"/>
      <c r="K2" s="119"/>
      <c r="L2" s="119"/>
      <c r="M2" s="119"/>
      <c r="N2" s="119"/>
      <c r="O2" s="119"/>
      <c r="P2" s="119"/>
      <c r="Q2" s="119"/>
      <c r="R2" s="119"/>
      <c r="S2" s="122"/>
    </row>
    <row r="3" spans="1:19" ht="12" customHeight="1" hidden="1">
      <c r="A3" s="123"/>
      <c r="B3" s="124"/>
      <c r="C3" s="124"/>
      <c r="D3" s="124"/>
      <c r="E3" s="124"/>
      <c r="F3" s="124"/>
      <c r="G3" s="124"/>
      <c r="H3" s="124"/>
      <c r="I3" s="124"/>
      <c r="J3" s="124"/>
      <c r="K3" s="124"/>
      <c r="L3" s="124"/>
      <c r="M3" s="124"/>
      <c r="N3" s="124"/>
      <c r="O3" s="124"/>
      <c r="P3" s="124"/>
      <c r="Q3" s="124"/>
      <c r="R3" s="124"/>
      <c r="S3" s="125"/>
    </row>
    <row r="4" spans="1:19" ht="8.25" customHeight="1">
      <c r="A4" s="126"/>
      <c r="B4" s="127"/>
      <c r="C4" s="127"/>
      <c r="D4" s="127"/>
      <c r="E4" s="127"/>
      <c r="F4" s="127"/>
      <c r="G4" s="127"/>
      <c r="H4" s="127"/>
      <c r="I4" s="127"/>
      <c r="J4" s="127"/>
      <c r="K4" s="127"/>
      <c r="L4" s="127"/>
      <c r="M4" s="127"/>
      <c r="N4" s="127"/>
      <c r="O4" s="127"/>
      <c r="P4" s="127"/>
      <c r="Q4" s="127"/>
      <c r="R4" s="127"/>
      <c r="S4" s="128"/>
    </row>
    <row r="5" spans="1:19" ht="24" customHeight="1">
      <c r="A5" s="129"/>
      <c r="B5" s="130" t="s">
        <v>88</v>
      </c>
      <c r="C5" s="130"/>
      <c r="D5" s="130"/>
      <c r="E5" s="131" t="s">
        <v>75</v>
      </c>
      <c r="F5" s="131"/>
      <c r="G5" s="131"/>
      <c r="H5" s="131"/>
      <c r="I5" s="131"/>
      <c r="J5" s="131"/>
      <c r="K5" s="130"/>
      <c r="L5" s="130"/>
      <c r="M5" s="130"/>
      <c r="N5" s="130"/>
      <c r="O5" s="130" t="s">
        <v>89</v>
      </c>
      <c r="P5" s="132" t="s">
        <v>17</v>
      </c>
      <c r="Q5" s="133"/>
      <c r="R5" s="134"/>
      <c r="S5" s="135"/>
    </row>
    <row r="6" spans="1:19" ht="17.25" customHeight="1" hidden="1">
      <c r="A6" s="129"/>
      <c r="B6" s="130" t="s">
        <v>90</v>
      </c>
      <c r="C6" s="130"/>
      <c r="D6" s="130"/>
      <c r="E6" s="136" t="s">
        <v>91</v>
      </c>
      <c r="F6" s="130"/>
      <c r="G6" s="130"/>
      <c r="H6" s="130"/>
      <c r="I6" s="130"/>
      <c r="J6" s="137"/>
      <c r="K6" s="130"/>
      <c r="L6" s="130"/>
      <c r="M6" s="130"/>
      <c r="N6" s="130"/>
      <c r="O6" s="130"/>
      <c r="P6" s="136"/>
      <c r="Q6" s="138"/>
      <c r="R6" s="137"/>
      <c r="S6" s="135"/>
    </row>
    <row r="7" spans="1:19" ht="24" customHeight="1">
      <c r="A7" s="129"/>
      <c r="B7" s="130" t="s">
        <v>92</v>
      </c>
      <c r="C7" s="130"/>
      <c r="D7" s="130"/>
      <c r="E7" s="139" t="s">
        <v>93</v>
      </c>
      <c r="F7" s="139"/>
      <c r="G7" s="139"/>
      <c r="H7" s="139"/>
      <c r="I7" s="139"/>
      <c r="J7" s="139"/>
      <c r="K7" s="130"/>
      <c r="L7" s="130"/>
      <c r="M7" s="130"/>
      <c r="N7" s="130"/>
      <c r="O7" s="130" t="s">
        <v>94</v>
      </c>
      <c r="P7" s="136"/>
      <c r="Q7" s="138"/>
      <c r="R7" s="137"/>
      <c r="S7" s="135"/>
    </row>
    <row r="8" spans="1:19" ht="17.25" customHeight="1" hidden="1">
      <c r="A8" s="129"/>
      <c r="B8" s="130" t="s">
        <v>95</v>
      </c>
      <c r="C8" s="130"/>
      <c r="D8" s="130"/>
      <c r="E8" s="136" t="s">
        <v>17</v>
      </c>
      <c r="F8" s="130"/>
      <c r="G8" s="130"/>
      <c r="H8" s="130"/>
      <c r="I8" s="130"/>
      <c r="J8" s="137"/>
      <c r="K8" s="130"/>
      <c r="L8" s="130"/>
      <c r="M8" s="130"/>
      <c r="N8" s="130"/>
      <c r="O8" s="130"/>
      <c r="P8" s="136"/>
      <c r="Q8" s="138"/>
      <c r="R8" s="137"/>
      <c r="S8" s="135"/>
    </row>
    <row r="9" spans="1:19" ht="24" customHeight="1">
      <c r="A9" s="129"/>
      <c r="B9" s="130" t="s">
        <v>96</v>
      </c>
      <c r="C9" s="130"/>
      <c r="D9" s="130"/>
      <c r="E9" s="140" t="s">
        <v>97</v>
      </c>
      <c r="F9" s="140"/>
      <c r="G9" s="140"/>
      <c r="H9" s="140"/>
      <c r="I9" s="140"/>
      <c r="J9" s="140"/>
      <c r="K9" s="130"/>
      <c r="L9" s="130"/>
      <c r="M9" s="130"/>
      <c r="N9" s="130"/>
      <c r="O9" s="130" t="s">
        <v>98</v>
      </c>
      <c r="P9" s="140"/>
      <c r="Q9" s="140"/>
      <c r="R9" s="140"/>
      <c r="S9" s="135"/>
    </row>
    <row r="10" spans="1:19" ht="17.25" customHeight="1" hidden="1">
      <c r="A10" s="129"/>
      <c r="B10" s="130" t="s">
        <v>99</v>
      </c>
      <c r="C10" s="130"/>
      <c r="D10" s="130"/>
      <c r="E10" s="130" t="s">
        <v>17</v>
      </c>
      <c r="F10" s="130"/>
      <c r="G10" s="130"/>
      <c r="H10" s="130"/>
      <c r="I10" s="130"/>
      <c r="J10" s="130"/>
      <c r="K10" s="130"/>
      <c r="L10" s="130"/>
      <c r="M10" s="130"/>
      <c r="N10" s="130"/>
      <c r="O10" s="130"/>
      <c r="P10" s="138"/>
      <c r="Q10" s="138"/>
      <c r="R10" s="130"/>
      <c r="S10" s="135"/>
    </row>
    <row r="11" spans="1:19" ht="17.25" customHeight="1" hidden="1">
      <c r="A11" s="129"/>
      <c r="B11" s="130" t="s">
        <v>100</v>
      </c>
      <c r="C11" s="130"/>
      <c r="D11" s="130"/>
      <c r="E11" s="130" t="s">
        <v>17</v>
      </c>
      <c r="F11" s="130"/>
      <c r="G11" s="130"/>
      <c r="H11" s="130"/>
      <c r="I11" s="130"/>
      <c r="J11" s="130"/>
      <c r="K11" s="130"/>
      <c r="L11" s="130"/>
      <c r="M11" s="130"/>
      <c r="N11" s="130"/>
      <c r="O11" s="130"/>
      <c r="P11" s="138"/>
      <c r="Q11" s="138"/>
      <c r="R11" s="130"/>
      <c r="S11" s="135"/>
    </row>
    <row r="12" spans="1:19" ht="17.25" customHeight="1" hidden="1">
      <c r="A12" s="129"/>
      <c r="B12" s="130" t="s">
        <v>101</v>
      </c>
      <c r="C12" s="130"/>
      <c r="D12" s="130"/>
      <c r="E12" s="130" t="s">
        <v>17</v>
      </c>
      <c r="F12" s="130"/>
      <c r="G12" s="130"/>
      <c r="H12" s="130"/>
      <c r="I12" s="130"/>
      <c r="J12" s="130"/>
      <c r="K12" s="130"/>
      <c r="L12" s="130"/>
      <c r="M12" s="130"/>
      <c r="N12" s="130"/>
      <c r="O12" s="130"/>
      <c r="P12" s="138"/>
      <c r="Q12" s="138"/>
      <c r="R12" s="130"/>
      <c r="S12" s="135"/>
    </row>
    <row r="13" spans="1:19" ht="17.25" customHeight="1" hidden="1">
      <c r="A13" s="129"/>
      <c r="B13" s="130"/>
      <c r="C13" s="130"/>
      <c r="D13" s="130"/>
      <c r="E13" s="130" t="s">
        <v>17</v>
      </c>
      <c r="F13" s="130"/>
      <c r="G13" s="130"/>
      <c r="H13" s="130"/>
      <c r="I13" s="130"/>
      <c r="J13" s="130"/>
      <c r="K13" s="130"/>
      <c r="L13" s="130"/>
      <c r="M13" s="130"/>
      <c r="N13" s="130"/>
      <c r="O13" s="130"/>
      <c r="P13" s="138"/>
      <c r="Q13" s="138"/>
      <c r="R13" s="130"/>
      <c r="S13" s="135"/>
    </row>
    <row r="14" spans="1:19" ht="17.25" customHeight="1" hidden="1">
      <c r="A14" s="129"/>
      <c r="B14" s="130"/>
      <c r="C14" s="130"/>
      <c r="D14" s="130"/>
      <c r="E14" s="130" t="s">
        <v>17</v>
      </c>
      <c r="F14" s="130"/>
      <c r="G14" s="130"/>
      <c r="H14" s="130"/>
      <c r="I14" s="130"/>
      <c r="J14" s="130"/>
      <c r="K14" s="130"/>
      <c r="L14" s="130"/>
      <c r="M14" s="130"/>
      <c r="N14" s="130"/>
      <c r="O14" s="130"/>
      <c r="P14" s="138"/>
      <c r="Q14" s="138"/>
      <c r="R14" s="130"/>
      <c r="S14" s="135"/>
    </row>
    <row r="15" spans="1:19" ht="17.25" customHeight="1" hidden="1">
      <c r="A15" s="129"/>
      <c r="B15" s="130"/>
      <c r="C15" s="130"/>
      <c r="D15" s="130"/>
      <c r="E15" s="130" t="s">
        <v>17</v>
      </c>
      <c r="F15" s="130"/>
      <c r="G15" s="130"/>
      <c r="H15" s="130"/>
      <c r="I15" s="130"/>
      <c r="J15" s="130"/>
      <c r="K15" s="130"/>
      <c r="L15" s="130"/>
      <c r="M15" s="130"/>
      <c r="N15" s="130"/>
      <c r="O15" s="130"/>
      <c r="P15" s="138"/>
      <c r="Q15" s="138"/>
      <c r="R15" s="130"/>
      <c r="S15" s="135"/>
    </row>
    <row r="16" spans="1:19" ht="17.25" customHeight="1" hidden="1">
      <c r="A16" s="129"/>
      <c r="B16" s="130"/>
      <c r="C16" s="130"/>
      <c r="D16" s="130"/>
      <c r="E16" s="130" t="s">
        <v>17</v>
      </c>
      <c r="F16" s="130"/>
      <c r="G16" s="130"/>
      <c r="H16" s="130"/>
      <c r="I16" s="130"/>
      <c r="J16" s="130"/>
      <c r="K16" s="130"/>
      <c r="L16" s="130"/>
      <c r="M16" s="130"/>
      <c r="N16" s="130"/>
      <c r="O16" s="130"/>
      <c r="P16" s="138"/>
      <c r="Q16" s="138"/>
      <c r="R16" s="130"/>
      <c r="S16" s="135"/>
    </row>
    <row r="17" spans="1:19" ht="17.25" customHeight="1" hidden="1">
      <c r="A17" s="129"/>
      <c r="B17" s="130"/>
      <c r="C17" s="130"/>
      <c r="D17" s="130"/>
      <c r="E17" s="130" t="s">
        <v>17</v>
      </c>
      <c r="F17" s="130"/>
      <c r="G17" s="130"/>
      <c r="H17" s="130"/>
      <c r="I17" s="130"/>
      <c r="J17" s="130"/>
      <c r="K17" s="130"/>
      <c r="L17" s="130"/>
      <c r="M17" s="130"/>
      <c r="N17" s="130"/>
      <c r="O17" s="130"/>
      <c r="P17" s="138"/>
      <c r="Q17" s="138"/>
      <c r="R17" s="130"/>
      <c r="S17" s="135"/>
    </row>
    <row r="18" spans="1:19" ht="17.25" customHeight="1" hidden="1">
      <c r="A18" s="129"/>
      <c r="B18" s="130"/>
      <c r="C18" s="130"/>
      <c r="D18" s="130"/>
      <c r="E18" s="130" t="s">
        <v>17</v>
      </c>
      <c r="F18" s="130"/>
      <c r="G18" s="130"/>
      <c r="H18" s="130"/>
      <c r="I18" s="130"/>
      <c r="J18" s="130"/>
      <c r="K18" s="130"/>
      <c r="L18" s="130"/>
      <c r="M18" s="130"/>
      <c r="N18" s="130"/>
      <c r="O18" s="130"/>
      <c r="P18" s="138"/>
      <c r="Q18" s="138"/>
      <c r="R18" s="130"/>
      <c r="S18" s="135"/>
    </row>
    <row r="19" spans="1:19" ht="17.25" customHeight="1" hidden="1">
      <c r="A19" s="129"/>
      <c r="B19" s="130"/>
      <c r="C19" s="130"/>
      <c r="D19" s="130"/>
      <c r="E19" s="130" t="s">
        <v>17</v>
      </c>
      <c r="F19" s="130"/>
      <c r="G19" s="130"/>
      <c r="H19" s="130"/>
      <c r="I19" s="130"/>
      <c r="J19" s="130"/>
      <c r="K19" s="130"/>
      <c r="L19" s="130"/>
      <c r="M19" s="130"/>
      <c r="N19" s="130"/>
      <c r="O19" s="130"/>
      <c r="P19" s="138"/>
      <c r="Q19" s="138"/>
      <c r="R19" s="130"/>
      <c r="S19" s="135"/>
    </row>
    <row r="20" spans="1:19" ht="17.25" customHeight="1" hidden="1">
      <c r="A20" s="129"/>
      <c r="B20" s="130"/>
      <c r="C20" s="130"/>
      <c r="D20" s="130"/>
      <c r="E20" s="130" t="s">
        <v>17</v>
      </c>
      <c r="F20" s="130"/>
      <c r="G20" s="130"/>
      <c r="H20" s="130"/>
      <c r="I20" s="130"/>
      <c r="J20" s="130"/>
      <c r="K20" s="130"/>
      <c r="L20" s="130"/>
      <c r="M20" s="130"/>
      <c r="N20" s="130"/>
      <c r="O20" s="130"/>
      <c r="P20" s="138"/>
      <c r="Q20" s="138"/>
      <c r="R20" s="130"/>
      <c r="S20" s="135"/>
    </row>
    <row r="21" spans="1:19" ht="17.25" customHeight="1" hidden="1">
      <c r="A21" s="129"/>
      <c r="B21" s="130"/>
      <c r="C21" s="130"/>
      <c r="D21" s="130"/>
      <c r="E21" s="130" t="s">
        <v>17</v>
      </c>
      <c r="F21" s="130"/>
      <c r="G21" s="130"/>
      <c r="H21" s="130"/>
      <c r="I21" s="130"/>
      <c r="J21" s="130"/>
      <c r="K21" s="130"/>
      <c r="L21" s="130"/>
      <c r="M21" s="130"/>
      <c r="N21" s="130"/>
      <c r="O21" s="130"/>
      <c r="P21" s="138"/>
      <c r="Q21" s="138"/>
      <c r="R21" s="130"/>
      <c r="S21" s="135"/>
    </row>
    <row r="22" spans="1:19" ht="17.25" customHeight="1" hidden="1">
      <c r="A22" s="129"/>
      <c r="B22" s="130"/>
      <c r="C22" s="130"/>
      <c r="D22" s="130"/>
      <c r="E22" s="130" t="s">
        <v>17</v>
      </c>
      <c r="F22" s="130"/>
      <c r="G22" s="130"/>
      <c r="H22" s="130"/>
      <c r="I22" s="130"/>
      <c r="J22" s="130"/>
      <c r="K22" s="130"/>
      <c r="L22" s="130"/>
      <c r="M22" s="130"/>
      <c r="N22" s="130"/>
      <c r="O22" s="130"/>
      <c r="P22" s="138"/>
      <c r="Q22" s="138"/>
      <c r="R22" s="130"/>
      <c r="S22" s="135"/>
    </row>
    <row r="23" spans="1:19" ht="17.25" customHeight="1" hidden="1">
      <c r="A23" s="129"/>
      <c r="B23" s="130"/>
      <c r="C23" s="130"/>
      <c r="D23" s="130"/>
      <c r="E23" s="130" t="s">
        <v>17</v>
      </c>
      <c r="F23" s="130"/>
      <c r="G23" s="130"/>
      <c r="H23" s="130"/>
      <c r="I23" s="130"/>
      <c r="J23" s="130"/>
      <c r="K23" s="130"/>
      <c r="L23" s="130"/>
      <c r="M23" s="130"/>
      <c r="N23" s="130"/>
      <c r="O23" s="130"/>
      <c r="P23" s="138"/>
      <c r="Q23" s="138"/>
      <c r="R23" s="130"/>
      <c r="S23" s="135"/>
    </row>
    <row r="24" spans="1:19" ht="17.25" customHeight="1" hidden="1">
      <c r="A24" s="129"/>
      <c r="B24" s="130"/>
      <c r="C24" s="130"/>
      <c r="D24" s="130"/>
      <c r="E24" s="130" t="s">
        <v>17</v>
      </c>
      <c r="F24" s="130"/>
      <c r="G24" s="130"/>
      <c r="H24" s="130"/>
      <c r="I24" s="130"/>
      <c r="J24" s="130"/>
      <c r="K24" s="130"/>
      <c r="L24" s="130"/>
      <c r="M24" s="130"/>
      <c r="N24" s="130"/>
      <c r="O24" s="130"/>
      <c r="P24" s="138"/>
      <c r="Q24" s="138"/>
      <c r="R24" s="130"/>
      <c r="S24" s="135"/>
    </row>
    <row r="25" spans="1:19" ht="17.25" customHeight="1">
      <c r="A25" s="129"/>
      <c r="B25" s="130"/>
      <c r="C25" s="130"/>
      <c r="D25" s="130"/>
      <c r="E25" s="130"/>
      <c r="F25" s="130"/>
      <c r="G25" s="130"/>
      <c r="H25" s="130"/>
      <c r="I25" s="130"/>
      <c r="J25" s="130"/>
      <c r="K25" s="130"/>
      <c r="L25" s="130"/>
      <c r="M25" s="130"/>
      <c r="N25" s="130"/>
      <c r="O25" s="130" t="s">
        <v>102</v>
      </c>
      <c r="P25" s="130" t="s">
        <v>103</v>
      </c>
      <c r="Q25" s="130"/>
      <c r="R25" s="130"/>
      <c r="S25" s="135"/>
    </row>
    <row r="26" spans="1:19" ht="17.25" customHeight="1">
      <c r="A26" s="129"/>
      <c r="B26" s="130" t="s">
        <v>104</v>
      </c>
      <c r="C26" s="130"/>
      <c r="D26" s="130"/>
      <c r="E26" s="132" t="s">
        <v>105</v>
      </c>
      <c r="F26" s="141"/>
      <c r="G26" s="141"/>
      <c r="H26" s="141"/>
      <c r="I26" s="141"/>
      <c r="J26" s="134"/>
      <c r="K26" s="130"/>
      <c r="L26" s="130"/>
      <c r="M26" s="130"/>
      <c r="N26" s="130"/>
      <c r="O26" s="142"/>
      <c r="P26" s="143"/>
      <c r="Q26" s="144"/>
      <c r="R26" s="145"/>
      <c r="S26" s="135"/>
    </row>
    <row r="27" spans="1:19" ht="17.25" customHeight="1">
      <c r="A27" s="129"/>
      <c r="B27" s="130" t="s">
        <v>41</v>
      </c>
      <c r="C27" s="130"/>
      <c r="D27" s="130"/>
      <c r="E27" s="136"/>
      <c r="F27" s="130"/>
      <c r="G27" s="130"/>
      <c r="H27" s="130"/>
      <c r="I27" s="130"/>
      <c r="J27" s="137"/>
      <c r="K27" s="130"/>
      <c r="L27" s="130"/>
      <c r="M27" s="130"/>
      <c r="N27" s="130"/>
      <c r="O27" s="142"/>
      <c r="P27" s="143"/>
      <c r="Q27" s="144"/>
      <c r="R27" s="145"/>
      <c r="S27" s="135"/>
    </row>
    <row r="28" spans="1:19" ht="17.25" customHeight="1">
      <c r="A28" s="129"/>
      <c r="B28" s="130" t="s">
        <v>46</v>
      </c>
      <c r="C28" s="130"/>
      <c r="D28" s="130"/>
      <c r="E28" s="136" t="s">
        <v>17</v>
      </c>
      <c r="F28" s="130"/>
      <c r="G28" s="130"/>
      <c r="H28" s="130"/>
      <c r="I28" s="130"/>
      <c r="J28" s="137"/>
      <c r="K28" s="130"/>
      <c r="L28" s="130"/>
      <c r="M28" s="130"/>
      <c r="N28" s="130"/>
      <c r="O28" s="142"/>
      <c r="P28" s="143"/>
      <c r="Q28" s="144"/>
      <c r="R28" s="145"/>
      <c r="S28" s="135"/>
    </row>
    <row r="29" spans="1:19" ht="17.25" customHeight="1">
      <c r="A29" s="129"/>
      <c r="B29" s="130"/>
      <c r="C29" s="130"/>
      <c r="D29" s="130"/>
      <c r="E29" s="146"/>
      <c r="F29" s="147"/>
      <c r="G29" s="147"/>
      <c r="H29" s="147"/>
      <c r="I29" s="147"/>
      <c r="J29" s="148"/>
      <c r="K29" s="130"/>
      <c r="L29" s="130"/>
      <c r="M29" s="130"/>
      <c r="N29" s="130"/>
      <c r="O29" s="138"/>
      <c r="P29" s="138"/>
      <c r="Q29" s="138"/>
      <c r="R29" s="130"/>
      <c r="S29" s="135"/>
    </row>
    <row r="30" spans="1:19" ht="17.25" customHeight="1">
      <c r="A30" s="129"/>
      <c r="B30" s="130"/>
      <c r="C30" s="130"/>
      <c r="D30" s="130"/>
      <c r="E30" s="138" t="s">
        <v>106</v>
      </c>
      <c r="F30" s="130"/>
      <c r="G30" s="130" t="s">
        <v>107</v>
      </c>
      <c r="H30" s="130"/>
      <c r="I30" s="130"/>
      <c r="J30" s="130"/>
      <c r="K30" s="130"/>
      <c r="L30" s="130"/>
      <c r="M30" s="130"/>
      <c r="N30" s="130"/>
      <c r="O30" s="138" t="s">
        <v>108</v>
      </c>
      <c r="P30" s="138"/>
      <c r="Q30" s="138"/>
      <c r="R30" s="149"/>
      <c r="S30" s="135"/>
    </row>
    <row r="31" spans="1:19" ht="17.25" customHeight="1">
      <c r="A31" s="129"/>
      <c r="B31" s="130"/>
      <c r="C31" s="130"/>
      <c r="D31" s="130"/>
      <c r="E31" s="142"/>
      <c r="F31" s="130"/>
      <c r="G31" s="143"/>
      <c r="H31" s="150"/>
      <c r="I31" s="151"/>
      <c r="J31" s="130"/>
      <c r="K31" s="130"/>
      <c r="L31" s="130"/>
      <c r="M31" s="130"/>
      <c r="N31" s="130"/>
      <c r="O31" s="152" t="s">
        <v>109</v>
      </c>
      <c r="P31" s="138"/>
      <c r="Q31" s="138"/>
      <c r="R31" s="149"/>
      <c r="S31" s="135"/>
    </row>
    <row r="32" spans="1:19" ht="8.25" customHeight="1">
      <c r="A32" s="153"/>
      <c r="B32" s="154"/>
      <c r="C32" s="154"/>
      <c r="D32" s="154"/>
      <c r="E32" s="154"/>
      <c r="F32" s="154"/>
      <c r="G32" s="154"/>
      <c r="H32" s="154"/>
      <c r="I32" s="154"/>
      <c r="J32" s="154"/>
      <c r="K32" s="154"/>
      <c r="L32" s="154"/>
      <c r="M32" s="154"/>
      <c r="N32" s="154"/>
      <c r="O32" s="154"/>
      <c r="P32" s="154"/>
      <c r="Q32" s="154"/>
      <c r="R32" s="154"/>
      <c r="S32" s="155"/>
    </row>
    <row r="33" spans="1:19" ht="20.25" customHeight="1">
      <c r="A33" s="156"/>
      <c r="B33" s="157"/>
      <c r="C33" s="157"/>
      <c r="D33" s="157"/>
      <c r="E33" s="158" t="s">
        <v>110</v>
      </c>
      <c r="F33" s="157"/>
      <c r="G33" s="157"/>
      <c r="H33" s="157"/>
      <c r="I33" s="157"/>
      <c r="J33" s="157"/>
      <c r="K33" s="157"/>
      <c r="L33" s="157"/>
      <c r="M33" s="157"/>
      <c r="N33" s="157"/>
      <c r="O33" s="157"/>
      <c r="P33" s="157"/>
      <c r="Q33" s="157"/>
      <c r="R33" s="157"/>
      <c r="S33" s="159"/>
    </row>
    <row r="34" spans="1:19" ht="20.25" customHeight="1">
      <c r="A34" s="160" t="s">
        <v>111</v>
      </c>
      <c r="B34" s="161"/>
      <c r="C34" s="161"/>
      <c r="D34" s="162"/>
      <c r="E34" s="163" t="s">
        <v>112</v>
      </c>
      <c r="F34" s="162"/>
      <c r="G34" s="163" t="s">
        <v>113</v>
      </c>
      <c r="H34" s="161"/>
      <c r="I34" s="162"/>
      <c r="J34" s="163" t="s">
        <v>114</v>
      </c>
      <c r="K34" s="161"/>
      <c r="L34" s="163" t="s">
        <v>115</v>
      </c>
      <c r="M34" s="161"/>
      <c r="N34" s="161"/>
      <c r="O34" s="162"/>
      <c r="P34" s="163" t="s">
        <v>116</v>
      </c>
      <c r="Q34" s="161"/>
      <c r="R34" s="161"/>
      <c r="S34" s="164"/>
    </row>
    <row r="35" spans="1:19" ht="20.25" customHeight="1">
      <c r="A35" s="165"/>
      <c r="B35" s="166"/>
      <c r="C35" s="166"/>
      <c r="D35" s="167">
        <v>0</v>
      </c>
      <c r="E35" s="168">
        <f>IF(D35=0,0,R49/D35)</f>
        <v>0</v>
      </c>
      <c r="F35" s="169"/>
      <c r="G35" s="170"/>
      <c r="H35" s="166"/>
      <c r="I35" s="167">
        <v>0</v>
      </c>
      <c r="J35" s="168">
        <f>IF(I35=0,0,R49/I35)</f>
        <v>0</v>
      </c>
      <c r="K35" s="171"/>
      <c r="L35" s="170"/>
      <c r="M35" s="166"/>
      <c r="N35" s="166"/>
      <c r="O35" s="167">
        <v>0</v>
      </c>
      <c r="P35" s="170"/>
      <c r="Q35" s="166"/>
      <c r="R35" s="172">
        <f>IF(O35=0,0,R49/O35)</f>
        <v>0</v>
      </c>
      <c r="S35" s="173"/>
    </row>
    <row r="36" spans="1:19" ht="20.25" customHeight="1">
      <c r="A36" s="156"/>
      <c r="B36" s="157"/>
      <c r="C36" s="157"/>
      <c r="D36" s="157"/>
      <c r="E36" s="158" t="s">
        <v>117</v>
      </c>
      <c r="F36" s="157"/>
      <c r="G36" s="157"/>
      <c r="H36" s="157"/>
      <c r="I36" s="157"/>
      <c r="J36" s="174" t="s">
        <v>40</v>
      </c>
      <c r="K36" s="157"/>
      <c r="L36" s="157"/>
      <c r="M36" s="157"/>
      <c r="N36" s="157"/>
      <c r="O36" s="157"/>
      <c r="P36" s="157"/>
      <c r="Q36" s="157"/>
      <c r="R36" s="157"/>
      <c r="S36" s="159"/>
    </row>
    <row r="37" spans="1:19" ht="20.25" customHeight="1">
      <c r="A37" s="175" t="s">
        <v>118</v>
      </c>
      <c r="B37" s="176"/>
      <c r="C37" s="177" t="s">
        <v>119</v>
      </c>
      <c r="D37" s="178"/>
      <c r="E37" s="178"/>
      <c r="F37" s="179"/>
      <c r="G37" s="175" t="s">
        <v>120</v>
      </c>
      <c r="H37" s="180"/>
      <c r="I37" s="177" t="s">
        <v>121</v>
      </c>
      <c r="J37" s="178"/>
      <c r="K37" s="178"/>
      <c r="L37" s="175" t="s">
        <v>122</v>
      </c>
      <c r="M37" s="180"/>
      <c r="N37" s="177" t="s">
        <v>123</v>
      </c>
      <c r="O37" s="178"/>
      <c r="P37" s="178"/>
      <c r="Q37" s="178"/>
      <c r="R37" s="178"/>
      <c r="S37" s="179"/>
    </row>
    <row r="38" spans="1:19" ht="20.25" customHeight="1">
      <c r="A38" s="181">
        <v>1</v>
      </c>
      <c r="B38" s="182" t="s">
        <v>124</v>
      </c>
      <c r="C38" s="134"/>
      <c r="D38" s="183"/>
      <c r="E38" s="184">
        <f>'01-Palachova - Krycí list'!C14</f>
        <v>0</v>
      </c>
      <c r="F38" s="185"/>
      <c r="G38" s="181">
        <v>10</v>
      </c>
      <c r="H38" s="186" t="s">
        <v>125</v>
      </c>
      <c r="I38" s="145"/>
      <c r="J38" s="187">
        <v>0</v>
      </c>
      <c r="K38" s="188"/>
      <c r="L38" s="181">
        <v>14</v>
      </c>
      <c r="M38" s="143" t="s">
        <v>126</v>
      </c>
      <c r="N38" s="150"/>
      <c r="O38" s="150"/>
      <c r="P38" s="189" t="str">
        <f>M51</f>
        <v>21</v>
      </c>
      <c r="Q38" s="190" t="s">
        <v>127</v>
      </c>
      <c r="R38" s="184">
        <f>E46*0.005</f>
        <v>0</v>
      </c>
      <c r="S38" s="191"/>
    </row>
    <row r="39" spans="1:19" ht="20.25" customHeight="1">
      <c r="A39" s="181">
        <v>2</v>
      </c>
      <c r="B39" s="192"/>
      <c r="C39" s="148"/>
      <c r="D39" s="183"/>
      <c r="E39" s="184"/>
      <c r="F39" s="185"/>
      <c r="G39" s="181">
        <v>11</v>
      </c>
      <c r="H39" s="130" t="s">
        <v>128</v>
      </c>
      <c r="I39" s="183"/>
      <c r="J39" s="187">
        <v>0</v>
      </c>
      <c r="K39" s="188"/>
      <c r="L39" s="181">
        <v>15</v>
      </c>
      <c r="M39" s="193" t="s">
        <v>129</v>
      </c>
      <c r="N39" s="193"/>
      <c r="O39" s="193"/>
      <c r="P39" s="193" t="str">
        <f>M51</f>
        <v>21</v>
      </c>
      <c r="Q39" s="193" t="s">
        <v>127</v>
      </c>
      <c r="R39" s="194"/>
      <c r="S39" s="191"/>
    </row>
    <row r="40" spans="1:19" ht="20.25" customHeight="1">
      <c r="A40" s="181">
        <v>3</v>
      </c>
      <c r="B40" s="182" t="s">
        <v>130</v>
      </c>
      <c r="C40" s="134"/>
      <c r="D40" s="183"/>
      <c r="E40" s="184">
        <f>'01-Palachova - Krycí list'!C19</f>
        <v>0</v>
      </c>
      <c r="F40" s="185"/>
      <c r="G40" s="181">
        <v>12</v>
      </c>
      <c r="H40" s="186" t="s">
        <v>131</v>
      </c>
      <c r="I40" s="145"/>
      <c r="J40" s="187">
        <v>0</v>
      </c>
      <c r="K40" s="188"/>
      <c r="L40" s="181">
        <v>16</v>
      </c>
      <c r="M40" s="193" t="s">
        <v>132</v>
      </c>
      <c r="N40" s="193"/>
      <c r="O40" s="193"/>
      <c r="P40" s="193"/>
      <c r="Q40" s="193"/>
      <c r="R40" s="194"/>
      <c r="S40" s="191"/>
    </row>
    <row r="41" spans="1:19" ht="20.25" customHeight="1">
      <c r="A41" s="181">
        <v>4</v>
      </c>
      <c r="B41" s="192"/>
      <c r="C41" s="148"/>
      <c r="D41" s="183"/>
      <c r="E41" s="184"/>
      <c r="F41" s="185"/>
      <c r="G41" s="181"/>
      <c r="H41" s="186"/>
      <c r="I41" s="145"/>
      <c r="J41" s="187"/>
      <c r="K41" s="188"/>
      <c r="L41" s="181">
        <v>17</v>
      </c>
      <c r="M41" s="143" t="s">
        <v>133</v>
      </c>
      <c r="N41" s="150"/>
      <c r="O41" s="150"/>
      <c r="P41" s="189" t="str">
        <f>M51</f>
        <v>21</v>
      </c>
      <c r="Q41" s="190" t="s">
        <v>127</v>
      </c>
      <c r="R41" s="184">
        <f>E46*0.015</f>
        <v>0</v>
      </c>
      <c r="S41" s="191"/>
    </row>
    <row r="42" spans="1:19" ht="20.25" customHeight="1">
      <c r="A42" s="181">
        <v>5</v>
      </c>
      <c r="B42" s="182" t="s">
        <v>134</v>
      </c>
      <c r="C42" s="134"/>
      <c r="D42" s="183"/>
      <c r="E42" s="184">
        <f>'01-Palachova - Krycí list'!C27</f>
        <v>0</v>
      </c>
      <c r="F42" s="195"/>
      <c r="G42" s="196"/>
      <c r="H42" s="150"/>
      <c r="I42" s="145"/>
      <c r="J42" s="197"/>
      <c r="K42" s="198"/>
      <c r="L42" s="181">
        <v>18</v>
      </c>
      <c r="M42" s="193" t="s">
        <v>135</v>
      </c>
      <c r="N42" s="193"/>
      <c r="O42" s="193"/>
      <c r="P42" s="193"/>
      <c r="Q42" s="193"/>
      <c r="R42" s="194"/>
      <c r="S42" s="135"/>
    </row>
    <row r="43" spans="1:19" ht="20.25" customHeight="1">
      <c r="A43" s="181">
        <v>6</v>
      </c>
      <c r="B43" s="192"/>
      <c r="C43" s="148"/>
      <c r="D43" s="183"/>
      <c r="E43" s="184"/>
      <c r="F43" s="195"/>
      <c r="G43" s="196"/>
      <c r="H43" s="150"/>
      <c r="I43" s="145"/>
      <c r="J43" s="197"/>
      <c r="K43" s="198"/>
      <c r="L43" s="181">
        <v>19</v>
      </c>
      <c r="M43" s="199" t="s">
        <v>136</v>
      </c>
      <c r="N43" s="199"/>
      <c r="O43" s="199"/>
      <c r="P43" s="199"/>
      <c r="Q43" s="199"/>
      <c r="R43" s="194"/>
      <c r="S43" s="135"/>
    </row>
    <row r="44" spans="1:19" ht="20.25" customHeight="1">
      <c r="A44" s="181">
        <v>7</v>
      </c>
      <c r="B44" s="182" t="s">
        <v>137</v>
      </c>
      <c r="C44" s="134"/>
      <c r="D44" s="183"/>
      <c r="E44" s="184">
        <f>'01-Palachova - Soupis'!I389</f>
        <v>0</v>
      </c>
      <c r="F44" s="195"/>
      <c r="G44" s="196"/>
      <c r="H44" s="150"/>
      <c r="I44" s="145"/>
      <c r="J44" s="197"/>
      <c r="K44" s="198"/>
      <c r="L44" s="181"/>
      <c r="M44" s="186"/>
      <c r="N44" s="150"/>
      <c r="O44" s="150"/>
      <c r="P44" s="150"/>
      <c r="Q44" s="145"/>
      <c r="R44" s="184"/>
      <c r="S44" s="135"/>
    </row>
    <row r="45" spans="1:19" ht="20.25" customHeight="1">
      <c r="A45" s="181">
        <v>8</v>
      </c>
      <c r="B45" s="192"/>
      <c r="C45" s="148"/>
      <c r="D45" s="183"/>
      <c r="E45" s="184"/>
      <c r="F45" s="195"/>
      <c r="G45" s="196"/>
      <c r="H45" s="150"/>
      <c r="I45" s="145"/>
      <c r="J45" s="198"/>
      <c r="K45" s="198"/>
      <c r="L45" s="181"/>
      <c r="M45" s="186"/>
      <c r="N45" s="150"/>
      <c r="O45" s="150"/>
      <c r="P45" s="150"/>
      <c r="Q45" s="145"/>
      <c r="R45" s="184"/>
      <c r="S45" s="135"/>
    </row>
    <row r="46" spans="1:19" ht="20.25" customHeight="1">
      <c r="A46" s="181">
        <v>9</v>
      </c>
      <c r="B46" s="200" t="s">
        <v>138</v>
      </c>
      <c r="C46" s="150"/>
      <c r="D46" s="145"/>
      <c r="E46" s="201">
        <f>SUM(E38:E45)</f>
        <v>0</v>
      </c>
      <c r="F46" s="202"/>
      <c r="G46" s="181">
        <v>13</v>
      </c>
      <c r="H46" s="200" t="s">
        <v>139</v>
      </c>
      <c r="I46" s="145"/>
      <c r="J46" s="203">
        <f>SUM(J38:J41)</f>
        <v>0</v>
      </c>
      <c r="K46" s="204"/>
      <c r="L46" s="181">
        <v>20</v>
      </c>
      <c r="M46" s="182" t="s">
        <v>140</v>
      </c>
      <c r="N46" s="141"/>
      <c r="O46" s="141"/>
      <c r="P46" s="141"/>
      <c r="Q46" s="205"/>
      <c r="R46" s="201">
        <f>SUM(R38:R44)</f>
        <v>0</v>
      </c>
      <c r="S46" s="159"/>
    </row>
    <row r="47" spans="1:19" ht="20.25" customHeight="1">
      <c r="A47" s="206">
        <v>21</v>
      </c>
      <c r="B47" s="207" t="s">
        <v>141</v>
      </c>
      <c r="C47" s="208"/>
      <c r="D47" s="209"/>
      <c r="E47" s="210">
        <f>SUMIF('01-Palachova - Soupis'!O14:O429,512,'01-Palachova - Soupis'!I14:I429)</f>
        <v>0</v>
      </c>
      <c r="F47" s="211"/>
      <c r="G47" s="206">
        <v>22</v>
      </c>
      <c r="H47" s="207" t="s">
        <v>142</v>
      </c>
      <c r="I47" s="209"/>
      <c r="J47" s="212">
        <f>E46*0.01</f>
        <v>0</v>
      </c>
      <c r="K47" s="213" t="str">
        <f>M51</f>
        <v>21</v>
      </c>
      <c r="L47" s="206">
        <v>23</v>
      </c>
      <c r="M47" s="207" t="s">
        <v>143</v>
      </c>
      <c r="N47" s="208"/>
      <c r="O47" s="208"/>
      <c r="P47" s="208"/>
      <c r="Q47" s="209"/>
      <c r="R47" s="210">
        <f>SUMIF('01-Palachova - Soupis'!O14:O429,"&lt;4",'01-Palachova - Soupis'!I14:I429)+SUMIF('01-Palachova - Soupis'!O14:O429,"&gt;1024",'01-Palachova - Soupis'!I14:I429)</f>
        <v>0</v>
      </c>
      <c r="S47" s="155"/>
    </row>
    <row r="48" spans="1:19" ht="20.25" customHeight="1">
      <c r="A48" s="214" t="s">
        <v>41</v>
      </c>
      <c r="B48" s="127"/>
      <c r="C48" s="127"/>
      <c r="D48" s="127"/>
      <c r="E48" s="127"/>
      <c r="F48" s="215"/>
      <c r="G48" s="216"/>
      <c r="H48" s="127"/>
      <c r="I48" s="127"/>
      <c r="J48" s="127"/>
      <c r="K48" s="127"/>
      <c r="L48" s="217" t="s">
        <v>68</v>
      </c>
      <c r="M48" s="162"/>
      <c r="N48" s="177" t="s">
        <v>144</v>
      </c>
      <c r="O48" s="161"/>
      <c r="P48" s="161"/>
      <c r="Q48" s="161"/>
      <c r="R48" s="161"/>
      <c r="S48" s="164"/>
    </row>
    <row r="49" spans="1:19" ht="20.25" customHeight="1">
      <c r="A49" s="129"/>
      <c r="B49" s="130"/>
      <c r="C49" s="130"/>
      <c r="D49" s="130"/>
      <c r="E49" s="130"/>
      <c r="F49" s="137"/>
      <c r="G49" s="218"/>
      <c r="H49" s="130"/>
      <c r="I49" s="130"/>
      <c r="J49" s="130"/>
      <c r="K49" s="130"/>
      <c r="L49" s="181">
        <v>24</v>
      </c>
      <c r="M49" s="186" t="s">
        <v>145</v>
      </c>
      <c r="N49" s="150"/>
      <c r="O49" s="150"/>
      <c r="P49" s="150"/>
      <c r="Q49" s="191"/>
      <c r="R49" s="201">
        <f>ROUND(E46+J46+R46+E47+J47+R47,2)</f>
        <v>0</v>
      </c>
      <c r="S49" s="219">
        <f>E46+J46+R46+E47+J47+R47</f>
        <v>0</v>
      </c>
    </row>
    <row r="50" spans="1:19" ht="20.25" customHeight="1">
      <c r="A50" s="220" t="s">
        <v>146</v>
      </c>
      <c r="B50" s="147"/>
      <c r="C50" s="147"/>
      <c r="D50" s="147"/>
      <c r="E50" s="147"/>
      <c r="F50" s="148"/>
      <c r="G50" s="221" t="s">
        <v>44</v>
      </c>
      <c r="H50" s="147"/>
      <c r="I50" s="147"/>
      <c r="J50" s="147"/>
      <c r="K50" s="147"/>
      <c r="L50" s="181">
        <v>25</v>
      </c>
      <c r="M50" s="222" t="s">
        <v>7</v>
      </c>
      <c r="N50" s="148" t="s">
        <v>127</v>
      </c>
      <c r="O50" s="223">
        <f>ROUND(R49-O51,2)</f>
        <v>0</v>
      </c>
      <c r="P50" s="150" t="s">
        <v>32</v>
      </c>
      <c r="Q50" s="145"/>
      <c r="R50" s="224">
        <f>ROUND(O50*M50/100,2)</f>
        <v>0</v>
      </c>
      <c r="S50" s="225">
        <f>O50*M50/100</f>
        <v>0</v>
      </c>
    </row>
    <row r="51" spans="1:19" ht="20.25" customHeight="1">
      <c r="A51" s="226" t="s">
        <v>104</v>
      </c>
      <c r="B51" s="141"/>
      <c r="C51" s="141"/>
      <c r="D51" s="141"/>
      <c r="E51" s="141"/>
      <c r="F51" s="134"/>
      <c r="G51" s="227"/>
      <c r="H51" s="141"/>
      <c r="I51" s="141"/>
      <c r="J51" s="141"/>
      <c r="K51" s="141"/>
      <c r="L51" s="181">
        <v>26</v>
      </c>
      <c r="M51" s="228" t="s">
        <v>6</v>
      </c>
      <c r="N51" s="145" t="s">
        <v>127</v>
      </c>
      <c r="O51" s="223">
        <f>R49</f>
        <v>0</v>
      </c>
      <c r="P51" s="150" t="s">
        <v>32</v>
      </c>
      <c r="Q51" s="145"/>
      <c r="R51" s="184">
        <f>ROUND(O51*M51/100,2)</f>
        <v>0</v>
      </c>
      <c r="S51" s="229">
        <f>O51*M51/100</f>
        <v>0</v>
      </c>
    </row>
    <row r="52" spans="1:19" ht="20.25" customHeight="1">
      <c r="A52" s="129"/>
      <c r="B52" s="130"/>
      <c r="C52" s="130"/>
      <c r="D52" s="130"/>
      <c r="E52" s="130"/>
      <c r="F52" s="137"/>
      <c r="G52" s="218"/>
      <c r="H52" s="130"/>
      <c r="I52" s="130"/>
      <c r="J52" s="130"/>
      <c r="K52" s="130"/>
      <c r="L52" s="206">
        <v>27</v>
      </c>
      <c r="M52" s="230" t="s">
        <v>147</v>
      </c>
      <c r="N52" s="208"/>
      <c r="O52" s="208"/>
      <c r="P52" s="208"/>
      <c r="Q52" s="231"/>
      <c r="R52" s="232">
        <f>R49+R50+R51</f>
        <v>0</v>
      </c>
      <c r="S52" s="233"/>
    </row>
    <row r="53" spans="1:19" ht="20.25" customHeight="1">
      <c r="A53" s="220" t="s">
        <v>146</v>
      </c>
      <c r="B53" s="147"/>
      <c r="C53" s="147"/>
      <c r="D53" s="147"/>
      <c r="E53" s="147"/>
      <c r="F53" s="148"/>
      <c r="G53" s="221" t="s">
        <v>44</v>
      </c>
      <c r="H53" s="147"/>
      <c r="I53" s="147"/>
      <c r="J53" s="147"/>
      <c r="K53" s="147"/>
      <c r="L53" s="217" t="s">
        <v>148</v>
      </c>
      <c r="M53" s="162"/>
      <c r="N53" s="177" t="s">
        <v>149</v>
      </c>
      <c r="O53" s="161"/>
      <c r="P53" s="161"/>
      <c r="Q53" s="161"/>
      <c r="R53" s="234"/>
      <c r="S53" s="164"/>
    </row>
    <row r="54" spans="1:19" ht="20.25" customHeight="1">
      <c r="A54" s="226" t="s">
        <v>46</v>
      </c>
      <c r="B54" s="141"/>
      <c r="C54" s="141"/>
      <c r="D54" s="141"/>
      <c r="E54" s="141"/>
      <c r="F54" s="134"/>
      <c r="G54" s="227"/>
      <c r="H54" s="141"/>
      <c r="I54" s="141"/>
      <c r="J54" s="141"/>
      <c r="K54" s="141"/>
      <c r="L54" s="181">
        <v>28</v>
      </c>
      <c r="M54" s="186" t="s">
        <v>150</v>
      </c>
      <c r="N54" s="150"/>
      <c r="O54" s="150"/>
      <c r="P54" s="150"/>
      <c r="Q54" s="145"/>
      <c r="R54" s="184">
        <v>0</v>
      </c>
      <c r="S54" s="191"/>
    </row>
    <row r="55" spans="1:19" ht="20.25" customHeight="1">
      <c r="A55" s="129"/>
      <c r="B55" s="130"/>
      <c r="C55" s="130"/>
      <c r="D55" s="130"/>
      <c r="E55" s="130"/>
      <c r="F55" s="137"/>
      <c r="G55" s="218"/>
      <c r="H55" s="130"/>
      <c r="I55" s="130"/>
      <c r="J55" s="130"/>
      <c r="K55" s="130"/>
      <c r="L55" s="181">
        <v>29</v>
      </c>
      <c r="M55" s="186" t="s">
        <v>151</v>
      </c>
      <c r="N55" s="150"/>
      <c r="O55" s="150"/>
      <c r="P55" s="150"/>
      <c r="Q55" s="145"/>
      <c r="R55" s="184">
        <v>0</v>
      </c>
      <c r="S55" s="191"/>
    </row>
    <row r="56" spans="1:19" ht="20.25" customHeight="1">
      <c r="A56" s="235" t="s">
        <v>146</v>
      </c>
      <c r="B56" s="154"/>
      <c r="C56" s="154"/>
      <c r="D56" s="154"/>
      <c r="E56" s="154"/>
      <c r="F56" s="236"/>
      <c r="G56" s="237" t="s">
        <v>44</v>
      </c>
      <c r="H56" s="154"/>
      <c r="I56" s="154"/>
      <c r="J56" s="154"/>
      <c r="K56" s="154"/>
      <c r="L56" s="206">
        <v>30</v>
      </c>
      <c r="M56" s="207" t="s">
        <v>152</v>
      </c>
      <c r="N56" s="208"/>
      <c r="O56" s="208"/>
      <c r="P56" s="208"/>
      <c r="Q56" s="209"/>
      <c r="R56" s="168">
        <v>0</v>
      </c>
      <c r="S56" s="238"/>
    </row>
    <row r="58" spans="1:18" ht="12.75">
      <c r="A58" s="239" t="s">
        <v>153</v>
      </c>
      <c r="B58" s="239"/>
      <c r="C58" s="239"/>
      <c r="D58" s="239"/>
      <c r="E58" s="239"/>
      <c r="F58" s="239"/>
      <c r="G58" s="239"/>
      <c r="H58" s="239"/>
      <c r="I58" s="239"/>
      <c r="J58" s="239"/>
      <c r="K58" s="239"/>
      <c r="L58" s="239"/>
      <c r="M58" s="239"/>
      <c r="N58" s="239"/>
      <c r="O58" s="239"/>
      <c r="P58" s="239"/>
      <c r="Q58" s="239"/>
      <c r="R58" s="239"/>
    </row>
    <row r="59" spans="1:18" ht="13.5" customHeight="1">
      <c r="A59" s="240" t="s">
        <v>154</v>
      </c>
      <c r="B59" s="240"/>
      <c r="C59" s="240"/>
      <c r="D59" s="240"/>
      <c r="E59" s="240"/>
      <c r="F59" s="240"/>
      <c r="G59" s="240"/>
      <c r="H59" s="240"/>
      <c r="I59" s="240"/>
      <c r="J59" s="240"/>
      <c r="K59" s="240"/>
      <c r="L59" s="240"/>
      <c r="M59" s="240"/>
      <c r="N59" s="240"/>
      <c r="O59" s="240"/>
      <c r="P59" s="240"/>
      <c r="Q59" s="240"/>
      <c r="R59" s="240"/>
    </row>
  </sheetData>
  <sheetProtection password="E500" sheet="1"/>
  <mergeCells count="9">
    <mergeCell ref="E5:J5"/>
    <mergeCell ref="E7:J7"/>
    <mergeCell ref="E9:J9"/>
    <mergeCell ref="P9:R9"/>
    <mergeCell ref="M39:Q39"/>
    <mergeCell ref="M40:Q40"/>
    <mergeCell ref="M42:Q42"/>
    <mergeCell ref="M43:Q43"/>
    <mergeCell ref="A59:R59"/>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3.xml><?xml version="1.0" encoding="utf-8"?>
<worksheet xmlns="http://schemas.openxmlformats.org/spreadsheetml/2006/main" xmlns:r="http://schemas.openxmlformats.org/officeDocument/2006/relationships">
  <dimension ref="A1:AA429"/>
  <sheetViews>
    <sheetView showGridLines="0" zoomScale="130" zoomScaleNormal="130" workbookViewId="0" topLeftCell="A1">
      <selection activeCell="E392" sqref="E392"/>
    </sheetView>
  </sheetViews>
  <sheetFormatPr defaultColWidth="9.140625" defaultRowHeight="12.75"/>
  <cols>
    <col min="1" max="1" width="5.57421875" style="117" customWidth="1"/>
    <col min="2" max="2" width="4.421875" style="117" customWidth="1"/>
    <col min="3" max="3" width="6.00390625" style="117" customWidth="1"/>
    <col min="4" max="4" width="12.7109375" style="241" customWidth="1"/>
    <col min="5" max="5" width="94.421875" style="241" customWidth="1"/>
    <col min="6" max="6" width="7.7109375" style="117" customWidth="1"/>
    <col min="7" max="7" width="9.8515625" style="117" customWidth="1"/>
    <col min="8" max="8" width="13.140625" style="117" customWidth="1"/>
    <col min="9" max="9" width="15.57421875" style="117" customWidth="1"/>
    <col min="10" max="13" width="0" style="117" hidden="1" customWidth="1"/>
    <col min="14" max="14" width="6.7109375" style="0" customWidth="1"/>
    <col min="15" max="16" width="0" style="0" hidden="1" customWidth="1"/>
    <col min="17" max="17" width="15.57421875" style="0" customWidth="1"/>
    <col min="18" max="20" width="0" style="0" hidden="1" customWidth="1"/>
    <col min="21" max="21" width="4.8515625" style="0" customWidth="1"/>
    <col min="22" max="27" width="0" style="117" hidden="1" customWidth="1"/>
    <col min="28" max="28" width="13.28125" style="117" customWidth="1"/>
    <col min="29" max="16384" width="9.140625" style="117" customWidth="1"/>
  </cols>
  <sheetData>
    <row r="1" spans="1:13" ht="18" customHeight="1">
      <c r="A1" s="242" t="s">
        <v>155</v>
      </c>
      <c r="B1" s="243"/>
      <c r="C1" s="243"/>
      <c r="D1" s="244"/>
      <c r="E1" s="244"/>
      <c r="F1" s="243"/>
      <c r="G1" s="243"/>
      <c r="H1" s="243"/>
      <c r="I1" s="243"/>
      <c r="J1" s="243"/>
      <c r="K1" s="243"/>
      <c r="L1" s="243"/>
      <c r="M1" s="243"/>
    </row>
    <row r="2" spans="1:13" ht="12.75">
      <c r="A2" s="245" t="s">
        <v>12</v>
      </c>
      <c r="B2" s="246"/>
      <c r="C2" s="247" t="s">
        <v>75</v>
      </c>
      <c r="D2" s="248"/>
      <c r="E2" s="248"/>
      <c r="F2" s="246"/>
      <c r="G2" s="246"/>
      <c r="H2" s="246"/>
      <c r="I2" s="246"/>
      <c r="J2" s="246"/>
      <c r="K2" s="246"/>
      <c r="L2" s="243"/>
      <c r="M2" s="243"/>
    </row>
    <row r="3" spans="1:13" ht="12.75">
      <c r="A3" s="245" t="s">
        <v>156</v>
      </c>
      <c r="B3" s="246"/>
      <c r="C3" s="249" t="s">
        <v>13</v>
      </c>
      <c r="D3" s="249"/>
      <c r="E3" s="249"/>
      <c r="F3" s="246"/>
      <c r="G3" s="246"/>
      <c r="H3" s="246"/>
      <c r="I3" s="250"/>
      <c r="J3" s="246"/>
      <c r="K3" s="246"/>
      <c r="L3" s="243"/>
      <c r="M3" s="243"/>
    </row>
    <row r="4" spans="1:13" ht="12.75">
      <c r="A4" s="245" t="s">
        <v>157</v>
      </c>
      <c r="B4" s="246"/>
      <c r="C4" s="250">
        <f>'Rekapitulace stavby'!E9</f>
        <v>0</v>
      </c>
      <c r="D4" s="248"/>
      <c r="E4" s="248"/>
      <c r="F4" s="246"/>
      <c r="G4" s="246"/>
      <c r="H4" s="246"/>
      <c r="I4" s="250"/>
      <c r="J4" s="246"/>
      <c r="K4" s="246"/>
      <c r="L4" s="243"/>
      <c r="M4" s="243"/>
    </row>
    <row r="5" spans="1:13" ht="12.75">
      <c r="A5" s="246" t="s">
        <v>158</v>
      </c>
      <c r="B5" s="246"/>
      <c r="C5" s="250">
        <f>'Rekapitulace stavby'!P5</f>
        <v>0</v>
      </c>
      <c r="D5" s="248"/>
      <c r="E5" s="248"/>
      <c r="F5" s="246"/>
      <c r="G5" s="246"/>
      <c r="H5" s="246"/>
      <c r="I5" s="250"/>
      <c r="J5" s="246"/>
      <c r="K5" s="246"/>
      <c r="L5" s="243"/>
      <c r="M5" s="243"/>
    </row>
    <row r="6" spans="1:13" ht="12.75">
      <c r="A6" s="246"/>
      <c r="B6" s="246"/>
      <c r="C6" s="250"/>
      <c r="D6" s="248"/>
      <c r="E6" s="248"/>
      <c r="F6" s="246"/>
      <c r="G6" s="246"/>
      <c r="H6" s="246"/>
      <c r="I6" s="250"/>
      <c r="J6" s="246"/>
      <c r="K6" s="246"/>
      <c r="L6" s="243"/>
      <c r="M6" s="243"/>
    </row>
    <row r="7" spans="1:13" ht="12.75">
      <c r="A7" s="246" t="s">
        <v>159</v>
      </c>
      <c r="B7" s="246"/>
      <c r="C7" s="249">
        <f>'Rekapitulace stavby'!E26</f>
        <v>0</v>
      </c>
      <c r="D7" s="249"/>
      <c r="E7" s="249"/>
      <c r="F7" s="246"/>
      <c r="G7" s="246"/>
      <c r="H7" s="246"/>
      <c r="I7" s="250"/>
      <c r="J7" s="246"/>
      <c r="K7" s="246"/>
      <c r="L7" s="243"/>
      <c r="M7" s="243"/>
    </row>
    <row r="8" spans="1:13" ht="12.75">
      <c r="A8" s="246" t="s">
        <v>23</v>
      </c>
      <c r="B8" s="246"/>
      <c r="C8" s="249">
        <f>'Rekapitulace stavby'!E28</f>
        <v>0</v>
      </c>
      <c r="D8" s="249"/>
      <c r="E8" s="248"/>
      <c r="F8" s="246"/>
      <c r="G8" s="246"/>
      <c r="H8" s="246"/>
      <c r="I8" s="250"/>
      <c r="J8" s="246"/>
      <c r="K8" s="246"/>
      <c r="L8" s="243"/>
      <c r="M8" s="243"/>
    </row>
    <row r="9" spans="1:13" ht="12.75">
      <c r="A9" s="246" t="s">
        <v>18</v>
      </c>
      <c r="B9" s="246"/>
      <c r="C9" s="251">
        <f>'Rekapitulace stavby'!O31</f>
        <v>0</v>
      </c>
      <c r="D9" s="251"/>
      <c r="E9" s="248"/>
      <c r="F9" s="246"/>
      <c r="G9" s="246"/>
      <c r="H9" s="246"/>
      <c r="I9" s="250"/>
      <c r="J9" s="246"/>
      <c r="K9" s="246"/>
      <c r="L9" s="243"/>
      <c r="M9" s="243"/>
    </row>
    <row r="10" spans="1:13" ht="12.75">
      <c r="A10" s="243"/>
      <c r="B10" s="243"/>
      <c r="C10" s="243"/>
      <c r="D10" s="244"/>
      <c r="E10" s="244"/>
      <c r="F10" s="243"/>
      <c r="G10" s="243"/>
      <c r="H10" s="243"/>
      <c r="I10" s="243"/>
      <c r="J10" s="243"/>
      <c r="K10" s="243"/>
      <c r="L10" s="243"/>
      <c r="M10" s="243"/>
    </row>
    <row r="11" spans="1:27" s="241" customFormat="1" ht="45" customHeight="1">
      <c r="A11" s="252" t="s">
        <v>160</v>
      </c>
      <c r="B11" s="253" t="s">
        <v>161</v>
      </c>
      <c r="C11" s="253" t="s">
        <v>162</v>
      </c>
      <c r="D11" s="253" t="s">
        <v>163</v>
      </c>
      <c r="E11" s="253" t="s">
        <v>164</v>
      </c>
      <c r="F11" s="253" t="s">
        <v>165</v>
      </c>
      <c r="G11" s="253" t="s">
        <v>166</v>
      </c>
      <c r="H11" s="253" t="s">
        <v>167</v>
      </c>
      <c r="I11" s="253" t="s">
        <v>168</v>
      </c>
      <c r="J11" s="253" t="s">
        <v>169</v>
      </c>
      <c r="K11" s="253" t="s">
        <v>170</v>
      </c>
      <c r="L11" s="253" t="s">
        <v>171</v>
      </c>
      <c r="M11" s="253" t="s">
        <v>172</v>
      </c>
      <c r="N11"/>
      <c r="O11"/>
      <c r="P11"/>
      <c r="Q11"/>
      <c r="R11"/>
      <c r="S11"/>
      <c r="T11"/>
      <c r="U11"/>
      <c r="V11" s="254" t="s">
        <v>54</v>
      </c>
      <c r="W11" s="254"/>
      <c r="X11" s="254"/>
      <c r="Y11" s="255" t="s">
        <v>50</v>
      </c>
      <c r="Z11" s="255"/>
      <c r="AA11" s="255"/>
    </row>
    <row r="12" spans="1:27" ht="12.75">
      <c r="A12" s="256">
        <v>1</v>
      </c>
      <c r="B12" s="257">
        <v>2</v>
      </c>
      <c r="C12" s="257">
        <v>3</v>
      </c>
      <c r="D12" s="258">
        <v>4</v>
      </c>
      <c r="E12" s="258">
        <v>5</v>
      </c>
      <c r="F12" s="257">
        <v>6</v>
      </c>
      <c r="G12" s="257">
        <v>7</v>
      </c>
      <c r="H12" s="257">
        <v>8</v>
      </c>
      <c r="I12" s="257">
        <v>9</v>
      </c>
      <c r="J12" s="257"/>
      <c r="K12" s="257"/>
      <c r="L12" s="257"/>
      <c r="M12" s="257"/>
      <c r="V12" s="259">
        <v>12</v>
      </c>
      <c r="W12" s="259"/>
      <c r="X12" s="259"/>
      <c r="Y12" s="259">
        <v>13</v>
      </c>
      <c r="Z12" s="259"/>
      <c r="AA12" s="259"/>
    </row>
    <row r="13" spans="1:13" ht="12.75">
      <c r="A13" s="260"/>
      <c r="B13" s="260"/>
      <c r="C13" s="260"/>
      <c r="D13" s="261"/>
      <c r="E13" s="244"/>
      <c r="F13" s="260"/>
      <c r="G13" s="260"/>
      <c r="H13" s="260"/>
      <c r="I13" s="260"/>
      <c r="J13" s="260"/>
      <c r="K13" s="260"/>
      <c r="L13" s="260"/>
      <c r="M13" s="260"/>
    </row>
    <row r="14" spans="1:21" s="267" customFormat="1" ht="12.75" hidden="1">
      <c r="A14" s="262"/>
      <c r="B14" s="263" t="s">
        <v>68</v>
      </c>
      <c r="C14" s="262"/>
      <c r="D14" s="264" t="s">
        <v>124</v>
      </c>
      <c r="E14" s="264" t="s">
        <v>173</v>
      </c>
      <c r="F14" s="262"/>
      <c r="G14" s="262"/>
      <c r="H14" s="262"/>
      <c r="I14" s="265">
        <f>I15+I30+I125+I136</f>
        <v>0</v>
      </c>
      <c r="J14" s="262"/>
      <c r="K14" s="266">
        <f>K15+K30+K125+K136</f>
        <v>0</v>
      </c>
      <c r="L14" s="262"/>
      <c r="M14" s="266">
        <f>M15+M30+M125+M136</f>
        <v>0</v>
      </c>
      <c r="N14"/>
      <c r="O14"/>
      <c r="P14"/>
      <c r="Q14"/>
      <c r="R14"/>
      <c r="S14"/>
      <c r="T14"/>
      <c r="U14"/>
    </row>
    <row r="15" spans="2:21" s="268" customFormat="1" ht="12.75" hidden="1">
      <c r="B15" s="269" t="s">
        <v>68</v>
      </c>
      <c r="D15" s="270">
        <v>6</v>
      </c>
      <c r="E15" s="270" t="s">
        <v>174</v>
      </c>
      <c r="I15" s="271">
        <f>SUM(I16:I29)</f>
        <v>0</v>
      </c>
      <c r="K15" s="272">
        <f>SUM(K16:K28)</f>
        <v>0</v>
      </c>
      <c r="M15" s="272">
        <f>SUM(M16:M28)</f>
        <v>0</v>
      </c>
      <c r="N15"/>
      <c r="O15"/>
      <c r="P15"/>
      <c r="Q15"/>
      <c r="R15"/>
      <c r="S15"/>
      <c r="T15"/>
      <c r="U15"/>
    </row>
    <row r="16" spans="1:21" s="279" customFormat="1" ht="12.75" hidden="1">
      <c r="A16" s="273"/>
      <c r="B16" s="273" t="s">
        <v>175</v>
      </c>
      <c r="C16" s="273" t="s">
        <v>176</v>
      </c>
      <c r="D16" s="274" t="s">
        <v>177</v>
      </c>
      <c r="E16" s="275" t="s">
        <v>178</v>
      </c>
      <c r="F16" s="273" t="s">
        <v>179</v>
      </c>
      <c r="G16" s="276">
        <v>0</v>
      </c>
      <c r="H16" s="277">
        <v>415</v>
      </c>
      <c r="I16" s="277">
        <f>ROUND(G16*H16,2)</f>
        <v>0</v>
      </c>
      <c r="J16" s="278">
        <v>0.04</v>
      </c>
      <c r="K16" s="276">
        <f>G16*J16</f>
        <v>0</v>
      </c>
      <c r="L16" s="278">
        <v>0</v>
      </c>
      <c r="M16" s="276">
        <f>G16*L16</f>
        <v>0</v>
      </c>
      <c r="N16"/>
      <c r="O16"/>
      <c r="P16"/>
      <c r="Q16"/>
      <c r="R16"/>
      <c r="S16"/>
      <c r="T16"/>
      <c r="U16"/>
    </row>
    <row r="17" spans="1:21" s="279" customFormat="1" ht="12.75" hidden="1">
      <c r="A17" s="273"/>
      <c r="B17" s="273" t="s">
        <v>175</v>
      </c>
      <c r="C17" s="273" t="s">
        <v>176</v>
      </c>
      <c r="D17" s="274" t="s">
        <v>180</v>
      </c>
      <c r="E17" s="275" t="s">
        <v>181</v>
      </c>
      <c r="F17" s="273" t="s">
        <v>179</v>
      </c>
      <c r="G17" s="276">
        <v>0</v>
      </c>
      <c r="H17" s="277">
        <v>984</v>
      </c>
      <c r="I17" s="277">
        <f>ROUND(G17*H17,2)</f>
        <v>0</v>
      </c>
      <c r="J17" s="278">
        <v>0.04153</v>
      </c>
      <c r="K17" s="276">
        <f>G17*J17</f>
        <v>0</v>
      </c>
      <c r="L17" s="278">
        <v>0</v>
      </c>
      <c r="M17" s="276">
        <f>G17*L17</f>
        <v>0</v>
      </c>
      <c r="N17"/>
      <c r="O17"/>
      <c r="P17"/>
      <c r="Q17"/>
      <c r="R17"/>
      <c r="S17"/>
      <c r="T17"/>
      <c r="U17"/>
    </row>
    <row r="18" spans="1:21" s="279" customFormat="1" ht="12.75" hidden="1">
      <c r="A18" s="273"/>
      <c r="B18" s="273" t="s">
        <v>175</v>
      </c>
      <c r="C18" s="273" t="s">
        <v>176</v>
      </c>
      <c r="D18" s="274" t="s">
        <v>182</v>
      </c>
      <c r="E18" s="275" t="s">
        <v>183</v>
      </c>
      <c r="F18" s="273" t="s">
        <v>179</v>
      </c>
      <c r="G18" s="276">
        <v>0</v>
      </c>
      <c r="H18" s="277">
        <v>803</v>
      </c>
      <c r="I18" s="277">
        <f>ROUND(G18*H18,2)</f>
        <v>0</v>
      </c>
      <c r="J18" s="278">
        <v>0.04153</v>
      </c>
      <c r="K18" s="276">
        <f>G18*J18</f>
        <v>0</v>
      </c>
      <c r="L18" s="278">
        <v>0</v>
      </c>
      <c r="M18" s="276">
        <f>G18*L18</f>
        <v>0</v>
      </c>
      <c r="N18"/>
      <c r="O18"/>
      <c r="P18"/>
      <c r="Q18"/>
      <c r="R18"/>
      <c r="S18"/>
      <c r="T18"/>
      <c r="U18"/>
    </row>
    <row r="19" spans="1:21" s="279" customFormat="1" ht="12.75" hidden="1">
      <c r="A19" s="273"/>
      <c r="B19" s="273" t="s">
        <v>175</v>
      </c>
      <c r="C19" s="273" t="s">
        <v>176</v>
      </c>
      <c r="D19" s="274" t="s">
        <v>184</v>
      </c>
      <c r="E19" s="275" t="s">
        <v>185</v>
      </c>
      <c r="F19" s="273" t="s">
        <v>179</v>
      </c>
      <c r="G19" s="276">
        <v>0</v>
      </c>
      <c r="H19" s="277">
        <v>711</v>
      </c>
      <c r="I19" s="277">
        <f>ROUND(G19*H19,2)</f>
        <v>0</v>
      </c>
      <c r="J19" s="278">
        <v>0.04153</v>
      </c>
      <c r="K19" s="276">
        <f>G19*J19</f>
        <v>0</v>
      </c>
      <c r="L19" s="278">
        <v>0</v>
      </c>
      <c r="M19" s="276">
        <f>G19*L19</f>
        <v>0</v>
      </c>
      <c r="N19"/>
      <c r="O19"/>
      <c r="P19"/>
      <c r="Q19"/>
      <c r="R19"/>
      <c r="S19"/>
      <c r="T19"/>
      <c r="U19"/>
    </row>
    <row r="20" spans="1:21" s="279" customFormat="1" ht="12.75" hidden="1">
      <c r="A20" s="273">
        <v>1</v>
      </c>
      <c r="B20" s="273" t="s">
        <v>175</v>
      </c>
      <c r="C20" s="273" t="s">
        <v>176</v>
      </c>
      <c r="D20" s="274" t="s">
        <v>186</v>
      </c>
      <c r="E20" s="275" t="s">
        <v>187</v>
      </c>
      <c r="F20" s="273" t="s">
        <v>179</v>
      </c>
      <c r="G20" s="276">
        <v>0</v>
      </c>
      <c r="H20" s="277">
        <v>0</v>
      </c>
      <c r="I20" s="277">
        <f>ROUND(G20*H20,2)</f>
        <v>0</v>
      </c>
      <c r="J20" s="278">
        <v>0.04</v>
      </c>
      <c r="K20" s="276">
        <f>G20*J20</f>
        <v>0</v>
      </c>
      <c r="L20" s="278">
        <v>0</v>
      </c>
      <c r="M20" s="276">
        <f>G20*L20</f>
        <v>0</v>
      </c>
      <c r="N20"/>
      <c r="O20"/>
      <c r="P20"/>
      <c r="Q20"/>
      <c r="R20"/>
      <c r="S20"/>
      <c r="T20"/>
      <c r="U20"/>
    </row>
    <row r="21" spans="1:21" s="279" customFormat="1" ht="12.75" hidden="1">
      <c r="A21" s="273"/>
      <c r="B21" s="273" t="s">
        <v>175</v>
      </c>
      <c r="C21" s="273" t="s">
        <v>188</v>
      </c>
      <c r="D21" s="274" t="s">
        <v>189</v>
      </c>
      <c r="E21" s="275" t="s">
        <v>190</v>
      </c>
      <c r="F21" s="273" t="s">
        <v>179</v>
      </c>
      <c r="G21" s="276">
        <v>0</v>
      </c>
      <c r="H21" s="277">
        <v>206</v>
      </c>
      <c r="I21" s="277">
        <f>ROUND(G21*H21,2)</f>
        <v>0</v>
      </c>
      <c r="J21" s="278">
        <v>0.0154</v>
      </c>
      <c r="K21" s="276">
        <f>G21*J21</f>
        <v>0</v>
      </c>
      <c r="L21" s="278">
        <v>0</v>
      </c>
      <c r="M21" s="276">
        <f>G21*L21</f>
        <v>0</v>
      </c>
      <c r="N21"/>
      <c r="O21"/>
      <c r="P21"/>
      <c r="Q21"/>
      <c r="R21"/>
      <c r="S21"/>
      <c r="T21"/>
      <c r="U21"/>
    </row>
    <row r="22" spans="1:21" s="279" customFormat="1" ht="12.75" hidden="1">
      <c r="A22" s="273">
        <v>2</v>
      </c>
      <c r="B22" s="273" t="s">
        <v>175</v>
      </c>
      <c r="C22" s="273" t="s">
        <v>176</v>
      </c>
      <c r="D22" s="274" t="s">
        <v>191</v>
      </c>
      <c r="E22" s="275" t="s">
        <v>192</v>
      </c>
      <c r="F22" s="273" t="s">
        <v>179</v>
      </c>
      <c r="G22" s="276">
        <v>0</v>
      </c>
      <c r="H22" s="277">
        <v>0</v>
      </c>
      <c r="I22" s="277">
        <f>ROUND(G22*H22,2)</f>
        <v>0</v>
      </c>
      <c r="J22" s="278">
        <v>0.04153</v>
      </c>
      <c r="K22" s="276">
        <f>G22*J22</f>
        <v>0</v>
      </c>
      <c r="L22" s="278">
        <v>0</v>
      </c>
      <c r="M22" s="276">
        <f>G22*L22</f>
        <v>0</v>
      </c>
      <c r="N22"/>
      <c r="O22"/>
      <c r="P22"/>
      <c r="Q22"/>
      <c r="R22"/>
      <c r="S22"/>
      <c r="T22"/>
      <c r="U22"/>
    </row>
    <row r="23" spans="1:21" s="279" customFormat="1" ht="12.75" hidden="1">
      <c r="A23" s="273"/>
      <c r="B23" s="273" t="s">
        <v>175</v>
      </c>
      <c r="C23" s="273" t="s">
        <v>176</v>
      </c>
      <c r="D23" s="274" t="s">
        <v>193</v>
      </c>
      <c r="E23" s="275" t="s">
        <v>194</v>
      </c>
      <c r="F23" s="273" t="s">
        <v>179</v>
      </c>
      <c r="G23" s="276">
        <v>0</v>
      </c>
      <c r="H23" s="277">
        <v>672</v>
      </c>
      <c r="I23" s="277">
        <f>ROUND(G23*H23,2)</f>
        <v>0</v>
      </c>
      <c r="J23" s="278">
        <v>0.04153</v>
      </c>
      <c r="K23" s="276">
        <f>G23*J23</f>
        <v>0</v>
      </c>
      <c r="L23" s="278">
        <v>0</v>
      </c>
      <c r="M23" s="276">
        <f>G23*L23</f>
        <v>0</v>
      </c>
      <c r="N23"/>
      <c r="O23"/>
      <c r="P23"/>
      <c r="Q23"/>
      <c r="R23"/>
      <c r="S23"/>
      <c r="T23"/>
      <c r="U23"/>
    </row>
    <row r="24" spans="1:21" s="279" customFormat="1" ht="12.75" hidden="1">
      <c r="A24" s="273"/>
      <c r="B24" s="273" t="s">
        <v>175</v>
      </c>
      <c r="C24" s="273" t="s">
        <v>176</v>
      </c>
      <c r="D24" s="274" t="s">
        <v>195</v>
      </c>
      <c r="E24" s="275" t="s">
        <v>196</v>
      </c>
      <c r="F24" s="273" t="s">
        <v>179</v>
      </c>
      <c r="G24" s="276">
        <v>0</v>
      </c>
      <c r="H24" s="277">
        <v>601</v>
      </c>
      <c r="I24" s="277">
        <f>ROUND(G24*H24,2)</f>
        <v>0</v>
      </c>
      <c r="J24" s="278">
        <v>0.04153</v>
      </c>
      <c r="K24" s="276">
        <f>G24*J24</f>
        <v>0</v>
      </c>
      <c r="L24" s="278">
        <v>0</v>
      </c>
      <c r="M24" s="276">
        <f>G24*L24</f>
        <v>0</v>
      </c>
      <c r="N24"/>
      <c r="O24"/>
      <c r="P24"/>
      <c r="Q24"/>
      <c r="R24"/>
      <c r="S24"/>
      <c r="T24"/>
      <c r="U24"/>
    </row>
    <row r="25" spans="1:21" s="279" customFormat="1" ht="12.75" hidden="1">
      <c r="A25" s="273"/>
      <c r="B25" s="273" t="s">
        <v>175</v>
      </c>
      <c r="C25" s="273" t="s">
        <v>176</v>
      </c>
      <c r="D25" s="274" t="s">
        <v>197</v>
      </c>
      <c r="E25" s="275" t="s">
        <v>198</v>
      </c>
      <c r="F25" s="273" t="s">
        <v>199</v>
      </c>
      <c r="G25" s="276">
        <v>0</v>
      </c>
      <c r="H25" s="277">
        <v>388</v>
      </c>
      <c r="I25" s="277">
        <f>ROUND(G25*H25,2)</f>
        <v>0</v>
      </c>
      <c r="J25" s="278">
        <v>0.0382</v>
      </c>
      <c r="K25" s="276">
        <f>G25*J25</f>
        <v>0</v>
      </c>
      <c r="L25" s="278">
        <v>0</v>
      </c>
      <c r="M25" s="276">
        <f>G25*L25</f>
        <v>0</v>
      </c>
      <c r="N25"/>
      <c r="O25"/>
      <c r="P25"/>
      <c r="Q25"/>
      <c r="R25"/>
      <c r="S25"/>
      <c r="T25"/>
      <c r="U25"/>
    </row>
    <row r="26" spans="1:21" s="279" customFormat="1" ht="12.75" hidden="1">
      <c r="A26" s="273">
        <v>3</v>
      </c>
      <c r="B26" s="273" t="s">
        <v>175</v>
      </c>
      <c r="C26" s="273" t="s">
        <v>176</v>
      </c>
      <c r="D26" s="274" t="s">
        <v>200</v>
      </c>
      <c r="E26" s="275" t="s">
        <v>201</v>
      </c>
      <c r="F26" s="273" t="s">
        <v>199</v>
      </c>
      <c r="G26" s="276">
        <v>0</v>
      </c>
      <c r="H26" s="277">
        <v>0</v>
      </c>
      <c r="I26" s="277">
        <f>ROUND(G26*H26,2)</f>
        <v>0</v>
      </c>
      <c r="J26" s="278">
        <v>0.14700000000000002</v>
      </c>
      <c r="K26" s="276">
        <f>G26*J26</f>
        <v>0</v>
      </c>
      <c r="L26" s="278">
        <v>0</v>
      </c>
      <c r="M26" s="276">
        <f>G26*L26</f>
        <v>0</v>
      </c>
      <c r="N26"/>
      <c r="O26"/>
      <c r="P26"/>
      <c r="Q26"/>
      <c r="R26"/>
      <c r="S26"/>
      <c r="T26"/>
      <c r="U26"/>
    </row>
    <row r="27" spans="1:21" s="279" customFormat="1" ht="12.75" hidden="1">
      <c r="A27" s="273">
        <v>4</v>
      </c>
      <c r="B27" s="273" t="s">
        <v>175</v>
      </c>
      <c r="C27" s="273" t="s">
        <v>188</v>
      </c>
      <c r="D27" s="274" t="s">
        <v>202</v>
      </c>
      <c r="E27" s="275" t="s">
        <v>203</v>
      </c>
      <c r="F27" s="273" t="s">
        <v>179</v>
      </c>
      <c r="G27" s="276">
        <v>0</v>
      </c>
      <c r="H27" s="277">
        <v>0</v>
      </c>
      <c r="I27" s="277">
        <f>ROUND(G27*H27,2)</f>
        <v>0</v>
      </c>
      <c r="J27" s="278">
        <v>0.00012</v>
      </c>
      <c r="K27" s="276">
        <f>G27*J27</f>
        <v>0</v>
      </c>
      <c r="L27" s="278">
        <v>0</v>
      </c>
      <c r="M27" s="276">
        <f>G27*L27</f>
        <v>0</v>
      </c>
      <c r="N27"/>
      <c r="O27"/>
      <c r="P27"/>
      <c r="Q27"/>
      <c r="R27"/>
      <c r="S27"/>
      <c r="T27"/>
      <c r="U27"/>
    </row>
    <row r="28" spans="1:21" s="279" customFormat="1" ht="12.75" hidden="1">
      <c r="A28" s="273">
        <v>5</v>
      </c>
      <c r="B28" s="273" t="s">
        <v>175</v>
      </c>
      <c r="C28" s="273" t="s">
        <v>188</v>
      </c>
      <c r="D28" s="274" t="s">
        <v>204</v>
      </c>
      <c r="E28" s="275" t="s">
        <v>205</v>
      </c>
      <c r="F28" s="273" t="s">
        <v>179</v>
      </c>
      <c r="G28" s="276">
        <v>0</v>
      </c>
      <c r="H28" s="277">
        <v>0</v>
      </c>
      <c r="I28" s="277">
        <f>ROUND(G28*H28,2)</f>
        <v>0</v>
      </c>
      <c r="J28" s="278">
        <v>0.00024</v>
      </c>
      <c r="K28" s="276">
        <f>G28*J28</f>
        <v>0</v>
      </c>
      <c r="L28" s="278">
        <v>0</v>
      </c>
      <c r="M28" s="276">
        <f>G28*L28</f>
        <v>0</v>
      </c>
      <c r="N28"/>
      <c r="O28"/>
      <c r="P28"/>
      <c r="Q28"/>
      <c r="R28"/>
      <c r="S28"/>
      <c r="T28"/>
      <c r="U28"/>
    </row>
    <row r="29" spans="1:21" s="279" customFormat="1" ht="12.75" hidden="1">
      <c r="A29" s="273">
        <v>6</v>
      </c>
      <c r="B29" s="273" t="s">
        <v>175</v>
      </c>
      <c r="C29" s="273" t="s">
        <v>176</v>
      </c>
      <c r="D29" s="274" t="s">
        <v>206</v>
      </c>
      <c r="E29" s="275" t="s">
        <v>207</v>
      </c>
      <c r="F29" s="273" t="s">
        <v>199</v>
      </c>
      <c r="G29" s="276">
        <v>0</v>
      </c>
      <c r="H29" s="277">
        <v>0</v>
      </c>
      <c r="I29" s="277">
        <f>ROUND(G29*H29,2)</f>
        <v>0</v>
      </c>
      <c r="J29" s="278"/>
      <c r="K29" s="276"/>
      <c r="L29" s="278"/>
      <c r="M29" s="276"/>
      <c r="N29"/>
      <c r="O29"/>
      <c r="P29"/>
      <c r="Q29"/>
      <c r="R29"/>
      <c r="S29"/>
      <c r="T29"/>
      <c r="U29"/>
    </row>
    <row r="30" spans="2:21" s="268" customFormat="1" ht="12.75" hidden="1">
      <c r="B30" s="269" t="s">
        <v>68</v>
      </c>
      <c r="D30" s="270">
        <v>9</v>
      </c>
      <c r="E30" s="270" t="s">
        <v>208</v>
      </c>
      <c r="H30" s="280"/>
      <c r="I30" s="271">
        <f>SUM(I31:I124)</f>
        <v>0</v>
      </c>
      <c r="K30" s="272">
        <f>SUM(K31:K124)</f>
        <v>0</v>
      </c>
      <c r="M30" s="272">
        <f>SUM(M31:M124)</f>
        <v>0</v>
      </c>
      <c r="N30"/>
      <c r="O30"/>
      <c r="P30"/>
      <c r="Q30"/>
      <c r="R30"/>
      <c r="S30"/>
      <c r="T30"/>
      <c r="U30"/>
    </row>
    <row r="31" spans="1:21" s="279" customFormat="1" ht="12.75" hidden="1">
      <c r="A31" s="273"/>
      <c r="B31" s="273" t="s">
        <v>175</v>
      </c>
      <c r="C31" s="273" t="s">
        <v>176</v>
      </c>
      <c r="D31" s="274" t="s">
        <v>209</v>
      </c>
      <c r="E31" s="275" t="s">
        <v>210</v>
      </c>
      <c r="F31" s="273" t="s">
        <v>179</v>
      </c>
      <c r="G31" s="276">
        <v>0</v>
      </c>
      <c r="H31" s="277">
        <v>39.45</v>
      </c>
      <c r="I31" s="277">
        <f>ROUND(G31*H31,2)</f>
        <v>0</v>
      </c>
      <c r="J31" s="278">
        <v>1E-05</v>
      </c>
      <c r="K31" s="276">
        <f>G31*J31</f>
        <v>0</v>
      </c>
      <c r="L31" s="278">
        <v>0</v>
      </c>
      <c r="M31" s="276">
        <f>G31*L31</f>
        <v>0</v>
      </c>
      <c r="N31"/>
      <c r="O31"/>
      <c r="P31"/>
      <c r="Q31"/>
      <c r="R31"/>
      <c r="S31"/>
      <c r="T31"/>
      <c r="U31"/>
    </row>
    <row r="32" spans="1:21" s="279" customFormat="1" ht="12.75" hidden="1">
      <c r="A32" s="273"/>
      <c r="B32" s="273" t="s">
        <v>175</v>
      </c>
      <c r="C32" s="273" t="s">
        <v>176</v>
      </c>
      <c r="D32" s="274" t="s">
        <v>211</v>
      </c>
      <c r="E32" s="275" t="s">
        <v>212</v>
      </c>
      <c r="F32" s="273" t="s">
        <v>179</v>
      </c>
      <c r="G32" s="276">
        <v>0</v>
      </c>
      <c r="H32" s="277">
        <v>29.8</v>
      </c>
      <c r="I32" s="277">
        <f>ROUND(G32*H32,2)</f>
        <v>0</v>
      </c>
      <c r="J32" s="278">
        <v>1E-05</v>
      </c>
      <c r="K32" s="276">
        <f>G32*J32</f>
        <v>0</v>
      </c>
      <c r="L32" s="278">
        <v>0</v>
      </c>
      <c r="M32" s="276">
        <f>G32*L32</f>
        <v>0</v>
      </c>
      <c r="N32"/>
      <c r="O32"/>
      <c r="P32"/>
      <c r="Q32"/>
      <c r="R32"/>
      <c r="S32"/>
      <c r="T32"/>
      <c r="U32"/>
    </row>
    <row r="33" spans="1:21" s="279" customFormat="1" ht="12.75" hidden="1">
      <c r="A33" s="273"/>
      <c r="B33" s="273" t="s">
        <v>175</v>
      </c>
      <c r="C33" s="273" t="s">
        <v>176</v>
      </c>
      <c r="D33" s="274" t="s">
        <v>213</v>
      </c>
      <c r="E33" s="275" t="s">
        <v>214</v>
      </c>
      <c r="F33" s="273" t="s">
        <v>179</v>
      </c>
      <c r="G33" s="276">
        <v>0</v>
      </c>
      <c r="H33" s="277">
        <v>23.9</v>
      </c>
      <c r="I33" s="277">
        <f>ROUND(G33*H33,2)</f>
        <v>0</v>
      </c>
      <c r="J33" s="278">
        <v>1E-05</v>
      </c>
      <c r="K33" s="276">
        <f>G33*J33</f>
        <v>0</v>
      </c>
      <c r="L33" s="278">
        <v>0</v>
      </c>
      <c r="M33" s="276">
        <f>G33*L33</f>
        <v>0</v>
      </c>
      <c r="N33"/>
      <c r="O33"/>
      <c r="P33"/>
      <c r="Q33"/>
      <c r="R33"/>
      <c r="S33"/>
      <c r="T33"/>
      <c r="U33"/>
    </row>
    <row r="34" spans="1:21" s="279" customFormat="1" ht="12.75" hidden="1">
      <c r="A34" s="273"/>
      <c r="B34" s="273" t="s">
        <v>175</v>
      </c>
      <c r="C34" s="273" t="s">
        <v>176</v>
      </c>
      <c r="D34" s="274" t="s">
        <v>215</v>
      </c>
      <c r="E34" s="275" t="s">
        <v>216</v>
      </c>
      <c r="F34" s="273" t="s">
        <v>179</v>
      </c>
      <c r="G34" s="276">
        <v>0</v>
      </c>
      <c r="H34" s="277">
        <v>17.9</v>
      </c>
      <c r="I34" s="277">
        <f>ROUND(G34*H34,2)</f>
        <v>0</v>
      </c>
      <c r="J34" s="278">
        <v>1E-05</v>
      </c>
      <c r="K34" s="276">
        <f>G34*J34</f>
        <v>0</v>
      </c>
      <c r="L34" s="278">
        <v>0</v>
      </c>
      <c r="M34" s="276">
        <f>G34*L34</f>
        <v>0</v>
      </c>
      <c r="N34"/>
      <c r="O34"/>
      <c r="P34"/>
      <c r="Q34"/>
      <c r="R34"/>
      <c r="S34"/>
      <c r="T34"/>
      <c r="U34"/>
    </row>
    <row r="35" spans="1:21" s="279" customFormat="1" ht="12.75" hidden="1">
      <c r="A35" s="273"/>
      <c r="B35" s="273" t="s">
        <v>175</v>
      </c>
      <c r="C35" s="273" t="s">
        <v>176</v>
      </c>
      <c r="D35" s="274" t="s">
        <v>217</v>
      </c>
      <c r="E35" s="275" t="s">
        <v>218</v>
      </c>
      <c r="F35" s="273" t="s">
        <v>179</v>
      </c>
      <c r="G35" s="276">
        <v>0</v>
      </c>
      <c r="H35" s="277">
        <v>56.2</v>
      </c>
      <c r="I35" s="277">
        <f>ROUND(G35*H35,2)</f>
        <v>0</v>
      </c>
      <c r="J35" s="278">
        <v>2E-05</v>
      </c>
      <c r="K35" s="276">
        <f>G35*J35</f>
        <v>0</v>
      </c>
      <c r="L35" s="278">
        <v>0</v>
      </c>
      <c r="M35" s="276">
        <f>G35*L35</f>
        <v>0</v>
      </c>
      <c r="N35"/>
      <c r="O35"/>
      <c r="P35"/>
      <c r="Q35"/>
      <c r="R35"/>
      <c r="S35"/>
      <c r="T35"/>
      <c r="U35"/>
    </row>
    <row r="36" spans="1:21" s="279" customFormat="1" ht="12.75" hidden="1">
      <c r="A36" s="273"/>
      <c r="B36" s="273" t="s">
        <v>175</v>
      </c>
      <c r="C36" s="273" t="s">
        <v>176</v>
      </c>
      <c r="D36" s="274" t="s">
        <v>219</v>
      </c>
      <c r="E36" s="275" t="s">
        <v>220</v>
      </c>
      <c r="F36" s="273" t="s">
        <v>179</v>
      </c>
      <c r="G36" s="276">
        <v>0</v>
      </c>
      <c r="H36" s="277">
        <v>38.9</v>
      </c>
      <c r="I36" s="277">
        <f>ROUND(G36*H36,2)</f>
        <v>0</v>
      </c>
      <c r="J36" s="278">
        <v>2E-05</v>
      </c>
      <c r="K36" s="276">
        <f>G36*J36</f>
        <v>0</v>
      </c>
      <c r="L36" s="278">
        <v>0</v>
      </c>
      <c r="M36" s="276">
        <f>G36*L36</f>
        <v>0</v>
      </c>
      <c r="N36"/>
      <c r="O36"/>
      <c r="P36"/>
      <c r="Q36"/>
      <c r="R36"/>
      <c r="S36"/>
      <c r="T36"/>
      <c r="U36"/>
    </row>
    <row r="37" spans="1:21" s="279" customFormat="1" ht="12.75" hidden="1">
      <c r="A37" s="273">
        <v>7</v>
      </c>
      <c r="B37" s="273" t="s">
        <v>175</v>
      </c>
      <c r="C37" s="273" t="s">
        <v>176</v>
      </c>
      <c r="D37" s="274" t="s">
        <v>221</v>
      </c>
      <c r="E37" s="275" t="s">
        <v>222</v>
      </c>
      <c r="F37" s="273" t="s">
        <v>179</v>
      </c>
      <c r="G37" s="276">
        <v>0</v>
      </c>
      <c r="H37" s="277">
        <v>0</v>
      </c>
      <c r="I37" s="277">
        <f>ROUND(G37*H37,2)</f>
        <v>0</v>
      </c>
      <c r="J37" s="278">
        <v>2E-05</v>
      </c>
      <c r="K37" s="276">
        <f>G37*J37</f>
        <v>0</v>
      </c>
      <c r="L37" s="278">
        <v>0</v>
      </c>
      <c r="M37" s="276">
        <f>G37*L37</f>
        <v>0</v>
      </c>
      <c r="N37"/>
      <c r="O37"/>
      <c r="P37"/>
      <c r="Q37"/>
      <c r="R37"/>
      <c r="S37"/>
      <c r="T37"/>
      <c r="U37"/>
    </row>
    <row r="38" spans="1:21" s="279" customFormat="1" ht="12.75" hidden="1">
      <c r="A38" s="273"/>
      <c r="B38" s="273" t="s">
        <v>175</v>
      </c>
      <c r="C38" s="273" t="s">
        <v>176</v>
      </c>
      <c r="D38" s="274" t="s">
        <v>223</v>
      </c>
      <c r="E38" s="275" t="s">
        <v>224</v>
      </c>
      <c r="F38" s="273" t="s">
        <v>179</v>
      </c>
      <c r="G38" s="276">
        <v>0</v>
      </c>
      <c r="H38" s="277">
        <v>23.1</v>
      </c>
      <c r="I38" s="277">
        <f>ROUND(G38*H38,2)</f>
        <v>0</v>
      </c>
      <c r="J38" s="278">
        <v>2E-05</v>
      </c>
      <c r="K38" s="276">
        <f>G38*J38</f>
        <v>0</v>
      </c>
      <c r="L38" s="278">
        <v>0</v>
      </c>
      <c r="M38" s="276">
        <f>G38*L38</f>
        <v>0</v>
      </c>
      <c r="N38"/>
      <c r="O38"/>
      <c r="P38"/>
      <c r="Q38"/>
      <c r="R38"/>
      <c r="S38"/>
      <c r="T38"/>
      <c r="U38"/>
    </row>
    <row r="39" spans="1:21" s="279" customFormat="1" ht="12.75" hidden="1">
      <c r="A39" s="273"/>
      <c r="B39" s="273" t="s">
        <v>175</v>
      </c>
      <c r="C39" s="273" t="s">
        <v>176</v>
      </c>
      <c r="D39" s="274" t="s">
        <v>225</v>
      </c>
      <c r="E39" s="275" t="s">
        <v>226</v>
      </c>
      <c r="F39" s="273" t="s">
        <v>179</v>
      </c>
      <c r="G39" s="276">
        <v>0</v>
      </c>
      <c r="H39" s="277">
        <v>29.7</v>
      </c>
      <c r="I39" s="277">
        <f>ROUND(G39*H39,2)</f>
        <v>0</v>
      </c>
      <c r="J39" s="278">
        <v>1E-05</v>
      </c>
      <c r="K39" s="276">
        <f>G39*J39</f>
        <v>0</v>
      </c>
      <c r="L39" s="278">
        <v>0</v>
      </c>
      <c r="M39" s="276">
        <f>G39*L39</f>
        <v>0</v>
      </c>
      <c r="N39"/>
      <c r="O39"/>
      <c r="P39"/>
      <c r="Q39"/>
      <c r="R39"/>
      <c r="S39"/>
      <c r="T39"/>
      <c r="U39"/>
    </row>
    <row r="40" spans="1:21" s="279" customFormat="1" ht="12.75" hidden="1">
      <c r="A40" s="273">
        <v>8</v>
      </c>
      <c r="B40" s="273" t="s">
        <v>175</v>
      </c>
      <c r="C40" s="273" t="s">
        <v>176</v>
      </c>
      <c r="D40" s="274" t="s">
        <v>227</v>
      </c>
      <c r="E40" s="275" t="s">
        <v>228</v>
      </c>
      <c r="F40" s="273" t="s">
        <v>179</v>
      </c>
      <c r="G40" s="276">
        <v>0</v>
      </c>
      <c r="H40" s="277">
        <v>0</v>
      </c>
      <c r="I40" s="277">
        <f>ROUND(G40*H40,2)</f>
        <v>0</v>
      </c>
      <c r="J40" s="278">
        <v>1E-05</v>
      </c>
      <c r="K40" s="276">
        <f>G40*J40</f>
        <v>0</v>
      </c>
      <c r="L40" s="278">
        <v>0</v>
      </c>
      <c r="M40" s="276">
        <f>G40*L40</f>
        <v>0</v>
      </c>
      <c r="N40"/>
      <c r="O40"/>
      <c r="P40"/>
      <c r="Q40"/>
      <c r="R40"/>
      <c r="S40"/>
      <c r="T40"/>
      <c r="U40"/>
    </row>
    <row r="41" spans="1:21" s="279" customFormat="1" ht="12.75" hidden="1">
      <c r="A41" s="273"/>
      <c r="B41" s="273" t="s">
        <v>175</v>
      </c>
      <c r="C41" s="273" t="s">
        <v>176</v>
      </c>
      <c r="D41" s="274" t="s">
        <v>229</v>
      </c>
      <c r="E41" s="275" t="s">
        <v>230</v>
      </c>
      <c r="F41" s="273" t="s">
        <v>179</v>
      </c>
      <c r="G41" s="276">
        <v>0</v>
      </c>
      <c r="H41" s="277">
        <v>19</v>
      </c>
      <c r="I41" s="277">
        <f>ROUND(G41*H41,2)</f>
        <v>0</v>
      </c>
      <c r="J41" s="278">
        <v>1E-05</v>
      </c>
      <c r="K41" s="276">
        <f>G41*J41</f>
        <v>0</v>
      </c>
      <c r="L41" s="278">
        <v>0</v>
      </c>
      <c r="M41" s="276">
        <f>G41*L41</f>
        <v>0</v>
      </c>
      <c r="N41"/>
      <c r="O41"/>
      <c r="P41"/>
      <c r="Q41"/>
      <c r="R41"/>
      <c r="S41"/>
      <c r="T41"/>
      <c r="U41"/>
    </row>
    <row r="42" spans="1:21" s="279" customFormat="1" ht="12.75" hidden="1">
      <c r="A42" s="273">
        <v>9</v>
      </c>
      <c r="B42" s="273" t="s">
        <v>175</v>
      </c>
      <c r="C42" s="273" t="s">
        <v>176</v>
      </c>
      <c r="D42" s="274" t="s">
        <v>231</v>
      </c>
      <c r="E42" s="275" t="s">
        <v>232</v>
      </c>
      <c r="F42" s="273" t="s">
        <v>179</v>
      </c>
      <c r="G42" s="276">
        <v>0</v>
      </c>
      <c r="H42" s="277">
        <v>0</v>
      </c>
      <c r="I42" s="277">
        <f>ROUND(G42*H42,2)</f>
        <v>0</v>
      </c>
      <c r="J42" s="278">
        <v>0</v>
      </c>
      <c r="K42" s="276">
        <f>G42*J42</f>
        <v>0</v>
      </c>
      <c r="L42" s="278">
        <v>0</v>
      </c>
      <c r="M42" s="276">
        <f>G42*L42</f>
        <v>0</v>
      </c>
      <c r="N42"/>
      <c r="O42"/>
      <c r="P42"/>
      <c r="Q42"/>
      <c r="R42"/>
      <c r="S42"/>
      <c r="T42"/>
      <c r="U42"/>
    </row>
    <row r="43" spans="1:21" s="279" customFormat="1" ht="12.75" hidden="1">
      <c r="A43" s="273">
        <v>10</v>
      </c>
      <c r="B43" s="273" t="s">
        <v>175</v>
      </c>
      <c r="C43" s="273" t="s">
        <v>176</v>
      </c>
      <c r="D43" s="274" t="s">
        <v>233</v>
      </c>
      <c r="E43" s="275" t="s">
        <v>234</v>
      </c>
      <c r="F43" s="273" t="s">
        <v>179</v>
      </c>
      <c r="G43" s="276">
        <v>0</v>
      </c>
      <c r="H43" s="277">
        <v>0</v>
      </c>
      <c r="I43" s="277">
        <f>ROUND(G43*H43,2)</f>
        <v>0</v>
      </c>
      <c r="J43" s="278">
        <v>1E-05</v>
      </c>
      <c r="K43" s="276">
        <f>G43*J43</f>
        <v>0</v>
      </c>
      <c r="L43" s="278">
        <v>0</v>
      </c>
      <c r="M43" s="276">
        <f>G43*L43</f>
        <v>0</v>
      </c>
      <c r="N43"/>
      <c r="O43"/>
      <c r="P43"/>
      <c r="Q43"/>
      <c r="R43"/>
      <c r="S43"/>
      <c r="T43"/>
      <c r="U43"/>
    </row>
    <row r="44" spans="1:21" s="279" customFormat="1" ht="12.75" hidden="1">
      <c r="A44" s="273">
        <v>11</v>
      </c>
      <c r="B44" s="273" t="s">
        <v>175</v>
      </c>
      <c r="C44" s="273" t="s">
        <v>176</v>
      </c>
      <c r="D44" s="274" t="s">
        <v>235</v>
      </c>
      <c r="E44" s="275" t="s">
        <v>236</v>
      </c>
      <c r="F44" s="273" t="s">
        <v>179</v>
      </c>
      <c r="G44" s="276">
        <v>0</v>
      </c>
      <c r="H44" s="277">
        <v>0</v>
      </c>
      <c r="I44" s="277">
        <f>ROUND(G44*H44,2)</f>
        <v>0</v>
      </c>
      <c r="J44" s="278">
        <v>0</v>
      </c>
      <c r="K44" s="276">
        <f>G44*J44</f>
        <v>0</v>
      </c>
      <c r="L44" s="278">
        <v>0</v>
      </c>
      <c r="M44" s="276">
        <f>G44*L44</f>
        <v>0</v>
      </c>
      <c r="N44"/>
      <c r="O44"/>
      <c r="P44"/>
      <c r="Q44"/>
      <c r="R44"/>
      <c r="S44"/>
      <c r="T44"/>
      <c r="U44"/>
    </row>
    <row r="45" spans="1:21" s="279" customFormat="1" ht="12.75" hidden="1">
      <c r="A45" s="273"/>
      <c r="B45" s="273" t="s">
        <v>175</v>
      </c>
      <c r="C45" s="273" t="s">
        <v>237</v>
      </c>
      <c r="D45" s="274" t="s">
        <v>238</v>
      </c>
      <c r="E45" s="275" t="s">
        <v>239</v>
      </c>
      <c r="F45" s="273" t="s">
        <v>199</v>
      </c>
      <c r="G45" s="276">
        <v>0</v>
      </c>
      <c r="H45" s="277">
        <v>28</v>
      </c>
      <c r="I45" s="277">
        <f>ROUND(G45*H45,2)</f>
        <v>0</v>
      </c>
      <c r="J45" s="278">
        <v>0</v>
      </c>
      <c r="K45" s="276">
        <f>G45*J45</f>
        <v>0</v>
      </c>
      <c r="L45" s="278">
        <v>0</v>
      </c>
      <c r="M45" s="276">
        <f>G45*L45</f>
        <v>0</v>
      </c>
      <c r="N45"/>
      <c r="O45"/>
      <c r="P45"/>
      <c r="Q45"/>
      <c r="R45"/>
      <c r="S45"/>
      <c r="T45"/>
      <c r="U45"/>
    </row>
    <row r="46" spans="1:21" s="279" customFormat="1" ht="12.75" hidden="1">
      <c r="A46" s="273"/>
      <c r="B46" s="273" t="s">
        <v>175</v>
      </c>
      <c r="C46" s="273" t="s">
        <v>237</v>
      </c>
      <c r="D46" s="274" t="s">
        <v>240</v>
      </c>
      <c r="E46" s="275" t="s">
        <v>241</v>
      </c>
      <c r="F46" s="273" t="s">
        <v>199</v>
      </c>
      <c r="G46" s="276">
        <v>0</v>
      </c>
      <c r="H46" s="277">
        <v>36.1</v>
      </c>
      <c r="I46" s="277">
        <f>ROUND(G46*H46,2)</f>
        <v>0</v>
      </c>
      <c r="J46" s="278">
        <v>0</v>
      </c>
      <c r="K46" s="276">
        <f>G46*J46</f>
        <v>0</v>
      </c>
      <c r="L46" s="278">
        <v>0</v>
      </c>
      <c r="M46" s="276">
        <f>G46*L46</f>
        <v>0</v>
      </c>
      <c r="N46"/>
      <c r="O46"/>
      <c r="P46"/>
      <c r="Q46"/>
      <c r="R46"/>
      <c r="S46"/>
      <c r="T46"/>
      <c r="U46"/>
    </row>
    <row r="47" spans="1:21" s="279" customFormat="1" ht="12.75" hidden="1">
      <c r="A47" s="273"/>
      <c r="B47" s="273" t="s">
        <v>175</v>
      </c>
      <c r="C47" s="273" t="s">
        <v>237</v>
      </c>
      <c r="D47" s="274" t="s">
        <v>242</v>
      </c>
      <c r="E47" s="275" t="s">
        <v>243</v>
      </c>
      <c r="F47" s="273" t="s">
        <v>199</v>
      </c>
      <c r="G47" s="276">
        <v>0</v>
      </c>
      <c r="H47" s="277">
        <v>60.2</v>
      </c>
      <c r="I47" s="277">
        <f>ROUND(G47*H47,2)</f>
        <v>0</v>
      </c>
      <c r="J47" s="278">
        <v>0</v>
      </c>
      <c r="K47" s="276">
        <f>G47*J47</f>
        <v>0</v>
      </c>
      <c r="L47" s="278">
        <v>0.001</v>
      </c>
      <c r="M47" s="276">
        <f>G47*L47</f>
        <v>0</v>
      </c>
      <c r="N47"/>
      <c r="O47"/>
      <c r="P47"/>
      <c r="Q47"/>
      <c r="R47"/>
      <c r="S47"/>
      <c r="T47"/>
      <c r="U47"/>
    </row>
    <row r="48" spans="1:21" s="279" customFormat="1" ht="12.75" hidden="1">
      <c r="A48" s="273"/>
      <c r="B48" s="273" t="s">
        <v>175</v>
      </c>
      <c r="C48" s="273" t="s">
        <v>237</v>
      </c>
      <c r="D48" s="274" t="s">
        <v>244</v>
      </c>
      <c r="E48" s="275" t="s">
        <v>245</v>
      </c>
      <c r="F48" s="273" t="s">
        <v>199</v>
      </c>
      <c r="G48" s="276">
        <v>0</v>
      </c>
      <c r="H48" s="277">
        <v>105</v>
      </c>
      <c r="I48" s="277">
        <f>ROUND(G48*H48,2)</f>
        <v>0</v>
      </c>
      <c r="J48" s="278">
        <v>0</v>
      </c>
      <c r="K48" s="276">
        <f>G48*J48</f>
        <v>0</v>
      </c>
      <c r="L48" s="278">
        <v>0.005</v>
      </c>
      <c r="M48" s="276">
        <f>G48*L48</f>
        <v>0</v>
      </c>
      <c r="N48"/>
      <c r="O48"/>
      <c r="P48"/>
      <c r="Q48"/>
      <c r="R48"/>
      <c r="S48"/>
      <c r="T48"/>
      <c r="U48"/>
    </row>
    <row r="49" spans="1:21" s="279" customFormat="1" ht="12.75" hidden="1">
      <c r="A49" s="273"/>
      <c r="B49" s="273" t="s">
        <v>175</v>
      </c>
      <c r="C49" s="273" t="s">
        <v>237</v>
      </c>
      <c r="D49" s="274" t="s">
        <v>246</v>
      </c>
      <c r="E49" s="275" t="s">
        <v>247</v>
      </c>
      <c r="F49" s="273" t="s">
        <v>199</v>
      </c>
      <c r="G49" s="276">
        <v>0</v>
      </c>
      <c r="H49" s="277">
        <v>25.3</v>
      </c>
      <c r="I49" s="277">
        <f>ROUND(G49*H49,2)</f>
        <v>0</v>
      </c>
      <c r="J49" s="278">
        <v>0</v>
      </c>
      <c r="K49" s="276">
        <f>G49*J49</f>
        <v>0</v>
      </c>
      <c r="L49" s="278">
        <v>0</v>
      </c>
      <c r="M49" s="276">
        <f>G49*L49</f>
        <v>0</v>
      </c>
      <c r="N49"/>
      <c r="O49"/>
      <c r="P49"/>
      <c r="Q49"/>
      <c r="R49"/>
      <c r="S49"/>
      <c r="T49"/>
      <c r="U49"/>
    </row>
    <row r="50" spans="1:21" s="279" customFormat="1" ht="12.75" hidden="1">
      <c r="A50" s="273"/>
      <c r="B50" s="273" t="s">
        <v>175</v>
      </c>
      <c r="C50" s="273" t="s">
        <v>237</v>
      </c>
      <c r="D50" s="274" t="s">
        <v>248</v>
      </c>
      <c r="E50" s="275" t="s">
        <v>249</v>
      </c>
      <c r="F50" s="273" t="s">
        <v>199</v>
      </c>
      <c r="G50" s="276">
        <v>0</v>
      </c>
      <c r="H50" s="277">
        <v>34.6</v>
      </c>
      <c r="I50" s="277">
        <f>ROUND(G50*H50,2)</f>
        <v>0</v>
      </c>
      <c r="J50" s="278">
        <v>0</v>
      </c>
      <c r="K50" s="276">
        <f>G50*J50</f>
        <v>0</v>
      </c>
      <c r="L50" s="278">
        <v>0</v>
      </c>
      <c r="M50" s="276">
        <f>G50*L50</f>
        <v>0</v>
      </c>
      <c r="N50"/>
      <c r="O50"/>
      <c r="P50"/>
      <c r="Q50"/>
      <c r="R50"/>
      <c r="S50"/>
      <c r="T50"/>
      <c r="U50"/>
    </row>
    <row r="51" spans="1:21" s="279" customFormat="1" ht="12.75" hidden="1">
      <c r="A51" s="273"/>
      <c r="B51" s="273" t="s">
        <v>175</v>
      </c>
      <c r="C51" s="273" t="s">
        <v>237</v>
      </c>
      <c r="D51" s="274" t="s">
        <v>250</v>
      </c>
      <c r="E51" s="275" t="s">
        <v>251</v>
      </c>
      <c r="F51" s="273" t="s">
        <v>199</v>
      </c>
      <c r="G51" s="276">
        <v>0</v>
      </c>
      <c r="H51" s="277">
        <v>45.3</v>
      </c>
      <c r="I51" s="277">
        <f>ROUND(G51*H51,2)</f>
        <v>0</v>
      </c>
      <c r="J51" s="278">
        <v>0</v>
      </c>
      <c r="K51" s="276">
        <f>G51*J51</f>
        <v>0</v>
      </c>
      <c r="L51" s="278">
        <v>0.001</v>
      </c>
      <c r="M51" s="276">
        <f>G51*L51</f>
        <v>0</v>
      </c>
      <c r="N51"/>
      <c r="O51"/>
      <c r="P51"/>
      <c r="Q51"/>
      <c r="R51"/>
      <c r="S51"/>
      <c r="T51"/>
      <c r="U51"/>
    </row>
    <row r="52" spans="1:21" s="279" customFormat="1" ht="12.75" hidden="1">
      <c r="A52" s="273"/>
      <c r="B52" s="273" t="s">
        <v>175</v>
      </c>
      <c r="C52" s="273" t="s">
        <v>237</v>
      </c>
      <c r="D52" s="274" t="s">
        <v>252</v>
      </c>
      <c r="E52" s="275" t="s">
        <v>253</v>
      </c>
      <c r="F52" s="273" t="s">
        <v>199</v>
      </c>
      <c r="G52" s="276">
        <v>0</v>
      </c>
      <c r="H52" s="277">
        <v>96.5</v>
      </c>
      <c r="I52" s="277">
        <f>ROUND(G52*H52,2)</f>
        <v>0</v>
      </c>
      <c r="J52" s="278">
        <v>0</v>
      </c>
      <c r="K52" s="276">
        <f>G52*J52</f>
        <v>0</v>
      </c>
      <c r="L52" s="278">
        <v>0.003</v>
      </c>
      <c r="M52" s="276">
        <f>G52*L52</f>
        <v>0</v>
      </c>
      <c r="N52"/>
      <c r="O52"/>
      <c r="P52"/>
      <c r="Q52"/>
      <c r="R52"/>
      <c r="S52"/>
      <c r="T52"/>
      <c r="U52"/>
    </row>
    <row r="53" spans="1:21" s="279" customFormat="1" ht="12.75" hidden="1">
      <c r="A53" s="273"/>
      <c r="B53" s="273" t="s">
        <v>175</v>
      </c>
      <c r="C53" s="273" t="s">
        <v>237</v>
      </c>
      <c r="D53" s="274" t="s">
        <v>254</v>
      </c>
      <c r="E53" s="275" t="s">
        <v>255</v>
      </c>
      <c r="F53" s="273" t="s">
        <v>199</v>
      </c>
      <c r="G53" s="276">
        <v>0</v>
      </c>
      <c r="H53" s="277">
        <v>40.5</v>
      </c>
      <c r="I53" s="277">
        <f>ROUND(G53*H53,2)</f>
        <v>0</v>
      </c>
      <c r="J53" s="278">
        <v>0</v>
      </c>
      <c r="K53" s="276">
        <f>G53*J53</f>
        <v>0</v>
      </c>
      <c r="L53" s="278">
        <v>0</v>
      </c>
      <c r="M53" s="276">
        <f>G53*L53</f>
        <v>0</v>
      </c>
      <c r="N53"/>
      <c r="O53"/>
      <c r="P53"/>
      <c r="Q53"/>
      <c r="R53"/>
      <c r="S53"/>
      <c r="T53"/>
      <c r="U53"/>
    </row>
    <row r="54" spans="1:21" s="279" customFormat="1" ht="12.75" hidden="1">
      <c r="A54" s="273"/>
      <c r="B54" s="273" t="s">
        <v>175</v>
      </c>
      <c r="C54" s="273" t="s">
        <v>237</v>
      </c>
      <c r="D54" s="274" t="s">
        <v>256</v>
      </c>
      <c r="E54" s="275" t="s">
        <v>257</v>
      </c>
      <c r="F54" s="273" t="s">
        <v>199</v>
      </c>
      <c r="G54" s="276">
        <v>0</v>
      </c>
      <c r="H54" s="277">
        <v>54.8</v>
      </c>
      <c r="I54" s="277">
        <f>ROUND(G54*H54,2)</f>
        <v>0</v>
      </c>
      <c r="J54" s="278">
        <v>0</v>
      </c>
      <c r="K54" s="276">
        <f>G54*J54</f>
        <v>0</v>
      </c>
      <c r="L54" s="278">
        <v>0</v>
      </c>
      <c r="M54" s="276">
        <f>G54*L54</f>
        <v>0</v>
      </c>
      <c r="N54"/>
      <c r="O54"/>
      <c r="P54"/>
      <c r="Q54"/>
      <c r="R54"/>
      <c r="S54"/>
      <c r="T54"/>
      <c r="U54"/>
    </row>
    <row r="55" spans="1:21" s="279" customFormat="1" ht="12.75" hidden="1">
      <c r="A55" s="273"/>
      <c r="B55" s="273" t="s">
        <v>175</v>
      </c>
      <c r="C55" s="273" t="s">
        <v>237</v>
      </c>
      <c r="D55" s="274" t="s">
        <v>258</v>
      </c>
      <c r="E55" s="275" t="s">
        <v>259</v>
      </c>
      <c r="F55" s="273" t="s">
        <v>199</v>
      </c>
      <c r="G55" s="276">
        <v>0</v>
      </c>
      <c r="H55" s="277">
        <v>87</v>
      </c>
      <c r="I55" s="277">
        <f>ROUND(G55*H55,2)</f>
        <v>0</v>
      </c>
      <c r="J55" s="278">
        <v>0</v>
      </c>
      <c r="K55" s="276">
        <f>G55*J55</f>
        <v>0</v>
      </c>
      <c r="L55" s="278">
        <v>0.001</v>
      </c>
      <c r="M55" s="276">
        <f>G55*L55</f>
        <v>0</v>
      </c>
      <c r="N55"/>
      <c r="O55"/>
      <c r="P55"/>
      <c r="Q55"/>
      <c r="R55"/>
      <c r="S55"/>
      <c r="T55"/>
      <c r="U55"/>
    </row>
    <row r="56" spans="1:21" s="279" customFormat="1" ht="12.75" hidden="1">
      <c r="A56" s="273"/>
      <c r="B56" s="273" t="s">
        <v>175</v>
      </c>
      <c r="C56" s="273" t="s">
        <v>237</v>
      </c>
      <c r="D56" s="274" t="s">
        <v>260</v>
      </c>
      <c r="E56" s="275" t="s">
        <v>261</v>
      </c>
      <c r="F56" s="273" t="s">
        <v>199</v>
      </c>
      <c r="G56" s="276">
        <v>0</v>
      </c>
      <c r="H56" s="277">
        <v>200</v>
      </c>
      <c r="I56" s="277">
        <f>ROUND(G56*H56,2)</f>
        <v>0</v>
      </c>
      <c r="J56" s="278">
        <v>0</v>
      </c>
      <c r="K56" s="276">
        <f>G56*J56</f>
        <v>0</v>
      </c>
      <c r="L56" s="278">
        <v>0.003</v>
      </c>
      <c r="M56" s="276">
        <f>G56*L56</f>
        <v>0</v>
      </c>
      <c r="N56"/>
      <c r="O56"/>
      <c r="P56"/>
      <c r="Q56"/>
      <c r="R56"/>
      <c r="S56"/>
      <c r="T56"/>
      <c r="U56"/>
    </row>
    <row r="57" spans="1:21" s="279" customFormat="1" ht="12.75" hidden="1">
      <c r="A57" s="273"/>
      <c r="B57" s="273" t="s">
        <v>175</v>
      </c>
      <c r="C57" s="273" t="s">
        <v>237</v>
      </c>
      <c r="D57" s="274" t="s">
        <v>262</v>
      </c>
      <c r="E57" s="275" t="s">
        <v>263</v>
      </c>
      <c r="F57" s="273" t="s">
        <v>199</v>
      </c>
      <c r="G57" s="276">
        <v>0</v>
      </c>
      <c r="H57" s="277">
        <v>21.7</v>
      </c>
      <c r="I57" s="277">
        <f>ROUND(G57*H57,2)</f>
        <v>0</v>
      </c>
      <c r="J57" s="278">
        <v>0</v>
      </c>
      <c r="K57" s="276">
        <f>G57*J57</f>
        <v>0</v>
      </c>
      <c r="L57" s="278">
        <v>0</v>
      </c>
      <c r="M57" s="276">
        <f>G57*L57</f>
        <v>0</v>
      </c>
      <c r="N57"/>
      <c r="O57"/>
      <c r="P57"/>
      <c r="Q57"/>
      <c r="R57"/>
      <c r="S57"/>
      <c r="T57"/>
      <c r="U57"/>
    </row>
    <row r="58" spans="1:21" s="279" customFormat="1" ht="12.75" hidden="1">
      <c r="A58" s="273"/>
      <c r="B58" s="273" t="s">
        <v>175</v>
      </c>
      <c r="C58" s="273" t="s">
        <v>237</v>
      </c>
      <c r="D58" s="274" t="s">
        <v>264</v>
      </c>
      <c r="E58" s="275" t="s">
        <v>265</v>
      </c>
      <c r="F58" s="273" t="s">
        <v>199</v>
      </c>
      <c r="G58" s="276">
        <v>0</v>
      </c>
      <c r="H58" s="277">
        <v>27.7</v>
      </c>
      <c r="I58" s="277">
        <f>ROUND(G58*H58,2)</f>
        <v>0</v>
      </c>
      <c r="J58" s="278">
        <v>0</v>
      </c>
      <c r="K58" s="276">
        <f>G58*J58</f>
        <v>0</v>
      </c>
      <c r="L58" s="278">
        <v>0</v>
      </c>
      <c r="M58" s="276">
        <f>G58*L58</f>
        <v>0</v>
      </c>
      <c r="N58"/>
      <c r="O58"/>
      <c r="P58"/>
      <c r="Q58"/>
      <c r="R58"/>
      <c r="S58"/>
      <c r="T58"/>
      <c r="U58"/>
    </row>
    <row r="59" spans="1:21" s="279" customFormat="1" ht="12.75" hidden="1">
      <c r="A59" s="273"/>
      <c r="B59" s="273" t="s">
        <v>175</v>
      </c>
      <c r="C59" s="273" t="s">
        <v>237</v>
      </c>
      <c r="D59" s="274" t="s">
        <v>266</v>
      </c>
      <c r="E59" s="275" t="s">
        <v>267</v>
      </c>
      <c r="F59" s="273" t="s">
        <v>199</v>
      </c>
      <c r="G59" s="276">
        <v>0</v>
      </c>
      <c r="H59" s="277">
        <v>31.6</v>
      </c>
      <c r="I59" s="277">
        <f>ROUND(G59*H59,2)</f>
        <v>0</v>
      </c>
      <c r="J59" s="278">
        <v>0</v>
      </c>
      <c r="K59" s="276">
        <f>G59*J59</f>
        <v>0</v>
      </c>
      <c r="L59" s="278">
        <v>0.001</v>
      </c>
      <c r="M59" s="276">
        <f>G59*L59</f>
        <v>0</v>
      </c>
      <c r="N59"/>
      <c r="O59"/>
      <c r="P59"/>
      <c r="Q59"/>
      <c r="R59"/>
      <c r="S59"/>
      <c r="T59"/>
      <c r="U59"/>
    </row>
    <row r="60" spans="1:21" s="279" customFormat="1" ht="12.75" hidden="1">
      <c r="A60" s="273"/>
      <c r="B60" s="273" t="s">
        <v>175</v>
      </c>
      <c r="C60" s="273" t="s">
        <v>237</v>
      </c>
      <c r="D60" s="274" t="s">
        <v>268</v>
      </c>
      <c r="E60" s="275" t="s">
        <v>269</v>
      </c>
      <c r="F60" s="273" t="s">
        <v>199</v>
      </c>
      <c r="G60" s="276">
        <v>0</v>
      </c>
      <c r="H60" s="277">
        <v>65.5</v>
      </c>
      <c r="I60" s="277">
        <f>ROUND(G60*H60,2)</f>
        <v>0</v>
      </c>
      <c r="J60" s="278">
        <v>0</v>
      </c>
      <c r="K60" s="276">
        <f>G60*J60</f>
        <v>0</v>
      </c>
      <c r="L60" s="278">
        <v>0.002</v>
      </c>
      <c r="M60" s="276">
        <f>G60*L60</f>
        <v>0</v>
      </c>
      <c r="N60"/>
      <c r="O60"/>
      <c r="P60"/>
      <c r="Q60"/>
      <c r="R60"/>
      <c r="S60"/>
      <c r="T60"/>
      <c r="U60"/>
    </row>
    <row r="61" spans="1:21" s="279" customFormat="1" ht="12.75" hidden="1">
      <c r="A61" s="273"/>
      <c r="B61" s="273" t="s">
        <v>175</v>
      </c>
      <c r="C61" s="273" t="s">
        <v>237</v>
      </c>
      <c r="D61" s="274" t="s">
        <v>270</v>
      </c>
      <c r="E61" s="275" t="s">
        <v>271</v>
      </c>
      <c r="F61" s="273" t="s">
        <v>199</v>
      </c>
      <c r="G61" s="276">
        <v>0</v>
      </c>
      <c r="H61" s="277">
        <v>40.5</v>
      </c>
      <c r="I61" s="277">
        <f>ROUND(G61*H61,2)</f>
        <v>0</v>
      </c>
      <c r="J61" s="278">
        <v>0</v>
      </c>
      <c r="K61" s="276">
        <f>G61*J61</f>
        <v>0</v>
      </c>
      <c r="L61" s="278">
        <v>0</v>
      </c>
      <c r="M61" s="276">
        <f>G61*L61</f>
        <v>0</v>
      </c>
      <c r="N61"/>
      <c r="O61"/>
      <c r="P61"/>
      <c r="Q61"/>
      <c r="R61"/>
      <c r="S61"/>
      <c r="T61"/>
      <c r="U61"/>
    </row>
    <row r="62" spans="1:21" s="279" customFormat="1" ht="12.75" hidden="1">
      <c r="A62" s="273"/>
      <c r="B62" s="273" t="s">
        <v>175</v>
      </c>
      <c r="C62" s="273" t="s">
        <v>237</v>
      </c>
      <c r="D62" s="274" t="s">
        <v>272</v>
      </c>
      <c r="E62" s="275" t="s">
        <v>273</v>
      </c>
      <c r="F62" s="273" t="s">
        <v>199</v>
      </c>
      <c r="G62" s="276">
        <v>0</v>
      </c>
      <c r="H62" s="277">
        <v>62</v>
      </c>
      <c r="I62" s="277">
        <f>ROUND(G62*H62,2)</f>
        <v>0</v>
      </c>
      <c r="J62" s="278">
        <v>0</v>
      </c>
      <c r="K62" s="276">
        <f>G62*J62</f>
        <v>0</v>
      </c>
      <c r="L62" s="278">
        <v>0</v>
      </c>
      <c r="M62" s="276">
        <f>G62*L62</f>
        <v>0</v>
      </c>
      <c r="N62"/>
      <c r="O62"/>
      <c r="P62"/>
      <c r="Q62"/>
      <c r="R62"/>
      <c r="S62"/>
      <c r="T62"/>
      <c r="U62"/>
    </row>
    <row r="63" spans="1:21" s="279" customFormat="1" ht="12.75" hidden="1">
      <c r="A63" s="273"/>
      <c r="B63" s="273" t="s">
        <v>175</v>
      </c>
      <c r="C63" s="273" t="s">
        <v>237</v>
      </c>
      <c r="D63" s="274" t="s">
        <v>274</v>
      </c>
      <c r="E63" s="275" t="s">
        <v>275</v>
      </c>
      <c r="F63" s="273" t="s">
        <v>199</v>
      </c>
      <c r="G63" s="276">
        <v>0</v>
      </c>
      <c r="H63" s="277">
        <v>95.6</v>
      </c>
      <c r="I63" s="277">
        <f>ROUND(G63*H63,2)</f>
        <v>0</v>
      </c>
      <c r="J63" s="278">
        <v>0</v>
      </c>
      <c r="K63" s="276">
        <f>G63*J63</f>
        <v>0</v>
      </c>
      <c r="L63" s="278">
        <v>0.001</v>
      </c>
      <c r="M63" s="276">
        <f>G63*L63</f>
        <v>0</v>
      </c>
      <c r="N63"/>
      <c r="O63"/>
      <c r="P63"/>
      <c r="Q63"/>
      <c r="R63"/>
      <c r="S63"/>
      <c r="T63"/>
      <c r="U63"/>
    </row>
    <row r="64" spans="1:21" s="279" customFormat="1" ht="12.75" hidden="1">
      <c r="A64" s="273"/>
      <c r="B64" s="273" t="s">
        <v>175</v>
      </c>
      <c r="C64" s="273" t="s">
        <v>237</v>
      </c>
      <c r="D64" s="274" t="s">
        <v>276</v>
      </c>
      <c r="E64" s="275" t="s">
        <v>277</v>
      </c>
      <c r="F64" s="273" t="s">
        <v>199</v>
      </c>
      <c r="G64" s="276">
        <v>0</v>
      </c>
      <c r="H64" s="277">
        <v>189</v>
      </c>
      <c r="I64" s="277">
        <f>ROUND(G64*H64,2)</f>
        <v>0</v>
      </c>
      <c r="J64" s="278">
        <v>0</v>
      </c>
      <c r="K64" s="276">
        <f>G64*J64</f>
        <v>0</v>
      </c>
      <c r="L64" s="278">
        <v>0.005</v>
      </c>
      <c r="M64" s="276">
        <f>G64*L64</f>
        <v>0</v>
      </c>
      <c r="N64"/>
      <c r="O64"/>
      <c r="P64"/>
      <c r="Q64"/>
      <c r="R64"/>
      <c r="S64"/>
      <c r="T64"/>
      <c r="U64"/>
    </row>
    <row r="65" spans="1:21" s="279" customFormat="1" ht="12.75" hidden="1">
      <c r="A65" s="273"/>
      <c r="B65" s="273" t="s">
        <v>175</v>
      </c>
      <c r="C65" s="273" t="s">
        <v>237</v>
      </c>
      <c r="D65" s="274" t="s">
        <v>278</v>
      </c>
      <c r="E65" s="275" t="s">
        <v>279</v>
      </c>
      <c r="F65" s="273" t="s">
        <v>280</v>
      </c>
      <c r="G65" s="276">
        <v>0</v>
      </c>
      <c r="H65" s="277">
        <v>61.1</v>
      </c>
      <c r="I65" s="277">
        <f>ROUND(G65*H65,2)</f>
        <v>0</v>
      </c>
      <c r="J65" s="278">
        <v>0</v>
      </c>
      <c r="K65" s="276">
        <f>G65*J65</f>
        <v>0</v>
      </c>
      <c r="L65" s="278">
        <v>0.002</v>
      </c>
      <c r="M65" s="276">
        <f>G65*L65</f>
        <v>0</v>
      </c>
      <c r="N65"/>
      <c r="O65"/>
      <c r="P65"/>
      <c r="Q65"/>
      <c r="R65"/>
      <c r="S65"/>
      <c r="T65"/>
      <c r="U65"/>
    </row>
    <row r="66" spans="1:21" s="279" customFormat="1" ht="12.75" hidden="1">
      <c r="A66" s="273"/>
      <c r="B66" s="273" t="s">
        <v>175</v>
      </c>
      <c r="C66" s="273" t="s">
        <v>237</v>
      </c>
      <c r="D66" s="274" t="s">
        <v>281</v>
      </c>
      <c r="E66" s="275" t="s">
        <v>282</v>
      </c>
      <c r="F66" s="273" t="s">
        <v>280</v>
      </c>
      <c r="G66" s="276">
        <v>0</v>
      </c>
      <c r="H66" s="277">
        <v>70</v>
      </c>
      <c r="I66" s="277">
        <f>ROUND(G66*H66,2)</f>
        <v>0</v>
      </c>
      <c r="J66" s="278">
        <v>0</v>
      </c>
      <c r="K66" s="276">
        <f>G66*J66</f>
        <v>0</v>
      </c>
      <c r="L66" s="278">
        <v>0.004</v>
      </c>
      <c r="M66" s="276">
        <f>G66*L66</f>
        <v>0</v>
      </c>
      <c r="N66"/>
      <c r="O66"/>
      <c r="P66"/>
      <c r="Q66"/>
      <c r="R66"/>
      <c r="S66"/>
      <c r="T66"/>
      <c r="U66"/>
    </row>
    <row r="67" spans="1:21" s="279" customFormat="1" ht="12.75" hidden="1">
      <c r="A67" s="273"/>
      <c r="B67" s="273" t="s">
        <v>175</v>
      </c>
      <c r="C67" s="273" t="s">
        <v>237</v>
      </c>
      <c r="D67" s="274" t="s">
        <v>283</v>
      </c>
      <c r="E67" s="275" t="s">
        <v>284</v>
      </c>
      <c r="F67" s="273" t="s">
        <v>280</v>
      </c>
      <c r="G67" s="276">
        <v>0</v>
      </c>
      <c r="H67" s="277">
        <v>73</v>
      </c>
      <c r="I67" s="277">
        <f>ROUND(G67*H67,2)</f>
        <v>0</v>
      </c>
      <c r="J67" s="278">
        <v>0</v>
      </c>
      <c r="K67" s="276">
        <f>G67*J67</f>
        <v>0</v>
      </c>
      <c r="L67" s="278">
        <v>0.005</v>
      </c>
      <c r="M67" s="276">
        <f>G67*L67</f>
        <v>0</v>
      </c>
      <c r="N67"/>
      <c r="O67"/>
      <c r="P67"/>
      <c r="Q67"/>
      <c r="R67"/>
      <c r="S67"/>
      <c r="T67"/>
      <c r="U67"/>
    </row>
    <row r="68" spans="1:21" s="279" customFormat="1" ht="12.75" hidden="1">
      <c r="A68" s="273"/>
      <c r="B68" s="273" t="s">
        <v>175</v>
      </c>
      <c r="C68" s="273" t="s">
        <v>237</v>
      </c>
      <c r="D68" s="274" t="s">
        <v>285</v>
      </c>
      <c r="E68" s="275" t="s">
        <v>286</v>
      </c>
      <c r="F68" s="273" t="s">
        <v>280</v>
      </c>
      <c r="G68" s="276">
        <v>0</v>
      </c>
      <c r="H68" s="277">
        <v>91.2</v>
      </c>
      <c r="I68" s="277">
        <f>ROUND(G68*H68,2)</f>
        <v>0</v>
      </c>
      <c r="J68" s="278">
        <v>0</v>
      </c>
      <c r="K68" s="276">
        <f>G68*J68</f>
        <v>0</v>
      </c>
      <c r="L68" s="278">
        <v>0.012999999999999998</v>
      </c>
      <c r="M68" s="276">
        <f>G68*L68</f>
        <v>0</v>
      </c>
      <c r="N68"/>
      <c r="O68"/>
      <c r="P68"/>
      <c r="Q68"/>
      <c r="R68"/>
      <c r="S68"/>
      <c r="T68"/>
      <c r="U68"/>
    </row>
    <row r="69" spans="1:21" s="279" customFormat="1" ht="12.75" hidden="1">
      <c r="A69" s="273"/>
      <c r="B69" s="273" t="s">
        <v>175</v>
      </c>
      <c r="C69" s="273" t="s">
        <v>237</v>
      </c>
      <c r="D69" s="274" t="s">
        <v>287</v>
      </c>
      <c r="E69" s="275" t="s">
        <v>288</v>
      </c>
      <c r="F69" s="273" t="s">
        <v>280</v>
      </c>
      <c r="G69" s="276">
        <v>0</v>
      </c>
      <c r="H69" s="277">
        <v>87.9</v>
      </c>
      <c r="I69" s="277">
        <f>ROUND(G69*H69,2)</f>
        <v>0</v>
      </c>
      <c r="J69" s="278">
        <v>0</v>
      </c>
      <c r="K69" s="276">
        <f>G69*J69</f>
        <v>0</v>
      </c>
      <c r="L69" s="278">
        <v>0.006</v>
      </c>
      <c r="M69" s="276">
        <f>G69*L69</f>
        <v>0</v>
      </c>
      <c r="N69"/>
      <c r="O69"/>
      <c r="P69"/>
      <c r="Q69"/>
      <c r="R69"/>
      <c r="S69"/>
      <c r="T69"/>
      <c r="U69"/>
    </row>
    <row r="70" spans="1:21" s="279" customFormat="1" ht="12.75" hidden="1">
      <c r="A70" s="273"/>
      <c r="B70" s="273" t="s">
        <v>175</v>
      </c>
      <c r="C70" s="273" t="s">
        <v>237</v>
      </c>
      <c r="D70" s="274" t="s">
        <v>289</v>
      </c>
      <c r="E70" s="275" t="s">
        <v>290</v>
      </c>
      <c r="F70" s="273" t="s">
        <v>280</v>
      </c>
      <c r="G70" s="276">
        <v>0</v>
      </c>
      <c r="H70" s="277">
        <v>89.7</v>
      </c>
      <c r="I70" s="277">
        <f>ROUND(G70*H70,2)</f>
        <v>0</v>
      </c>
      <c r="J70" s="278">
        <v>0</v>
      </c>
      <c r="K70" s="276">
        <f>G70*J70</f>
        <v>0</v>
      </c>
      <c r="L70" s="278">
        <v>0.009000000000000001</v>
      </c>
      <c r="M70" s="276">
        <f>G70*L70</f>
        <v>0</v>
      </c>
      <c r="N70"/>
      <c r="O70"/>
      <c r="P70"/>
      <c r="Q70"/>
      <c r="R70"/>
      <c r="S70"/>
      <c r="T70"/>
      <c r="U70"/>
    </row>
    <row r="71" spans="1:21" s="279" customFormat="1" ht="12.75" hidden="1">
      <c r="A71" s="273"/>
      <c r="B71" s="273" t="s">
        <v>175</v>
      </c>
      <c r="C71" s="273" t="s">
        <v>237</v>
      </c>
      <c r="D71" s="274" t="s">
        <v>291</v>
      </c>
      <c r="E71" s="275" t="s">
        <v>292</v>
      </c>
      <c r="F71" s="273" t="s">
        <v>280</v>
      </c>
      <c r="G71" s="276">
        <v>0</v>
      </c>
      <c r="H71" s="277">
        <v>102</v>
      </c>
      <c r="I71" s="277">
        <f>ROUND(G71*H71,2)</f>
        <v>0</v>
      </c>
      <c r="J71" s="278">
        <v>0</v>
      </c>
      <c r="K71" s="276">
        <f>G71*J71</f>
        <v>0</v>
      </c>
      <c r="L71" s="278">
        <v>0.012999999999999998</v>
      </c>
      <c r="M71" s="276">
        <f>G71*L71</f>
        <v>0</v>
      </c>
      <c r="N71"/>
      <c r="O71"/>
      <c r="P71"/>
      <c r="Q71"/>
      <c r="R71"/>
      <c r="S71"/>
      <c r="T71"/>
      <c r="U71"/>
    </row>
    <row r="72" spans="1:21" s="279" customFormat="1" ht="12.75" hidden="1">
      <c r="A72" s="273"/>
      <c r="B72" s="273" t="s">
        <v>175</v>
      </c>
      <c r="C72" s="273" t="s">
        <v>237</v>
      </c>
      <c r="D72" s="274" t="s">
        <v>293</v>
      </c>
      <c r="E72" s="275" t="s">
        <v>294</v>
      </c>
      <c r="F72" s="273" t="s">
        <v>280</v>
      </c>
      <c r="G72" s="276">
        <v>0</v>
      </c>
      <c r="H72" s="277">
        <v>122</v>
      </c>
      <c r="I72" s="277">
        <f>ROUND(G72*H72,2)</f>
        <v>0</v>
      </c>
      <c r="J72" s="278">
        <v>0</v>
      </c>
      <c r="K72" s="276">
        <f>G72*J72</f>
        <v>0</v>
      </c>
      <c r="L72" s="278">
        <v>0.018</v>
      </c>
      <c r="M72" s="276">
        <f>G72*L72</f>
        <v>0</v>
      </c>
      <c r="N72"/>
      <c r="O72"/>
      <c r="P72"/>
      <c r="Q72"/>
      <c r="R72"/>
      <c r="S72"/>
      <c r="T72"/>
      <c r="U72"/>
    </row>
    <row r="73" spans="1:21" s="279" customFormat="1" ht="12.75" hidden="1">
      <c r="A73" s="273"/>
      <c r="B73" s="273" t="s">
        <v>175</v>
      </c>
      <c r="C73" s="273" t="s">
        <v>237</v>
      </c>
      <c r="D73" s="274" t="s">
        <v>295</v>
      </c>
      <c r="E73" s="275" t="s">
        <v>296</v>
      </c>
      <c r="F73" s="273" t="s">
        <v>280</v>
      </c>
      <c r="G73" s="276">
        <v>0</v>
      </c>
      <c r="H73" s="277">
        <v>79</v>
      </c>
      <c r="I73" s="277">
        <f>ROUND(G73*H73,2)</f>
        <v>0</v>
      </c>
      <c r="J73" s="278">
        <v>0</v>
      </c>
      <c r="K73" s="276">
        <f>G73*J73</f>
        <v>0</v>
      </c>
      <c r="L73" s="278">
        <v>0.009000000000000001</v>
      </c>
      <c r="M73" s="276">
        <f>G73*L73</f>
        <v>0</v>
      </c>
      <c r="N73"/>
      <c r="O73"/>
      <c r="P73"/>
      <c r="Q73"/>
      <c r="R73"/>
      <c r="S73"/>
      <c r="T73"/>
      <c r="U73"/>
    </row>
    <row r="74" spans="1:21" s="279" customFormat="1" ht="12.75" hidden="1">
      <c r="A74" s="273"/>
      <c r="B74" s="273" t="s">
        <v>175</v>
      </c>
      <c r="C74" s="273" t="s">
        <v>237</v>
      </c>
      <c r="D74" s="274" t="s">
        <v>297</v>
      </c>
      <c r="E74" s="275" t="s">
        <v>298</v>
      </c>
      <c r="F74" s="273" t="s">
        <v>280</v>
      </c>
      <c r="G74" s="276">
        <v>0</v>
      </c>
      <c r="H74" s="277">
        <v>89.7</v>
      </c>
      <c r="I74" s="277">
        <f>ROUND(G74*H74,2)</f>
        <v>0</v>
      </c>
      <c r="J74" s="278">
        <v>0</v>
      </c>
      <c r="K74" s="276">
        <f>G74*J74</f>
        <v>0</v>
      </c>
      <c r="L74" s="278">
        <v>0.012999999999999998</v>
      </c>
      <c r="M74" s="276">
        <f>G74*L74</f>
        <v>0</v>
      </c>
      <c r="N74"/>
      <c r="O74"/>
      <c r="P74"/>
      <c r="Q74"/>
      <c r="R74"/>
      <c r="S74"/>
      <c r="T74"/>
      <c r="U74"/>
    </row>
    <row r="75" spans="1:21" s="279" customFormat="1" ht="12.75" hidden="1">
      <c r="A75" s="273"/>
      <c r="B75" s="273" t="s">
        <v>175</v>
      </c>
      <c r="C75" s="273" t="s">
        <v>237</v>
      </c>
      <c r="D75" s="274" t="s">
        <v>299</v>
      </c>
      <c r="E75" s="275" t="s">
        <v>300</v>
      </c>
      <c r="F75" s="273" t="s">
        <v>280</v>
      </c>
      <c r="G75" s="276">
        <v>0</v>
      </c>
      <c r="H75" s="277">
        <v>130</v>
      </c>
      <c r="I75" s="277">
        <f>ROUND(G75*H75,2)</f>
        <v>0</v>
      </c>
      <c r="J75" s="278">
        <v>0</v>
      </c>
      <c r="K75" s="276">
        <f>G75*J75</f>
        <v>0</v>
      </c>
      <c r="L75" s="278">
        <v>0.025</v>
      </c>
      <c r="M75" s="276">
        <f>G75*L75</f>
        <v>0</v>
      </c>
      <c r="N75"/>
      <c r="O75"/>
      <c r="P75"/>
      <c r="Q75"/>
      <c r="R75"/>
      <c r="S75"/>
      <c r="T75"/>
      <c r="U75"/>
    </row>
    <row r="76" spans="1:21" s="279" customFormat="1" ht="12.75" hidden="1">
      <c r="A76" s="273"/>
      <c r="B76" s="273" t="s">
        <v>175</v>
      </c>
      <c r="C76" s="273" t="s">
        <v>237</v>
      </c>
      <c r="D76" s="274" t="s">
        <v>301</v>
      </c>
      <c r="E76" s="275" t="s">
        <v>302</v>
      </c>
      <c r="F76" s="273" t="s">
        <v>280</v>
      </c>
      <c r="G76" s="276">
        <v>0</v>
      </c>
      <c r="H76" s="277">
        <v>102</v>
      </c>
      <c r="I76" s="277">
        <f>ROUND(G76*H76,2)</f>
        <v>0</v>
      </c>
      <c r="J76" s="278">
        <v>0</v>
      </c>
      <c r="K76" s="276">
        <f>G76*J76</f>
        <v>0</v>
      </c>
      <c r="L76" s="278">
        <v>0.018</v>
      </c>
      <c r="M76" s="276">
        <f>G76*L76</f>
        <v>0</v>
      </c>
      <c r="N76"/>
      <c r="O76"/>
      <c r="P76"/>
      <c r="Q76"/>
      <c r="R76"/>
      <c r="S76"/>
      <c r="T76"/>
      <c r="U76"/>
    </row>
    <row r="77" spans="1:21" s="279" customFormat="1" ht="12.75" hidden="1">
      <c r="A77" s="273"/>
      <c r="B77" s="273" t="s">
        <v>175</v>
      </c>
      <c r="C77" s="273" t="s">
        <v>237</v>
      </c>
      <c r="D77" s="274" t="s">
        <v>303</v>
      </c>
      <c r="E77" s="275" t="s">
        <v>304</v>
      </c>
      <c r="F77" s="273" t="s">
        <v>280</v>
      </c>
      <c r="G77" s="276">
        <v>0</v>
      </c>
      <c r="H77" s="277">
        <v>126</v>
      </c>
      <c r="I77" s="277">
        <f>ROUND(G77*H77,2)</f>
        <v>0</v>
      </c>
      <c r="J77" s="278">
        <v>0</v>
      </c>
      <c r="K77" s="276">
        <f>G77*J77</f>
        <v>0</v>
      </c>
      <c r="L77" s="278">
        <v>0.027000000000000003</v>
      </c>
      <c r="M77" s="276">
        <f>G77*L77</f>
        <v>0</v>
      </c>
      <c r="N77"/>
      <c r="O77"/>
      <c r="P77"/>
      <c r="Q77"/>
      <c r="R77"/>
      <c r="S77"/>
      <c r="T77"/>
      <c r="U77"/>
    </row>
    <row r="78" spans="1:21" s="279" customFormat="1" ht="12.75" hidden="1">
      <c r="A78" s="273"/>
      <c r="B78" s="273" t="s">
        <v>175</v>
      </c>
      <c r="C78" s="273" t="s">
        <v>237</v>
      </c>
      <c r="D78" s="274" t="s">
        <v>305</v>
      </c>
      <c r="E78" s="275" t="s">
        <v>306</v>
      </c>
      <c r="F78" s="273" t="s">
        <v>280</v>
      </c>
      <c r="G78" s="276">
        <v>0</v>
      </c>
      <c r="H78" s="277">
        <v>177</v>
      </c>
      <c r="I78" s="277">
        <f>ROUND(G78*H78,2)</f>
        <v>0</v>
      </c>
      <c r="J78" s="278">
        <v>0</v>
      </c>
      <c r="K78" s="276">
        <f>G78*J78</f>
        <v>0</v>
      </c>
      <c r="L78" s="278">
        <v>0.038</v>
      </c>
      <c r="M78" s="276">
        <f>G78*L78</f>
        <v>0</v>
      </c>
      <c r="N78"/>
      <c r="O78"/>
      <c r="P78"/>
      <c r="Q78"/>
      <c r="R78"/>
      <c r="S78"/>
      <c r="T78"/>
      <c r="U78"/>
    </row>
    <row r="79" spans="1:21" s="279" customFormat="1" ht="12.75" hidden="1">
      <c r="A79" s="273"/>
      <c r="B79" s="273" t="s">
        <v>175</v>
      </c>
      <c r="C79" s="273" t="s">
        <v>237</v>
      </c>
      <c r="D79" s="274" t="s">
        <v>307</v>
      </c>
      <c r="E79" s="275" t="s">
        <v>308</v>
      </c>
      <c r="F79" s="273" t="s">
        <v>280</v>
      </c>
      <c r="G79" s="276">
        <v>0</v>
      </c>
      <c r="H79" s="277">
        <v>199</v>
      </c>
      <c r="I79" s="277">
        <f>ROUND(G79*H79,2)</f>
        <v>0</v>
      </c>
      <c r="J79" s="278">
        <v>0</v>
      </c>
      <c r="K79" s="276">
        <f>G79*J79</f>
        <v>0</v>
      </c>
      <c r="L79" s="278">
        <v>0.04</v>
      </c>
      <c r="M79" s="276">
        <f>G79*L79</f>
        <v>0</v>
      </c>
      <c r="N79"/>
      <c r="O79"/>
      <c r="P79"/>
      <c r="Q79"/>
      <c r="R79"/>
      <c r="S79"/>
      <c r="T79"/>
      <c r="U79"/>
    </row>
    <row r="80" spans="1:21" s="279" customFormat="1" ht="12.75" hidden="1">
      <c r="A80" s="273"/>
      <c r="B80" s="273" t="s">
        <v>175</v>
      </c>
      <c r="C80" s="273" t="s">
        <v>237</v>
      </c>
      <c r="D80" s="274" t="s">
        <v>309</v>
      </c>
      <c r="E80" s="275" t="s">
        <v>310</v>
      </c>
      <c r="F80" s="273" t="s">
        <v>280</v>
      </c>
      <c r="G80" s="276">
        <v>0</v>
      </c>
      <c r="H80" s="277">
        <v>217</v>
      </c>
      <c r="I80" s="277">
        <f>ROUND(G80*H80,2)</f>
        <v>0</v>
      </c>
      <c r="J80" s="278">
        <v>0</v>
      </c>
      <c r="K80" s="276">
        <f>G80*J80</f>
        <v>0</v>
      </c>
      <c r="L80" s="278">
        <v>0.054000000000000006</v>
      </c>
      <c r="M80" s="276">
        <f>G80*L80</f>
        <v>0</v>
      </c>
      <c r="N80"/>
      <c r="O80"/>
      <c r="P80"/>
      <c r="Q80"/>
      <c r="R80"/>
      <c r="S80"/>
      <c r="T80"/>
      <c r="U80"/>
    </row>
    <row r="81" spans="1:21" s="279" customFormat="1" ht="12.75" hidden="1">
      <c r="A81" s="273"/>
      <c r="B81" s="273" t="s">
        <v>175</v>
      </c>
      <c r="C81" s="273" t="s">
        <v>237</v>
      </c>
      <c r="D81" s="274" t="s">
        <v>311</v>
      </c>
      <c r="E81" s="275" t="s">
        <v>312</v>
      </c>
      <c r="F81" s="273" t="s">
        <v>280</v>
      </c>
      <c r="G81" s="276">
        <v>0</v>
      </c>
      <c r="H81" s="277">
        <v>242</v>
      </c>
      <c r="I81" s="277">
        <f>ROUND(G81*H81,2)</f>
        <v>0</v>
      </c>
      <c r="J81" s="278">
        <v>0</v>
      </c>
      <c r="K81" s="276">
        <f>G81*J81</f>
        <v>0</v>
      </c>
      <c r="L81" s="278">
        <v>0.081</v>
      </c>
      <c r="M81" s="276">
        <f>G81*L81</f>
        <v>0</v>
      </c>
      <c r="N81"/>
      <c r="O81"/>
      <c r="P81"/>
      <c r="Q81"/>
      <c r="R81"/>
      <c r="S81"/>
      <c r="T81"/>
      <c r="U81"/>
    </row>
    <row r="82" spans="1:24" s="279" customFormat="1" ht="12.75" hidden="1">
      <c r="A82" s="273">
        <v>12</v>
      </c>
      <c r="B82" s="273" t="s">
        <v>175</v>
      </c>
      <c r="C82" s="273" t="s">
        <v>237</v>
      </c>
      <c r="D82" s="274" t="s">
        <v>313</v>
      </c>
      <c r="E82" s="275" t="s">
        <v>314</v>
      </c>
      <c r="F82" s="273" t="s">
        <v>280</v>
      </c>
      <c r="G82" s="276">
        <v>0</v>
      </c>
      <c r="H82" s="277">
        <v>0</v>
      </c>
      <c r="I82" s="277">
        <f>ROUND(G82*H82,2)</f>
        <v>0</v>
      </c>
      <c r="J82" s="278">
        <v>0</v>
      </c>
      <c r="K82" s="276">
        <f>G82*J82</f>
        <v>0</v>
      </c>
      <c r="L82" s="278">
        <v>0.002</v>
      </c>
      <c r="M82" s="276">
        <f>G82*L82</f>
        <v>0</v>
      </c>
      <c r="N82"/>
      <c r="O82"/>
      <c r="P82"/>
      <c r="Q82"/>
      <c r="R82"/>
      <c r="S82"/>
      <c r="T82"/>
      <c r="U82"/>
      <c r="X82" s="279">
        <f>G82*0.002</f>
        <v>0</v>
      </c>
    </row>
    <row r="83" spans="1:24" s="279" customFormat="1" ht="12.75" hidden="1">
      <c r="A83" s="273"/>
      <c r="B83" s="273" t="s">
        <v>175</v>
      </c>
      <c r="C83" s="273" t="s">
        <v>237</v>
      </c>
      <c r="D83" s="274" t="s">
        <v>315</v>
      </c>
      <c r="E83" s="275" t="s">
        <v>316</v>
      </c>
      <c r="F83" s="273" t="s">
        <v>280</v>
      </c>
      <c r="G83" s="276">
        <v>0</v>
      </c>
      <c r="H83" s="277">
        <v>162</v>
      </c>
      <c r="I83" s="277">
        <f>ROUND(G83*H83,2)</f>
        <v>0</v>
      </c>
      <c r="J83" s="278">
        <v>0</v>
      </c>
      <c r="K83" s="276">
        <f>G83*J83</f>
        <v>0</v>
      </c>
      <c r="L83" s="278">
        <v>0.005</v>
      </c>
      <c r="M83" s="276">
        <f>G83*L83</f>
        <v>0</v>
      </c>
      <c r="N83"/>
      <c r="O83"/>
      <c r="P83"/>
      <c r="Q83"/>
      <c r="R83"/>
      <c r="S83"/>
      <c r="T83"/>
      <c r="U83"/>
      <c r="X83" s="279">
        <f>G83*0.002</f>
        <v>0</v>
      </c>
    </row>
    <row r="84" spans="1:24" s="279" customFormat="1" ht="12.75" hidden="1">
      <c r="A84" s="273"/>
      <c r="B84" s="273" t="s">
        <v>175</v>
      </c>
      <c r="C84" s="273" t="s">
        <v>237</v>
      </c>
      <c r="D84" s="274" t="s">
        <v>317</v>
      </c>
      <c r="E84" s="275" t="s">
        <v>318</v>
      </c>
      <c r="F84" s="273" t="s">
        <v>280</v>
      </c>
      <c r="G84" s="276">
        <v>0</v>
      </c>
      <c r="H84" s="277">
        <v>190</v>
      </c>
      <c r="I84" s="277">
        <f>ROUND(G84*H84,2)</f>
        <v>0</v>
      </c>
      <c r="J84" s="278">
        <v>0</v>
      </c>
      <c r="K84" s="276">
        <f>G84*J84</f>
        <v>0</v>
      </c>
      <c r="L84" s="278">
        <v>0.007</v>
      </c>
      <c r="M84" s="276">
        <f>G84*L84</f>
        <v>0</v>
      </c>
      <c r="N84"/>
      <c r="O84"/>
      <c r="P84"/>
      <c r="Q84"/>
      <c r="R84"/>
      <c r="S84"/>
      <c r="T84"/>
      <c r="U84"/>
      <c r="X84" s="279">
        <f>G84*0.002</f>
        <v>0</v>
      </c>
    </row>
    <row r="85" spans="1:24" s="279" customFormat="1" ht="12.75" hidden="1">
      <c r="A85" s="273"/>
      <c r="B85" s="273" t="s">
        <v>175</v>
      </c>
      <c r="C85" s="273" t="s">
        <v>237</v>
      </c>
      <c r="D85" s="274" t="s">
        <v>319</v>
      </c>
      <c r="E85" s="275" t="s">
        <v>320</v>
      </c>
      <c r="F85" s="273" t="s">
        <v>280</v>
      </c>
      <c r="G85" s="276">
        <v>0</v>
      </c>
      <c r="H85" s="277">
        <v>223</v>
      </c>
      <c r="I85" s="277">
        <f>ROUND(G85*H85,2)</f>
        <v>0</v>
      </c>
      <c r="J85" s="278">
        <v>0</v>
      </c>
      <c r="K85" s="276">
        <f>G85*J85</f>
        <v>0</v>
      </c>
      <c r="L85" s="278">
        <v>0.01</v>
      </c>
      <c r="M85" s="276">
        <f>G85*L85</f>
        <v>0</v>
      </c>
      <c r="N85"/>
      <c r="O85"/>
      <c r="P85"/>
      <c r="Q85"/>
      <c r="R85"/>
      <c r="S85"/>
      <c r="T85"/>
      <c r="U85"/>
      <c r="X85" s="279">
        <f>G85*0.002</f>
        <v>0</v>
      </c>
    </row>
    <row r="86" spans="1:24" s="279" customFormat="1" ht="12.75" hidden="1">
      <c r="A86" s="273"/>
      <c r="B86" s="273" t="s">
        <v>175</v>
      </c>
      <c r="C86" s="273" t="s">
        <v>237</v>
      </c>
      <c r="D86" s="274" t="s">
        <v>321</v>
      </c>
      <c r="E86" s="275" t="s">
        <v>322</v>
      </c>
      <c r="F86" s="273" t="s">
        <v>280</v>
      </c>
      <c r="G86" s="276">
        <v>0</v>
      </c>
      <c r="H86" s="277">
        <v>227</v>
      </c>
      <c r="I86" s="277">
        <f>ROUND(G86*H86,2)</f>
        <v>0</v>
      </c>
      <c r="J86" s="278">
        <v>0</v>
      </c>
      <c r="K86" s="276">
        <f>G86*J86</f>
        <v>0</v>
      </c>
      <c r="L86" s="278">
        <v>0.008</v>
      </c>
      <c r="M86" s="276">
        <f>G86*L86</f>
        <v>0</v>
      </c>
      <c r="N86"/>
      <c r="O86"/>
      <c r="P86"/>
      <c r="Q86"/>
      <c r="R86"/>
      <c r="S86"/>
      <c r="T86"/>
      <c r="U86"/>
      <c r="X86" s="279">
        <f>G86*0.002</f>
        <v>0</v>
      </c>
    </row>
    <row r="87" spans="1:24" s="279" customFormat="1" ht="12.75" hidden="1">
      <c r="A87" s="273">
        <v>13</v>
      </c>
      <c r="B87" s="273" t="s">
        <v>175</v>
      </c>
      <c r="C87" s="273" t="s">
        <v>237</v>
      </c>
      <c r="D87" s="274" t="s">
        <v>323</v>
      </c>
      <c r="E87" s="275" t="s">
        <v>324</v>
      </c>
      <c r="F87" s="273" t="s">
        <v>280</v>
      </c>
      <c r="G87" s="276">
        <v>0</v>
      </c>
      <c r="H87" s="277">
        <v>0</v>
      </c>
      <c r="I87" s="277">
        <f>ROUND(G87*H87,2)</f>
        <v>0</v>
      </c>
      <c r="J87" s="278">
        <v>0</v>
      </c>
      <c r="K87" s="276">
        <f>G87*J87</f>
        <v>0</v>
      </c>
      <c r="L87" s="278">
        <v>0.011</v>
      </c>
      <c r="M87" s="276">
        <f>G87*L87</f>
        <v>0</v>
      </c>
      <c r="N87"/>
      <c r="O87"/>
      <c r="P87"/>
      <c r="Q87"/>
      <c r="R87"/>
      <c r="S87"/>
      <c r="T87"/>
      <c r="U87"/>
      <c r="X87" s="279">
        <f>G87*0.011</f>
        <v>0</v>
      </c>
    </row>
    <row r="88" spans="1:24" s="279" customFormat="1" ht="12.75" hidden="1">
      <c r="A88" s="273"/>
      <c r="B88" s="273" t="s">
        <v>175</v>
      </c>
      <c r="C88" s="273" t="s">
        <v>237</v>
      </c>
      <c r="D88" s="274" t="s">
        <v>325</v>
      </c>
      <c r="E88" s="275" t="s">
        <v>326</v>
      </c>
      <c r="F88" s="273" t="s">
        <v>280</v>
      </c>
      <c r="G88" s="276">
        <v>0</v>
      </c>
      <c r="H88" s="277">
        <v>279</v>
      </c>
      <c r="I88" s="277">
        <f>ROUND(G88*H88,2)</f>
        <v>0</v>
      </c>
      <c r="J88" s="278">
        <v>0</v>
      </c>
      <c r="K88" s="276">
        <f>G88*J88</f>
        <v>0</v>
      </c>
      <c r="L88" s="278">
        <v>0.016</v>
      </c>
      <c r="M88" s="276">
        <f>G88*L88</f>
        <v>0</v>
      </c>
      <c r="N88"/>
      <c r="O88"/>
      <c r="P88"/>
      <c r="Q88"/>
      <c r="R88"/>
      <c r="S88"/>
      <c r="T88"/>
      <c r="U88"/>
      <c r="X88" s="279">
        <f>G88*0.011</f>
        <v>0</v>
      </c>
    </row>
    <row r="89" spans="1:24" s="279" customFormat="1" ht="12.75" hidden="1">
      <c r="A89" s="273"/>
      <c r="B89" s="273" t="s">
        <v>175</v>
      </c>
      <c r="C89" s="273" t="s">
        <v>237</v>
      </c>
      <c r="D89" s="274" t="s">
        <v>327</v>
      </c>
      <c r="E89" s="275" t="s">
        <v>328</v>
      </c>
      <c r="F89" s="273" t="s">
        <v>280</v>
      </c>
      <c r="G89" s="276">
        <v>0</v>
      </c>
      <c r="H89" s="277">
        <v>227</v>
      </c>
      <c r="I89" s="277">
        <f>ROUND(G89*H89,2)</f>
        <v>0</v>
      </c>
      <c r="J89" s="278">
        <v>0</v>
      </c>
      <c r="K89" s="276">
        <f>G89*J89</f>
        <v>0</v>
      </c>
      <c r="L89" s="278">
        <v>0.011</v>
      </c>
      <c r="M89" s="276">
        <f>G89*L89</f>
        <v>0</v>
      </c>
      <c r="N89"/>
      <c r="O89"/>
      <c r="P89"/>
      <c r="Q89"/>
      <c r="R89"/>
      <c r="S89"/>
      <c r="T89"/>
      <c r="U89"/>
      <c r="X89" s="279">
        <f>G89*0.011</f>
        <v>0</v>
      </c>
    </row>
    <row r="90" spans="1:24" s="279" customFormat="1" ht="12.75" hidden="1">
      <c r="A90" s="273"/>
      <c r="B90" s="273" t="s">
        <v>175</v>
      </c>
      <c r="C90" s="273" t="s">
        <v>237</v>
      </c>
      <c r="D90" s="274" t="s">
        <v>329</v>
      </c>
      <c r="E90" s="275" t="s">
        <v>330</v>
      </c>
      <c r="F90" s="273" t="s">
        <v>280</v>
      </c>
      <c r="G90" s="276">
        <v>0</v>
      </c>
      <c r="H90" s="277">
        <v>268</v>
      </c>
      <c r="I90" s="277">
        <f>ROUND(G90*H90,2)</f>
        <v>0</v>
      </c>
      <c r="J90" s="278">
        <v>0</v>
      </c>
      <c r="K90" s="276">
        <f>G90*J90</f>
        <v>0</v>
      </c>
      <c r="L90" s="278">
        <v>0.015</v>
      </c>
      <c r="M90" s="276">
        <f>G90*L90</f>
        <v>0</v>
      </c>
      <c r="N90"/>
      <c r="O90"/>
      <c r="P90"/>
      <c r="Q90"/>
      <c r="R90"/>
      <c r="S90"/>
      <c r="T90"/>
      <c r="U90"/>
      <c r="X90" s="279">
        <f>G90*0.011</f>
        <v>0</v>
      </c>
    </row>
    <row r="91" spans="1:24" s="279" customFormat="1" ht="12.75" hidden="1">
      <c r="A91" s="273"/>
      <c r="B91" s="273" t="s">
        <v>175</v>
      </c>
      <c r="C91" s="273" t="s">
        <v>237</v>
      </c>
      <c r="D91" s="274" t="s">
        <v>331</v>
      </c>
      <c r="E91" s="275" t="s">
        <v>332</v>
      </c>
      <c r="F91" s="273" t="s">
        <v>280</v>
      </c>
      <c r="G91" s="276">
        <v>0</v>
      </c>
      <c r="H91" s="277">
        <v>339</v>
      </c>
      <c r="I91" s="277">
        <f>ROUND(G91*H91,2)</f>
        <v>0</v>
      </c>
      <c r="J91" s="278">
        <v>0</v>
      </c>
      <c r="K91" s="276">
        <f>G91*J91</f>
        <v>0</v>
      </c>
      <c r="L91" s="278">
        <v>0.023</v>
      </c>
      <c r="M91" s="276">
        <f>G91*L91</f>
        <v>0</v>
      </c>
      <c r="N91"/>
      <c r="O91"/>
      <c r="P91"/>
      <c r="Q91"/>
      <c r="R91"/>
      <c r="S91"/>
      <c r="T91"/>
      <c r="U91"/>
      <c r="X91" s="279">
        <f>G91*0.011</f>
        <v>0</v>
      </c>
    </row>
    <row r="92" spans="1:24" s="279" customFormat="1" ht="12.75" hidden="1">
      <c r="A92" s="273"/>
      <c r="B92" s="273" t="s">
        <v>175</v>
      </c>
      <c r="C92" s="273" t="s">
        <v>237</v>
      </c>
      <c r="D92" s="274" t="s">
        <v>333</v>
      </c>
      <c r="E92" s="275" t="s">
        <v>334</v>
      </c>
      <c r="F92" s="273" t="s">
        <v>280</v>
      </c>
      <c r="G92" s="276">
        <v>0</v>
      </c>
      <c r="H92" s="277">
        <v>379</v>
      </c>
      <c r="I92" s="277">
        <f>ROUND(G92*H92,2)</f>
        <v>0</v>
      </c>
      <c r="J92" s="278">
        <v>0</v>
      </c>
      <c r="K92" s="276">
        <f>G92*J92</f>
        <v>0</v>
      </c>
      <c r="L92" s="278">
        <v>0.022</v>
      </c>
      <c r="M92" s="276">
        <f>G92*L92</f>
        <v>0</v>
      </c>
      <c r="N92"/>
      <c r="O92"/>
      <c r="P92"/>
      <c r="Q92"/>
      <c r="R92"/>
      <c r="S92"/>
      <c r="T92"/>
      <c r="U92"/>
      <c r="X92" s="279">
        <f>G92*0.011</f>
        <v>0</v>
      </c>
    </row>
    <row r="93" spans="1:24" s="279" customFormat="1" ht="12.75" hidden="1">
      <c r="A93" s="273"/>
      <c r="B93" s="273" t="s">
        <v>175</v>
      </c>
      <c r="C93" s="273" t="s">
        <v>237</v>
      </c>
      <c r="D93" s="274" t="s">
        <v>335</v>
      </c>
      <c r="E93" s="275" t="s">
        <v>336</v>
      </c>
      <c r="F93" s="273" t="s">
        <v>280</v>
      </c>
      <c r="G93" s="276">
        <v>0</v>
      </c>
      <c r="H93" s="277">
        <v>460</v>
      </c>
      <c r="I93" s="277">
        <f>ROUND(G93*H93,2)</f>
        <v>0</v>
      </c>
      <c r="J93" s="278">
        <v>0</v>
      </c>
      <c r="K93" s="276">
        <f>G93*J93</f>
        <v>0</v>
      </c>
      <c r="L93" s="278">
        <v>0.033</v>
      </c>
      <c r="M93" s="276">
        <f>G93*L93</f>
        <v>0</v>
      </c>
      <c r="N93"/>
      <c r="O93"/>
      <c r="P93"/>
      <c r="Q93"/>
      <c r="R93"/>
      <c r="S93"/>
      <c r="T93"/>
      <c r="U93"/>
      <c r="X93" s="279">
        <f>G93*0.011</f>
        <v>0</v>
      </c>
    </row>
    <row r="94" spans="1:24" s="279" customFormat="1" ht="12.75" hidden="1">
      <c r="A94" s="273"/>
      <c r="B94" s="273" t="s">
        <v>175</v>
      </c>
      <c r="C94" s="273" t="s">
        <v>237</v>
      </c>
      <c r="D94" s="274" t="s">
        <v>337</v>
      </c>
      <c r="E94" s="275" t="s">
        <v>338</v>
      </c>
      <c r="F94" s="273" t="s">
        <v>280</v>
      </c>
      <c r="G94" s="276">
        <v>0</v>
      </c>
      <c r="H94" s="277">
        <v>532</v>
      </c>
      <c r="I94" s="277">
        <f>ROUND(G94*H94,2)</f>
        <v>0</v>
      </c>
      <c r="J94" s="278">
        <v>0</v>
      </c>
      <c r="K94" s="276">
        <f>G94*J94</f>
        <v>0</v>
      </c>
      <c r="L94" s="278">
        <v>0.046</v>
      </c>
      <c r="M94" s="276">
        <f>G94*L94</f>
        <v>0</v>
      </c>
      <c r="N94"/>
      <c r="O94"/>
      <c r="P94"/>
      <c r="Q94"/>
      <c r="R94"/>
      <c r="S94"/>
      <c r="T94"/>
      <c r="U94"/>
      <c r="X94" s="279">
        <f>G94*0.011</f>
        <v>0</v>
      </c>
    </row>
    <row r="95" spans="1:24" s="279" customFormat="1" ht="12.75" hidden="1">
      <c r="A95" s="273"/>
      <c r="B95" s="273" t="s">
        <v>175</v>
      </c>
      <c r="C95" s="273" t="s">
        <v>237</v>
      </c>
      <c r="D95" s="274" t="s">
        <v>339</v>
      </c>
      <c r="E95" s="275" t="s">
        <v>340</v>
      </c>
      <c r="F95" s="273" t="s">
        <v>280</v>
      </c>
      <c r="G95" s="276">
        <v>0</v>
      </c>
      <c r="H95" s="277">
        <v>579</v>
      </c>
      <c r="I95" s="277">
        <f>ROUND(G95*H95,2)</f>
        <v>0</v>
      </c>
      <c r="J95" s="278">
        <v>0</v>
      </c>
      <c r="K95" s="276">
        <f>G95*J95</f>
        <v>0</v>
      </c>
      <c r="L95" s="278">
        <v>0.049</v>
      </c>
      <c r="M95" s="276">
        <f>G95*L95</f>
        <v>0</v>
      </c>
      <c r="N95"/>
      <c r="O95"/>
      <c r="P95"/>
      <c r="Q95"/>
      <c r="R95"/>
      <c r="S95"/>
      <c r="T95"/>
      <c r="U95"/>
      <c r="X95" s="279">
        <f>G95*0.011</f>
        <v>0</v>
      </c>
    </row>
    <row r="96" spans="1:24" s="279" customFormat="1" ht="12.75" hidden="1">
      <c r="A96" s="273"/>
      <c r="B96" s="273" t="s">
        <v>175</v>
      </c>
      <c r="C96" s="273" t="s">
        <v>237</v>
      </c>
      <c r="D96" s="274" t="s">
        <v>341</v>
      </c>
      <c r="E96" s="275" t="s">
        <v>342</v>
      </c>
      <c r="F96" s="273" t="s">
        <v>280</v>
      </c>
      <c r="G96" s="276">
        <v>0</v>
      </c>
      <c r="H96" s="277">
        <v>616</v>
      </c>
      <c r="I96" s="277">
        <f>ROUND(G96*H96,2)</f>
        <v>0</v>
      </c>
      <c r="J96" s="278">
        <v>0</v>
      </c>
      <c r="K96" s="276">
        <f>G96*J96</f>
        <v>0</v>
      </c>
      <c r="L96" s="278">
        <v>0.066</v>
      </c>
      <c r="M96" s="276">
        <f>G96*L96</f>
        <v>0</v>
      </c>
      <c r="N96"/>
      <c r="O96"/>
      <c r="P96"/>
      <c r="Q96"/>
      <c r="R96"/>
      <c r="S96"/>
      <c r="T96"/>
      <c r="U96"/>
      <c r="X96" s="279">
        <f>G96*0.011</f>
        <v>0</v>
      </c>
    </row>
    <row r="97" spans="1:24" s="279" customFormat="1" ht="12.75" hidden="1">
      <c r="A97" s="273"/>
      <c r="B97" s="273" t="s">
        <v>175</v>
      </c>
      <c r="C97" s="273" t="s">
        <v>237</v>
      </c>
      <c r="D97" s="274" t="s">
        <v>343</v>
      </c>
      <c r="E97" s="275" t="s">
        <v>344</v>
      </c>
      <c r="F97" s="273" t="s">
        <v>280</v>
      </c>
      <c r="G97" s="276">
        <v>0</v>
      </c>
      <c r="H97" s="277">
        <v>1090</v>
      </c>
      <c r="I97" s="277">
        <f>ROUND(G97*H97,2)</f>
        <v>0</v>
      </c>
      <c r="J97" s="278">
        <v>0</v>
      </c>
      <c r="K97" s="276">
        <f>G97*J97</f>
        <v>0</v>
      </c>
      <c r="L97" s="278">
        <v>0.087</v>
      </c>
      <c r="M97" s="276">
        <f>G97*L97</f>
        <v>0</v>
      </c>
      <c r="N97"/>
      <c r="O97"/>
      <c r="P97"/>
      <c r="Q97"/>
      <c r="R97"/>
      <c r="S97"/>
      <c r="T97"/>
      <c r="U97"/>
      <c r="X97" s="279">
        <f>G97*0.011</f>
        <v>0</v>
      </c>
    </row>
    <row r="98" spans="1:24" s="279" customFormat="1" ht="12.75" hidden="1">
      <c r="A98" s="273"/>
      <c r="B98" s="273" t="s">
        <v>175</v>
      </c>
      <c r="C98" s="273" t="s">
        <v>237</v>
      </c>
      <c r="D98" s="274" t="s">
        <v>345</v>
      </c>
      <c r="E98" s="275" t="s">
        <v>346</v>
      </c>
      <c r="F98" s="273" t="s">
        <v>280</v>
      </c>
      <c r="G98" s="276">
        <v>0</v>
      </c>
      <c r="H98" s="277">
        <v>1310</v>
      </c>
      <c r="I98" s="277">
        <f>ROUND(G98*H98,2)</f>
        <v>0</v>
      </c>
      <c r="J98" s="278">
        <v>0</v>
      </c>
      <c r="K98" s="276">
        <f>G98*J98</f>
        <v>0</v>
      </c>
      <c r="L98" s="278">
        <v>0.124</v>
      </c>
      <c r="M98" s="276">
        <f>G98*L98</f>
        <v>0</v>
      </c>
      <c r="N98"/>
      <c r="O98"/>
      <c r="P98"/>
      <c r="Q98"/>
      <c r="R98"/>
      <c r="S98"/>
      <c r="T98"/>
      <c r="U98"/>
      <c r="X98" s="279">
        <f>G98*0.011</f>
        <v>0</v>
      </c>
    </row>
    <row r="99" spans="1:24" s="279" customFormat="1" ht="12.75" hidden="1">
      <c r="A99" s="273"/>
      <c r="B99" s="273" t="s">
        <v>175</v>
      </c>
      <c r="C99" s="273" t="s">
        <v>237</v>
      </c>
      <c r="D99" s="274" t="s">
        <v>347</v>
      </c>
      <c r="E99" s="275" t="s">
        <v>348</v>
      </c>
      <c r="F99" s="273" t="s">
        <v>280</v>
      </c>
      <c r="G99" s="276">
        <v>0</v>
      </c>
      <c r="H99" s="277">
        <v>34.3</v>
      </c>
      <c r="I99" s="277">
        <f>ROUND(G99*H99,2)</f>
        <v>0</v>
      </c>
      <c r="J99" s="278">
        <v>0</v>
      </c>
      <c r="K99" s="276">
        <f>G99*J99</f>
        <v>0</v>
      </c>
      <c r="L99" s="278">
        <v>0.001</v>
      </c>
      <c r="M99" s="276">
        <f>G99*L99</f>
        <v>0</v>
      </c>
      <c r="N99"/>
      <c r="O99"/>
      <c r="P99"/>
      <c r="Q99"/>
      <c r="R99"/>
      <c r="S99"/>
      <c r="T99"/>
      <c r="U99"/>
      <c r="X99" s="279">
        <f>G99*0.011</f>
        <v>0</v>
      </c>
    </row>
    <row r="100" spans="1:24" s="279" customFormat="1" ht="12.75" hidden="1">
      <c r="A100" s="273">
        <v>14</v>
      </c>
      <c r="B100" s="273" t="s">
        <v>175</v>
      </c>
      <c r="C100" s="273" t="s">
        <v>237</v>
      </c>
      <c r="D100" s="274" t="s">
        <v>349</v>
      </c>
      <c r="E100" s="275" t="s">
        <v>350</v>
      </c>
      <c r="F100" s="273" t="s">
        <v>280</v>
      </c>
      <c r="G100" s="276">
        <v>0</v>
      </c>
      <c r="H100" s="277">
        <v>0</v>
      </c>
      <c r="I100" s="277">
        <f>ROUND(G100*H100,2)</f>
        <v>0</v>
      </c>
      <c r="J100" s="278">
        <v>0</v>
      </c>
      <c r="K100" s="276">
        <f>G100*J100</f>
        <v>0</v>
      </c>
      <c r="L100" s="278">
        <v>0.002</v>
      </c>
      <c r="M100" s="276">
        <f>G100*L100</f>
        <v>0</v>
      </c>
      <c r="N100"/>
      <c r="O100"/>
      <c r="P100"/>
      <c r="Q100"/>
      <c r="R100"/>
      <c r="S100"/>
      <c r="T100"/>
      <c r="U100"/>
      <c r="X100" s="279">
        <f>G100*0.002</f>
        <v>0</v>
      </c>
    </row>
    <row r="101" spans="1:24" s="279" customFormat="1" ht="12.75" hidden="1">
      <c r="A101" s="273"/>
      <c r="B101" s="273" t="s">
        <v>175</v>
      </c>
      <c r="C101" s="273" t="s">
        <v>237</v>
      </c>
      <c r="D101" s="274" t="s">
        <v>351</v>
      </c>
      <c r="E101" s="275" t="s">
        <v>352</v>
      </c>
      <c r="F101" s="273" t="s">
        <v>280</v>
      </c>
      <c r="G101" s="276">
        <v>0</v>
      </c>
      <c r="H101" s="277">
        <v>37.2</v>
      </c>
      <c r="I101" s="277">
        <f>ROUND(G101*H101,2)</f>
        <v>0</v>
      </c>
      <c r="J101" s="278">
        <v>0</v>
      </c>
      <c r="K101" s="276">
        <f>G101*J101</f>
        <v>0</v>
      </c>
      <c r="L101" s="278">
        <v>0.002</v>
      </c>
      <c r="M101" s="276">
        <f>G101*L101</f>
        <v>0</v>
      </c>
      <c r="N101"/>
      <c r="O101"/>
      <c r="P101"/>
      <c r="Q101"/>
      <c r="R101"/>
      <c r="S101"/>
      <c r="T101"/>
      <c r="U101"/>
      <c r="X101" s="279">
        <f>G101*0.002</f>
        <v>0</v>
      </c>
    </row>
    <row r="102" spans="1:24" s="279" customFormat="1" ht="12.75" hidden="1">
      <c r="A102" s="273"/>
      <c r="B102" s="273" t="s">
        <v>175</v>
      </c>
      <c r="C102" s="273" t="s">
        <v>237</v>
      </c>
      <c r="D102" s="274" t="s">
        <v>353</v>
      </c>
      <c r="E102" s="275" t="s">
        <v>354</v>
      </c>
      <c r="F102" s="273" t="s">
        <v>280</v>
      </c>
      <c r="G102" s="276">
        <v>0</v>
      </c>
      <c r="H102" s="277">
        <v>43.2</v>
      </c>
      <c r="I102" s="277">
        <f>ROUND(G102*H102,2)</f>
        <v>0</v>
      </c>
      <c r="J102" s="278">
        <v>0</v>
      </c>
      <c r="K102" s="276">
        <f>G102*J102</f>
        <v>0</v>
      </c>
      <c r="L102" s="278">
        <v>0.003</v>
      </c>
      <c r="M102" s="276">
        <f>G102*L102</f>
        <v>0</v>
      </c>
      <c r="N102"/>
      <c r="O102"/>
      <c r="P102"/>
      <c r="Q102"/>
      <c r="R102"/>
      <c r="S102"/>
      <c r="T102"/>
      <c r="U102"/>
      <c r="X102" s="279">
        <f>G102*0.002</f>
        <v>0</v>
      </c>
    </row>
    <row r="103" spans="1:24" s="279" customFormat="1" ht="12.75" hidden="1">
      <c r="A103" s="273"/>
      <c r="B103" s="273" t="s">
        <v>175</v>
      </c>
      <c r="C103" s="273" t="s">
        <v>237</v>
      </c>
      <c r="D103" s="274" t="s">
        <v>355</v>
      </c>
      <c r="E103" s="275" t="s">
        <v>356</v>
      </c>
      <c r="F103" s="273" t="s">
        <v>280</v>
      </c>
      <c r="G103" s="276">
        <v>0</v>
      </c>
      <c r="H103" s="277">
        <v>46.2</v>
      </c>
      <c r="I103" s="277">
        <f>ROUND(G103*H103,2)</f>
        <v>0</v>
      </c>
      <c r="J103" s="278">
        <v>0</v>
      </c>
      <c r="K103" s="276">
        <f>G103*J103</f>
        <v>0</v>
      </c>
      <c r="L103" s="278">
        <v>0.005</v>
      </c>
      <c r="M103" s="276">
        <f>G103*L103</f>
        <v>0</v>
      </c>
      <c r="N103"/>
      <c r="O103"/>
      <c r="P103"/>
      <c r="Q103"/>
      <c r="R103"/>
      <c r="S103"/>
      <c r="T103"/>
      <c r="U103"/>
      <c r="X103" s="279">
        <f>G103*0.002</f>
        <v>0</v>
      </c>
    </row>
    <row r="104" spans="1:24" s="279" customFormat="1" ht="12.75" hidden="1">
      <c r="A104" s="273"/>
      <c r="B104" s="273" t="s">
        <v>175</v>
      </c>
      <c r="C104" s="273" t="s">
        <v>237</v>
      </c>
      <c r="D104" s="274" t="s">
        <v>357</v>
      </c>
      <c r="E104" s="275" t="s">
        <v>358</v>
      </c>
      <c r="F104" s="273" t="s">
        <v>280</v>
      </c>
      <c r="G104" s="276">
        <v>0</v>
      </c>
      <c r="H104" s="277">
        <v>65.8</v>
      </c>
      <c r="I104" s="277">
        <f>ROUND(G104*H104,2)</f>
        <v>0</v>
      </c>
      <c r="J104" s="278">
        <v>0</v>
      </c>
      <c r="K104" s="276">
        <f>G104*J104</f>
        <v>0</v>
      </c>
      <c r="L104" s="278">
        <v>0.001</v>
      </c>
      <c r="M104" s="276">
        <f>G104*L104</f>
        <v>0</v>
      </c>
      <c r="N104"/>
      <c r="O104"/>
      <c r="P104"/>
      <c r="Q104"/>
      <c r="R104"/>
      <c r="S104"/>
      <c r="T104"/>
      <c r="U104"/>
      <c r="X104" s="279">
        <f>G104*0.002</f>
        <v>0</v>
      </c>
    </row>
    <row r="105" spans="1:24" s="279" customFormat="1" ht="12.75" hidden="1">
      <c r="A105" s="273"/>
      <c r="B105" s="273" t="s">
        <v>175</v>
      </c>
      <c r="C105" s="273" t="s">
        <v>237</v>
      </c>
      <c r="D105" s="274" t="s">
        <v>359</v>
      </c>
      <c r="E105" s="275" t="s">
        <v>360</v>
      </c>
      <c r="F105" s="273" t="s">
        <v>280</v>
      </c>
      <c r="G105" s="276">
        <v>0</v>
      </c>
      <c r="H105" s="277">
        <v>67.3</v>
      </c>
      <c r="I105" s="277">
        <f>ROUND(G105*H105,2)</f>
        <v>0</v>
      </c>
      <c r="J105" s="278">
        <v>0</v>
      </c>
      <c r="K105" s="276">
        <f>G105*J105</f>
        <v>0</v>
      </c>
      <c r="L105" s="278">
        <v>0.002</v>
      </c>
      <c r="M105" s="276">
        <f>G105*L105</f>
        <v>0</v>
      </c>
      <c r="N105"/>
      <c r="O105"/>
      <c r="P105"/>
      <c r="Q105"/>
      <c r="R105"/>
      <c r="S105"/>
      <c r="T105"/>
      <c r="U105"/>
      <c r="X105" s="279">
        <f>G105*0.002</f>
        <v>0</v>
      </c>
    </row>
    <row r="106" spans="1:24" s="279" customFormat="1" ht="12.75" hidden="1">
      <c r="A106" s="273"/>
      <c r="B106" s="273" t="s">
        <v>175</v>
      </c>
      <c r="C106" s="273" t="s">
        <v>237</v>
      </c>
      <c r="D106" s="274" t="s">
        <v>361</v>
      </c>
      <c r="E106" s="275" t="s">
        <v>362</v>
      </c>
      <c r="F106" s="273" t="s">
        <v>280</v>
      </c>
      <c r="G106" s="276">
        <v>0</v>
      </c>
      <c r="H106" s="277">
        <v>68.8</v>
      </c>
      <c r="I106" s="277">
        <f>ROUND(G106*H106,2)</f>
        <v>0</v>
      </c>
      <c r="J106" s="278">
        <v>0</v>
      </c>
      <c r="K106" s="276">
        <f>G106*J106</f>
        <v>0</v>
      </c>
      <c r="L106" s="278">
        <v>0.002</v>
      </c>
      <c r="M106" s="276">
        <f>G106*L106</f>
        <v>0</v>
      </c>
      <c r="N106"/>
      <c r="O106"/>
      <c r="P106"/>
      <c r="Q106"/>
      <c r="R106"/>
      <c r="S106"/>
      <c r="T106"/>
      <c r="U106"/>
      <c r="X106" s="279">
        <f>G106*0.002</f>
        <v>0</v>
      </c>
    </row>
    <row r="107" spans="1:24" s="279" customFormat="1" ht="12.75" hidden="1">
      <c r="A107" s="273"/>
      <c r="B107" s="273" t="s">
        <v>175</v>
      </c>
      <c r="C107" s="273" t="s">
        <v>237</v>
      </c>
      <c r="D107" s="274" t="s">
        <v>363</v>
      </c>
      <c r="E107" s="275" t="s">
        <v>364</v>
      </c>
      <c r="F107" s="273" t="s">
        <v>280</v>
      </c>
      <c r="G107" s="276">
        <v>0</v>
      </c>
      <c r="H107" s="277">
        <v>76.3</v>
      </c>
      <c r="I107" s="277">
        <f>ROUND(G107*H107,2)</f>
        <v>0</v>
      </c>
      <c r="J107" s="278">
        <v>0</v>
      </c>
      <c r="K107" s="276">
        <f>G107*J107</f>
        <v>0</v>
      </c>
      <c r="L107" s="278">
        <v>0.003</v>
      </c>
      <c r="M107" s="276">
        <f>G107*L107</f>
        <v>0</v>
      </c>
      <c r="N107"/>
      <c r="O107"/>
      <c r="P107"/>
      <c r="Q107"/>
      <c r="R107"/>
      <c r="S107"/>
      <c r="T107"/>
      <c r="U107"/>
      <c r="X107" s="279">
        <f>G107*0.002</f>
        <v>0</v>
      </c>
    </row>
    <row r="108" spans="1:24" s="279" customFormat="1" ht="12.75" hidden="1">
      <c r="A108" s="273"/>
      <c r="B108" s="273" t="s">
        <v>175</v>
      </c>
      <c r="C108" s="273" t="s">
        <v>237</v>
      </c>
      <c r="D108" s="274" t="s">
        <v>365</v>
      </c>
      <c r="E108" s="275" t="s">
        <v>366</v>
      </c>
      <c r="F108" s="273" t="s">
        <v>280</v>
      </c>
      <c r="G108" s="276">
        <v>0</v>
      </c>
      <c r="H108" s="277">
        <v>83.7</v>
      </c>
      <c r="I108" s="277">
        <f>ROUND(G108*H108,2)</f>
        <v>0</v>
      </c>
      <c r="J108" s="278">
        <v>0</v>
      </c>
      <c r="K108" s="276">
        <f>G108*J108</f>
        <v>0</v>
      </c>
      <c r="L108" s="278">
        <v>0.005</v>
      </c>
      <c r="M108" s="276">
        <f>G108*L108</f>
        <v>0</v>
      </c>
      <c r="N108"/>
      <c r="O108"/>
      <c r="P108"/>
      <c r="Q108"/>
      <c r="R108"/>
      <c r="S108"/>
      <c r="T108"/>
      <c r="U108"/>
      <c r="X108" s="279">
        <f>G108*0.002</f>
        <v>0</v>
      </c>
    </row>
    <row r="109" spans="1:24" s="279" customFormat="1" ht="12.75" hidden="1">
      <c r="A109" s="273"/>
      <c r="B109" s="273" t="s">
        <v>175</v>
      </c>
      <c r="C109" s="273" t="s">
        <v>237</v>
      </c>
      <c r="D109" s="274" t="s">
        <v>367</v>
      </c>
      <c r="E109" s="275" t="s">
        <v>368</v>
      </c>
      <c r="F109" s="273" t="s">
        <v>280</v>
      </c>
      <c r="G109" s="276">
        <v>0</v>
      </c>
      <c r="H109" s="277">
        <v>161</v>
      </c>
      <c r="I109" s="277">
        <f>ROUND(G109*H109,2)</f>
        <v>0</v>
      </c>
      <c r="J109" s="278">
        <v>0</v>
      </c>
      <c r="K109" s="276">
        <f>G109*J109</f>
        <v>0</v>
      </c>
      <c r="L109" s="278">
        <v>0.002</v>
      </c>
      <c r="M109" s="276">
        <f>G109*L109</f>
        <v>0</v>
      </c>
      <c r="N109"/>
      <c r="O109"/>
      <c r="P109"/>
      <c r="Q109"/>
      <c r="R109"/>
      <c r="S109"/>
      <c r="T109"/>
      <c r="U109"/>
      <c r="X109" s="279">
        <f>G109*0.002</f>
        <v>0</v>
      </c>
    </row>
    <row r="110" spans="1:24" s="279" customFormat="1" ht="12.75" hidden="1">
      <c r="A110" s="273"/>
      <c r="B110" s="273" t="s">
        <v>175</v>
      </c>
      <c r="C110" s="273" t="s">
        <v>237</v>
      </c>
      <c r="D110" s="274" t="s">
        <v>369</v>
      </c>
      <c r="E110" s="275" t="s">
        <v>370</v>
      </c>
      <c r="F110" s="273" t="s">
        <v>280</v>
      </c>
      <c r="G110" s="276">
        <v>0</v>
      </c>
      <c r="H110" s="277">
        <v>192</v>
      </c>
      <c r="I110" s="277">
        <f>ROUND(G110*H110,2)</f>
        <v>0</v>
      </c>
      <c r="J110" s="278">
        <v>0</v>
      </c>
      <c r="K110" s="276">
        <f>G110*J110</f>
        <v>0</v>
      </c>
      <c r="L110" s="278">
        <v>0.005</v>
      </c>
      <c r="M110" s="276">
        <f>G110*L110</f>
        <v>0</v>
      </c>
      <c r="N110"/>
      <c r="O110"/>
      <c r="P110"/>
      <c r="Q110"/>
      <c r="R110"/>
      <c r="S110"/>
      <c r="T110"/>
      <c r="U110"/>
      <c r="X110" s="279">
        <f>G110*0.002</f>
        <v>0</v>
      </c>
    </row>
    <row r="111" spans="1:24" s="279" customFormat="1" ht="12.75" hidden="1">
      <c r="A111" s="273"/>
      <c r="B111" s="273" t="s">
        <v>175</v>
      </c>
      <c r="C111" s="273" t="s">
        <v>237</v>
      </c>
      <c r="D111" s="274" t="s">
        <v>371</v>
      </c>
      <c r="E111" s="275" t="s">
        <v>372</v>
      </c>
      <c r="F111" s="273" t="s">
        <v>280</v>
      </c>
      <c r="G111" s="276">
        <v>0</v>
      </c>
      <c r="H111" s="277">
        <v>223</v>
      </c>
      <c r="I111" s="277">
        <f>ROUND(G111*H111,2)</f>
        <v>0</v>
      </c>
      <c r="J111" s="278">
        <v>0</v>
      </c>
      <c r="K111" s="276">
        <f>G111*J111</f>
        <v>0</v>
      </c>
      <c r="L111" s="278">
        <v>0.007</v>
      </c>
      <c r="M111" s="276">
        <f>G111*L111</f>
        <v>0</v>
      </c>
      <c r="N111"/>
      <c r="O111"/>
      <c r="P111"/>
      <c r="Q111"/>
      <c r="R111"/>
      <c r="S111"/>
      <c r="T111"/>
      <c r="U111"/>
      <c r="X111" s="279">
        <f>G111*0.002</f>
        <v>0</v>
      </c>
    </row>
    <row r="112" spans="1:24" s="279" customFormat="1" ht="12.75" hidden="1">
      <c r="A112" s="273"/>
      <c r="B112" s="273" t="s">
        <v>175</v>
      </c>
      <c r="C112" s="273" t="s">
        <v>237</v>
      </c>
      <c r="D112" s="274" t="s">
        <v>373</v>
      </c>
      <c r="E112" s="275" t="s">
        <v>374</v>
      </c>
      <c r="F112" s="273" t="s">
        <v>280</v>
      </c>
      <c r="G112" s="276">
        <v>0</v>
      </c>
      <c r="H112" s="277">
        <v>259</v>
      </c>
      <c r="I112" s="277">
        <f>ROUND(G112*H112,2)</f>
        <v>0</v>
      </c>
      <c r="J112" s="278">
        <v>0</v>
      </c>
      <c r="K112" s="276">
        <f>G112*J112</f>
        <v>0</v>
      </c>
      <c r="L112" s="278">
        <v>0.01</v>
      </c>
      <c r="M112" s="276">
        <f>G112*L112</f>
        <v>0</v>
      </c>
      <c r="N112"/>
      <c r="O112"/>
      <c r="P112"/>
      <c r="Q112"/>
      <c r="R112"/>
      <c r="S112"/>
      <c r="T112"/>
      <c r="U112"/>
      <c r="X112" s="279">
        <f>G112*0.002</f>
        <v>0</v>
      </c>
    </row>
    <row r="113" spans="1:24" s="279" customFormat="1" ht="12.75" hidden="1">
      <c r="A113" s="273"/>
      <c r="B113" s="273" t="s">
        <v>175</v>
      </c>
      <c r="C113" s="273" t="s">
        <v>237</v>
      </c>
      <c r="D113" s="274" t="s">
        <v>375</v>
      </c>
      <c r="E113" s="275" t="s">
        <v>376</v>
      </c>
      <c r="F113" s="273" t="s">
        <v>280</v>
      </c>
      <c r="G113" s="276">
        <v>0</v>
      </c>
      <c r="H113" s="277">
        <v>264</v>
      </c>
      <c r="I113" s="277">
        <f>ROUND(G113*H113,2)</f>
        <v>0</v>
      </c>
      <c r="J113" s="278">
        <v>0</v>
      </c>
      <c r="K113" s="276">
        <f>G113*J113</f>
        <v>0</v>
      </c>
      <c r="L113" s="278">
        <v>0.008</v>
      </c>
      <c r="M113" s="276">
        <f>G113*L113</f>
        <v>0</v>
      </c>
      <c r="N113"/>
      <c r="O113"/>
      <c r="P113"/>
      <c r="Q113"/>
      <c r="R113"/>
      <c r="S113"/>
      <c r="T113"/>
      <c r="U113"/>
      <c r="X113" s="279">
        <f>G113*0.002</f>
        <v>0</v>
      </c>
    </row>
    <row r="114" spans="1:24" s="279" customFormat="1" ht="12.75" hidden="1">
      <c r="A114" s="273"/>
      <c r="B114" s="273" t="s">
        <v>175</v>
      </c>
      <c r="C114" s="273" t="s">
        <v>237</v>
      </c>
      <c r="D114" s="274" t="s">
        <v>377</v>
      </c>
      <c r="E114" s="275" t="s">
        <v>378</v>
      </c>
      <c r="F114" s="273" t="s">
        <v>280</v>
      </c>
      <c r="G114" s="276">
        <v>0</v>
      </c>
      <c r="H114" s="277">
        <v>312</v>
      </c>
      <c r="I114" s="277">
        <f>ROUND(G114*H114,2)</f>
        <v>0</v>
      </c>
      <c r="J114" s="278">
        <v>0</v>
      </c>
      <c r="K114" s="276">
        <f>G114*J114</f>
        <v>0</v>
      </c>
      <c r="L114" s="278">
        <v>0.013999999999999999</v>
      </c>
      <c r="M114" s="276">
        <f>G114*L114</f>
        <v>0</v>
      </c>
      <c r="N114"/>
      <c r="O114"/>
      <c r="P114"/>
      <c r="Q114"/>
      <c r="R114"/>
      <c r="S114"/>
      <c r="T114"/>
      <c r="U114"/>
      <c r="X114" s="279">
        <f>G114*0.002</f>
        <v>0</v>
      </c>
    </row>
    <row r="115" spans="1:24" s="279" customFormat="1" ht="12.75" hidden="1">
      <c r="A115" s="273"/>
      <c r="B115" s="273" t="s">
        <v>175</v>
      </c>
      <c r="C115" s="273" t="s">
        <v>237</v>
      </c>
      <c r="D115" s="274" t="s">
        <v>379</v>
      </c>
      <c r="E115" s="275" t="s">
        <v>380</v>
      </c>
      <c r="F115" s="273" t="s">
        <v>280</v>
      </c>
      <c r="G115" s="276">
        <v>0</v>
      </c>
      <c r="H115" s="277">
        <v>343</v>
      </c>
      <c r="I115" s="277">
        <f>ROUND(G115*H115,2)</f>
        <v>0</v>
      </c>
      <c r="J115" s="278">
        <v>0</v>
      </c>
      <c r="K115" s="276">
        <f>G115*J115</f>
        <v>0</v>
      </c>
      <c r="L115" s="278">
        <v>0.018</v>
      </c>
      <c r="M115" s="276">
        <f>G115*L115</f>
        <v>0</v>
      </c>
      <c r="N115"/>
      <c r="O115"/>
      <c r="P115"/>
      <c r="Q115"/>
      <c r="R115"/>
      <c r="S115"/>
      <c r="T115"/>
      <c r="U115"/>
      <c r="X115" s="279">
        <f>G115*0.002</f>
        <v>0</v>
      </c>
    </row>
    <row r="116" spans="1:24" s="279" customFormat="1" ht="12.75" hidden="1">
      <c r="A116" s="273"/>
      <c r="B116" s="273" t="s">
        <v>175</v>
      </c>
      <c r="C116" s="273" t="s">
        <v>237</v>
      </c>
      <c r="D116" s="274" t="s">
        <v>381</v>
      </c>
      <c r="E116" s="275" t="s">
        <v>382</v>
      </c>
      <c r="F116" s="273" t="s">
        <v>280</v>
      </c>
      <c r="G116" s="276">
        <v>0</v>
      </c>
      <c r="H116" s="277">
        <v>75.2</v>
      </c>
      <c r="I116" s="277">
        <f>ROUND(G116*H116,2)</f>
        <v>0</v>
      </c>
      <c r="J116" s="278">
        <v>0</v>
      </c>
      <c r="K116" s="276">
        <f>G116*J116</f>
        <v>0</v>
      </c>
      <c r="L116" s="278">
        <v>0</v>
      </c>
      <c r="M116" s="276">
        <f>G116*L116</f>
        <v>0</v>
      </c>
      <c r="N116"/>
      <c r="O116"/>
      <c r="P116"/>
      <c r="Q116"/>
      <c r="R116"/>
      <c r="S116"/>
      <c r="T116"/>
      <c r="U116"/>
      <c r="X116" s="279">
        <f>G116*0.002</f>
        <v>0</v>
      </c>
    </row>
    <row r="117" spans="1:24" s="279" customFormat="1" ht="12.75" hidden="1">
      <c r="A117" s="273"/>
      <c r="B117" s="273" t="s">
        <v>175</v>
      </c>
      <c r="C117" s="273" t="s">
        <v>237</v>
      </c>
      <c r="D117" s="274" t="s">
        <v>383</v>
      </c>
      <c r="E117" s="275" t="s">
        <v>384</v>
      </c>
      <c r="F117" s="273" t="s">
        <v>280</v>
      </c>
      <c r="G117" s="276">
        <v>0</v>
      </c>
      <c r="H117" s="277">
        <v>86.8</v>
      </c>
      <c r="I117" s="277">
        <f>ROUND(G117*H117,2)</f>
        <v>0</v>
      </c>
      <c r="J117" s="278">
        <v>1E-05</v>
      </c>
      <c r="K117" s="276">
        <f>G117*J117</f>
        <v>0</v>
      </c>
      <c r="L117" s="278">
        <v>0</v>
      </c>
      <c r="M117" s="276">
        <f>G117*L117</f>
        <v>0</v>
      </c>
      <c r="N117"/>
      <c r="O117"/>
      <c r="P117"/>
      <c r="Q117"/>
      <c r="R117"/>
      <c r="S117"/>
      <c r="T117"/>
      <c r="U117"/>
      <c r="X117" s="279">
        <f>G117*0.002</f>
        <v>0</v>
      </c>
    </row>
    <row r="118" spans="1:24" s="279" customFormat="1" ht="12.75" hidden="1">
      <c r="A118" s="273"/>
      <c r="B118" s="273" t="s">
        <v>175</v>
      </c>
      <c r="C118" s="273" t="s">
        <v>237</v>
      </c>
      <c r="D118" s="274" t="s">
        <v>385</v>
      </c>
      <c r="E118" s="275" t="s">
        <v>386</v>
      </c>
      <c r="F118" s="273" t="s">
        <v>280</v>
      </c>
      <c r="G118" s="276">
        <v>0</v>
      </c>
      <c r="H118" s="277">
        <v>98</v>
      </c>
      <c r="I118" s="277">
        <f>ROUND(G118*H118,2)</f>
        <v>0</v>
      </c>
      <c r="J118" s="278">
        <v>1E-05</v>
      </c>
      <c r="K118" s="276">
        <f>G118*J118</f>
        <v>0</v>
      </c>
      <c r="L118" s="278">
        <v>0</v>
      </c>
      <c r="M118" s="276">
        <f>G118*L118</f>
        <v>0</v>
      </c>
      <c r="N118"/>
      <c r="O118"/>
      <c r="P118"/>
      <c r="Q118"/>
      <c r="R118"/>
      <c r="S118"/>
      <c r="T118"/>
      <c r="U118"/>
      <c r="X118" s="279">
        <f>G118*0.002</f>
        <v>0</v>
      </c>
    </row>
    <row r="119" spans="1:24" s="279" customFormat="1" ht="12.75" hidden="1">
      <c r="A119" s="273"/>
      <c r="B119" s="273" t="s">
        <v>175</v>
      </c>
      <c r="C119" s="273" t="s">
        <v>237</v>
      </c>
      <c r="D119" s="274" t="s">
        <v>387</v>
      </c>
      <c r="E119" s="275" t="s">
        <v>388</v>
      </c>
      <c r="F119" s="273" t="s">
        <v>280</v>
      </c>
      <c r="G119" s="276">
        <v>0</v>
      </c>
      <c r="H119" s="277">
        <v>110</v>
      </c>
      <c r="I119" s="277">
        <f>ROUND(G119*H119,2)</f>
        <v>0</v>
      </c>
      <c r="J119" s="278">
        <v>1E-05</v>
      </c>
      <c r="K119" s="276">
        <f>G119*J119</f>
        <v>0</v>
      </c>
      <c r="L119" s="278">
        <v>0.001</v>
      </c>
      <c r="M119" s="276">
        <f>G119*L119</f>
        <v>0</v>
      </c>
      <c r="N119"/>
      <c r="O119"/>
      <c r="P119"/>
      <c r="Q119"/>
      <c r="R119"/>
      <c r="S119"/>
      <c r="T119"/>
      <c r="U119"/>
      <c r="X119" s="279">
        <f>G119*0.002</f>
        <v>0</v>
      </c>
    </row>
    <row r="120" spans="1:24" s="279" customFormat="1" ht="12.75" hidden="1">
      <c r="A120" s="273">
        <v>15</v>
      </c>
      <c r="B120" s="273" t="s">
        <v>175</v>
      </c>
      <c r="C120" s="273" t="s">
        <v>237</v>
      </c>
      <c r="D120" s="274" t="s">
        <v>389</v>
      </c>
      <c r="E120" s="275" t="s">
        <v>390</v>
      </c>
      <c r="F120" s="273" t="s">
        <v>280</v>
      </c>
      <c r="G120" s="276">
        <v>0</v>
      </c>
      <c r="H120" s="277">
        <v>0</v>
      </c>
      <c r="I120" s="277">
        <f>ROUND(G120*H120,2)</f>
        <v>0</v>
      </c>
      <c r="J120" s="278">
        <v>2E-05</v>
      </c>
      <c r="K120" s="276">
        <f>G120*J120</f>
        <v>0</v>
      </c>
      <c r="L120" s="278">
        <v>0.001</v>
      </c>
      <c r="M120" s="276">
        <f>G120*L120</f>
        <v>0</v>
      </c>
      <c r="N120"/>
      <c r="O120"/>
      <c r="P120"/>
      <c r="Q120"/>
      <c r="R120"/>
      <c r="S120"/>
      <c r="T120"/>
      <c r="U120"/>
      <c r="X120" s="279">
        <f>G120*0.001</f>
        <v>0</v>
      </c>
    </row>
    <row r="121" spans="1:21" s="279" customFormat="1" ht="12.75" hidden="1">
      <c r="A121" s="273"/>
      <c r="B121" s="273" t="s">
        <v>175</v>
      </c>
      <c r="C121" s="273" t="s">
        <v>237</v>
      </c>
      <c r="D121" s="274" t="s">
        <v>391</v>
      </c>
      <c r="E121" s="275" t="s">
        <v>392</v>
      </c>
      <c r="F121" s="273" t="s">
        <v>280</v>
      </c>
      <c r="G121" s="276">
        <v>0</v>
      </c>
      <c r="H121" s="277">
        <v>96.9</v>
      </c>
      <c r="I121" s="277">
        <f>ROUND(G121*H121,2)</f>
        <v>0</v>
      </c>
      <c r="J121" s="278">
        <v>0</v>
      </c>
      <c r="K121" s="276">
        <f>G121*J121</f>
        <v>0</v>
      </c>
      <c r="L121" s="278">
        <v>0</v>
      </c>
      <c r="M121" s="276">
        <f>G121*L121</f>
        <v>0</v>
      </c>
      <c r="N121"/>
      <c r="O121"/>
      <c r="P121"/>
      <c r="Q121"/>
      <c r="R121"/>
      <c r="S121"/>
      <c r="T121"/>
      <c r="U121"/>
    </row>
    <row r="122" spans="1:21" s="279" customFormat="1" ht="12.75" hidden="1">
      <c r="A122" s="273">
        <v>16</v>
      </c>
      <c r="B122" s="273" t="s">
        <v>175</v>
      </c>
      <c r="C122" s="273" t="s">
        <v>237</v>
      </c>
      <c r="D122" s="274" t="s">
        <v>393</v>
      </c>
      <c r="E122" s="275" t="s">
        <v>394</v>
      </c>
      <c r="F122" s="273" t="s">
        <v>280</v>
      </c>
      <c r="G122" s="276">
        <v>100</v>
      </c>
      <c r="H122" s="277">
        <v>0</v>
      </c>
      <c r="I122" s="277">
        <f>ROUND(G122*H122,2)</f>
        <v>0</v>
      </c>
      <c r="J122" s="278">
        <v>0</v>
      </c>
      <c r="K122" s="276">
        <f>G122*J122</f>
        <v>0</v>
      </c>
      <c r="L122" s="278">
        <v>0</v>
      </c>
      <c r="M122" s="276">
        <f>G122*L122</f>
        <v>0</v>
      </c>
      <c r="N122"/>
      <c r="O122"/>
      <c r="P122"/>
      <c r="Q122"/>
      <c r="R122"/>
      <c r="S122"/>
      <c r="T122"/>
      <c r="U122"/>
    </row>
    <row r="123" spans="1:21" s="279" customFormat="1" ht="12.75" hidden="1">
      <c r="A123" s="273"/>
      <c r="B123" s="273" t="s">
        <v>175</v>
      </c>
      <c r="C123" s="273" t="s">
        <v>237</v>
      </c>
      <c r="D123" s="274" t="s">
        <v>395</v>
      </c>
      <c r="E123" s="275" t="s">
        <v>396</v>
      </c>
      <c r="F123" s="273" t="s">
        <v>280</v>
      </c>
      <c r="G123" s="276">
        <v>0</v>
      </c>
      <c r="H123" s="277">
        <v>248</v>
      </c>
      <c r="I123" s="277">
        <f>ROUND(G123*H123,2)</f>
        <v>0</v>
      </c>
      <c r="J123" s="278">
        <v>0</v>
      </c>
      <c r="K123" s="276">
        <f>G123*J123</f>
        <v>0</v>
      </c>
      <c r="L123" s="278">
        <v>0</v>
      </c>
      <c r="M123" s="276">
        <f>G123*L123</f>
        <v>0</v>
      </c>
      <c r="N123"/>
      <c r="O123"/>
      <c r="P123"/>
      <c r="Q123"/>
      <c r="R123"/>
      <c r="S123"/>
      <c r="T123"/>
      <c r="U123"/>
    </row>
    <row r="124" spans="1:21" s="279" customFormat="1" ht="12.75" hidden="1">
      <c r="A124" s="273"/>
      <c r="B124" s="273" t="s">
        <v>175</v>
      </c>
      <c r="C124" s="273" t="s">
        <v>237</v>
      </c>
      <c r="D124" s="274" t="s">
        <v>397</v>
      </c>
      <c r="E124" s="275" t="s">
        <v>398</v>
      </c>
      <c r="F124" s="273" t="s">
        <v>280</v>
      </c>
      <c r="G124" s="276">
        <v>0</v>
      </c>
      <c r="H124" s="277">
        <v>328</v>
      </c>
      <c r="I124" s="277">
        <f>ROUND(G124*H124,2)</f>
        <v>0</v>
      </c>
      <c r="J124" s="278">
        <v>1E-05</v>
      </c>
      <c r="K124" s="276">
        <f>G124*J124</f>
        <v>0</v>
      </c>
      <c r="L124" s="278">
        <v>0</v>
      </c>
      <c r="M124" s="276">
        <f>G124*L124</f>
        <v>0</v>
      </c>
      <c r="N124"/>
      <c r="O124"/>
      <c r="P124"/>
      <c r="Q124"/>
      <c r="R124"/>
      <c r="S124"/>
      <c r="T124"/>
      <c r="U124"/>
    </row>
    <row r="125" spans="2:24" s="268" customFormat="1" ht="12.75" hidden="1">
      <c r="B125" s="269" t="s">
        <v>68</v>
      </c>
      <c r="D125" s="270">
        <v>997</v>
      </c>
      <c r="E125" s="270" t="s">
        <v>399</v>
      </c>
      <c r="H125" s="277"/>
      <c r="I125" s="271">
        <f>SUM(I126:I135)</f>
        <v>0</v>
      </c>
      <c r="K125" s="272">
        <f>SUM(K126:K135)</f>
        <v>0</v>
      </c>
      <c r="M125" s="272">
        <f>SUM(M126:M135)</f>
        <v>0</v>
      </c>
      <c r="N125"/>
      <c r="O125"/>
      <c r="P125"/>
      <c r="Q125"/>
      <c r="R125"/>
      <c r="S125"/>
      <c r="T125"/>
      <c r="U125"/>
      <c r="X125" s="281">
        <f>SUM(X82:X124)</f>
        <v>0</v>
      </c>
    </row>
    <row r="126" spans="1:21" s="279" customFormat="1" ht="12.75" hidden="1">
      <c r="A126" s="273"/>
      <c r="B126" s="273" t="s">
        <v>175</v>
      </c>
      <c r="C126" s="273" t="s">
        <v>237</v>
      </c>
      <c r="D126" s="274" t="s">
        <v>400</v>
      </c>
      <c r="E126" s="275" t="s">
        <v>401</v>
      </c>
      <c r="F126" s="273" t="s">
        <v>402</v>
      </c>
      <c r="G126" s="276">
        <v>0</v>
      </c>
      <c r="H126" s="277">
        <v>620</v>
      </c>
      <c r="I126" s="277">
        <f>ROUND(G126*H126,2)</f>
        <v>0</v>
      </c>
      <c r="J126" s="278">
        <v>0</v>
      </c>
      <c r="K126" s="276">
        <f>G126*J126</f>
        <v>0</v>
      </c>
      <c r="L126" s="278">
        <v>0</v>
      </c>
      <c r="M126" s="276">
        <f>G126*L126</f>
        <v>0</v>
      </c>
      <c r="N126"/>
      <c r="O126"/>
      <c r="P126"/>
      <c r="Q126"/>
      <c r="R126"/>
      <c r="S126"/>
      <c r="T126"/>
      <c r="U126"/>
    </row>
    <row r="127" spans="1:21" s="279" customFormat="1" ht="12.75" hidden="1">
      <c r="A127" s="273"/>
      <c r="B127" s="273" t="s">
        <v>175</v>
      </c>
      <c r="C127" s="273" t="s">
        <v>237</v>
      </c>
      <c r="D127" s="274" t="s">
        <v>403</v>
      </c>
      <c r="E127" s="275" t="s">
        <v>404</v>
      </c>
      <c r="F127" s="273" t="s">
        <v>402</v>
      </c>
      <c r="G127" s="276">
        <v>0</v>
      </c>
      <c r="H127" s="277">
        <v>1090</v>
      </c>
      <c r="I127" s="277">
        <f>ROUND(G127*H127,2)</f>
        <v>0</v>
      </c>
      <c r="J127" s="278">
        <v>0</v>
      </c>
      <c r="K127" s="276">
        <f>G127*J127</f>
        <v>0</v>
      </c>
      <c r="L127" s="278">
        <v>0</v>
      </c>
      <c r="M127" s="276">
        <f>G127*L127</f>
        <v>0</v>
      </c>
      <c r="N127"/>
      <c r="O127"/>
      <c r="P127"/>
      <c r="Q127"/>
      <c r="R127"/>
      <c r="S127"/>
      <c r="T127"/>
      <c r="U127"/>
    </row>
    <row r="128" spans="1:21" s="279" customFormat="1" ht="12.75" hidden="1">
      <c r="A128" s="273">
        <v>17</v>
      </c>
      <c r="B128" s="273" t="s">
        <v>175</v>
      </c>
      <c r="C128" s="273" t="s">
        <v>237</v>
      </c>
      <c r="D128" s="274" t="s">
        <v>405</v>
      </c>
      <c r="E128" s="275" t="s">
        <v>406</v>
      </c>
      <c r="F128" s="273" t="s">
        <v>402</v>
      </c>
      <c r="G128" s="276">
        <f>X125</f>
        <v>0</v>
      </c>
      <c r="H128" s="277">
        <v>0</v>
      </c>
      <c r="I128" s="277">
        <f>ROUND(G128*H128,2)</f>
        <v>0</v>
      </c>
      <c r="J128" s="278">
        <v>0</v>
      </c>
      <c r="K128" s="276">
        <f>G128*J128</f>
        <v>0</v>
      </c>
      <c r="L128" s="278">
        <v>0</v>
      </c>
      <c r="M128" s="276">
        <f>G128*L128</f>
        <v>0</v>
      </c>
      <c r="N128"/>
      <c r="O128"/>
      <c r="P128"/>
      <c r="Q128"/>
      <c r="R128"/>
      <c r="S128"/>
      <c r="T128"/>
      <c r="U128"/>
    </row>
    <row r="129" spans="1:21" s="279" customFormat="1" ht="12.75" hidden="1">
      <c r="A129" s="273"/>
      <c r="B129" s="273" t="s">
        <v>175</v>
      </c>
      <c r="C129" s="273" t="s">
        <v>237</v>
      </c>
      <c r="D129" s="274" t="s">
        <v>407</v>
      </c>
      <c r="E129" s="275" t="s">
        <v>408</v>
      </c>
      <c r="F129" s="273" t="s">
        <v>402</v>
      </c>
      <c r="G129" s="276">
        <v>0</v>
      </c>
      <c r="H129" s="277">
        <v>1710</v>
      </c>
      <c r="I129" s="277">
        <f>ROUND(G129*H129,2)</f>
        <v>0</v>
      </c>
      <c r="J129" s="278">
        <v>0</v>
      </c>
      <c r="K129" s="276">
        <f>G129*J129</f>
        <v>0</v>
      </c>
      <c r="L129" s="278">
        <v>0</v>
      </c>
      <c r="M129" s="276">
        <f>G129*L129</f>
        <v>0</v>
      </c>
      <c r="N129"/>
      <c r="O129"/>
      <c r="P129"/>
      <c r="Q129"/>
      <c r="R129"/>
      <c r="S129"/>
      <c r="T129"/>
      <c r="U129"/>
    </row>
    <row r="130" spans="1:21" s="279" customFormat="1" ht="12.75" hidden="1">
      <c r="A130" s="273"/>
      <c r="B130" s="273" t="s">
        <v>175</v>
      </c>
      <c r="C130" s="273" t="s">
        <v>237</v>
      </c>
      <c r="D130" s="274" t="s">
        <v>409</v>
      </c>
      <c r="E130" s="275" t="s">
        <v>410</v>
      </c>
      <c r="F130" s="273" t="s">
        <v>402</v>
      </c>
      <c r="G130" s="276">
        <v>0</v>
      </c>
      <c r="H130" s="277">
        <v>2020</v>
      </c>
      <c r="I130" s="277">
        <f>ROUND(G130*H130,2)</f>
        <v>0</v>
      </c>
      <c r="J130" s="278">
        <v>0</v>
      </c>
      <c r="K130" s="276">
        <f>G130*J130</f>
        <v>0</v>
      </c>
      <c r="L130" s="278">
        <v>0</v>
      </c>
      <c r="M130" s="276">
        <f>G130*L130</f>
        <v>0</v>
      </c>
      <c r="N130"/>
      <c r="O130"/>
      <c r="P130"/>
      <c r="Q130"/>
      <c r="R130"/>
      <c r="S130"/>
      <c r="T130"/>
      <c r="U130"/>
    </row>
    <row r="131" spans="1:21" s="279" customFormat="1" ht="12.75" hidden="1">
      <c r="A131" s="273"/>
      <c r="B131" s="273" t="s">
        <v>175</v>
      </c>
      <c r="C131" s="273" t="s">
        <v>237</v>
      </c>
      <c r="D131" s="274" t="s">
        <v>411</v>
      </c>
      <c r="E131" s="275" t="s">
        <v>412</v>
      </c>
      <c r="F131" s="273" t="s">
        <v>402</v>
      </c>
      <c r="G131" s="276">
        <v>0</v>
      </c>
      <c r="H131" s="277">
        <v>2330</v>
      </c>
      <c r="I131" s="277">
        <f>ROUND(G131*H131,2)</f>
        <v>0</v>
      </c>
      <c r="J131" s="278">
        <v>0</v>
      </c>
      <c r="K131" s="276">
        <f>G131*J131</f>
        <v>0</v>
      </c>
      <c r="L131" s="278">
        <v>0</v>
      </c>
      <c r="M131" s="276">
        <f>G131*L131</f>
        <v>0</v>
      </c>
      <c r="N131"/>
      <c r="O131"/>
      <c r="P131"/>
      <c r="Q131"/>
      <c r="R131"/>
      <c r="S131"/>
      <c r="T131"/>
      <c r="U131"/>
    </row>
    <row r="132" spans="1:21" s="279" customFormat="1" ht="12.75" hidden="1">
      <c r="A132" s="273">
        <v>18</v>
      </c>
      <c r="B132" s="273" t="s">
        <v>175</v>
      </c>
      <c r="C132" s="273" t="s">
        <v>413</v>
      </c>
      <c r="D132" s="274" t="s">
        <v>414</v>
      </c>
      <c r="E132" s="275" t="s">
        <v>415</v>
      </c>
      <c r="F132" s="273" t="s">
        <v>402</v>
      </c>
      <c r="G132" s="276">
        <f>G128</f>
        <v>0</v>
      </c>
      <c r="H132" s="277">
        <v>0</v>
      </c>
      <c r="I132" s="277">
        <f>ROUND(G132*H132,2)</f>
        <v>0</v>
      </c>
      <c r="J132" s="278">
        <v>0</v>
      </c>
      <c r="K132" s="276">
        <f>G132*J132</f>
        <v>0</v>
      </c>
      <c r="L132" s="278">
        <v>0</v>
      </c>
      <c r="M132" s="276">
        <f>G132*L132</f>
        <v>0</v>
      </c>
      <c r="N132"/>
      <c r="O132"/>
      <c r="P132"/>
      <c r="Q132"/>
      <c r="R132"/>
      <c r="S132"/>
      <c r="T132"/>
      <c r="U132"/>
    </row>
    <row r="133" spans="1:21" s="284" customFormat="1" ht="12.75" hidden="1">
      <c r="A133" s="273">
        <v>19</v>
      </c>
      <c r="B133" s="273" t="s">
        <v>175</v>
      </c>
      <c r="C133" s="273" t="s">
        <v>237</v>
      </c>
      <c r="D133" s="274" t="s">
        <v>416</v>
      </c>
      <c r="E133" s="275" t="s">
        <v>417</v>
      </c>
      <c r="F133" s="273" t="s">
        <v>402</v>
      </c>
      <c r="G133" s="276">
        <f>G128</f>
        <v>0</v>
      </c>
      <c r="H133" s="277">
        <v>0</v>
      </c>
      <c r="I133" s="277">
        <f>ROUND(G133*H133,2)</f>
        <v>0</v>
      </c>
      <c r="J133" s="282"/>
      <c r="K133" s="283"/>
      <c r="L133" s="282"/>
      <c r="M133" s="283"/>
      <c r="N133"/>
      <c r="O133"/>
      <c r="P133"/>
      <c r="Q133"/>
      <c r="R133"/>
      <c r="S133"/>
      <c r="T133"/>
      <c r="U133"/>
    </row>
    <row r="134" spans="1:21" s="284" customFormat="1" ht="12.75" hidden="1">
      <c r="A134" s="273">
        <v>20</v>
      </c>
      <c r="B134" s="273" t="s">
        <v>175</v>
      </c>
      <c r="C134" s="273" t="s">
        <v>237</v>
      </c>
      <c r="D134" s="274" t="s">
        <v>418</v>
      </c>
      <c r="E134" s="275" t="s">
        <v>419</v>
      </c>
      <c r="F134" s="273" t="s">
        <v>402</v>
      </c>
      <c r="G134" s="276">
        <f>G133*20</f>
        <v>0</v>
      </c>
      <c r="H134" s="277">
        <v>0</v>
      </c>
      <c r="I134" s="277">
        <f>ROUND(G134*H134,2)</f>
        <v>0</v>
      </c>
      <c r="J134" s="282"/>
      <c r="K134" s="283"/>
      <c r="L134" s="282"/>
      <c r="M134" s="283"/>
      <c r="N134"/>
      <c r="O134"/>
      <c r="P134"/>
      <c r="Q134"/>
      <c r="R134"/>
      <c r="S134"/>
      <c r="T134"/>
      <c r="U134"/>
    </row>
    <row r="135" spans="1:21" s="284" customFormat="1" ht="12.75" hidden="1">
      <c r="A135" s="273">
        <v>21</v>
      </c>
      <c r="B135" s="273" t="s">
        <v>175</v>
      </c>
      <c r="C135" s="273" t="s">
        <v>237</v>
      </c>
      <c r="D135" s="274" t="s">
        <v>420</v>
      </c>
      <c r="E135" s="275" t="s">
        <v>421</v>
      </c>
      <c r="F135" s="273" t="s">
        <v>402</v>
      </c>
      <c r="G135" s="276">
        <f>G128</f>
        <v>0</v>
      </c>
      <c r="H135" s="277">
        <v>0</v>
      </c>
      <c r="I135" s="277">
        <f>ROUND(G135*H135,2)</f>
        <v>0</v>
      </c>
      <c r="J135" s="282"/>
      <c r="K135" s="283"/>
      <c r="L135" s="282"/>
      <c r="M135" s="283"/>
      <c r="N135"/>
      <c r="O135"/>
      <c r="P135"/>
      <c r="Q135"/>
      <c r="R135"/>
      <c r="S135"/>
      <c r="T135"/>
      <c r="U135"/>
    </row>
    <row r="136" spans="2:21" s="268" customFormat="1" ht="12.75" hidden="1">
      <c r="B136" s="269" t="s">
        <v>68</v>
      </c>
      <c r="D136" s="270">
        <v>998</v>
      </c>
      <c r="E136" s="270" t="s">
        <v>422</v>
      </c>
      <c r="H136" s="280"/>
      <c r="I136" s="271">
        <f>SUM(I137:I143)</f>
        <v>0</v>
      </c>
      <c r="K136" s="272">
        <f>SUM(K137:K143)</f>
        <v>0</v>
      </c>
      <c r="M136" s="272">
        <f>SUM(M137:M143)</f>
        <v>0</v>
      </c>
      <c r="N136"/>
      <c r="O136"/>
      <c r="P136"/>
      <c r="Q136"/>
      <c r="R136"/>
      <c r="S136"/>
      <c r="T136"/>
      <c r="U136"/>
    </row>
    <row r="137" spans="1:21" s="279" customFormat="1" ht="12.75" hidden="1">
      <c r="A137" s="273"/>
      <c r="B137" s="273" t="s">
        <v>175</v>
      </c>
      <c r="C137" s="273" t="s">
        <v>188</v>
      </c>
      <c r="D137" s="274" t="s">
        <v>423</v>
      </c>
      <c r="E137" s="275" t="s">
        <v>424</v>
      </c>
      <c r="F137" s="273" t="s">
        <v>402</v>
      </c>
      <c r="G137" s="276">
        <v>0</v>
      </c>
      <c r="H137" s="277">
        <v>262</v>
      </c>
      <c r="I137" s="277">
        <f>ROUND(G137*H137,2)</f>
        <v>0</v>
      </c>
      <c r="J137" s="278">
        <v>0</v>
      </c>
      <c r="K137" s="276">
        <f>G137*J137</f>
        <v>0</v>
      </c>
      <c r="L137" s="278">
        <v>0</v>
      </c>
      <c r="M137" s="276">
        <f>G137*L137</f>
        <v>0</v>
      </c>
      <c r="N137"/>
      <c r="O137"/>
      <c r="P137"/>
      <c r="Q137"/>
      <c r="R137"/>
      <c r="S137"/>
      <c r="T137"/>
      <c r="U137"/>
    </row>
    <row r="138" spans="1:21" s="279" customFormat="1" ht="12.75" hidden="1">
      <c r="A138" s="273">
        <v>22</v>
      </c>
      <c r="B138" s="273" t="s">
        <v>175</v>
      </c>
      <c r="C138" s="273" t="s">
        <v>188</v>
      </c>
      <c r="D138" s="274" t="s">
        <v>425</v>
      </c>
      <c r="E138" s="275" t="s">
        <v>426</v>
      </c>
      <c r="F138" s="273" t="s">
        <v>402</v>
      </c>
      <c r="G138" s="276">
        <v>0</v>
      </c>
      <c r="H138" s="277">
        <v>0</v>
      </c>
      <c r="I138" s="277">
        <f>ROUND(G138*H138,2)</f>
        <v>0</v>
      </c>
      <c r="J138" s="278">
        <v>0</v>
      </c>
      <c r="K138" s="276">
        <f>G138*J138</f>
        <v>0</v>
      </c>
      <c r="L138" s="278">
        <v>0</v>
      </c>
      <c r="M138" s="276">
        <f>G138*L138</f>
        <v>0</v>
      </c>
      <c r="N138"/>
      <c r="O138"/>
      <c r="P138"/>
      <c r="Q138"/>
      <c r="R138"/>
      <c r="S138"/>
      <c r="T138"/>
      <c r="U138"/>
    </row>
    <row r="139" spans="1:21" s="279" customFormat="1" ht="12.75" hidden="1">
      <c r="A139" s="273"/>
      <c r="B139" s="273" t="s">
        <v>175</v>
      </c>
      <c r="C139" s="273" t="s">
        <v>188</v>
      </c>
      <c r="D139" s="274" t="s">
        <v>427</v>
      </c>
      <c r="E139" s="275" t="s">
        <v>428</v>
      </c>
      <c r="F139" s="273" t="s">
        <v>402</v>
      </c>
      <c r="G139" s="276">
        <v>0</v>
      </c>
      <c r="H139" s="277">
        <v>293</v>
      </c>
      <c r="I139" s="277">
        <f>ROUND(G139*H139,2)</f>
        <v>0</v>
      </c>
      <c r="J139" s="278">
        <v>0</v>
      </c>
      <c r="K139" s="276">
        <f>G139*J139</f>
        <v>0</v>
      </c>
      <c r="L139" s="278">
        <v>0</v>
      </c>
      <c r="M139" s="276">
        <f>G139*L139</f>
        <v>0</v>
      </c>
      <c r="N139"/>
      <c r="O139"/>
      <c r="P139"/>
      <c r="Q139"/>
      <c r="R139"/>
      <c r="S139"/>
      <c r="T139"/>
      <c r="U139"/>
    </row>
    <row r="140" spans="1:21" s="279" customFormat="1" ht="12.75" hidden="1">
      <c r="A140" s="273"/>
      <c r="B140" s="273" t="s">
        <v>175</v>
      </c>
      <c r="C140" s="273" t="s">
        <v>188</v>
      </c>
      <c r="D140" s="274" t="s">
        <v>429</v>
      </c>
      <c r="E140" s="275" t="s">
        <v>430</v>
      </c>
      <c r="F140" s="273" t="s">
        <v>402</v>
      </c>
      <c r="G140" s="276">
        <v>0</v>
      </c>
      <c r="H140" s="277">
        <v>529</v>
      </c>
      <c r="I140" s="277">
        <f>ROUND(G140*H140,2)</f>
        <v>0</v>
      </c>
      <c r="J140" s="278">
        <v>0</v>
      </c>
      <c r="K140" s="276">
        <f>G140*J140</f>
        <v>0</v>
      </c>
      <c r="L140" s="278">
        <v>0</v>
      </c>
      <c r="M140" s="276">
        <f>G140*L140</f>
        <v>0</v>
      </c>
      <c r="N140"/>
      <c r="O140"/>
      <c r="P140"/>
      <c r="Q140"/>
      <c r="R140"/>
      <c r="S140"/>
      <c r="T140"/>
      <c r="U140"/>
    </row>
    <row r="141" spans="1:21" s="279" customFormat="1" ht="12.75" hidden="1">
      <c r="A141" s="273"/>
      <c r="B141" s="273" t="s">
        <v>175</v>
      </c>
      <c r="C141" s="273" t="s">
        <v>188</v>
      </c>
      <c r="D141" s="274" t="s">
        <v>431</v>
      </c>
      <c r="E141" s="275" t="s">
        <v>432</v>
      </c>
      <c r="F141" s="273" t="s">
        <v>402</v>
      </c>
      <c r="G141" s="276">
        <v>0</v>
      </c>
      <c r="H141" s="277">
        <v>241</v>
      </c>
      <c r="I141" s="277">
        <f>ROUND(G141*H141,2)</f>
        <v>0</v>
      </c>
      <c r="J141" s="278">
        <v>0</v>
      </c>
      <c r="K141" s="276">
        <f>G141*J141</f>
        <v>0</v>
      </c>
      <c r="L141" s="278">
        <v>0</v>
      </c>
      <c r="M141" s="276">
        <f>G141*L141</f>
        <v>0</v>
      </c>
      <c r="N141"/>
      <c r="O141"/>
      <c r="P141"/>
      <c r="Q141"/>
      <c r="R141"/>
      <c r="S141"/>
      <c r="T141"/>
      <c r="U141"/>
    </row>
    <row r="142" spans="1:21" s="279" customFormat="1" ht="12.75" hidden="1">
      <c r="A142" s="273"/>
      <c r="B142" s="273" t="s">
        <v>175</v>
      </c>
      <c r="C142" s="273" t="s">
        <v>188</v>
      </c>
      <c r="D142" s="274" t="s">
        <v>433</v>
      </c>
      <c r="E142" s="275" t="s">
        <v>434</v>
      </c>
      <c r="F142" s="273" t="s">
        <v>402</v>
      </c>
      <c r="G142" s="276">
        <v>0</v>
      </c>
      <c r="H142" s="277">
        <v>223</v>
      </c>
      <c r="I142" s="277">
        <f>ROUND(G142*H142,2)</f>
        <v>0</v>
      </c>
      <c r="J142" s="278">
        <v>0</v>
      </c>
      <c r="K142" s="276">
        <f>G142*J142</f>
        <v>0</v>
      </c>
      <c r="L142" s="278">
        <v>0</v>
      </c>
      <c r="M142" s="276">
        <f>G142*L142</f>
        <v>0</v>
      </c>
      <c r="N142"/>
      <c r="O142"/>
      <c r="P142"/>
      <c r="Q142"/>
      <c r="R142"/>
      <c r="S142"/>
      <c r="T142"/>
      <c r="U142"/>
    </row>
    <row r="143" spans="1:21" s="279" customFormat="1" ht="12.75" hidden="1">
      <c r="A143" s="273"/>
      <c r="B143" s="273" t="s">
        <v>175</v>
      </c>
      <c r="C143" s="273" t="s">
        <v>188</v>
      </c>
      <c r="D143" s="274" t="s">
        <v>435</v>
      </c>
      <c r="E143" s="275" t="s">
        <v>436</v>
      </c>
      <c r="F143" s="273" t="s">
        <v>402</v>
      </c>
      <c r="G143" s="276">
        <v>0</v>
      </c>
      <c r="H143" s="277">
        <v>270</v>
      </c>
      <c r="I143" s="277">
        <f>ROUND(G143*H143,2)</f>
        <v>0</v>
      </c>
      <c r="J143" s="278">
        <v>0</v>
      </c>
      <c r="K143" s="276">
        <f>G143*J143</f>
        <v>0</v>
      </c>
      <c r="L143" s="278">
        <v>0</v>
      </c>
      <c r="M143" s="276">
        <f>G143*L143</f>
        <v>0</v>
      </c>
      <c r="N143"/>
      <c r="O143"/>
      <c r="P143"/>
      <c r="Q143"/>
      <c r="R143"/>
      <c r="S143"/>
      <c r="T143"/>
      <c r="U143"/>
    </row>
    <row r="144" spans="2:21" s="267" customFormat="1" ht="12.75" hidden="1">
      <c r="B144" s="285" t="s">
        <v>68</v>
      </c>
      <c r="D144" s="286" t="s">
        <v>130</v>
      </c>
      <c r="E144" s="286" t="s">
        <v>437</v>
      </c>
      <c r="H144" s="280"/>
      <c r="I144" s="287">
        <f>I145+I152+I161+I197+I243+I253+I279</f>
        <v>0</v>
      </c>
      <c r="K144" s="288">
        <f>K145+K152+K161+K197+K253+K279</f>
        <v>0</v>
      </c>
      <c r="M144" s="288">
        <f>M145+M152+M161+M197+M253+M279</f>
        <v>0</v>
      </c>
      <c r="N144"/>
      <c r="O144"/>
      <c r="P144"/>
      <c r="Q144"/>
      <c r="R144"/>
      <c r="S144"/>
      <c r="T144"/>
      <c r="U144"/>
    </row>
    <row r="145" spans="2:21" s="268" customFormat="1" ht="12.75" hidden="1">
      <c r="B145" s="269" t="s">
        <v>68</v>
      </c>
      <c r="D145" s="270">
        <v>711</v>
      </c>
      <c r="E145" s="270" t="s">
        <v>438</v>
      </c>
      <c r="H145" s="280"/>
      <c r="I145" s="271">
        <f>SUM(I146:I151)</f>
        <v>0</v>
      </c>
      <c r="K145" s="272">
        <f>SUM(K146:K151)</f>
        <v>0</v>
      </c>
      <c r="M145" s="272">
        <f>SUM(M146:M151)</f>
        <v>0</v>
      </c>
      <c r="N145"/>
      <c r="O145"/>
      <c r="P145"/>
      <c r="Q145"/>
      <c r="R145"/>
      <c r="S145"/>
      <c r="T145"/>
      <c r="U145"/>
    </row>
    <row r="146" spans="1:21" s="279" customFormat="1" ht="12.75" hidden="1">
      <c r="A146" s="273"/>
      <c r="B146" s="273" t="s">
        <v>175</v>
      </c>
      <c r="C146" s="273" t="s">
        <v>439</v>
      </c>
      <c r="D146" s="274" t="s">
        <v>440</v>
      </c>
      <c r="E146" s="275" t="s">
        <v>441</v>
      </c>
      <c r="F146" s="273" t="s">
        <v>179</v>
      </c>
      <c r="G146" s="276">
        <v>0</v>
      </c>
      <c r="H146" s="277">
        <v>623</v>
      </c>
      <c r="I146" s="277">
        <f>ROUND(G146*H146,2)</f>
        <v>0</v>
      </c>
      <c r="J146" s="278">
        <v>0.006110000000000001</v>
      </c>
      <c r="K146" s="276">
        <f>G146*J146</f>
        <v>0</v>
      </c>
      <c r="L146" s="278">
        <v>0</v>
      </c>
      <c r="M146" s="276">
        <f>G146*L146</f>
        <v>0</v>
      </c>
      <c r="N146"/>
      <c r="O146"/>
      <c r="P146"/>
      <c r="Q146"/>
      <c r="R146"/>
      <c r="S146"/>
      <c r="T146"/>
      <c r="U146"/>
    </row>
    <row r="147" spans="1:21" s="279" customFormat="1" ht="12.75" hidden="1">
      <c r="A147" s="273"/>
      <c r="B147" s="273" t="s">
        <v>175</v>
      </c>
      <c r="C147" s="273" t="s">
        <v>439</v>
      </c>
      <c r="D147" s="274" t="s">
        <v>442</v>
      </c>
      <c r="E147" s="275" t="s">
        <v>443</v>
      </c>
      <c r="F147" s="273" t="s">
        <v>179</v>
      </c>
      <c r="G147" s="276">
        <v>0</v>
      </c>
      <c r="H147" s="277">
        <v>525</v>
      </c>
      <c r="I147" s="277">
        <f>ROUND(G147*H147,2)</f>
        <v>0</v>
      </c>
      <c r="J147" s="278">
        <v>0.00458</v>
      </c>
      <c r="K147" s="276">
        <f>G147*J147</f>
        <v>0</v>
      </c>
      <c r="L147" s="278">
        <v>0</v>
      </c>
      <c r="M147" s="276">
        <f>G147*L147</f>
        <v>0</v>
      </c>
      <c r="N147"/>
      <c r="O147"/>
      <c r="P147"/>
      <c r="Q147"/>
      <c r="R147"/>
      <c r="S147"/>
      <c r="T147"/>
      <c r="U147"/>
    </row>
    <row r="148" spans="1:21" s="279" customFormat="1" ht="12.75" hidden="1">
      <c r="A148" s="273"/>
      <c r="B148" s="273" t="s">
        <v>175</v>
      </c>
      <c r="C148" s="273" t="s">
        <v>439</v>
      </c>
      <c r="D148" s="274" t="s">
        <v>444</v>
      </c>
      <c r="E148" s="275" t="s">
        <v>445</v>
      </c>
      <c r="F148" s="273" t="s">
        <v>179</v>
      </c>
      <c r="G148" s="276">
        <v>0</v>
      </c>
      <c r="H148" s="277">
        <v>269</v>
      </c>
      <c r="I148" s="277">
        <f>ROUND(G148*H148,2)</f>
        <v>0</v>
      </c>
      <c r="J148" s="278">
        <v>0.0045000000000000005</v>
      </c>
      <c r="K148" s="276">
        <f>G148*J148</f>
        <v>0</v>
      </c>
      <c r="L148" s="278">
        <v>0</v>
      </c>
      <c r="M148" s="276">
        <f>G148*L148</f>
        <v>0</v>
      </c>
      <c r="N148"/>
      <c r="O148"/>
      <c r="P148"/>
      <c r="Q148"/>
      <c r="R148"/>
      <c r="S148"/>
      <c r="T148"/>
      <c r="U148"/>
    </row>
    <row r="149" spans="1:21" s="279" customFormat="1" ht="12.75" hidden="1">
      <c r="A149" s="273"/>
      <c r="B149" s="273" t="s">
        <v>175</v>
      </c>
      <c r="C149" s="273" t="s">
        <v>439</v>
      </c>
      <c r="D149" s="274" t="s">
        <v>446</v>
      </c>
      <c r="E149" s="275" t="s">
        <v>447</v>
      </c>
      <c r="F149" s="273" t="s">
        <v>127</v>
      </c>
      <c r="G149" s="276">
        <v>0</v>
      </c>
      <c r="H149" s="277">
        <v>3.05</v>
      </c>
      <c r="I149" s="277">
        <f>ROUND(G149*H149,2)</f>
        <v>0</v>
      </c>
      <c r="J149" s="278">
        <v>0</v>
      </c>
      <c r="K149" s="276">
        <f>G149*J149</f>
        <v>0</v>
      </c>
      <c r="L149" s="278">
        <v>0</v>
      </c>
      <c r="M149" s="276">
        <f>G149*L149</f>
        <v>0</v>
      </c>
      <c r="N149"/>
      <c r="O149"/>
      <c r="P149"/>
      <c r="Q149"/>
      <c r="R149"/>
      <c r="S149"/>
      <c r="T149"/>
      <c r="U149"/>
    </row>
    <row r="150" spans="1:21" s="279" customFormat="1" ht="12.75" hidden="1">
      <c r="A150" s="273"/>
      <c r="B150" s="273" t="s">
        <v>175</v>
      </c>
      <c r="C150" s="273" t="s">
        <v>439</v>
      </c>
      <c r="D150" s="274" t="s">
        <v>448</v>
      </c>
      <c r="E150" s="275" t="s">
        <v>449</v>
      </c>
      <c r="F150" s="273" t="s">
        <v>127</v>
      </c>
      <c r="G150" s="276">
        <v>0</v>
      </c>
      <c r="H150" s="277">
        <v>3.21</v>
      </c>
      <c r="I150" s="277">
        <f>ROUND(G150*H150,2)</f>
        <v>0</v>
      </c>
      <c r="J150" s="278">
        <v>0</v>
      </c>
      <c r="K150" s="276">
        <f>G150*J150</f>
        <v>0</v>
      </c>
      <c r="L150" s="278">
        <v>0</v>
      </c>
      <c r="M150" s="276">
        <f>G150*L150</f>
        <v>0</v>
      </c>
      <c r="N150"/>
      <c r="O150"/>
      <c r="P150"/>
      <c r="Q150"/>
      <c r="R150"/>
      <c r="S150"/>
      <c r="T150"/>
      <c r="U150"/>
    </row>
    <row r="151" spans="1:21" s="279" customFormat="1" ht="12.75" hidden="1">
      <c r="A151" s="273"/>
      <c r="B151" s="273" t="s">
        <v>175</v>
      </c>
      <c r="C151" s="273" t="s">
        <v>439</v>
      </c>
      <c r="D151" s="274" t="s">
        <v>450</v>
      </c>
      <c r="E151" s="275" t="s">
        <v>451</v>
      </c>
      <c r="F151" s="273" t="s">
        <v>127</v>
      </c>
      <c r="G151" s="276">
        <v>0</v>
      </c>
      <c r="H151" s="277">
        <v>3.42</v>
      </c>
      <c r="I151" s="277">
        <f>ROUND(G151*H151,2)</f>
        <v>0</v>
      </c>
      <c r="J151" s="278">
        <v>0</v>
      </c>
      <c r="K151" s="276">
        <f>G151*J151</f>
        <v>0</v>
      </c>
      <c r="L151" s="278">
        <v>0</v>
      </c>
      <c r="M151" s="276">
        <f>G151*L151</f>
        <v>0</v>
      </c>
      <c r="N151"/>
      <c r="O151"/>
      <c r="P151"/>
      <c r="Q151"/>
      <c r="R151"/>
      <c r="S151"/>
      <c r="T151"/>
      <c r="U151"/>
    </row>
    <row r="152" spans="2:21" s="268" customFormat="1" ht="12.75" hidden="1">
      <c r="B152" s="269" t="s">
        <v>68</v>
      </c>
      <c r="D152" s="270">
        <v>725</v>
      </c>
      <c r="E152" s="270" t="s">
        <v>452</v>
      </c>
      <c r="H152" s="280"/>
      <c r="I152" s="271">
        <f>SUM(I153:I160)</f>
        <v>0</v>
      </c>
      <c r="K152" s="272">
        <f>SUM(K153:K160)</f>
        <v>0</v>
      </c>
      <c r="M152" s="272">
        <f>SUM(M153:M160)</f>
        <v>0</v>
      </c>
      <c r="N152"/>
      <c r="O152"/>
      <c r="P152"/>
      <c r="Q152"/>
      <c r="R152"/>
      <c r="S152"/>
      <c r="T152"/>
      <c r="U152"/>
    </row>
    <row r="153" spans="1:21" s="284" customFormat="1" ht="25.5" customHeight="1" hidden="1">
      <c r="A153" s="289"/>
      <c r="B153" s="289" t="s">
        <v>175</v>
      </c>
      <c r="C153" s="289">
        <v>725</v>
      </c>
      <c r="D153" s="290" t="s">
        <v>453</v>
      </c>
      <c r="E153" s="291" t="s">
        <v>454</v>
      </c>
      <c r="F153" s="289" t="s">
        <v>199</v>
      </c>
      <c r="G153" s="283">
        <v>0</v>
      </c>
      <c r="H153" s="292">
        <v>23100</v>
      </c>
      <c r="I153" s="292">
        <f>ROUND(G153*H153,2)</f>
        <v>0</v>
      </c>
      <c r="J153" s="282">
        <v>0.00012</v>
      </c>
      <c r="K153" s="283">
        <f>G153*J153</f>
        <v>0</v>
      </c>
      <c r="L153" s="282">
        <v>0</v>
      </c>
      <c r="M153" s="283">
        <f>G153*L153</f>
        <v>0</v>
      </c>
      <c r="N153"/>
      <c r="O153"/>
      <c r="P153"/>
      <c r="Q153"/>
      <c r="R153"/>
      <c r="S153"/>
      <c r="T153"/>
      <c r="U153"/>
    </row>
    <row r="154" spans="1:21" s="279" customFormat="1" ht="25.5" customHeight="1" hidden="1">
      <c r="A154" s="273">
        <v>23</v>
      </c>
      <c r="B154" s="273" t="s">
        <v>175</v>
      </c>
      <c r="C154" s="273">
        <v>725</v>
      </c>
      <c r="D154" s="274" t="s">
        <v>455</v>
      </c>
      <c r="E154" s="275" t="s">
        <v>456</v>
      </c>
      <c r="F154" s="273" t="s">
        <v>199</v>
      </c>
      <c r="G154" s="276">
        <v>0</v>
      </c>
      <c r="H154" s="277">
        <v>25500</v>
      </c>
      <c r="I154" s="277">
        <f>ROUND(G154*H154,2)</f>
        <v>0</v>
      </c>
      <c r="J154" s="278">
        <v>0.00012</v>
      </c>
      <c r="K154" s="276">
        <f>G154*J154</f>
        <v>0</v>
      </c>
      <c r="L154" s="278">
        <v>0</v>
      </c>
      <c r="M154" s="276">
        <f>G154*L154</f>
        <v>0</v>
      </c>
      <c r="N154"/>
      <c r="O154"/>
      <c r="P154"/>
      <c r="Q154"/>
      <c r="R154"/>
      <c r="S154"/>
      <c r="T154"/>
      <c r="U154"/>
    </row>
    <row r="155" spans="1:21" s="279" customFormat="1" ht="12.75" hidden="1">
      <c r="A155" s="273">
        <v>24</v>
      </c>
      <c r="B155" s="273" t="s">
        <v>175</v>
      </c>
      <c r="C155" s="273" t="s">
        <v>457</v>
      </c>
      <c r="D155" s="274" t="s">
        <v>458</v>
      </c>
      <c r="E155" s="275" t="s">
        <v>459</v>
      </c>
      <c r="F155" s="273" t="s">
        <v>460</v>
      </c>
      <c r="G155" s="276">
        <v>0</v>
      </c>
      <c r="H155" s="277">
        <v>128</v>
      </c>
      <c r="I155" s="277">
        <f>ROUND(G155*H155,2)</f>
        <v>0</v>
      </c>
      <c r="J155" s="278">
        <v>0</v>
      </c>
      <c r="K155" s="276">
        <f>G155*J155</f>
        <v>0</v>
      </c>
      <c r="L155" s="278">
        <v>0.01946</v>
      </c>
      <c r="M155" s="276">
        <f>G155*L155</f>
        <v>0</v>
      </c>
      <c r="N155"/>
      <c r="O155"/>
      <c r="P155"/>
      <c r="Q155"/>
      <c r="R155"/>
      <c r="S155"/>
      <c r="T155"/>
      <c r="U155"/>
    </row>
    <row r="156" spans="1:21" s="279" customFormat="1" ht="12.75" hidden="1">
      <c r="A156" s="273">
        <v>25</v>
      </c>
      <c r="B156" s="273" t="s">
        <v>175</v>
      </c>
      <c r="C156" s="273" t="s">
        <v>457</v>
      </c>
      <c r="D156" s="274" t="s">
        <v>461</v>
      </c>
      <c r="E156" s="275" t="s">
        <v>462</v>
      </c>
      <c r="F156" s="273" t="s">
        <v>460</v>
      </c>
      <c r="G156" s="276">
        <v>0</v>
      </c>
      <c r="H156" s="277">
        <v>76.8</v>
      </c>
      <c r="I156" s="277">
        <f>ROUND(G156*H156,2)</f>
        <v>0</v>
      </c>
      <c r="J156" s="278">
        <v>0</v>
      </c>
      <c r="K156" s="276">
        <f>G156*J156</f>
        <v>0</v>
      </c>
      <c r="L156" s="278">
        <v>0.0015600000000000002</v>
      </c>
      <c r="M156" s="276">
        <f>G156*L156</f>
        <v>0</v>
      </c>
      <c r="N156"/>
      <c r="O156"/>
      <c r="P156"/>
      <c r="Q156"/>
      <c r="R156"/>
      <c r="S156"/>
      <c r="T156"/>
      <c r="U156"/>
    </row>
    <row r="157" spans="1:21" s="279" customFormat="1" ht="12.75" hidden="1">
      <c r="A157" s="273"/>
      <c r="B157" s="273" t="s">
        <v>175</v>
      </c>
      <c r="C157" s="273" t="s">
        <v>457</v>
      </c>
      <c r="D157" s="274" t="s">
        <v>463</v>
      </c>
      <c r="E157" s="275" t="s">
        <v>464</v>
      </c>
      <c r="F157" s="273" t="s">
        <v>460</v>
      </c>
      <c r="G157" s="276">
        <v>0</v>
      </c>
      <c r="H157" s="277">
        <v>78.5</v>
      </c>
      <c r="I157" s="277">
        <f>ROUND(G157*H157,2)</f>
        <v>0</v>
      </c>
      <c r="J157" s="278">
        <v>0</v>
      </c>
      <c r="K157" s="276">
        <f>G157*J157</f>
        <v>0</v>
      </c>
      <c r="L157" s="278">
        <v>0.00086</v>
      </c>
      <c r="M157" s="276">
        <f>G157*L157</f>
        <v>0</v>
      </c>
      <c r="N157"/>
      <c r="O157"/>
      <c r="P157"/>
      <c r="Q157"/>
      <c r="R157"/>
      <c r="S157"/>
      <c r="T157"/>
      <c r="U157"/>
    </row>
    <row r="158" spans="1:21" s="279" customFormat="1" ht="12.75" hidden="1">
      <c r="A158" s="273"/>
      <c r="B158" s="273" t="s">
        <v>175</v>
      </c>
      <c r="C158" s="273" t="s">
        <v>457</v>
      </c>
      <c r="D158" s="274" t="s">
        <v>465</v>
      </c>
      <c r="E158" s="275" t="s">
        <v>466</v>
      </c>
      <c r="F158" s="273" t="s">
        <v>460</v>
      </c>
      <c r="G158" s="276">
        <v>0</v>
      </c>
      <c r="H158" s="277">
        <v>157</v>
      </c>
      <c r="I158" s="277">
        <f>ROUND(G158*H158,2)</f>
        <v>0</v>
      </c>
      <c r="J158" s="278">
        <v>0</v>
      </c>
      <c r="K158" s="276">
        <f>G158*J158</f>
        <v>0</v>
      </c>
      <c r="L158" s="278">
        <v>0.0017600000000000003</v>
      </c>
      <c r="M158" s="276">
        <f>G158*L158</f>
        <v>0</v>
      </c>
      <c r="N158"/>
      <c r="O158"/>
      <c r="P158"/>
      <c r="Q158"/>
      <c r="R158"/>
      <c r="S158"/>
      <c r="T158"/>
      <c r="U158"/>
    </row>
    <row r="159" spans="1:21" s="279" customFormat="1" ht="12.75" hidden="1">
      <c r="A159" s="273">
        <v>26</v>
      </c>
      <c r="B159" s="273" t="s">
        <v>175</v>
      </c>
      <c r="C159" s="273" t="s">
        <v>457</v>
      </c>
      <c r="D159" s="274" t="s">
        <v>467</v>
      </c>
      <c r="E159" s="275" t="s">
        <v>468</v>
      </c>
      <c r="F159" s="273" t="s">
        <v>199</v>
      </c>
      <c r="G159" s="276">
        <v>0</v>
      </c>
      <c r="H159" s="277">
        <v>210</v>
      </c>
      <c r="I159" s="277">
        <f>ROUND(G159*H159,2)</f>
        <v>0</v>
      </c>
      <c r="J159" s="278">
        <v>0.00016</v>
      </c>
      <c r="K159" s="276">
        <f>G159*J159</f>
        <v>0</v>
      </c>
      <c r="L159" s="278">
        <v>0</v>
      </c>
      <c r="M159" s="276">
        <f>G159*L159</f>
        <v>0</v>
      </c>
      <c r="N159"/>
      <c r="O159"/>
      <c r="P159"/>
      <c r="Q159"/>
      <c r="R159"/>
      <c r="S159"/>
      <c r="T159"/>
      <c r="U159"/>
    </row>
    <row r="160" spans="1:21" s="293" customFormat="1" ht="12.75" hidden="1">
      <c r="A160" s="273">
        <v>27</v>
      </c>
      <c r="B160" s="273" t="s">
        <v>469</v>
      </c>
      <c r="C160" s="273" t="s">
        <v>470</v>
      </c>
      <c r="D160" s="274" t="s">
        <v>471</v>
      </c>
      <c r="E160" s="275" t="s">
        <v>472</v>
      </c>
      <c r="F160" s="273" t="s">
        <v>199</v>
      </c>
      <c r="G160" s="276">
        <v>0</v>
      </c>
      <c r="H160" s="277">
        <v>3260</v>
      </c>
      <c r="I160" s="277">
        <f>ROUND(G160*H160,2)</f>
        <v>0</v>
      </c>
      <c r="J160" s="278">
        <v>0.0018000000000000002</v>
      </c>
      <c r="K160" s="276">
        <f>G160*J160</f>
        <v>0</v>
      </c>
      <c r="L160" s="278">
        <v>0</v>
      </c>
      <c r="M160" s="276">
        <f>G160*L160</f>
        <v>0</v>
      </c>
      <c r="N160"/>
      <c r="O160"/>
      <c r="P160"/>
      <c r="Q160"/>
      <c r="R160"/>
      <c r="S160"/>
      <c r="T160"/>
      <c r="U160"/>
    </row>
    <row r="161" spans="1:21" s="268" customFormat="1" ht="12.75" hidden="1">
      <c r="A161" s="273"/>
      <c r="B161" s="269" t="s">
        <v>68</v>
      </c>
      <c r="D161" s="270">
        <v>775</v>
      </c>
      <c r="E161" s="270" t="s">
        <v>473</v>
      </c>
      <c r="G161" s="276">
        <v>0</v>
      </c>
      <c r="H161" s="280"/>
      <c r="I161" s="271">
        <f>SUM(I162:I196)</f>
        <v>0</v>
      </c>
      <c r="K161" s="272">
        <f>SUM(K162:K196)</f>
        <v>0</v>
      </c>
      <c r="M161" s="272">
        <f>SUM(M162:M196)</f>
        <v>0</v>
      </c>
      <c r="N161"/>
      <c r="O161"/>
      <c r="P161"/>
      <c r="Q161"/>
      <c r="R161"/>
      <c r="S161"/>
      <c r="T161"/>
      <c r="U161"/>
    </row>
    <row r="162" spans="1:21" s="279" customFormat="1" ht="12.75" hidden="1">
      <c r="A162" s="273"/>
      <c r="B162" s="273" t="s">
        <v>175</v>
      </c>
      <c r="C162" s="273" t="s">
        <v>474</v>
      </c>
      <c r="D162" s="274" t="s">
        <v>475</v>
      </c>
      <c r="E162" s="275" t="s">
        <v>476</v>
      </c>
      <c r="F162" s="273" t="s">
        <v>199</v>
      </c>
      <c r="G162" s="276">
        <v>0</v>
      </c>
      <c r="H162" s="277">
        <v>198</v>
      </c>
      <c r="I162" s="277">
        <f>ROUND(G162*H162,2)</f>
        <v>0</v>
      </c>
      <c r="J162" s="278">
        <v>2E-05</v>
      </c>
      <c r="K162" s="276">
        <f>G162*J162</f>
        <v>0</v>
      </c>
      <c r="L162" s="278">
        <v>0</v>
      </c>
      <c r="M162" s="276">
        <f>G162*L162</f>
        <v>0</v>
      </c>
      <c r="N162"/>
      <c r="O162"/>
      <c r="P162"/>
      <c r="Q162"/>
      <c r="R162"/>
      <c r="S162"/>
      <c r="T162"/>
      <c r="U162"/>
    </row>
    <row r="163" spans="1:21" s="279" customFormat="1" ht="12.75" hidden="1">
      <c r="A163" s="273"/>
      <c r="B163" s="273" t="s">
        <v>175</v>
      </c>
      <c r="C163" s="273" t="s">
        <v>474</v>
      </c>
      <c r="D163" s="274" t="s">
        <v>477</v>
      </c>
      <c r="E163" s="275" t="s">
        <v>478</v>
      </c>
      <c r="F163" s="273" t="s">
        <v>199</v>
      </c>
      <c r="G163" s="276">
        <v>0</v>
      </c>
      <c r="H163" s="277">
        <v>455</v>
      </c>
      <c r="I163" s="277">
        <f>ROUND(G163*H163,2)</f>
        <v>0</v>
      </c>
      <c r="J163" s="278">
        <v>7E-05</v>
      </c>
      <c r="K163" s="276">
        <f>G163*J163</f>
        <v>0</v>
      </c>
      <c r="L163" s="278">
        <v>0</v>
      </c>
      <c r="M163" s="276">
        <f>G163*L163</f>
        <v>0</v>
      </c>
      <c r="N163"/>
      <c r="O163"/>
      <c r="P163"/>
      <c r="Q163"/>
      <c r="R163"/>
      <c r="S163"/>
      <c r="T163"/>
      <c r="U163"/>
    </row>
    <row r="164" spans="1:21" s="279" customFormat="1" ht="12.75" hidden="1">
      <c r="A164" s="273"/>
      <c r="B164" s="273" t="s">
        <v>175</v>
      </c>
      <c r="C164" s="273" t="s">
        <v>474</v>
      </c>
      <c r="D164" s="274" t="s">
        <v>479</v>
      </c>
      <c r="E164" s="275" t="s">
        <v>480</v>
      </c>
      <c r="F164" s="273" t="s">
        <v>199</v>
      </c>
      <c r="G164" s="276">
        <v>0</v>
      </c>
      <c r="H164" s="277">
        <v>753</v>
      </c>
      <c r="I164" s="277">
        <f>ROUND(G164*H164,2)</f>
        <v>0</v>
      </c>
      <c r="J164" s="278">
        <v>0.00014</v>
      </c>
      <c r="K164" s="276">
        <f>G164*J164</f>
        <v>0</v>
      </c>
      <c r="L164" s="278">
        <v>0</v>
      </c>
      <c r="M164" s="276">
        <f>G164*L164</f>
        <v>0</v>
      </c>
      <c r="N164"/>
      <c r="O164"/>
      <c r="P164"/>
      <c r="Q164"/>
      <c r="R164"/>
      <c r="S164"/>
      <c r="T164"/>
      <c r="U164"/>
    </row>
    <row r="165" spans="1:21" s="279" customFormat="1" ht="12.75" hidden="1">
      <c r="A165" s="273"/>
      <c r="B165" s="273" t="s">
        <v>175</v>
      </c>
      <c r="C165" s="273" t="s">
        <v>474</v>
      </c>
      <c r="D165" s="274" t="s">
        <v>481</v>
      </c>
      <c r="E165" s="275" t="s">
        <v>482</v>
      </c>
      <c r="F165" s="273" t="s">
        <v>199</v>
      </c>
      <c r="G165" s="276">
        <v>0</v>
      </c>
      <c r="H165" s="277">
        <v>1190</v>
      </c>
      <c r="I165" s="277">
        <f>ROUND(G165*H165,2)</f>
        <v>0</v>
      </c>
      <c r="J165" s="278">
        <v>0.00028</v>
      </c>
      <c r="K165" s="276">
        <f>G165*J165</f>
        <v>0</v>
      </c>
      <c r="L165" s="278">
        <v>0</v>
      </c>
      <c r="M165" s="276">
        <f>G165*L165</f>
        <v>0</v>
      </c>
      <c r="N165"/>
      <c r="O165"/>
      <c r="P165"/>
      <c r="Q165"/>
      <c r="R165"/>
      <c r="S165"/>
      <c r="T165"/>
      <c r="U165"/>
    </row>
    <row r="166" spans="1:21" s="279" customFormat="1" ht="12.75" hidden="1">
      <c r="A166" s="273"/>
      <c r="B166" s="273" t="s">
        <v>469</v>
      </c>
      <c r="C166" s="273" t="s">
        <v>470</v>
      </c>
      <c r="D166" s="274" t="s">
        <v>483</v>
      </c>
      <c r="E166" s="275" t="s">
        <v>484</v>
      </c>
      <c r="F166" s="273" t="s">
        <v>179</v>
      </c>
      <c r="G166" s="276">
        <v>0</v>
      </c>
      <c r="H166" s="277">
        <v>633</v>
      </c>
      <c r="I166" s="277">
        <f>ROUND(G166*H166,2)</f>
        <v>0</v>
      </c>
      <c r="J166" s="278">
        <v>0.015750000000000004</v>
      </c>
      <c r="K166" s="276">
        <f>G166*J166</f>
        <v>0</v>
      </c>
      <c r="L166" s="278">
        <v>0</v>
      </c>
      <c r="M166" s="276">
        <f>G166*L166</f>
        <v>0</v>
      </c>
      <c r="N166"/>
      <c r="O166"/>
      <c r="P166"/>
      <c r="Q166"/>
      <c r="R166"/>
      <c r="S166"/>
      <c r="T166"/>
      <c r="U166"/>
    </row>
    <row r="167" spans="1:21" s="279" customFormat="1" ht="12.75" hidden="1">
      <c r="A167" s="273"/>
      <c r="B167" s="273" t="s">
        <v>175</v>
      </c>
      <c r="C167" s="273" t="s">
        <v>474</v>
      </c>
      <c r="D167" s="274" t="s">
        <v>485</v>
      </c>
      <c r="E167" s="275" t="s">
        <v>486</v>
      </c>
      <c r="F167" s="273" t="s">
        <v>179</v>
      </c>
      <c r="G167" s="276">
        <v>0</v>
      </c>
      <c r="H167" s="277">
        <v>70.8</v>
      </c>
      <c r="I167" s="277">
        <f>ROUND(G167*H167,2)</f>
        <v>0</v>
      </c>
      <c r="J167" s="278">
        <v>0</v>
      </c>
      <c r="K167" s="276">
        <f>G167*J167</f>
        <v>0</v>
      </c>
      <c r="L167" s="278">
        <v>0.025</v>
      </c>
      <c r="M167" s="276">
        <f>G167*L167</f>
        <v>0</v>
      </c>
      <c r="N167"/>
      <c r="O167"/>
      <c r="P167"/>
      <c r="Q167"/>
      <c r="R167"/>
      <c r="S167"/>
      <c r="T167"/>
      <c r="U167"/>
    </row>
    <row r="168" spans="1:21" s="279" customFormat="1" ht="12.75" hidden="1">
      <c r="A168" s="273"/>
      <c r="B168" s="273" t="s">
        <v>175</v>
      </c>
      <c r="C168" s="273" t="s">
        <v>474</v>
      </c>
      <c r="D168" s="274" t="s">
        <v>487</v>
      </c>
      <c r="E168" s="275" t="s">
        <v>488</v>
      </c>
      <c r="F168" s="273" t="s">
        <v>179</v>
      </c>
      <c r="G168" s="276">
        <v>0</v>
      </c>
      <c r="H168" s="277">
        <v>84.9</v>
      </c>
      <c r="I168" s="277">
        <f>ROUND(G168*H168,2)</f>
        <v>0</v>
      </c>
      <c r="J168" s="278">
        <v>0</v>
      </c>
      <c r="K168" s="276">
        <f>G168*J168</f>
        <v>0</v>
      </c>
      <c r="L168" s="278">
        <v>0.015</v>
      </c>
      <c r="M168" s="276">
        <f>G168*L168</f>
        <v>0</v>
      </c>
      <c r="N168"/>
      <c r="O168"/>
      <c r="P168"/>
      <c r="Q168"/>
      <c r="R168"/>
      <c r="S168"/>
      <c r="T168"/>
      <c r="U168"/>
    </row>
    <row r="169" spans="1:21" s="279" customFormat="1" ht="12.75" hidden="1">
      <c r="A169" s="273"/>
      <c r="B169" s="273" t="s">
        <v>175</v>
      </c>
      <c r="C169" s="273" t="s">
        <v>474</v>
      </c>
      <c r="D169" s="274" t="s">
        <v>489</v>
      </c>
      <c r="E169" s="275" t="s">
        <v>490</v>
      </c>
      <c r="F169" s="273" t="s">
        <v>179</v>
      </c>
      <c r="G169" s="276">
        <v>0</v>
      </c>
      <c r="H169" s="277">
        <v>67.2</v>
      </c>
      <c r="I169" s="277">
        <f>ROUND(G169*H169,2)</f>
        <v>0</v>
      </c>
      <c r="J169" s="278">
        <v>0</v>
      </c>
      <c r="K169" s="276">
        <f>G169*J169</f>
        <v>0</v>
      </c>
      <c r="L169" s="278">
        <v>0.015</v>
      </c>
      <c r="M169" s="276">
        <f>G169*L169</f>
        <v>0</v>
      </c>
      <c r="N169"/>
      <c r="O169"/>
      <c r="P169"/>
      <c r="Q169"/>
      <c r="R169"/>
      <c r="S169"/>
      <c r="T169"/>
      <c r="U169"/>
    </row>
    <row r="170" spans="1:21" s="279" customFormat="1" ht="12.75" hidden="1">
      <c r="A170" s="273"/>
      <c r="B170" s="273" t="s">
        <v>175</v>
      </c>
      <c r="C170" s="273" t="s">
        <v>474</v>
      </c>
      <c r="D170" s="274" t="s">
        <v>491</v>
      </c>
      <c r="E170" s="275" t="s">
        <v>492</v>
      </c>
      <c r="F170" s="273" t="s">
        <v>179</v>
      </c>
      <c r="G170" s="276">
        <v>0</v>
      </c>
      <c r="H170" s="277">
        <v>81.4</v>
      </c>
      <c r="I170" s="277">
        <f>ROUND(G170*H170,2)</f>
        <v>0</v>
      </c>
      <c r="J170" s="278">
        <v>0</v>
      </c>
      <c r="K170" s="276">
        <f>G170*J170</f>
        <v>0</v>
      </c>
      <c r="L170" s="278">
        <v>0.015</v>
      </c>
      <c r="M170" s="276">
        <f>G170*L170</f>
        <v>0</v>
      </c>
      <c r="N170"/>
      <c r="O170"/>
      <c r="P170"/>
      <c r="Q170"/>
      <c r="R170"/>
      <c r="S170"/>
      <c r="T170"/>
      <c r="U170"/>
    </row>
    <row r="171" spans="1:21" s="279" customFormat="1" ht="12.75" hidden="1">
      <c r="A171" s="273"/>
      <c r="B171" s="273" t="s">
        <v>175</v>
      </c>
      <c r="C171" s="273" t="s">
        <v>474</v>
      </c>
      <c r="D171" s="274" t="s">
        <v>493</v>
      </c>
      <c r="E171" s="275" t="s">
        <v>494</v>
      </c>
      <c r="F171" s="273" t="s">
        <v>179</v>
      </c>
      <c r="G171" s="276">
        <v>0</v>
      </c>
      <c r="H171" s="277">
        <v>67.2</v>
      </c>
      <c r="I171" s="277">
        <f>ROUND(G171*H171,2)</f>
        <v>0</v>
      </c>
      <c r="J171" s="278">
        <v>0</v>
      </c>
      <c r="K171" s="276">
        <f>G171*J171</f>
        <v>0</v>
      </c>
      <c r="L171" s="278">
        <v>0.02</v>
      </c>
      <c r="M171" s="276">
        <f>G171*L171</f>
        <v>0</v>
      </c>
      <c r="N171"/>
      <c r="O171"/>
      <c r="P171"/>
      <c r="Q171"/>
      <c r="R171"/>
      <c r="S171"/>
      <c r="T171"/>
      <c r="U171"/>
    </row>
    <row r="172" spans="1:21" s="279" customFormat="1" ht="12.75" hidden="1">
      <c r="A172" s="273"/>
      <c r="B172" s="273" t="s">
        <v>175</v>
      </c>
      <c r="C172" s="273" t="s">
        <v>474</v>
      </c>
      <c r="D172" s="274" t="s">
        <v>495</v>
      </c>
      <c r="E172" s="275" t="s">
        <v>496</v>
      </c>
      <c r="F172" s="273" t="s">
        <v>179</v>
      </c>
      <c r="G172" s="276">
        <v>0</v>
      </c>
      <c r="H172" s="277">
        <v>81.4</v>
      </c>
      <c r="I172" s="277">
        <f>ROUND(G172*H172,2)</f>
        <v>0</v>
      </c>
      <c r="J172" s="278">
        <v>0</v>
      </c>
      <c r="K172" s="276">
        <f>G172*J172</f>
        <v>0</v>
      </c>
      <c r="L172" s="278">
        <v>0.02</v>
      </c>
      <c r="M172" s="276">
        <f>G172*L172</f>
        <v>0</v>
      </c>
      <c r="N172"/>
      <c r="O172"/>
      <c r="P172"/>
      <c r="Q172"/>
      <c r="R172"/>
      <c r="S172"/>
      <c r="T172"/>
      <c r="U172"/>
    </row>
    <row r="173" spans="1:21" s="279" customFormat="1" ht="12.75" hidden="1">
      <c r="A173" s="273"/>
      <c r="B173" s="273" t="s">
        <v>175</v>
      </c>
      <c r="C173" s="273" t="s">
        <v>474</v>
      </c>
      <c r="D173" s="274" t="s">
        <v>497</v>
      </c>
      <c r="E173" s="275" t="s">
        <v>498</v>
      </c>
      <c r="F173" s="273" t="s">
        <v>179</v>
      </c>
      <c r="G173" s="276">
        <v>0</v>
      </c>
      <c r="H173" s="277">
        <v>792</v>
      </c>
      <c r="I173" s="277">
        <f>ROUND(G173*H173,2)</f>
        <v>0</v>
      </c>
      <c r="J173" s="278">
        <v>0.010630000000000002</v>
      </c>
      <c r="K173" s="276">
        <f>G173*J173</f>
        <v>0</v>
      </c>
      <c r="L173" s="278">
        <v>0</v>
      </c>
      <c r="M173" s="276">
        <f>G173*L173</f>
        <v>0</v>
      </c>
      <c r="N173"/>
      <c r="O173"/>
      <c r="P173"/>
      <c r="Q173"/>
      <c r="R173"/>
      <c r="S173"/>
      <c r="T173"/>
      <c r="U173"/>
    </row>
    <row r="174" spans="1:21" s="279" customFormat="1" ht="12.75" hidden="1">
      <c r="A174" s="273"/>
      <c r="B174" s="273" t="s">
        <v>175</v>
      </c>
      <c r="C174" s="273" t="s">
        <v>474</v>
      </c>
      <c r="D174" s="274" t="s">
        <v>499</v>
      </c>
      <c r="E174" s="275" t="s">
        <v>500</v>
      </c>
      <c r="F174" s="273" t="s">
        <v>179</v>
      </c>
      <c r="G174" s="276">
        <v>0</v>
      </c>
      <c r="H174" s="277">
        <v>626</v>
      </c>
      <c r="I174" s="277">
        <f>ROUND(G174*H174,2)</f>
        <v>0</v>
      </c>
      <c r="J174" s="278">
        <v>0.00965</v>
      </c>
      <c r="K174" s="276">
        <f>G174*J174</f>
        <v>0</v>
      </c>
      <c r="L174" s="278">
        <v>0</v>
      </c>
      <c r="M174" s="276">
        <f>G174*L174</f>
        <v>0</v>
      </c>
      <c r="N174"/>
      <c r="O174"/>
      <c r="P174"/>
      <c r="Q174"/>
      <c r="R174"/>
      <c r="S174"/>
      <c r="T174"/>
      <c r="U174"/>
    </row>
    <row r="175" spans="1:21" s="279" customFormat="1" ht="12.75" hidden="1">
      <c r="A175" s="273"/>
      <c r="B175" s="273" t="s">
        <v>175</v>
      </c>
      <c r="C175" s="273" t="s">
        <v>474</v>
      </c>
      <c r="D175" s="274" t="s">
        <v>501</v>
      </c>
      <c r="E175" s="275" t="s">
        <v>502</v>
      </c>
      <c r="F175" s="273" t="s">
        <v>179</v>
      </c>
      <c r="G175" s="276">
        <v>0</v>
      </c>
      <c r="H175" s="277">
        <v>645</v>
      </c>
      <c r="I175" s="277">
        <f>ROUND(G175*H175,2)</f>
        <v>0</v>
      </c>
      <c r="J175" s="278">
        <v>0.00974</v>
      </c>
      <c r="K175" s="276">
        <f>G175*J175</f>
        <v>0</v>
      </c>
      <c r="L175" s="278">
        <v>0</v>
      </c>
      <c r="M175" s="276">
        <f>G175*L175</f>
        <v>0</v>
      </c>
      <c r="N175"/>
      <c r="O175"/>
      <c r="P175"/>
      <c r="Q175"/>
      <c r="R175"/>
      <c r="S175"/>
      <c r="T175"/>
      <c r="U175"/>
    </row>
    <row r="176" spans="1:21" s="279" customFormat="1" ht="12.75" hidden="1">
      <c r="A176" s="273"/>
      <c r="B176" s="273" t="s">
        <v>469</v>
      </c>
      <c r="C176" s="273" t="s">
        <v>470</v>
      </c>
      <c r="D176" s="274" t="s">
        <v>503</v>
      </c>
      <c r="E176" s="275" t="s">
        <v>504</v>
      </c>
      <c r="F176" s="273" t="s">
        <v>179</v>
      </c>
      <c r="G176" s="276">
        <v>0</v>
      </c>
      <c r="H176" s="277">
        <v>441</v>
      </c>
      <c r="I176" s="277">
        <f>ROUND(G176*H176,2)</f>
        <v>0</v>
      </c>
      <c r="J176" s="278">
        <v>0.006</v>
      </c>
      <c r="K176" s="276">
        <f>G176*J176</f>
        <v>0</v>
      </c>
      <c r="L176" s="278">
        <v>0</v>
      </c>
      <c r="M176" s="276">
        <f>G176*L176</f>
        <v>0</v>
      </c>
      <c r="N176"/>
      <c r="O176"/>
      <c r="P176"/>
      <c r="Q176"/>
      <c r="R176"/>
      <c r="S176"/>
      <c r="T176"/>
      <c r="U176"/>
    </row>
    <row r="177" spans="1:21" s="279" customFormat="1" ht="12.75" hidden="1">
      <c r="A177" s="273"/>
      <c r="B177" s="273" t="s">
        <v>175</v>
      </c>
      <c r="C177" s="273" t="s">
        <v>474</v>
      </c>
      <c r="D177" s="274" t="s">
        <v>505</v>
      </c>
      <c r="E177" s="275" t="s">
        <v>506</v>
      </c>
      <c r="F177" s="273" t="s">
        <v>179</v>
      </c>
      <c r="G177" s="276">
        <v>0</v>
      </c>
      <c r="H177" s="277">
        <v>275</v>
      </c>
      <c r="I177" s="277">
        <f>ROUND(G177*H177,2)</f>
        <v>0</v>
      </c>
      <c r="J177" s="278">
        <v>0.00013</v>
      </c>
      <c r="K177" s="276">
        <f>G177*J177</f>
        <v>0</v>
      </c>
      <c r="L177" s="278">
        <v>0</v>
      </c>
      <c r="M177" s="276">
        <f>G177*L177</f>
        <v>0</v>
      </c>
      <c r="N177"/>
      <c r="O177"/>
      <c r="P177"/>
      <c r="Q177"/>
      <c r="R177"/>
      <c r="S177"/>
      <c r="T177"/>
      <c r="U177"/>
    </row>
    <row r="178" spans="1:21" s="279" customFormat="1" ht="12.75" hidden="1">
      <c r="A178" s="273"/>
      <c r="B178" s="273" t="s">
        <v>469</v>
      </c>
      <c r="C178" s="273" t="s">
        <v>470</v>
      </c>
      <c r="D178" s="274" t="s">
        <v>507</v>
      </c>
      <c r="E178" s="275" t="s">
        <v>508</v>
      </c>
      <c r="F178" s="273" t="s">
        <v>179</v>
      </c>
      <c r="G178" s="276">
        <v>0</v>
      </c>
      <c r="H178" s="277">
        <v>1610</v>
      </c>
      <c r="I178" s="277">
        <f>ROUND(G178*H178,2)</f>
        <v>0</v>
      </c>
      <c r="J178" s="278">
        <v>0.0083</v>
      </c>
      <c r="K178" s="276">
        <f>G178*J178</f>
        <v>0</v>
      </c>
      <c r="L178" s="278">
        <v>0</v>
      </c>
      <c r="M178" s="276">
        <f>G178*L178</f>
        <v>0</v>
      </c>
      <c r="N178"/>
      <c r="O178"/>
      <c r="P178"/>
      <c r="Q178"/>
      <c r="R178"/>
      <c r="S178"/>
      <c r="T178"/>
      <c r="U178"/>
    </row>
    <row r="179" spans="1:21" s="279" customFormat="1" ht="12.75" hidden="1">
      <c r="A179" s="273"/>
      <c r="B179" s="273" t="s">
        <v>175</v>
      </c>
      <c r="C179" s="273" t="s">
        <v>474</v>
      </c>
      <c r="D179" s="274" t="s">
        <v>509</v>
      </c>
      <c r="E179" s="275" t="s">
        <v>510</v>
      </c>
      <c r="F179" s="273" t="s">
        <v>179</v>
      </c>
      <c r="G179" s="276">
        <v>0</v>
      </c>
      <c r="H179" s="277">
        <v>35.4</v>
      </c>
      <c r="I179" s="277">
        <f>ROUND(G179*H179,2)</f>
        <v>0</v>
      </c>
      <c r="J179" s="278">
        <v>0</v>
      </c>
      <c r="K179" s="276">
        <f>G179*J179</f>
        <v>0</v>
      </c>
      <c r="L179" s="278">
        <v>0.0071</v>
      </c>
      <c r="M179" s="276">
        <f>G179*L179</f>
        <v>0</v>
      </c>
      <c r="N179"/>
      <c r="O179"/>
      <c r="P179"/>
      <c r="Q179"/>
      <c r="R179"/>
      <c r="S179"/>
      <c r="T179"/>
      <c r="U179"/>
    </row>
    <row r="180" spans="1:21" s="279" customFormat="1" ht="12.75" hidden="1">
      <c r="A180" s="273"/>
      <c r="B180" s="273" t="s">
        <v>175</v>
      </c>
      <c r="C180" s="273" t="s">
        <v>474</v>
      </c>
      <c r="D180" s="274" t="s">
        <v>511</v>
      </c>
      <c r="E180" s="275" t="s">
        <v>512</v>
      </c>
      <c r="F180" s="273" t="s">
        <v>179</v>
      </c>
      <c r="G180" s="276">
        <v>0</v>
      </c>
      <c r="H180" s="277">
        <v>28.3</v>
      </c>
      <c r="I180" s="277">
        <f>ROUND(G180*H180,2)</f>
        <v>0</v>
      </c>
      <c r="J180" s="278">
        <v>0</v>
      </c>
      <c r="K180" s="276">
        <f>G180*J180</f>
        <v>0</v>
      </c>
      <c r="L180" s="278">
        <v>0.007</v>
      </c>
      <c r="M180" s="276">
        <f>G180*L180</f>
        <v>0</v>
      </c>
      <c r="N180"/>
      <c r="O180"/>
      <c r="P180"/>
      <c r="Q180"/>
      <c r="R180"/>
      <c r="S180"/>
      <c r="T180"/>
      <c r="U180"/>
    </row>
    <row r="181" spans="1:21" s="279" customFormat="1" ht="12.75" hidden="1">
      <c r="A181" s="273"/>
      <c r="B181" s="273" t="s">
        <v>175</v>
      </c>
      <c r="C181" s="273" t="s">
        <v>474</v>
      </c>
      <c r="D181" s="274" t="s">
        <v>513</v>
      </c>
      <c r="E181" s="275" t="s">
        <v>514</v>
      </c>
      <c r="F181" s="273" t="s">
        <v>199</v>
      </c>
      <c r="G181" s="276">
        <v>0</v>
      </c>
      <c r="H181" s="277">
        <v>58.9</v>
      </c>
      <c r="I181" s="277">
        <f>ROUND(G181*H181,2)</f>
        <v>0</v>
      </c>
      <c r="J181" s="278">
        <v>5E-05</v>
      </c>
      <c r="K181" s="276">
        <f>G181*J181</f>
        <v>0</v>
      </c>
      <c r="L181" s="278">
        <v>0</v>
      </c>
      <c r="M181" s="276">
        <f>G181*L181</f>
        <v>0</v>
      </c>
      <c r="N181"/>
      <c r="O181"/>
      <c r="P181"/>
      <c r="Q181"/>
      <c r="R181"/>
      <c r="S181"/>
      <c r="T181"/>
      <c r="U181"/>
    </row>
    <row r="182" spans="1:21" s="279" customFormat="1" ht="12.75" hidden="1">
      <c r="A182" s="273"/>
      <c r="B182" s="273" t="s">
        <v>175</v>
      </c>
      <c r="C182" s="273" t="s">
        <v>474</v>
      </c>
      <c r="D182" s="274" t="s">
        <v>515</v>
      </c>
      <c r="E182" s="275" t="s">
        <v>516</v>
      </c>
      <c r="F182" s="273" t="s">
        <v>199</v>
      </c>
      <c r="G182" s="276">
        <v>0</v>
      </c>
      <c r="H182" s="277">
        <v>55</v>
      </c>
      <c r="I182" s="277">
        <f>ROUND(G182*H182,2)</f>
        <v>0</v>
      </c>
      <c r="J182" s="278">
        <v>5E-05</v>
      </c>
      <c r="K182" s="276">
        <f>G182*J182</f>
        <v>0</v>
      </c>
      <c r="L182" s="278">
        <v>0</v>
      </c>
      <c r="M182" s="276">
        <f>G182*L182</f>
        <v>0</v>
      </c>
      <c r="N182"/>
      <c r="O182"/>
      <c r="P182"/>
      <c r="Q182"/>
      <c r="R182"/>
      <c r="S182"/>
      <c r="T182"/>
      <c r="U182"/>
    </row>
    <row r="183" spans="1:21" s="279" customFormat="1" ht="12.75" hidden="1">
      <c r="A183" s="273"/>
      <c r="B183" s="273" t="s">
        <v>175</v>
      </c>
      <c r="C183" s="273" t="s">
        <v>474</v>
      </c>
      <c r="D183" s="274" t="s">
        <v>517</v>
      </c>
      <c r="E183" s="275" t="s">
        <v>518</v>
      </c>
      <c r="F183" s="273" t="s">
        <v>179</v>
      </c>
      <c r="G183" s="276">
        <v>0</v>
      </c>
      <c r="H183" s="277">
        <v>48.7</v>
      </c>
      <c r="I183" s="277">
        <f>ROUND(G183*H183,2)</f>
        <v>0</v>
      </c>
      <c r="J183" s="278">
        <v>1E-05</v>
      </c>
      <c r="K183" s="276">
        <f>G183*J183</f>
        <v>0</v>
      </c>
      <c r="L183" s="278">
        <v>0</v>
      </c>
      <c r="M183" s="276">
        <f>G183*L183</f>
        <v>0</v>
      </c>
      <c r="N183"/>
      <c r="O183"/>
      <c r="P183"/>
      <c r="Q183"/>
      <c r="R183"/>
      <c r="S183"/>
      <c r="T183"/>
      <c r="U183"/>
    </row>
    <row r="184" spans="1:21" s="279" customFormat="1" ht="12.75" hidden="1">
      <c r="A184" s="273"/>
      <c r="B184" s="273" t="s">
        <v>175</v>
      </c>
      <c r="C184" s="273" t="s">
        <v>474</v>
      </c>
      <c r="D184" s="274" t="s">
        <v>519</v>
      </c>
      <c r="E184" s="275" t="s">
        <v>520</v>
      </c>
      <c r="F184" s="273" t="s">
        <v>179</v>
      </c>
      <c r="G184" s="276">
        <v>0</v>
      </c>
      <c r="H184" s="277">
        <v>35.6</v>
      </c>
      <c r="I184" s="277">
        <f>ROUND(G184*H184,2)</f>
        <v>0</v>
      </c>
      <c r="J184" s="278">
        <v>1E-05</v>
      </c>
      <c r="K184" s="276">
        <f>G184*J184</f>
        <v>0</v>
      </c>
      <c r="L184" s="278">
        <v>0</v>
      </c>
      <c r="M184" s="276">
        <f>G184*L184</f>
        <v>0</v>
      </c>
      <c r="N184"/>
      <c r="O184"/>
      <c r="P184"/>
      <c r="Q184"/>
      <c r="R184"/>
      <c r="S184"/>
      <c r="T184"/>
      <c r="U184"/>
    </row>
    <row r="185" spans="1:21" s="279" customFormat="1" ht="12.75" hidden="1">
      <c r="A185" s="273"/>
      <c r="B185" s="273" t="s">
        <v>175</v>
      </c>
      <c r="C185" s="273" t="s">
        <v>474</v>
      </c>
      <c r="D185" s="274" t="s">
        <v>521</v>
      </c>
      <c r="E185" s="275" t="s">
        <v>522</v>
      </c>
      <c r="F185" s="273" t="s">
        <v>179</v>
      </c>
      <c r="G185" s="276">
        <v>0</v>
      </c>
      <c r="H185" s="277">
        <v>180</v>
      </c>
      <c r="I185" s="277">
        <f>ROUND(G185*H185,2)</f>
        <v>0</v>
      </c>
      <c r="J185" s="278">
        <v>0.00018</v>
      </c>
      <c r="K185" s="276">
        <f>G185*J185</f>
        <v>0</v>
      </c>
      <c r="L185" s="278">
        <v>0</v>
      </c>
      <c r="M185" s="276">
        <f>G185*L185</f>
        <v>0</v>
      </c>
      <c r="N185"/>
      <c r="O185"/>
      <c r="P185"/>
      <c r="Q185"/>
      <c r="R185"/>
      <c r="S185"/>
      <c r="T185"/>
      <c r="U185"/>
    </row>
    <row r="186" spans="1:21" s="279" customFormat="1" ht="12.75" hidden="1">
      <c r="A186" s="273"/>
      <c r="B186" s="273" t="s">
        <v>175</v>
      </c>
      <c r="C186" s="273" t="s">
        <v>474</v>
      </c>
      <c r="D186" s="274" t="s">
        <v>523</v>
      </c>
      <c r="E186" s="275" t="s">
        <v>524</v>
      </c>
      <c r="F186" s="273" t="s">
        <v>179</v>
      </c>
      <c r="G186" s="276">
        <v>0</v>
      </c>
      <c r="H186" s="277">
        <v>3.13</v>
      </c>
      <c r="I186" s="277">
        <f>ROUND(G186*H186,2)</f>
        <v>0</v>
      </c>
      <c r="J186" s="278">
        <v>0</v>
      </c>
      <c r="K186" s="276">
        <f>G186*J186</f>
        <v>0</v>
      </c>
      <c r="L186" s="278">
        <v>0</v>
      </c>
      <c r="M186" s="276">
        <f>G186*L186</f>
        <v>0</v>
      </c>
      <c r="N186"/>
      <c r="O186"/>
      <c r="P186"/>
      <c r="Q186"/>
      <c r="R186"/>
      <c r="S186"/>
      <c r="T186"/>
      <c r="U186"/>
    </row>
    <row r="187" spans="1:21" s="279" customFormat="1" ht="12.75" hidden="1">
      <c r="A187" s="273"/>
      <c r="B187" s="273" t="s">
        <v>175</v>
      </c>
      <c r="C187" s="273" t="s">
        <v>474</v>
      </c>
      <c r="D187" s="274" t="s">
        <v>525</v>
      </c>
      <c r="E187" s="275" t="s">
        <v>526</v>
      </c>
      <c r="F187" s="273" t="s">
        <v>179</v>
      </c>
      <c r="G187" s="276">
        <v>0</v>
      </c>
      <c r="H187" s="277">
        <v>137</v>
      </c>
      <c r="I187" s="277">
        <f>ROUND(G187*H187,2)</f>
        <v>0</v>
      </c>
      <c r="J187" s="278">
        <v>0.00026</v>
      </c>
      <c r="K187" s="276">
        <f>G187*J187</f>
        <v>0</v>
      </c>
      <c r="L187" s="278">
        <v>0</v>
      </c>
      <c r="M187" s="276">
        <f>G187*L187</f>
        <v>0</v>
      </c>
      <c r="N187"/>
      <c r="O187"/>
      <c r="P187"/>
      <c r="Q187"/>
      <c r="R187"/>
      <c r="S187"/>
      <c r="T187"/>
      <c r="U187"/>
    </row>
    <row r="188" spans="1:21" s="279" customFormat="1" ht="12.75" hidden="1">
      <c r="A188" s="273"/>
      <c r="B188" s="273" t="s">
        <v>175</v>
      </c>
      <c r="C188" s="273" t="s">
        <v>474</v>
      </c>
      <c r="D188" s="274" t="s">
        <v>527</v>
      </c>
      <c r="E188" s="275" t="s">
        <v>528</v>
      </c>
      <c r="F188" s="273" t="s">
        <v>179</v>
      </c>
      <c r="G188" s="276">
        <v>0</v>
      </c>
      <c r="H188" s="277">
        <v>85.1</v>
      </c>
      <c r="I188" s="277">
        <f>ROUND(G188*H188,2)</f>
        <v>0</v>
      </c>
      <c r="J188" s="278">
        <v>0.00024</v>
      </c>
      <c r="K188" s="276">
        <f>G188*J188</f>
        <v>0</v>
      </c>
      <c r="L188" s="278">
        <v>0</v>
      </c>
      <c r="M188" s="276">
        <f>G188*L188</f>
        <v>0</v>
      </c>
      <c r="N188"/>
      <c r="O188"/>
      <c r="P188"/>
      <c r="Q188"/>
      <c r="R188"/>
      <c r="S188"/>
      <c r="T188"/>
      <c r="U188"/>
    </row>
    <row r="189" spans="1:21" s="279" customFormat="1" ht="12.75" hidden="1">
      <c r="A189" s="273"/>
      <c r="B189" s="273" t="s">
        <v>175</v>
      </c>
      <c r="C189" s="273" t="s">
        <v>474</v>
      </c>
      <c r="D189" s="274" t="s">
        <v>529</v>
      </c>
      <c r="E189" s="275" t="s">
        <v>530</v>
      </c>
      <c r="F189" s="273" t="s">
        <v>179</v>
      </c>
      <c r="G189" s="276">
        <v>0</v>
      </c>
      <c r="H189" s="277">
        <v>24.3</v>
      </c>
      <c r="I189" s="277">
        <f>ROUND(G189*H189,2)</f>
        <v>0</v>
      </c>
      <c r="J189" s="278">
        <v>1E-05</v>
      </c>
      <c r="K189" s="276">
        <f>G189*J189</f>
        <v>0</v>
      </c>
      <c r="L189" s="278">
        <v>0</v>
      </c>
      <c r="M189" s="276">
        <f>G189*L189</f>
        <v>0</v>
      </c>
      <c r="N189"/>
      <c r="O189"/>
      <c r="P189"/>
      <c r="Q189"/>
      <c r="R189"/>
      <c r="S189"/>
      <c r="T189"/>
      <c r="U189"/>
    </row>
    <row r="190" spans="1:21" s="279" customFormat="1" ht="12.75" hidden="1">
      <c r="A190" s="273"/>
      <c r="B190" s="273" t="s">
        <v>175</v>
      </c>
      <c r="C190" s="273" t="s">
        <v>474</v>
      </c>
      <c r="D190" s="274" t="s">
        <v>531</v>
      </c>
      <c r="E190" s="275" t="s">
        <v>532</v>
      </c>
      <c r="F190" s="273" t="s">
        <v>179</v>
      </c>
      <c r="G190" s="276">
        <v>0</v>
      </c>
      <c r="H190" s="277">
        <v>411</v>
      </c>
      <c r="I190" s="277">
        <f>ROUND(G190*H190,2)</f>
        <v>0</v>
      </c>
      <c r="J190" s="278">
        <v>0.00048</v>
      </c>
      <c r="K190" s="276">
        <f>G190*J190</f>
        <v>0</v>
      </c>
      <c r="L190" s="278">
        <v>0</v>
      </c>
      <c r="M190" s="276">
        <f>G190*L190</f>
        <v>0</v>
      </c>
      <c r="N190"/>
      <c r="O190"/>
      <c r="P190"/>
      <c r="Q190"/>
      <c r="R190"/>
      <c r="S190"/>
      <c r="T190"/>
      <c r="U190"/>
    </row>
    <row r="191" spans="1:21" s="279" customFormat="1" ht="12.75" hidden="1">
      <c r="A191" s="273"/>
      <c r="B191" s="273" t="s">
        <v>175</v>
      </c>
      <c r="C191" s="273" t="s">
        <v>474</v>
      </c>
      <c r="D191" s="274" t="s">
        <v>533</v>
      </c>
      <c r="E191" s="275" t="s">
        <v>534</v>
      </c>
      <c r="F191" s="273" t="s">
        <v>179</v>
      </c>
      <c r="G191" s="276">
        <v>0</v>
      </c>
      <c r="H191" s="277">
        <v>74.7</v>
      </c>
      <c r="I191" s="277">
        <f>ROUND(G191*H191,2)</f>
        <v>0</v>
      </c>
      <c r="J191" s="278">
        <v>5E-05</v>
      </c>
      <c r="K191" s="276">
        <f>G191*J191</f>
        <v>0</v>
      </c>
      <c r="L191" s="278">
        <v>0</v>
      </c>
      <c r="M191" s="276">
        <f>G191*L191</f>
        <v>0</v>
      </c>
      <c r="N191"/>
      <c r="O191"/>
      <c r="P191"/>
      <c r="Q191"/>
      <c r="R191"/>
      <c r="S191"/>
      <c r="T191"/>
      <c r="U191"/>
    </row>
    <row r="192" spans="1:21" s="279" customFormat="1" ht="12.75" hidden="1">
      <c r="A192" s="273"/>
      <c r="B192" s="273" t="s">
        <v>175</v>
      </c>
      <c r="C192" s="273" t="s">
        <v>474</v>
      </c>
      <c r="D192" s="274" t="s">
        <v>535</v>
      </c>
      <c r="E192" s="275" t="s">
        <v>536</v>
      </c>
      <c r="F192" s="273" t="s">
        <v>179</v>
      </c>
      <c r="G192" s="276">
        <v>0</v>
      </c>
      <c r="H192" s="277">
        <v>43.1</v>
      </c>
      <c r="I192" s="277">
        <f>ROUND(G192*H192,2)</f>
        <v>0</v>
      </c>
      <c r="J192" s="278">
        <v>4E-05</v>
      </c>
      <c r="K192" s="276">
        <f>G192*J192</f>
        <v>0</v>
      </c>
      <c r="L192" s="278">
        <v>0</v>
      </c>
      <c r="M192" s="276">
        <f>G192*L192</f>
        <v>0</v>
      </c>
      <c r="N192"/>
      <c r="O192"/>
      <c r="P192"/>
      <c r="Q192"/>
      <c r="R192"/>
      <c r="S192"/>
      <c r="T192"/>
      <c r="U192"/>
    </row>
    <row r="193" spans="1:21" s="279" customFormat="1" ht="12.75" hidden="1">
      <c r="A193" s="273"/>
      <c r="B193" s="273" t="s">
        <v>175</v>
      </c>
      <c r="C193" s="273" t="s">
        <v>474</v>
      </c>
      <c r="D193" s="274" t="s">
        <v>537</v>
      </c>
      <c r="E193" s="275" t="s">
        <v>538</v>
      </c>
      <c r="F193" s="273" t="s">
        <v>127</v>
      </c>
      <c r="G193" s="276">
        <v>0</v>
      </c>
      <c r="H193" s="277">
        <v>1.19</v>
      </c>
      <c r="I193" s="277">
        <f>ROUND(G193*H193,2)</f>
        <v>0</v>
      </c>
      <c r="J193" s="278">
        <v>0</v>
      </c>
      <c r="K193" s="276">
        <f>G193*J193</f>
        <v>0</v>
      </c>
      <c r="L193" s="278">
        <v>0</v>
      </c>
      <c r="M193" s="276">
        <f>G193*L193</f>
        <v>0</v>
      </c>
      <c r="N193"/>
      <c r="O193"/>
      <c r="P193"/>
      <c r="Q193"/>
      <c r="R193"/>
      <c r="S193"/>
      <c r="T193"/>
      <c r="U193"/>
    </row>
    <row r="194" spans="1:21" s="279" customFormat="1" ht="12.75" hidden="1">
      <c r="A194" s="273"/>
      <c r="B194" s="273" t="s">
        <v>175</v>
      </c>
      <c r="C194" s="273" t="s">
        <v>474</v>
      </c>
      <c r="D194" s="274" t="s">
        <v>539</v>
      </c>
      <c r="E194" s="275" t="s">
        <v>540</v>
      </c>
      <c r="F194" s="273" t="s">
        <v>127</v>
      </c>
      <c r="G194" s="276">
        <v>0</v>
      </c>
      <c r="H194" s="277">
        <v>1.2</v>
      </c>
      <c r="I194" s="277">
        <f>ROUND(G194*H194,2)</f>
        <v>0</v>
      </c>
      <c r="J194" s="278">
        <v>0</v>
      </c>
      <c r="K194" s="276">
        <f>G194*J194</f>
        <v>0</v>
      </c>
      <c r="L194" s="278">
        <v>0</v>
      </c>
      <c r="M194" s="276">
        <f>G194*L194</f>
        <v>0</v>
      </c>
      <c r="N194"/>
      <c r="O194"/>
      <c r="P194"/>
      <c r="Q194"/>
      <c r="R194"/>
      <c r="S194"/>
      <c r="T194"/>
      <c r="U194"/>
    </row>
    <row r="195" spans="1:21" s="279" customFormat="1" ht="12.75" hidden="1">
      <c r="A195" s="273"/>
      <c r="B195" s="273" t="s">
        <v>175</v>
      </c>
      <c r="C195" s="273" t="s">
        <v>474</v>
      </c>
      <c r="D195" s="274" t="s">
        <v>541</v>
      </c>
      <c r="E195" s="275" t="s">
        <v>542</v>
      </c>
      <c r="F195" s="273" t="s">
        <v>127</v>
      </c>
      <c r="G195" s="276">
        <v>0</v>
      </c>
      <c r="H195" s="277">
        <v>1.29</v>
      </c>
      <c r="I195" s="277">
        <f>ROUND(G195*H195,2)</f>
        <v>0</v>
      </c>
      <c r="J195" s="278">
        <v>0</v>
      </c>
      <c r="K195" s="276">
        <f>G195*J195</f>
        <v>0</v>
      </c>
      <c r="L195" s="278">
        <v>0</v>
      </c>
      <c r="M195" s="276">
        <f>G195*L195</f>
        <v>0</v>
      </c>
      <c r="N195"/>
      <c r="O195"/>
      <c r="P195"/>
      <c r="Q195"/>
      <c r="R195"/>
      <c r="S195"/>
      <c r="T195"/>
      <c r="U195"/>
    </row>
    <row r="196" spans="1:21" s="279" customFormat="1" ht="12.75" hidden="1">
      <c r="A196" s="273"/>
      <c r="B196" s="273" t="s">
        <v>175</v>
      </c>
      <c r="C196" s="273" t="s">
        <v>474</v>
      </c>
      <c r="D196" s="274" t="s">
        <v>543</v>
      </c>
      <c r="E196" s="275" t="s">
        <v>544</v>
      </c>
      <c r="F196" s="273" t="s">
        <v>127</v>
      </c>
      <c r="G196" s="276">
        <v>0</v>
      </c>
      <c r="H196" s="277">
        <v>1.3</v>
      </c>
      <c r="I196" s="277">
        <f>ROUND(G196*H196,2)</f>
        <v>0</v>
      </c>
      <c r="J196" s="278">
        <v>0</v>
      </c>
      <c r="K196" s="276">
        <f>G196*J196</f>
        <v>0</v>
      </c>
      <c r="L196" s="278">
        <v>0</v>
      </c>
      <c r="M196" s="276">
        <f>G196*L196</f>
        <v>0</v>
      </c>
      <c r="N196"/>
      <c r="O196"/>
      <c r="P196"/>
      <c r="Q196"/>
      <c r="R196"/>
      <c r="S196"/>
      <c r="T196"/>
      <c r="U196"/>
    </row>
    <row r="197" spans="2:21" s="268" customFormat="1" ht="12.75" hidden="1">
      <c r="B197" s="269" t="s">
        <v>68</v>
      </c>
      <c r="D197" s="270">
        <v>776</v>
      </c>
      <c r="E197" s="270" t="s">
        <v>545</v>
      </c>
      <c r="H197" s="280"/>
      <c r="I197" s="271">
        <f>SUM(I198:I241)</f>
        <v>0</v>
      </c>
      <c r="K197" s="272">
        <f>SUM(K198:K242)</f>
        <v>0</v>
      </c>
      <c r="M197" s="272">
        <f>SUM(M198:M242)</f>
        <v>0</v>
      </c>
      <c r="N197"/>
      <c r="O197"/>
      <c r="P197"/>
      <c r="Q197"/>
      <c r="R197"/>
      <c r="S197"/>
      <c r="T197"/>
      <c r="U197"/>
    </row>
    <row r="198" spans="1:21" s="279" customFormat="1" ht="12.75" hidden="1">
      <c r="A198" s="273">
        <v>23</v>
      </c>
      <c r="B198" s="273" t="s">
        <v>175</v>
      </c>
      <c r="C198" s="273" t="s">
        <v>546</v>
      </c>
      <c r="D198" s="274" t="s">
        <v>547</v>
      </c>
      <c r="E198" s="275" t="s">
        <v>548</v>
      </c>
      <c r="F198" s="273" t="s">
        <v>179</v>
      </c>
      <c r="G198" s="276">
        <f>G27</f>
        <v>0</v>
      </c>
      <c r="H198" s="277">
        <v>0</v>
      </c>
      <c r="I198" s="277">
        <f>ROUND(G198*H198,2)</f>
        <v>0</v>
      </c>
      <c r="J198" s="278">
        <v>0</v>
      </c>
      <c r="K198" s="276">
        <f>G198*J198</f>
        <v>0</v>
      </c>
      <c r="L198" s="278">
        <v>0</v>
      </c>
      <c r="M198" s="276">
        <f>G198*L198</f>
        <v>0</v>
      </c>
      <c r="N198"/>
      <c r="O198"/>
      <c r="P198"/>
      <c r="Q198"/>
      <c r="R198"/>
      <c r="S198"/>
      <c r="T198"/>
      <c r="U198"/>
    </row>
    <row r="199" spans="1:21" s="279" customFormat="1" ht="12.75" hidden="1">
      <c r="A199" s="273">
        <v>24</v>
      </c>
      <c r="B199" s="273" t="s">
        <v>175</v>
      </c>
      <c r="C199" s="273" t="s">
        <v>546</v>
      </c>
      <c r="D199" s="274" t="s">
        <v>549</v>
      </c>
      <c r="E199" s="275" t="s">
        <v>550</v>
      </c>
      <c r="F199" s="273" t="s">
        <v>179</v>
      </c>
      <c r="G199" s="276">
        <f>G27</f>
        <v>0</v>
      </c>
      <c r="H199" s="277">
        <v>0</v>
      </c>
      <c r="I199" s="277">
        <f>ROUND(G199*H199,2)</f>
        <v>0</v>
      </c>
      <c r="J199" s="278">
        <v>0</v>
      </c>
      <c r="K199" s="276">
        <f>G199*J199</f>
        <v>0</v>
      </c>
      <c r="L199" s="278">
        <v>0</v>
      </c>
      <c r="M199" s="276">
        <f>G199*L199</f>
        <v>0</v>
      </c>
      <c r="N199"/>
      <c r="O199"/>
      <c r="P199"/>
      <c r="Q199"/>
      <c r="R199"/>
      <c r="S199"/>
      <c r="T199"/>
      <c r="U199"/>
    </row>
    <row r="200" spans="1:21" s="279" customFormat="1" ht="12.75" hidden="1">
      <c r="A200" s="273"/>
      <c r="B200" s="273" t="s">
        <v>175</v>
      </c>
      <c r="C200" s="273" t="s">
        <v>546</v>
      </c>
      <c r="D200" s="274" t="s">
        <v>551</v>
      </c>
      <c r="E200" s="275" t="s">
        <v>552</v>
      </c>
      <c r="F200" s="273" t="s">
        <v>179</v>
      </c>
      <c r="G200" s="276">
        <v>0</v>
      </c>
      <c r="H200" s="277">
        <v>259</v>
      </c>
      <c r="I200" s="277">
        <f>ROUND(G200*H200,2)</f>
        <v>0</v>
      </c>
      <c r="J200" s="278">
        <v>0</v>
      </c>
      <c r="K200" s="276">
        <f>G200*J200</f>
        <v>0</v>
      </c>
      <c r="L200" s="278">
        <v>0</v>
      </c>
      <c r="M200" s="276">
        <f>G200*L200</f>
        <v>0</v>
      </c>
      <c r="N200"/>
      <c r="O200"/>
      <c r="P200"/>
      <c r="Q200"/>
      <c r="R200"/>
      <c r="S200"/>
      <c r="T200"/>
      <c r="U200"/>
    </row>
    <row r="201" spans="1:21" s="279" customFormat="1" ht="12.75" hidden="1">
      <c r="A201" s="273">
        <v>25</v>
      </c>
      <c r="B201" s="273" t="s">
        <v>175</v>
      </c>
      <c r="C201" s="273" t="s">
        <v>546</v>
      </c>
      <c r="D201" s="274" t="s">
        <v>553</v>
      </c>
      <c r="E201" s="275" t="s">
        <v>554</v>
      </c>
      <c r="F201" s="273" t="s">
        <v>179</v>
      </c>
      <c r="G201" s="276">
        <f>G27</f>
        <v>0</v>
      </c>
      <c r="H201" s="277">
        <v>0</v>
      </c>
      <c r="I201" s="277">
        <f>ROUND(G201*H201,2)</f>
        <v>0</v>
      </c>
      <c r="J201" s="278">
        <v>0</v>
      </c>
      <c r="K201" s="276">
        <f>G201*J201</f>
        <v>0</v>
      </c>
      <c r="L201" s="278">
        <v>0</v>
      </c>
      <c r="M201" s="276">
        <f>G201*L201</f>
        <v>0</v>
      </c>
      <c r="N201"/>
      <c r="O201"/>
      <c r="P201"/>
      <c r="Q201"/>
      <c r="R201"/>
      <c r="S201"/>
      <c r="T201"/>
      <c r="U201"/>
    </row>
    <row r="202" spans="1:21" s="279" customFormat="1" ht="12.75" hidden="1">
      <c r="A202" s="273"/>
      <c r="B202" s="273" t="s">
        <v>175</v>
      </c>
      <c r="C202" s="273" t="s">
        <v>546</v>
      </c>
      <c r="D202" s="274" t="s">
        <v>555</v>
      </c>
      <c r="E202" s="275" t="s">
        <v>556</v>
      </c>
      <c r="F202" s="273" t="s">
        <v>179</v>
      </c>
      <c r="G202" s="276">
        <v>0</v>
      </c>
      <c r="H202" s="277">
        <v>32.1</v>
      </c>
      <c r="I202" s="277">
        <f>ROUND(G202*H202,2)</f>
        <v>0</v>
      </c>
      <c r="J202" s="278">
        <v>3.0000000000000004E-05</v>
      </c>
      <c r="K202" s="276">
        <f>G202*J202</f>
        <v>0</v>
      </c>
      <c r="L202" s="278">
        <v>0</v>
      </c>
      <c r="M202" s="276">
        <f>G202*L202</f>
        <v>0</v>
      </c>
      <c r="N202"/>
      <c r="O202"/>
      <c r="P202"/>
      <c r="Q202"/>
      <c r="R202"/>
      <c r="S202"/>
      <c r="T202"/>
      <c r="U202"/>
    </row>
    <row r="203" spans="1:21" s="279" customFormat="1" ht="12.75" hidden="1">
      <c r="A203" s="273"/>
      <c r="B203" s="273" t="s">
        <v>175</v>
      </c>
      <c r="C203" s="273" t="s">
        <v>546</v>
      </c>
      <c r="D203" s="274" t="s">
        <v>557</v>
      </c>
      <c r="E203" s="275" t="s">
        <v>558</v>
      </c>
      <c r="F203" s="273" t="s">
        <v>179</v>
      </c>
      <c r="G203" s="276">
        <v>0</v>
      </c>
      <c r="H203" s="277">
        <v>65.7</v>
      </c>
      <c r="I203" s="277">
        <f>ROUND(G203*H203,2)</f>
        <v>0</v>
      </c>
      <c r="J203" s="278">
        <v>0.0002</v>
      </c>
      <c r="K203" s="276">
        <f>G203*J203</f>
        <v>0</v>
      </c>
      <c r="L203" s="278">
        <v>0</v>
      </c>
      <c r="M203" s="276">
        <f>G203*L203</f>
        <v>0</v>
      </c>
      <c r="N203"/>
      <c r="O203"/>
      <c r="P203"/>
      <c r="Q203"/>
      <c r="R203"/>
      <c r="S203"/>
      <c r="T203"/>
      <c r="U203"/>
    </row>
    <row r="204" spans="1:21" s="279" customFormat="1" ht="12.75" hidden="1">
      <c r="A204" s="273">
        <v>26</v>
      </c>
      <c r="B204" s="273" t="s">
        <v>175</v>
      </c>
      <c r="C204" s="273" t="s">
        <v>546</v>
      </c>
      <c r="D204" s="274" t="s">
        <v>559</v>
      </c>
      <c r="E204" s="275" t="s">
        <v>560</v>
      </c>
      <c r="F204" s="273" t="s">
        <v>179</v>
      </c>
      <c r="G204" s="276">
        <f>G27</f>
        <v>0</v>
      </c>
      <c r="H204" s="277">
        <v>0</v>
      </c>
      <c r="I204" s="277">
        <f>ROUND(G204*H204,2)</f>
        <v>0</v>
      </c>
      <c r="J204" s="278">
        <v>0.0005</v>
      </c>
      <c r="K204" s="276">
        <f>G204*J204</f>
        <v>0</v>
      </c>
      <c r="L204" s="278">
        <v>0</v>
      </c>
      <c r="M204" s="276">
        <f>G204*L204</f>
        <v>0</v>
      </c>
      <c r="N204"/>
      <c r="O204"/>
      <c r="P204"/>
      <c r="Q204"/>
      <c r="R204"/>
      <c r="S204"/>
      <c r="T204"/>
      <c r="U204"/>
    </row>
    <row r="205" spans="1:21" s="279" customFormat="1" ht="12.75" hidden="1">
      <c r="A205" s="273"/>
      <c r="B205" s="273" t="s">
        <v>175</v>
      </c>
      <c r="C205" s="273" t="s">
        <v>546</v>
      </c>
      <c r="D205" s="274" t="s">
        <v>561</v>
      </c>
      <c r="E205" s="275" t="s">
        <v>562</v>
      </c>
      <c r="F205" s="273" t="s">
        <v>179</v>
      </c>
      <c r="G205" s="276">
        <v>0</v>
      </c>
      <c r="H205" s="277">
        <v>296</v>
      </c>
      <c r="I205" s="277">
        <f>ROUND(G205*H205,2)</f>
        <v>0</v>
      </c>
      <c r="J205" s="278">
        <v>0.00315</v>
      </c>
      <c r="K205" s="276">
        <f>G205*J205</f>
        <v>0</v>
      </c>
      <c r="L205" s="278">
        <v>0</v>
      </c>
      <c r="M205" s="276">
        <f>G205*L205</f>
        <v>0</v>
      </c>
      <c r="N205"/>
      <c r="O205"/>
      <c r="P205"/>
      <c r="Q205"/>
      <c r="R205"/>
      <c r="S205"/>
      <c r="T205"/>
      <c r="U205"/>
    </row>
    <row r="206" spans="1:21" s="279" customFormat="1" ht="12.75" hidden="1">
      <c r="A206" s="273"/>
      <c r="B206" s="273" t="s">
        <v>175</v>
      </c>
      <c r="C206" s="273" t="s">
        <v>546</v>
      </c>
      <c r="D206" s="274" t="s">
        <v>563</v>
      </c>
      <c r="E206" s="275" t="s">
        <v>564</v>
      </c>
      <c r="F206" s="273" t="s">
        <v>179</v>
      </c>
      <c r="G206" s="276">
        <v>0</v>
      </c>
      <c r="H206" s="277">
        <v>164</v>
      </c>
      <c r="I206" s="277">
        <f>ROUND(G206*H206,2)</f>
        <v>0</v>
      </c>
      <c r="J206" s="278">
        <v>0.00455</v>
      </c>
      <c r="K206" s="276">
        <f>G206*J206</f>
        <v>0</v>
      </c>
      <c r="L206" s="278">
        <v>0</v>
      </c>
      <c r="M206" s="276">
        <f>G206*L206</f>
        <v>0</v>
      </c>
      <c r="N206"/>
      <c r="O206"/>
      <c r="P206"/>
      <c r="Q206"/>
      <c r="R206"/>
      <c r="S206"/>
      <c r="T206"/>
      <c r="U206"/>
    </row>
    <row r="207" spans="1:21" s="279" customFormat="1" ht="12.75" hidden="1">
      <c r="A207" s="273">
        <v>27</v>
      </c>
      <c r="B207" s="273" t="s">
        <v>175</v>
      </c>
      <c r="C207" s="273" t="s">
        <v>546</v>
      </c>
      <c r="D207" s="274" t="s">
        <v>565</v>
      </c>
      <c r="E207" s="275" t="s">
        <v>566</v>
      </c>
      <c r="F207" s="273" t="s">
        <v>179</v>
      </c>
      <c r="G207" s="276">
        <f>G27</f>
        <v>0</v>
      </c>
      <c r="H207" s="277">
        <v>0</v>
      </c>
      <c r="I207" s="277">
        <f>ROUND(G207*H207,2)</f>
        <v>0</v>
      </c>
      <c r="J207" s="278">
        <v>0.012</v>
      </c>
      <c r="K207" s="276">
        <f>G207*J207</f>
        <v>0</v>
      </c>
      <c r="L207" s="278">
        <v>0</v>
      </c>
      <c r="M207" s="276">
        <f>G207*L207</f>
        <v>0</v>
      </c>
      <c r="N207"/>
      <c r="O207"/>
      <c r="P207"/>
      <c r="Q207"/>
      <c r="R207"/>
      <c r="S207"/>
      <c r="T207"/>
      <c r="U207"/>
    </row>
    <row r="208" spans="1:21" s="279" customFormat="1" ht="12.75" hidden="1">
      <c r="A208" s="273"/>
      <c r="B208" s="273" t="s">
        <v>175</v>
      </c>
      <c r="C208" s="273" t="s">
        <v>546</v>
      </c>
      <c r="D208" s="274" t="s">
        <v>567</v>
      </c>
      <c r="E208" s="275" t="s">
        <v>568</v>
      </c>
      <c r="F208" s="273" t="s">
        <v>179</v>
      </c>
      <c r="G208" s="276">
        <v>0</v>
      </c>
      <c r="H208" s="277">
        <v>237</v>
      </c>
      <c r="I208" s="277">
        <f>ROUND(G208*H208,2)</f>
        <v>0</v>
      </c>
      <c r="J208" s="278">
        <v>0.0045000000000000005</v>
      </c>
      <c r="K208" s="276">
        <f>G208*J208</f>
        <v>0</v>
      </c>
      <c r="L208" s="278">
        <v>0</v>
      </c>
      <c r="M208" s="276">
        <f>G208*L208</f>
        <v>0</v>
      </c>
      <c r="N208"/>
      <c r="O208"/>
      <c r="P208"/>
      <c r="Q208"/>
      <c r="R208"/>
      <c r="S208"/>
      <c r="T208"/>
      <c r="U208"/>
    </row>
    <row r="209" spans="1:21" s="279" customFormat="1" ht="12.75" hidden="1">
      <c r="A209" s="273"/>
      <c r="B209" s="273" t="s">
        <v>175</v>
      </c>
      <c r="C209" s="273" t="s">
        <v>546</v>
      </c>
      <c r="D209" s="274" t="s">
        <v>569</v>
      </c>
      <c r="E209" s="275" t="s">
        <v>570</v>
      </c>
      <c r="F209" s="273" t="s">
        <v>179</v>
      </c>
      <c r="G209" s="276">
        <v>0</v>
      </c>
      <c r="H209" s="277">
        <v>359</v>
      </c>
      <c r="I209" s="277">
        <f>ROUND(G209*H209,2)</f>
        <v>0</v>
      </c>
      <c r="J209" s="278">
        <v>0.0075</v>
      </c>
      <c r="K209" s="276">
        <f>G209*J209</f>
        <v>0</v>
      </c>
      <c r="L209" s="278">
        <v>0</v>
      </c>
      <c r="M209" s="276">
        <f>G209*L209</f>
        <v>0</v>
      </c>
      <c r="N209"/>
      <c r="O209"/>
      <c r="P209"/>
      <c r="Q209"/>
      <c r="R209"/>
      <c r="S209"/>
      <c r="T209"/>
      <c r="U209"/>
    </row>
    <row r="210" spans="1:21" s="279" customFormat="1" ht="12.75" hidden="1">
      <c r="A210" s="273"/>
      <c r="B210" s="273" t="s">
        <v>175</v>
      </c>
      <c r="C210" s="273" t="s">
        <v>546</v>
      </c>
      <c r="D210" s="274" t="s">
        <v>571</v>
      </c>
      <c r="E210" s="275" t="s">
        <v>572</v>
      </c>
      <c r="F210" s="273" t="s">
        <v>179</v>
      </c>
      <c r="G210" s="276">
        <v>0</v>
      </c>
      <c r="H210" s="277">
        <v>527</v>
      </c>
      <c r="I210" s="277">
        <f>ROUND(G210*H210,2)</f>
        <v>0</v>
      </c>
      <c r="J210" s="278">
        <v>0.012</v>
      </c>
      <c r="K210" s="276">
        <f>G210*J210</f>
        <v>0</v>
      </c>
      <c r="L210" s="278">
        <v>0</v>
      </c>
      <c r="M210" s="276">
        <f>G210*L210</f>
        <v>0</v>
      </c>
      <c r="N210"/>
      <c r="O210"/>
      <c r="P210"/>
      <c r="Q210"/>
      <c r="R210"/>
      <c r="S210"/>
      <c r="T210"/>
      <c r="U210"/>
    </row>
    <row r="211" spans="1:21" s="279" customFormat="1" ht="12.75" hidden="1">
      <c r="A211" s="273"/>
      <c r="B211" s="273" t="s">
        <v>175</v>
      </c>
      <c r="C211" s="273" t="s">
        <v>546</v>
      </c>
      <c r="D211" s="274" t="s">
        <v>573</v>
      </c>
      <c r="E211" s="275" t="s">
        <v>574</v>
      </c>
      <c r="F211" s="273" t="s">
        <v>179</v>
      </c>
      <c r="G211" s="276">
        <v>0</v>
      </c>
      <c r="H211" s="277">
        <v>652</v>
      </c>
      <c r="I211" s="277">
        <f>ROUND(G211*H211,2)</f>
        <v>0</v>
      </c>
      <c r="J211" s="278">
        <v>0.015</v>
      </c>
      <c r="K211" s="276">
        <f>G211*J211</f>
        <v>0</v>
      </c>
      <c r="L211" s="278">
        <v>0</v>
      </c>
      <c r="M211" s="276">
        <f>G211*L211</f>
        <v>0</v>
      </c>
      <c r="N211"/>
      <c r="O211"/>
      <c r="P211"/>
      <c r="Q211"/>
      <c r="R211"/>
      <c r="S211"/>
      <c r="T211"/>
      <c r="U211"/>
    </row>
    <row r="212" spans="1:21" s="279" customFormat="1" ht="12.75" hidden="1">
      <c r="A212" s="273">
        <v>28</v>
      </c>
      <c r="B212" s="273" t="s">
        <v>175</v>
      </c>
      <c r="C212" s="273" t="s">
        <v>546</v>
      </c>
      <c r="D212" s="274" t="s">
        <v>575</v>
      </c>
      <c r="E212" s="275" t="s">
        <v>576</v>
      </c>
      <c r="F212" s="273" t="s">
        <v>179</v>
      </c>
      <c r="G212" s="276">
        <f>G27</f>
        <v>0</v>
      </c>
      <c r="H212" s="277">
        <v>0</v>
      </c>
      <c r="I212" s="277">
        <f>ROUND(G212*H212,2)</f>
        <v>0</v>
      </c>
      <c r="J212" s="278">
        <v>0</v>
      </c>
      <c r="K212" s="276">
        <f>G212*J212</f>
        <v>0</v>
      </c>
      <c r="L212" s="278">
        <v>0.0025</v>
      </c>
      <c r="M212" s="276">
        <f>G212*L212</f>
        <v>0</v>
      </c>
      <c r="N212"/>
      <c r="O212"/>
      <c r="P212"/>
      <c r="Q212"/>
      <c r="R212"/>
      <c r="S212"/>
      <c r="T212"/>
      <c r="U212"/>
    </row>
    <row r="213" spans="1:21" s="279" customFormat="1" ht="12.75" hidden="1">
      <c r="A213" s="273"/>
      <c r="B213" s="273" t="s">
        <v>175</v>
      </c>
      <c r="C213" s="273" t="s">
        <v>546</v>
      </c>
      <c r="D213" s="274" t="s">
        <v>577</v>
      </c>
      <c r="E213" s="275" t="s">
        <v>578</v>
      </c>
      <c r="F213" s="273" t="s">
        <v>179</v>
      </c>
      <c r="G213" s="276">
        <v>0</v>
      </c>
      <c r="H213" s="277">
        <v>120</v>
      </c>
      <c r="I213" s="277">
        <f>ROUND(G213*H213,2)</f>
        <v>0</v>
      </c>
      <c r="J213" s="278">
        <v>0</v>
      </c>
      <c r="K213" s="276">
        <f>G213*J213</f>
        <v>0</v>
      </c>
      <c r="L213" s="278">
        <v>0.003</v>
      </c>
      <c r="M213" s="276">
        <f>G213*L213</f>
        <v>0</v>
      </c>
      <c r="N213"/>
      <c r="O213"/>
      <c r="P213"/>
      <c r="Q213"/>
      <c r="R213"/>
      <c r="S213"/>
      <c r="T213"/>
      <c r="U213"/>
    </row>
    <row r="214" spans="1:21" s="279" customFormat="1" ht="12.75" hidden="1">
      <c r="A214" s="273"/>
      <c r="B214" s="273" t="s">
        <v>175</v>
      </c>
      <c r="C214" s="273" t="s">
        <v>546</v>
      </c>
      <c r="D214" s="274" t="s">
        <v>579</v>
      </c>
      <c r="E214" s="275" t="s">
        <v>580</v>
      </c>
      <c r="F214" s="273" t="s">
        <v>179</v>
      </c>
      <c r="G214" s="276">
        <v>0</v>
      </c>
      <c r="H214" s="277">
        <v>23.5</v>
      </c>
      <c r="I214" s="277">
        <f>ROUND(G214*H214,2)</f>
        <v>0</v>
      </c>
      <c r="J214" s="278">
        <v>0</v>
      </c>
      <c r="K214" s="276">
        <f>G214*J214</f>
        <v>0</v>
      </c>
      <c r="L214" s="278">
        <v>0.003</v>
      </c>
      <c r="M214" s="276">
        <f>G214*L214</f>
        <v>0</v>
      </c>
      <c r="N214"/>
      <c r="O214"/>
      <c r="P214"/>
      <c r="Q214"/>
      <c r="R214"/>
      <c r="S214"/>
      <c r="T214"/>
      <c r="U214"/>
    </row>
    <row r="215" spans="1:21" s="279" customFormat="1" ht="12.75" hidden="1">
      <c r="A215" s="273"/>
      <c r="B215" s="273" t="s">
        <v>175</v>
      </c>
      <c r="C215" s="273" t="s">
        <v>546</v>
      </c>
      <c r="D215" s="274" t="s">
        <v>581</v>
      </c>
      <c r="E215" s="275" t="s">
        <v>582</v>
      </c>
      <c r="F215" s="273" t="s">
        <v>199</v>
      </c>
      <c r="G215" s="276">
        <v>0</v>
      </c>
      <c r="H215" s="277">
        <v>103</v>
      </c>
      <c r="I215" s="277">
        <f>ROUND(G215*H215,2)</f>
        <v>0</v>
      </c>
      <c r="J215" s="278">
        <v>0.00017000000000000004</v>
      </c>
      <c r="K215" s="276">
        <f>G215*J215</f>
        <v>0</v>
      </c>
      <c r="L215" s="278">
        <v>0.0015</v>
      </c>
      <c r="M215" s="276">
        <f>G215*L215</f>
        <v>0</v>
      </c>
      <c r="N215"/>
      <c r="O215"/>
      <c r="P215"/>
      <c r="Q215"/>
      <c r="R215"/>
      <c r="S215"/>
      <c r="T215"/>
      <c r="U215"/>
    </row>
    <row r="216" spans="1:21" s="279" customFormat="1" ht="12.75" hidden="1">
      <c r="A216" s="273"/>
      <c r="B216" s="273" t="s">
        <v>175</v>
      </c>
      <c r="C216" s="273" t="s">
        <v>546</v>
      </c>
      <c r="D216" s="274" t="s">
        <v>583</v>
      </c>
      <c r="E216" s="275" t="s">
        <v>584</v>
      </c>
      <c r="F216" s="273" t="s">
        <v>199</v>
      </c>
      <c r="G216" s="276">
        <v>0</v>
      </c>
      <c r="H216" s="277">
        <v>166</v>
      </c>
      <c r="I216" s="277">
        <f>ROUND(G216*H216,2)</f>
        <v>0</v>
      </c>
      <c r="J216" s="278">
        <v>0.00035</v>
      </c>
      <c r="K216" s="276">
        <f>G216*J216</f>
        <v>0</v>
      </c>
      <c r="L216" s="278">
        <v>0.003</v>
      </c>
      <c r="M216" s="276">
        <f>G216*L216</f>
        <v>0</v>
      </c>
      <c r="N216"/>
      <c r="O216"/>
      <c r="P216"/>
      <c r="Q216"/>
      <c r="R216"/>
      <c r="S216"/>
      <c r="T216"/>
      <c r="U216"/>
    </row>
    <row r="217" spans="1:21" s="279" customFormat="1" ht="12.75" hidden="1">
      <c r="A217" s="273"/>
      <c r="B217" s="273" t="s">
        <v>175</v>
      </c>
      <c r="C217" s="273" t="s">
        <v>546</v>
      </c>
      <c r="D217" s="274" t="s">
        <v>585</v>
      </c>
      <c r="E217" s="275" t="s">
        <v>586</v>
      </c>
      <c r="F217" s="273" t="s">
        <v>199</v>
      </c>
      <c r="G217" s="276">
        <v>0</v>
      </c>
      <c r="H217" s="277">
        <v>267</v>
      </c>
      <c r="I217" s="277">
        <f>ROUND(G217*H217,2)</f>
        <v>0</v>
      </c>
      <c r="J217" s="278">
        <v>0.0007</v>
      </c>
      <c r="K217" s="276">
        <f>G217*J217</f>
        <v>0</v>
      </c>
      <c r="L217" s="278">
        <v>0.005</v>
      </c>
      <c r="M217" s="276">
        <f>G217*L217</f>
        <v>0</v>
      </c>
      <c r="N217"/>
      <c r="O217"/>
      <c r="P217"/>
      <c r="Q217"/>
      <c r="R217"/>
      <c r="S217"/>
      <c r="T217"/>
      <c r="U217"/>
    </row>
    <row r="218" spans="1:21" s="279" customFormat="1" ht="12.75" hidden="1">
      <c r="A218" s="273"/>
      <c r="B218" s="273" t="s">
        <v>175</v>
      </c>
      <c r="C218" s="273" t="s">
        <v>546</v>
      </c>
      <c r="D218" s="274" t="s">
        <v>587</v>
      </c>
      <c r="E218" s="275" t="s">
        <v>588</v>
      </c>
      <c r="F218" s="273" t="s">
        <v>199</v>
      </c>
      <c r="G218" s="276">
        <v>0</v>
      </c>
      <c r="H218" s="277">
        <v>436</v>
      </c>
      <c r="I218" s="277">
        <f>ROUND(G218*H218,2)</f>
        <v>0</v>
      </c>
      <c r="J218" s="278">
        <v>0.0013900000000000002</v>
      </c>
      <c r="K218" s="276">
        <f>G218*J218</f>
        <v>0</v>
      </c>
      <c r="L218" s="278">
        <v>0.01</v>
      </c>
      <c r="M218" s="276">
        <f>G218*L218</f>
        <v>0</v>
      </c>
      <c r="N218"/>
      <c r="O218"/>
      <c r="P218"/>
      <c r="Q218"/>
      <c r="R218"/>
      <c r="S218"/>
      <c r="T218"/>
      <c r="U218"/>
    </row>
    <row r="219" spans="1:21" s="279" customFormat="1" ht="12.75" hidden="1">
      <c r="A219" s="273">
        <v>29</v>
      </c>
      <c r="B219" s="273" t="s">
        <v>175</v>
      </c>
      <c r="C219" s="273" t="s">
        <v>546</v>
      </c>
      <c r="D219" s="274" t="s">
        <v>589</v>
      </c>
      <c r="E219" s="275" t="s">
        <v>590</v>
      </c>
      <c r="F219" s="273" t="s">
        <v>179</v>
      </c>
      <c r="G219" s="276">
        <f>G27</f>
        <v>0</v>
      </c>
      <c r="H219" s="277">
        <v>0</v>
      </c>
      <c r="I219" s="277">
        <f>ROUND(G219*H219,2)</f>
        <v>0</v>
      </c>
      <c r="J219" s="278">
        <v>0.0003</v>
      </c>
      <c r="K219" s="276">
        <f>G219*J219</f>
        <v>0</v>
      </c>
      <c r="L219" s="278">
        <v>0</v>
      </c>
      <c r="M219" s="276">
        <f>G219*L219</f>
        <v>0</v>
      </c>
      <c r="N219"/>
      <c r="O219"/>
      <c r="P219"/>
      <c r="Q219"/>
      <c r="R219"/>
      <c r="S219"/>
      <c r="T219"/>
      <c r="U219"/>
    </row>
    <row r="220" spans="1:21" s="293" customFormat="1" ht="25.5" customHeight="1" hidden="1">
      <c r="A220" s="273">
        <v>30</v>
      </c>
      <c r="B220" s="273" t="s">
        <v>469</v>
      </c>
      <c r="C220" s="273" t="s">
        <v>470</v>
      </c>
      <c r="D220" s="274" t="s">
        <v>591</v>
      </c>
      <c r="E220" s="275" t="s">
        <v>592</v>
      </c>
      <c r="F220" s="273" t="s">
        <v>179</v>
      </c>
      <c r="G220" s="276">
        <f>G27</f>
        <v>0</v>
      </c>
      <c r="H220" s="277">
        <v>0</v>
      </c>
      <c r="I220" s="277">
        <f>ROUND(G220*H220,2)</f>
        <v>0</v>
      </c>
      <c r="J220" s="278">
        <v>0.00287</v>
      </c>
      <c r="K220" s="276">
        <f>G220*J220</f>
        <v>0</v>
      </c>
      <c r="L220" s="278">
        <v>0</v>
      </c>
      <c r="M220" s="276">
        <f>G220*L220</f>
        <v>0</v>
      </c>
      <c r="N220"/>
      <c r="O220"/>
      <c r="P220"/>
      <c r="Q220"/>
      <c r="R220"/>
      <c r="S220"/>
      <c r="T220"/>
      <c r="U220"/>
    </row>
    <row r="221" spans="1:21" s="279" customFormat="1" ht="12.75" hidden="1">
      <c r="A221" s="273"/>
      <c r="B221" s="273" t="s">
        <v>175</v>
      </c>
      <c r="C221" s="273" t="s">
        <v>546</v>
      </c>
      <c r="D221" s="274" t="s">
        <v>593</v>
      </c>
      <c r="E221" s="275" t="s">
        <v>594</v>
      </c>
      <c r="F221" s="273" t="s">
        <v>179</v>
      </c>
      <c r="G221" s="276">
        <v>0</v>
      </c>
      <c r="H221" s="277">
        <v>209</v>
      </c>
      <c r="I221" s="277">
        <f>ROUND(G221*H221,2)</f>
        <v>0</v>
      </c>
      <c r="J221" s="278">
        <v>0.0004</v>
      </c>
      <c r="K221" s="276">
        <f>G221*J221</f>
        <v>0</v>
      </c>
      <c r="L221" s="278">
        <v>0</v>
      </c>
      <c r="M221" s="276">
        <f>G221*L221</f>
        <v>0</v>
      </c>
      <c r="N221"/>
      <c r="O221"/>
      <c r="P221"/>
      <c r="Q221"/>
      <c r="R221"/>
      <c r="S221"/>
      <c r="T221"/>
      <c r="U221"/>
    </row>
    <row r="222" spans="1:21" s="293" customFormat="1" ht="25.5" customHeight="1" hidden="1">
      <c r="A222" s="273"/>
      <c r="B222" s="273" t="s">
        <v>469</v>
      </c>
      <c r="C222" s="273" t="s">
        <v>470</v>
      </c>
      <c r="D222" s="274" t="s">
        <v>595</v>
      </c>
      <c r="E222" s="275" t="s">
        <v>596</v>
      </c>
      <c r="F222" s="273" t="s">
        <v>179</v>
      </c>
      <c r="G222" s="276">
        <v>0</v>
      </c>
      <c r="H222" s="277">
        <v>1060</v>
      </c>
      <c r="I222" s="277">
        <f>ROUND(G222*H222,2)</f>
        <v>0</v>
      </c>
      <c r="J222" s="278">
        <v>0.0029</v>
      </c>
      <c r="K222" s="276">
        <f>G222*J222</f>
        <v>0</v>
      </c>
      <c r="L222" s="278">
        <v>0</v>
      </c>
      <c r="M222" s="276">
        <f>G222*L222</f>
        <v>0</v>
      </c>
      <c r="N222"/>
      <c r="O222"/>
      <c r="P222"/>
      <c r="Q222"/>
      <c r="R222"/>
      <c r="S222"/>
      <c r="T222"/>
      <c r="U222"/>
    </row>
    <row r="223" spans="1:21" s="279" customFormat="1" ht="12.75" hidden="1">
      <c r="A223" s="273"/>
      <c r="B223" s="273" t="s">
        <v>175</v>
      </c>
      <c r="C223" s="273" t="s">
        <v>546</v>
      </c>
      <c r="D223" s="274" t="s">
        <v>597</v>
      </c>
      <c r="E223" s="275" t="s">
        <v>598</v>
      </c>
      <c r="F223" s="273" t="s">
        <v>280</v>
      </c>
      <c r="G223" s="276">
        <v>0</v>
      </c>
      <c r="H223" s="277">
        <v>52.8</v>
      </c>
      <c r="I223" s="277">
        <f>ROUND(G223*H223,2)</f>
        <v>0</v>
      </c>
      <c r="J223" s="278">
        <v>2E-05</v>
      </c>
      <c r="K223" s="276">
        <f>G223*J223</f>
        <v>0</v>
      </c>
      <c r="L223" s="278">
        <v>0</v>
      </c>
      <c r="M223" s="276">
        <f>G223*L223</f>
        <v>0</v>
      </c>
      <c r="N223"/>
      <c r="O223"/>
      <c r="P223"/>
      <c r="Q223"/>
      <c r="R223"/>
      <c r="S223"/>
      <c r="T223"/>
      <c r="U223"/>
    </row>
    <row r="224" spans="1:21" s="279" customFormat="1" ht="12.75" hidden="1">
      <c r="A224" s="273">
        <v>31</v>
      </c>
      <c r="B224" s="273" t="s">
        <v>175</v>
      </c>
      <c r="C224" s="273" t="s">
        <v>546</v>
      </c>
      <c r="D224" s="274" t="s">
        <v>599</v>
      </c>
      <c r="E224" s="275" t="s">
        <v>600</v>
      </c>
      <c r="F224" s="273" t="s">
        <v>280</v>
      </c>
      <c r="G224" s="276">
        <v>0</v>
      </c>
      <c r="H224" s="277">
        <v>0</v>
      </c>
      <c r="I224" s="277">
        <f>ROUND(G224*H224,2)</f>
        <v>0</v>
      </c>
      <c r="J224" s="278">
        <v>0</v>
      </c>
      <c r="K224" s="276">
        <f>G224*J224</f>
        <v>0</v>
      </c>
      <c r="L224" s="278">
        <v>0</v>
      </c>
      <c r="M224" s="276">
        <f>G224*L224</f>
        <v>0</v>
      </c>
      <c r="N224"/>
      <c r="O224"/>
      <c r="P224"/>
      <c r="Q224"/>
      <c r="R224"/>
      <c r="S224"/>
      <c r="T224"/>
      <c r="U224"/>
    </row>
    <row r="225" spans="1:21" s="279" customFormat="1" ht="12.75" hidden="1">
      <c r="A225" s="273"/>
      <c r="B225" s="273" t="s">
        <v>175</v>
      </c>
      <c r="C225" s="273" t="s">
        <v>546</v>
      </c>
      <c r="D225" s="274" t="s">
        <v>601</v>
      </c>
      <c r="E225" s="275" t="s">
        <v>602</v>
      </c>
      <c r="F225" s="273" t="s">
        <v>179</v>
      </c>
      <c r="G225" s="276">
        <v>0</v>
      </c>
      <c r="H225" s="277">
        <v>184</v>
      </c>
      <c r="I225" s="277">
        <f>ROUND(G225*H225,2)</f>
        <v>0</v>
      </c>
      <c r="J225" s="278">
        <v>0.0003</v>
      </c>
      <c r="K225" s="276">
        <f>G225*J225</f>
        <v>0</v>
      </c>
      <c r="L225" s="278">
        <v>0</v>
      </c>
      <c r="M225" s="276">
        <f>G225*L225</f>
        <v>0</v>
      </c>
      <c r="N225"/>
      <c r="O225"/>
      <c r="P225"/>
      <c r="Q225"/>
      <c r="R225"/>
      <c r="S225"/>
      <c r="T225"/>
      <c r="U225"/>
    </row>
    <row r="226" spans="1:21" s="293" customFormat="1" ht="25.5" customHeight="1" hidden="1">
      <c r="A226" s="273"/>
      <c r="B226" s="273" t="s">
        <v>469</v>
      </c>
      <c r="C226" s="273" t="s">
        <v>470</v>
      </c>
      <c r="D226" s="274" t="s">
        <v>603</v>
      </c>
      <c r="E226" s="275" t="s">
        <v>604</v>
      </c>
      <c r="F226" s="273" t="s">
        <v>179</v>
      </c>
      <c r="G226" s="276">
        <v>0</v>
      </c>
      <c r="H226" s="277">
        <v>474</v>
      </c>
      <c r="I226" s="277">
        <f>ROUND(G226*H226,2)</f>
        <v>0</v>
      </c>
      <c r="J226" s="278">
        <v>0.00368</v>
      </c>
      <c r="K226" s="276">
        <f>G226*J226</f>
        <v>0</v>
      </c>
      <c r="L226" s="278">
        <v>0</v>
      </c>
      <c r="M226" s="276">
        <f>G226*L226</f>
        <v>0</v>
      </c>
      <c r="N226"/>
      <c r="O226"/>
      <c r="P226"/>
      <c r="Q226"/>
      <c r="R226"/>
      <c r="S226"/>
      <c r="T226"/>
      <c r="U226"/>
    </row>
    <row r="227" spans="1:21" s="279" customFormat="1" ht="12.75" hidden="1">
      <c r="A227" s="273"/>
      <c r="B227" s="273" t="s">
        <v>175</v>
      </c>
      <c r="C227" s="273" t="s">
        <v>546</v>
      </c>
      <c r="D227" s="274" t="s">
        <v>605</v>
      </c>
      <c r="E227" s="275" t="s">
        <v>606</v>
      </c>
      <c r="F227" s="273" t="s">
        <v>179</v>
      </c>
      <c r="G227" s="276">
        <v>0</v>
      </c>
      <c r="H227" s="277">
        <v>280</v>
      </c>
      <c r="I227" s="277">
        <f>ROUND(G227*H227,2)</f>
        <v>0</v>
      </c>
      <c r="J227" s="278">
        <v>0.0007</v>
      </c>
      <c r="K227" s="276">
        <f>G227*J227</f>
        <v>0</v>
      </c>
      <c r="L227" s="278">
        <v>0</v>
      </c>
      <c r="M227" s="276">
        <f>G227*L227</f>
        <v>0</v>
      </c>
      <c r="N227"/>
      <c r="O227"/>
      <c r="P227"/>
      <c r="Q227"/>
      <c r="R227"/>
      <c r="S227"/>
      <c r="T227"/>
      <c r="U227"/>
    </row>
    <row r="228" spans="1:21" s="279" customFormat="1" ht="12.75" hidden="1">
      <c r="A228" s="273">
        <v>32</v>
      </c>
      <c r="B228" s="273" t="s">
        <v>175</v>
      </c>
      <c r="C228" s="273" t="s">
        <v>546</v>
      </c>
      <c r="D228" s="274" t="s">
        <v>607</v>
      </c>
      <c r="E228" s="275" t="s">
        <v>608</v>
      </c>
      <c r="F228" s="273" t="s">
        <v>280</v>
      </c>
      <c r="G228" s="276">
        <v>0</v>
      </c>
      <c r="H228" s="277">
        <v>0</v>
      </c>
      <c r="I228" s="277">
        <f>ROUND(G228*H228,2)</f>
        <v>0</v>
      </c>
      <c r="J228" s="278">
        <v>0</v>
      </c>
      <c r="K228" s="276">
        <f>G228*J228</f>
        <v>0</v>
      </c>
      <c r="L228" s="278">
        <v>0.0003</v>
      </c>
      <c r="M228" s="276">
        <f>G228*L228</f>
        <v>0</v>
      </c>
      <c r="N228"/>
      <c r="O228"/>
      <c r="P228"/>
      <c r="Q228"/>
      <c r="R228"/>
      <c r="S228"/>
      <c r="T228"/>
      <c r="U228"/>
    </row>
    <row r="229" spans="1:21" s="279" customFormat="1" ht="12.75" hidden="1">
      <c r="A229" s="273"/>
      <c r="B229" s="273" t="s">
        <v>175</v>
      </c>
      <c r="C229" s="273" t="s">
        <v>546</v>
      </c>
      <c r="D229" s="274" t="s">
        <v>609</v>
      </c>
      <c r="E229" s="275" t="s">
        <v>610</v>
      </c>
      <c r="F229" s="273" t="s">
        <v>280</v>
      </c>
      <c r="G229" s="276">
        <v>0</v>
      </c>
      <c r="H229" s="277">
        <v>126</v>
      </c>
      <c r="I229" s="277">
        <f>ROUND(G229*H229,2)</f>
        <v>0</v>
      </c>
      <c r="J229" s="278">
        <v>2E-05</v>
      </c>
      <c r="K229" s="276">
        <f>G229*J229</f>
        <v>0</v>
      </c>
      <c r="L229" s="278">
        <v>0</v>
      </c>
      <c r="M229" s="276">
        <f>G229*L229</f>
        <v>0</v>
      </c>
      <c r="N229"/>
      <c r="O229"/>
      <c r="P229"/>
      <c r="Q229"/>
      <c r="R229"/>
      <c r="S229"/>
      <c r="T229"/>
      <c r="U229"/>
    </row>
    <row r="230" spans="1:21" s="293" customFormat="1" ht="12.75" hidden="1">
      <c r="A230" s="273">
        <v>33</v>
      </c>
      <c r="B230" s="273" t="s">
        <v>469</v>
      </c>
      <c r="C230" s="273" t="s">
        <v>470</v>
      </c>
      <c r="D230" s="274" t="s">
        <v>611</v>
      </c>
      <c r="E230" s="275" t="s">
        <v>612</v>
      </c>
      <c r="F230" s="273" t="s">
        <v>280</v>
      </c>
      <c r="G230" s="276">
        <v>0</v>
      </c>
      <c r="H230" s="277">
        <v>0</v>
      </c>
      <c r="I230" s="277">
        <f>ROUND(G230*H230,2)</f>
        <v>0</v>
      </c>
      <c r="J230" s="278">
        <v>0.00015000000000000001</v>
      </c>
      <c r="K230" s="276">
        <f>G230*J230</f>
        <v>0</v>
      </c>
      <c r="L230" s="278">
        <v>0</v>
      </c>
      <c r="M230" s="276">
        <f>G230*L230</f>
        <v>0</v>
      </c>
      <c r="N230"/>
      <c r="O230"/>
      <c r="P230"/>
      <c r="Q230"/>
      <c r="R230"/>
      <c r="S230"/>
      <c r="T230"/>
      <c r="U230"/>
    </row>
    <row r="231" spans="1:21" s="279" customFormat="1" ht="12.75" hidden="1">
      <c r="A231" s="273">
        <v>34</v>
      </c>
      <c r="B231" s="273" t="s">
        <v>175</v>
      </c>
      <c r="C231" s="273" t="s">
        <v>546</v>
      </c>
      <c r="D231" s="274" t="s">
        <v>613</v>
      </c>
      <c r="E231" s="275" t="s">
        <v>614</v>
      </c>
      <c r="F231" s="273" t="s">
        <v>280</v>
      </c>
      <c r="G231" s="276">
        <v>0</v>
      </c>
      <c r="H231" s="277">
        <v>0</v>
      </c>
      <c r="I231" s="277">
        <f>ROUND(G231*H231,2)</f>
        <v>0</v>
      </c>
      <c r="J231" s="278">
        <v>3.0000000000000004E-05</v>
      </c>
      <c r="K231" s="276">
        <f>G231*J231</f>
        <v>0</v>
      </c>
      <c r="L231" s="278">
        <v>0</v>
      </c>
      <c r="M231" s="276">
        <f>G231*L231</f>
        <v>0</v>
      </c>
      <c r="N231"/>
      <c r="O231"/>
      <c r="P231"/>
      <c r="Q231"/>
      <c r="R231"/>
      <c r="S231"/>
      <c r="T231"/>
      <c r="U231"/>
    </row>
    <row r="232" spans="1:21" s="279" customFormat="1" ht="12.75" hidden="1">
      <c r="A232" s="273">
        <v>35</v>
      </c>
      <c r="B232" s="273" t="s">
        <v>175</v>
      </c>
      <c r="C232" s="273" t="s">
        <v>546</v>
      </c>
      <c r="D232" s="274" t="s">
        <v>615</v>
      </c>
      <c r="E232" s="275" t="s">
        <v>616</v>
      </c>
      <c r="F232" s="273" t="s">
        <v>179</v>
      </c>
      <c r="G232" s="276">
        <v>0</v>
      </c>
      <c r="H232" s="277">
        <v>0</v>
      </c>
      <c r="I232" s="277">
        <f>ROUND(G232*H232,2)</f>
        <v>0</v>
      </c>
      <c r="J232" s="278">
        <v>0</v>
      </c>
      <c r="K232" s="276">
        <f>G232*J232</f>
        <v>0</v>
      </c>
      <c r="L232" s="278">
        <v>0</v>
      </c>
      <c r="M232" s="276">
        <f>G232*L232</f>
        <v>0</v>
      </c>
      <c r="N232"/>
      <c r="O232"/>
      <c r="P232"/>
      <c r="Q232"/>
      <c r="R232"/>
      <c r="S232"/>
      <c r="T232"/>
      <c r="U232"/>
    </row>
    <row r="233" spans="1:21" s="279" customFormat="1" ht="12.75" hidden="1">
      <c r="A233" s="273"/>
      <c r="B233" s="273" t="s">
        <v>175</v>
      </c>
      <c r="C233" s="273" t="s">
        <v>546</v>
      </c>
      <c r="D233" s="274" t="s">
        <v>617</v>
      </c>
      <c r="E233" s="275" t="s">
        <v>618</v>
      </c>
      <c r="F233" s="273" t="s">
        <v>179</v>
      </c>
      <c r="G233" s="276">
        <v>0</v>
      </c>
      <c r="H233" s="277">
        <v>137</v>
      </c>
      <c r="I233" s="277">
        <f>ROUND(G233*H233,2)</f>
        <v>0</v>
      </c>
      <c r="J233" s="278">
        <v>5E-05</v>
      </c>
      <c r="K233" s="276">
        <f>G233*J233</f>
        <v>0</v>
      </c>
      <c r="L233" s="278">
        <v>0</v>
      </c>
      <c r="M233" s="276">
        <f>G233*L233</f>
        <v>0</v>
      </c>
      <c r="N233"/>
      <c r="O233"/>
      <c r="P233"/>
      <c r="Q233"/>
      <c r="R233"/>
      <c r="S233"/>
      <c r="T233"/>
      <c r="U233"/>
    </row>
    <row r="234" spans="1:21" s="279" customFormat="1" ht="12.75" hidden="1">
      <c r="A234" s="273"/>
      <c r="B234" s="273" t="s">
        <v>175</v>
      </c>
      <c r="C234" s="273" t="s">
        <v>546</v>
      </c>
      <c r="D234" s="274" t="s">
        <v>619</v>
      </c>
      <c r="E234" s="275" t="s">
        <v>620</v>
      </c>
      <c r="F234" s="273" t="s">
        <v>179</v>
      </c>
      <c r="G234" s="276">
        <v>0</v>
      </c>
      <c r="H234" s="277">
        <v>200</v>
      </c>
      <c r="I234" s="277">
        <f>ROUND(G234*H234,2)</f>
        <v>0</v>
      </c>
      <c r="J234" s="278">
        <v>0.0001</v>
      </c>
      <c r="K234" s="276">
        <f>G234*J234</f>
        <v>0</v>
      </c>
      <c r="L234" s="278">
        <v>0</v>
      </c>
      <c r="M234" s="276">
        <f>G234*L234</f>
        <v>0</v>
      </c>
      <c r="N234"/>
      <c r="O234"/>
      <c r="P234"/>
      <c r="Q234"/>
      <c r="R234"/>
      <c r="S234"/>
      <c r="T234"/>
      <c r="U234"/>
    </row>
    <row r="235" spans="1:21" s="279" customFormat="1" ht="12.75" hidden="1">
      <c r="A235" s="273"/>
      <c r="B235" s="273" t="s">
        <v>175</v>
      </c>
      <c r="C235" s="273" t="s">
        <v>546</v>
      </c>
      <c r="D235" s="274" t="s">
        <v>621</v>
      </c>
      <c r="E235" s="275" t="s">
        <v>622</v>
      </c>
      <c r="F235" s="273" t="s">
        <v>179</v>
      </c>
      <c r="G235" s="276">
        <v>0</v>
      </c>
      <c r="H235" s="277">
        <v>37.8</v>
      </c>
      <c r="I235" s="277">
        <f>ROUND(G235*H235,2)</f>
        <v>0</v>
      </c>
      <c r="J235" s="278">
        <v>3.0000000000000004E-05</v>
      </c>
      <c r="K235" s="276">
        <f>G235*J235</f>
        <v>0</v>
      </c>
      <c r="L235" s="278">
        <v>0</v>
      </c>
      <c r="M235" s="276">
        <f>G235*L235</f>
        <v>0</v>
      </c>
      <c r="N235"/>
      <c r="O235"/>
      <c r="P235"/>
      <c r="Q235"/>
      <c r="R235"/>
      <c r="S235"/>
      <c r="T235"/>
      <c r="U235"/>
    </row>
    <row r="236" spans="1:21" s="279" customFormat="1" ht="12.75" hidden="1">
      <c r="A236" s="273"/>
      <c r="B236" s="273" t="s">
        <v>175</v>
      </c>
      <c r="C236" s="273" t="s">
        <v>546</v>
      </c>
      <c r="D236" s="274" t="s">
        <v>623</v>
      </c>
      <c r="E236" s="275" t="s">
        <v>624</v>
      </c>
      <c r="F236" s="273" t="s">
        <v>179</v>
      </c>
      <c r="G236" s="276">
        <v>0</v>
      </c>
      <c r="H236" s="277">
        <v>55.1</v>
      </c>
      <c r="I236" s="277">
        <f>ROUND(G236*H236,2)</f>
        <v>0</v>
      </c>
      <c r="J236" s="278">
        <v>3.0000000000000004E-05</v>
      </c>
      <c r="K236" s="276">
        <f>G236*J236</f>
        <v>0</v>
      </c>
      <c r="L236" s="278">
        <v>0</v>
      </c>
      <c r="M236" s="276">
        <f>G236*L236</f>
        <v>0</v>
      </c>
      <c r="N236"/>
      <c r="O236"/>
      <c r="P236"/>
      <c r="Q236"/>
      <c r="R236"/>
      <c r="S236"/>
      <c r="T236"/>
      <c r="U236"/>
    </row>
    <row r="237" spans="1:21" s="279" customFormat="1" ht="12.75" hidden="1">
      <c r="A237" s="273"/>
      <c r="B237" s="273" t="s">
        <v>175</v>
      </c>
      <c r="C237" s="273" t="s">
        <v>546</v>
      </c>
      <c r="D237" s="274" t="s">
        <v>625</v>
      </c>
      <c r="E237" s="275" t="s">
        <v>626</v>
      </c>
      <c r="F237" s="273" t="s">
        <v>179</v>
      </c>
      <c r="G237" s="276">
        <v>0</v>
      </c>
      <c r="H237" s="277">
        <v>67.3</v>
      </c>
      <c r="I237" s="277">
        <f>ROUND(G237*H237,2)</f>
        <v>0</v>
      </c>
      <c r="J237" s="278">
        <v>5E-05</v>
      </c>
      <c r="K237" s="276">
        <f>G237*J237</f>
        <v>0</v>
      </c>
      <c r="L237" s="278">
        <v>0</v>
      </c>
      <c r="M237" s="276">
        <f>G237*L237</f>
        <v>0</v>
      </c>
      <c r="N237"/>
      <c r="O237"/>
      <c r="P237"/>
      <c r="Q237"/>
      <c r="R237"/>
      <c r="S237"/>
      <c r="T237"/>
      <c r="U237"/>
    </row>
    <row r="238" spans="1:21" s="279" customFormat="1" ht="12.75" hidden="1">
      <c r="A238" s="273"/>
      <c r="B238" s="273" t="s">
        <v>175</v>
      </c>
      <c r="C238" s="273" t="s">
        <v>546</v>
      </c>
      <c r="D238" s="274" t="s">
        <v>627</v>
      </c>
      <c r="E238" s="275" t="s">
        <v>628</v>
      </c>
      <c r="F238" s="273" t="s">
        <v>280</v>
      </c>
      <c r="G238" s="276">
        <v>0</v>
      </c>
      <c r="H238" s="277">
        <v>7.08</v>
      </c>
      <c r="I238" s="277">
        <f>ROUND(G238*H238,2)</f>
        <v>0</v>
      </c>
      <c r="J238" s="278">
        <v>0</v>
      </c>
      <c r="K238" s="276">
        <f>G238*J238</f>
        <v>0</v>
      </c>
      <c r="L238" s="278">
        <v>0</v>
      </c>
      <c r="M238" s="276">
        <f>G238*L238</f>
        <v>0</v>
      </c>
      <c r="N238"/>
      <c r="O238"/>
      <c r="P238"/>
      <c r="Q238"/>
      <c r="R238"/>
      <c r="S238"/>
      <c r="T238"/>
      <c r="U238"/>
    </row>
    <row r="239" spans="1:21" s="279" customFormat="1" ht="12.75" hidden="1">
      <c r="A239" s="273">
        <v>36</v>
      </c>
      <c r="B239" s="273" t="s">
        <v>175</v>
      </c>
      <c r="C239" s="273" t="s">
        <v>546</v>
      </c>
      <c r="D239" s="274" t="s">
        <v>629</v>
      </c>
      <c r="E239" s="275" t="s">
        <v>630</v>
      </c>
      <c r="F239" s="273" t="s">
        <v>179</v>
      </c>
      <c r="G239" s="276">
        <f>G220</f>
        <v>0</v>
      </c>
      <c r="H239" s="277">
        <v>0</v>
      </c>
      <c r="I239" s="277">
        <f>ROUND(G239*H239,2)</f>
        <v>0</v>
      </c>
      <c r="J239" s="278">
        <v>0</v>
      </c>
      <c r="K239" s="276">
        <f>G239*J239</f>
        <v>0</v>
      </c>
      <c r="L239" s="278">
        <v>0</v>
      </c>
      <c r="M239" s="276">
        <f>G239*L239</f>
        <v>0</v>
      </c>
      <c r="N239"/>
      <c r="O239"/>
      <c r="P239"/>
      <c r="Q239"/>
      <c r="R239"/>
      <c r="S239"/>
      <c r="T239"/>
      <c r="U239"/>
    </row>
    <row r="240" spans="1:21" s="279" customFormat="1" ht="12.75" hidden="1">
      <c r="A240" s="273"/>
      <c r="B240" s="273" t="s">
        <v>175</v>
      </c>
      <c r="C240" s="273" t="s">
        <v>546</v>
      </c>
      <c r="D240" s="274" t="s">
        <v>631</v>
      </c>
      <c r="E240" s="275" t="s">
        <v>632</v>
      </c>
      <c r="F240" s="273" t="s">
        <v>127</v>
      </c>
      <c r="G240" s="276">
        <v>0</v>
      </c>
      <c r="H240" s="277">
        <v>0.37</v>
      </c>
      <c r="I240" s="277">
        <f>ROUND(G240*H240,2)</f>
        <v>0</v>
      </c>
      <c r="J240" s="278">
        <v>0</v>
      </c>
      <c r="K240" s="276">
        <f>G240*J240</f>
        <v>0</v>
      </c>
      <c r="L240" s="278">
        <v>0</v>
      </c>
      <c r="M240" s="276">
        <f>G240*L240</f>
        <v>0</v>
      </c>
      <c r="N240"/>
      <c r="O240"/>
      <c r="P240"/>
      <c r="Q240"/>
      <c r="R240"/>
      <c r="S240"/>
      <c r="T240"/>
      <c r="U240"/>
    </row>
    <row r="241" spans="1:21" s="279" customFormat="1" ht="12.75" hidden="1">
      <c r="A241" s="273">
        <v>37</v>
      </c>
      <c r="B241" s="273" t="s">
        <v>175</v>
      </c>
      <c r="C241" s="273" t="s">
        <v>546</v>
      </c>
      <c r="D241" s="274" t="s">
        <v>633</v>
      </c>
      <c r="E241" s="275" t="s">
        <v>634</v>
      </c>
      <c r="F241" s="273" t="s">
        <v>127</v>
      </c>
      <c r="G241" s="276">
        <v>0</v>
      </c>
      <c r="H241" s="277">
        <v>0</v>
      </c>
      <c r="I241" s="277">
        <f>ROUND(G241*H241,2)</f>
        <v>0</v>
      </c>
      <c r="J241" s="278">
        <v>0</v>
      </c>
      <c r="K241" s="276">
        <f>G241*J241</f>
        <v>0</v>
      </c>
      <c r="L241" s="278">
        <v>0</v>
      </c>
      <c r="M241" s="276">
        <f>G241*L241</f>
        <v>0</v>
      </c>
      <c r="N241"/>
      <c r="O241"/>
      <c r="P241"/>
      <c r="Q241"/>
      <c r="R241"/>
      <c r="S241"/>
      <c r="T241"/>
      <c r="U241"/>
    </row>
    <row r="242" spans="1:21" s="279" customFormat="1" ht="12.75" hidden="1">
      <c r="A242" s="273"/>
      <c r="B242" s="273" t="s">
        <v>175</v>
      </c>
      <c r="C242" s="273" t="s">
        <v>546</v>
      </c>
      <c r="D242" s="274" t="s">
        <v>635</v>
      </c>
      <c r="E242" s="275" t="s">
        <v>636</v>
      </c>
      <c r="F242" s="273" t="s">
        <v>127</v>
      </c>
      <c r="G242" s="276">
        <v>0</v>
      </c>
      <c r="H242" s="277">
        <v>0.4</v>
      </c>
      <c r="I242" s="277">
        <f>ROUND(G242*H242,2)</f>
        <v>0</v>
      </c>
      <c r="J242" s="278">
        <v>0</v>
      </c>
      <c r="K242" s="276">
        <f>G242*J242</f>
        <v>0</v>
      </c>
      <c r="L242" s="278">
        <v>0</v>
      </c>
      <c r="M242" s="276">
        <f>G242*L242</f>
        <v>0</v>
      </c>
      <c r="N242"/>
      <c r="O242"/>
      <c r="P242"/>
      <c r="Q242"/>
      <c r="R242"/>
      <c r="S242"/>
      <c r="T242"/>
      <c r="U242"/>
    </row>
    <row r="243" spans="2:21" s="268" customFormat="1" ht="12.75" hidden="1">
      <c r="B243" s="269" t="s">
        <v>68</v>
      </c>
      <c r="D243" s="270">
        <v>763</v>
      </c>
      <c r="E243" s="270" t="s">
        <v>637</v>
      </c>
      <c r="H243" s="280"/>
      <c r="I243" s="271">
        <f>SUM(I244:I252)</f>
        <v>0</v>
      </c>
      <c r="K243" s="272">
        <f>SUM(K246:K252)</f>
        <v>0</v>
      </c>
      <c r="M243" s="272">
        <f>SUM(M246:M252)</f>
        <v>0</v>
      </c>
      <c r="N243"/>
      <c r="O243"/>
      <c r="P243"/>
      <c r="Q243"/>
      <c r="R243"/>
      <c r="S243"/>
      <c r="T243"/>
      <c r="U243"/>
    </row>
    <row r="244" spans="1:21" s="284" customFormat="1" ht="12.75" hidden="1">
      <c r="A244" s="289"/>
      <c r="B244" s="289" t="s">
        <v>175</v>
      </c>
      <c r="C244" s="289">
        <v>763</v>
      </c>
      <c r="D244" s="290" t="s">
        <v>638</v>
      </c>
      <c r="E244" s="291" t="s">
        <v>639</v>
      </c>
      <c r="F244" s="289" t="s">
        <v>179</v>
      </c>
      <c r="G244" s="283">
        <v>0</v>
      </c>
      <c r="H244" s="292">
        <v>126</v>
      </c>
      <c r="I244" s="292">
        <f>ROUND(G244*H244,2)</f>
        <v>0</v>
      </c>
      <c r="J244" s="282"/>
      <c r="K244" s="283"/>
      <c r="L244" s="282"/>
      <c r="M244" s="283"/>
      <c r="N244"/>
      <c r="O244"/>
      <c r="P244"/>
      <c r="Q244"/>
      <c r="R244"/>
      <c r="S244"/>
      <c r="T244"/>
      <c r="U244"/>
    </row>
    <row r="245" spans="1:21" s="284" customFormat="1" ht="25.5" customHeight="1" hidden="1">
      <c r="A245" s="289"/>
      <c r="B245" s="289" t="s">
        <v>175</v>
      </c>
      <c r="C245" s="289">
        <v>763</v>
      </c>
      <c r="D245" s="290" t="s">
        <v>640</v>
      </c>
      <c r="E245" s="291" t="s">
        <v>641</v>
      </c>
      <c r="F245" s="289" t="s">
        <v>179</v>
      </c>
      <c r="G245" s="283">
        <v>0</v>
      </c>
      <c r="H245" s="292">
        <v>348</v>
      </c>
      <c r="I245" s="292">
        <f>ROUND(G245*H245,2)</f>
        <v>0</v>
      </c>
      <c r="J245" s="282"/>
      <c r="K245" s="283"/>
      <c r="L245" s="282"/>
      <c r="M245" s="283"/>
      <c r="N245"/>
      <c r="O245"/>
      <c r="P245"/>
      <c r="Q245"/>
      <c r="R245"/>
      <c r="S245"/>
      <c r="T245"/>
      <c r="U245"/>
    </row>
    <row r="246" spans="1:21" s="284" customFormat="1" ht="12.75" hidden="1">
      <c r="A246" s="289"/>
      <c r="B246" s="289" t="s">
        <v>469</v>
      </c>
      <c r="C246" s="289">
        <v>590</v>
      </c>
      <c r="D246" s="290" t="s">
        <v>642</v>
      </c>
      <c r="E246" s="291" t="s">
        <v>643</v>
      </c>
      <c r="F246" s="289" t="s">
        <v>179</v>
      </c>
      <c r="G246" s="283">
        <f>G245</f>
        <v>0</v>
      </c>
      <c r="H246" s="292">
        <v>150</v>
      </c>
      <c r="I246" s="292">
        <f>ROUND(G246*H246,2)</f>
        <v>0</v>
      </c>
      <c r="J246" s="282">
        <v>0</v>
      </c>
      <c r="K246" s="283">
        <f>G246*J246</f>
        <v>0</v>
      </c>
      <c r="L246" s="282">
        <v>0.0815</v>
      </c>
      <c r="M246" s="283">
        <f>G246*L246</f>
        <v>0</v>
      </c>
      <c r="N246"/>
      <c r="O246"/>
      <c r="P246"/>
      <c r="Q246"/>
      <c r="R246"/>
      <c r="S246"/>
      <c r="T246"/>
      <c r="U246"/>
    </row>
    <row r="247" spans="1:21" s="284" customFormat="1" ht="12.75" hidden="1">
      <c r="A247" s="289"/>
      <c r="B247" s="289" t="s">
        <v>469</v>
      </c>
      <c r="C247" s="289">
        <v>590</v>
      </c>
      <c r="D247" s="290" t="s">
        <v>644</v>
      </c>
      <c r="E247" s="291" t="s">
        <v>645</v>
      </c>
      <c r="F247" s="289" t="s">
        <v>280</v>
      </c>
      <c r="G247" s="283">
        <f>G245*0.95</f>
        <v>0</v>
      </c>
      <c r="H247" s="292">
        <v>30.2</v>
      </c>
      <c r="I247" s="292">
        <f>ROUND(G247*H247,2)</f>
        <v>0</v>
      </c>
      <c r="J247" s="282">
        <v>0</v>
      </c>
      <c r="K247" s="283">
        <f>G247*J247</f>
        <v>0</v>
      </c>
      <c r="L247" s="282">
        <v>0.0272</v>
      </c>
      <c r="M247" s="283">
        <f>G247*L247</f>
        <v>0</v>
      </c>
      <c r="N247"/>
      <c r="O247"/>
      <c r="P247"/>
      <c r="Q247"/>
      <c r="R247"/>
      <c r="S247"/>
      <c r="T247"/>
      <c r="U247"/>
    </row>
    <row r="248" spans="1:21" s="284" customFormat="1" ht="12.75" hidden="1">
      <c r="A248" s="289"/>
      <c r="B248" s="289" t="s">
        <v>469</v>
      </c>
      <c r="C248" s="289">
        <v>590</v>
      </c>
      <c r="D248" s="290" t="s">
        <v>644</v>
      </c>
      <c r="E248" s="291" t="s">
        <v>646</v>
      </c>
      <c r="F248" s="289" t="s">
        <v>280</v>
      </c>
      <c r="G248" s="283">
        <f>1.2*G245</f>
        <v>0</v>
      </c>
      <c r="H248" s="292">
        <v>30.2</v>
      </c>
      <c r="I248" s="292">
        <f>ROUND(G248*H248,2)</f>
        <v>0</v>
      </c>
      <c r="J248" s="282">
        <v>0</v>
      </c>
      <c r="K248" s="283">
        <f>G248*J248</f>
        <v>0</v>
      </c>
      <c r="L248" s="282">
        <v>0.0272</v>
      </c>
      <c r="M248" s="283">
        <f>G248*L248</f>
        <v>0</v>
      </c>
      <c r="N248"/>
      <c r="O248"/>
      <c r="P248"/>
      <c r="Q248"/>
      <c r="R248"/>
      <c r="S248"/>
      <c r="T248"/>
      <c r="U248"/>
    </row>
    <row r="249" spans="1:21" s="284" customFormat="1" ht="12.75" hidden="1">
      <c r="A249" s="289"/>
      <c r="B249" s="289" t="s">
        <v>469</v>
      </c>
      <c r="C249" s="289">
        <v>590</v>
      </c>
      <c r="D249" s="290" t="s">
        <v>647</v>
      </c>
      <c r="E249" s="291" t="s">
        <v>648</v>
      </c>
      <c r="F249" s="289" t="s">
        <v>280</v>
      </c>
      <c r="G249" s="283">
        <f>G245*1.35</f>
        <v>0</v>
      </c>
      <c r="H249" s="292">
        <v>29</v>
      </c>
      <c r="I249" s="292">
        <f>ROUND(G249*H249,2)</f>
        <v>0</v>
      </c>
      <c r="J249" s="282">
        <v>0</v>
      </c>
      <c r="K249" s="283">
        <f>G249*J249</f>
        <v>0</v>
      </c>
      <c r="L249" s="282">
        <v>0.0272</v>
      </c>
      <c r="M249" s="283">
        <f>G249*L249</f>
        <v>0</v>
      </c>
      <c r="N249"/>
      <c r="O249"/>
      <c r="P249"/>
      <c r="Q249"/>
      <c r="R249"/>
      <c r="S249"/>
      <c r="T249"/>
      <c r="U249"/>
    </row>
    <row r="250" spans="1:21" s="284" customFormat="1" ht="12.75" hidden="1">
      <c r="A250" s="289"/>
      <c r="B250" s="289" t="s">
        <v>469</v>
      </c>
      <c r="C250" s="289">
        <v>590</v>
      </c>
      <c r="D250" s="290" t="s">
        <v>649</v>
      </c>
      <c r="E250" s="291" t="s">
        <v>650</v>
      </c>
      <c r="F250" s="289" t="s">
        <v>280</v>
      </c>
      <c r="G250" s="283">
        <v>0</v>
      </c>
      <c r="H250" s="292">
        <v>129</v>
      </c>
      <c r="I250" s="292">
        <f>ROUND(G250*H250,2)</f>
        <v>0</v>
      </c>
      <c r="J250" s="282">
        <v>0.0029</v>
      </c>
      <c r="K250" s="283">
        <f>G250*J250</f>
        <v>0</v>
      </c>
      <c r="L250" s="282">
        <v>0</v>
      </c>
      <c r="M250" s="283">
        <f>G250*L250</f>
        <v>0</v>
      </c>
      <c r="N250"/>
      <c r="O250"/>
      <c r="P250"/>
      <c r="Q250"/>
      <c r="R250"/>
      <c r="S250"/>
      <c r="T250"/>
      <c r="U250"/>
    </row>
    <row r="251" spans="1:21" s="284" customFormat="1" ht="12.75" hidden="1">
      <c r="A251" s="289"/>
      <c r="B251" s="289" t="s">
        <v>469</v>
      </c>
      <c r="C251" s="289">
        <v>590</v>
      </c>
      <c r="D251" s="290" t="s">
        <v>651</v>
      </c>
      <c r="E251" s="291" t="s">
        <v>652</v>
      </c>
      <c r="F251" s="289" t="s">
        <v>199</v>
      </c>
      <c r="G251" s="283">
        <v>0</v>
      </c>
      <c r="H251" s="292">
        <v>6</v>
      </c>
      <c r="I251" s="292">
        <f>ROUND(G251*H251,2)</f>
        <v>0</v>
      </c>
      <c r="J251" s="282">
        <v>0.003</v>
      </c>
      <c r="K251" s="283">
        <f>G251*J251</f>
        <v>0</v>
      </c>
      <c r="L251" s="282">
        <v>0</v>
      </c>
      <c r="M251" s="283">
        <f>G251*L251</f>
        <v>0</v>
      </c>
      <c r="N251"/>
      <c r="O251"/>
      <c r="P251"/>
      <c r="Q251"/>
      <c r="R251"/>
      <c r="S251"/>
      <c r="T251"/>
      <c r="U251"/>
    </row>
    <row r="252" spans="1:21" s="284" customFormat="1" ht="12.75" hidden="1">
      <c r="A252" s="289"/>
      <c r="B252" s="289" t="s">
        <v>469</v>
      </c>
      <c r="C252" s="289">
        <v>590</v>
      </c>
      <c r="D252" s="290" t="s">
        <v>653</v>
      </c>
      <c r="E252" s="291" t="s">
        <v>654</v>
      </c>
      <c r="F252" s="289" t="s">
        <v>199</v>
      </c>
      <c r="G252" s="283">
        <v>0</v>
      </c>
      <c r="H252" s="292">
        <v>1.3</v>
      </c>
      <c r="I252" s="292">
        <f>ROUND(G252*H252,2)</f>
        <v>0</v>
      </c>
      <c r="J252" s="282">
        <v>0.003</v>
      </c>
      <c r="K252" s="283">
        <f>G252*J252</f>
        <v>0</v>
      </c>
      <c r="L252" s="282">
        <v>0</v>
      </c>
      <c r="M252" s="283">
        <f>G252*L252</f>
        <v>0</v>
      </c>
      <c r="N252"/>
      <c r="O252"/>
      <c r="P252"/>
      <c r="Q252"/>
      <c r="R252"/>
      <c r="S252"/>
      <c r="T252"/>
      <c r="U252"/>
    </row>
    <row r="253" spans="2:21" s="268" customFormat="1" ht="12.75" hidden="1">
      <c r="B253" s="269" t="s">
        <v>68</v>
      </c>
      <c r="D253" s="270">
        <v>781</v>
      </c>
      <c r="E253" s="270" t="s">
        <v>655</v>
      </c>
      <c r="H253" s="280"/>
      <c r="I253" s="271">
        <f>SUM(I254:I278)</f>
        <v>0</v>
      </c>
      <c r="K253" s="272">
        <f>SUM(K254:K273)</f>
        <v>0</v>
      </c>
      <c r="M253" s="272">
        <f>SUM(M254:M273)</f>
        <v>0</v>
      </c>
      <c r="N253"/>
      <c r="O253"/>
      <c r="P253"/>
      <c r="Q253"/>
      <c r="R253"/>
      <c r="S253"/>
      <c r="T253"/>
      <c r="U253"/>
    </row>
    <row r="254" spans="1:21" s="279" customFormat="1" ht="12.75" hidden="1">
      <c r="A254" s="273">
        <v>43</v>
      </c>
      <c r="B254" s="273" t="s">
        <v>175</v>
      </c>
      <c r="C254" s="273" t="s">
        <v>656</v>
      </c>
      <c r="D254" s="274" t="s">
        <v>657</v>
      </c>
      <c r="E254" s="275" t="s">
        <v>658</v>
      </c>
      <c r="F254" s="273" t="s">
        <v>179</v>
      </c>
      <c r="G254" s="276">
        <v>0</v>
      </c>
      <c r="H254" s="277">
        <v>104</v>
      </c>
      <c r="I254" s="277">
        <f>ROUND(G254*H254,2)</f>
        <v>0</v>
      </c>
      <c r="J254" s="278">
        <v>0</v>
      </c>
      <c r="K254" s="276">
        <f>G254*J254</f>
        <v>0</v>
      </c>
      <c r="L254" s="278">
        <v>0.0815</v>
      </c>
      <c r="M254" s="276">
        <f>G254*L254</f>
        <v>0</v>
      </c>
      <c r="N254"/>
      <c r="O254"/>
      <c r="P254"/>
      <c r="Q254"/>
      <c r="R254"/>
      <c r="S254"/>
      <c r="T254"/>
      <c r="U254"/>
    </row>
    <row r="255" spans="1:21" s="279" customFormat="1" ht="12.75" hidden="1">
      <c r="A255" s="273"/>
      <c r="B255" s="273" t="s">
        <v>175</v>
      </c>
      <c r="C255" s="273" t="s">
        <v>656</v>
      </c>
      <c r="D255" s="274" t="s">
        <v>659</v>
      </c>
      <c r="E255" s="275" t="s">
        <v>660</v>
      </c>
      <c r="F255" s="273" t="s">
        <v>179</v>
      </c>
      <c r="G255" s="276">
        <v>0</v>
      </c>
      <c r="H255" s="277">
        <v>67.9</v>
      </c>
      <c r="I255" s="277">
        <f>ROUND(G255*H255,2)</f>
        <v>0</v>
      </c>
      <c r="J255" s="278">
        <v>0</v>
      </c>
      <c r="K255" s="276">
        <f>G255*J255</f>
        <v>0</v>
      </c>
      <c r="L255" s="278">
        <v>0.0272</v>
      </c>
      <c r="M255" s="276">
        <f>G255*L255</f>
        <v>0</v>
      </c>
      <c r="N255"/>
      <c r="O255"/>
      <c r="P255"/>
      <c r="Q255"/>
      <c r="R255"/>
      <c r="S255"/>
      <c r="T255"/>
      <c r="U255"/>
    </row>
    <row r="256" spans="1:21" s="279" customFormat="1" ht="12.75" hidden="1">
      <c r="A256" s="273"/>
      <c r="B256" s="273" t="s">
        <v>175</v>
      </c>
      <c r="C256" s="273" t="s">
        <v>656</v>
      </c>
      <c r="D256" s="274" t="s">
        <v>661</v>
      </c>
      <c r="E256" s="275" t="s">
        <v>662</v>
      </c>
      <c r="F256" s="273" t="s">
        <v>179</v>
      </c>
      <c r="G256" s="276">
        <v>0</v>
      </c>
      <c r="H256" s="277">
        <v>710</v>
      </c>
      <c r="I256" s="277">
        <f>ROUND(G256*H256,2)</f>
        <v>0</v>
      </c>
      <c r="J256" s="278">
        <v>0.0029500000000000004</v>
      </c>
      <c r="K256" s="276">
        <f>G256*J256</f>
        <v>0</v>
      </c>
      <c r="L256" s="278">
        <v>0</v>
      </c>
      <c r="M256" s="276">
        <f>G256*L256</f>
        <v>0</v>
      </c>
      <c r="N256"/>
      <c r="O256"/>
      <c r="P256"/>
      <c r="Q256"/>
      <c r="R256"/>
      <c r="S256"/>
      <c r="T256"/>
      <c r="U256"/>
    </row>
    <row r="257" spans="1:21" s="279" customFormat="1" ht="12.75" hidden="1">
      <c r="A257" s="273"/>
      <c r="B257" s="273" t="s">
        <v>175</v>
      </c>
      <c r="C257" s="273" t="s">
        <v>656</v>
      </c>
      <c r="D257" s="274" t="s">
        <v>663</v>
      </c>
      <c r="E257" s="275" t="s">
        <v>664</v>
      </c>
      <c r="F257" s="273" t="s">
        <v>179</v>
      </c>
      <c r="G257" s="276">
        <v>0</v>
      </c>
      <c r="H257" s="277">
        <v>442</v>
      </c>
      <c r="I257" s="277">
        <f>ROUND(G257*H257,2)</f>
        <v>0</v>
      </c>
      <c r="J257" s="278">
        <v>0.0029</v>
      </c>
      <c r="K257" s="276">
        <f>G257*J257</f>
        <v>0</v>
      </c>
      <c r="L257" s="278">
        <v>0</v>
      </c>
      <c r="M257" s="276">
        <f>G257*L257</f>
        <v>0</v>
      </c>
      <c r="N257"/>
      <c r="O257"/>
      <c r="P257"/>
      <c r="Q257"/>
      <c r="R257"/>
      <c r="S257"/>
      <c r="T257"/>
      <c r="U257"/>
    </row>
    <row r="258" spans="1:21" s="279" customFormat="1" ht="12.75" hidden="1">
      <c r="A258" s="273"/>
      <c r="B258" s="273" t="s">
        <v>175</v>
      </c>
      <c r="C258" s="273" t="s">
        <v>656</v>
      </c>
      <c r="D258" s="274" t="s">
        <v>665</v>
      </c>
      <c r="E258" s="275" t="s">
        <v>666</v>
      </c>
      <c r="F258" s="273" t="s">
        <v>179</v>
      </c>
      <c r="G258" s="276">
        <v>0</v>
      </c>
      <c r="H258" s="277">
        <v>458</v>
      </c>
      <c r="I258" s="277">
        <f>ROUND(G258*H258,2)</f>
        <v>0</v>
      </c>
      <c r="J258" s="278">
        <v>0.003</v>
      </c>
      <c r="K258" s="276">
        <f>G258*J258</f>
        <v>0</v>
      </c>
      <c r="L258" s="278">
        <v>0</v>
      </c>
      <c r="M258" s="276">
        <f>G258*L258</f>
        <v>0</v>
      </c>
      <c r="N258"/>
      <c r="O258"/>
      <c r="P258"/>
      <c r="Q258"/>
      <c r="R258"/>
      <c r="S258"/>
      <c r="T258"/>
      <c r="U258"/>
    </row>
    <row r="259" spans="1:21" s="279" customFormat="1" ht="12.75" hidden="1">
      <c r="A259" s="273"/>
      <c r="B259" s="273" t="s">
        <v>175</v>
      </c>
      <c r="C259" s="273" t="s">
        <v>656</v>
      </c>
      <c r="D259" s="274" t="s">
        <v>667</v>
      </c>
      <c r="E259" s="275" t="s">
        <v>668</v>
      </c>
      <c r="F259" s="273" t="s">
        <v>179</v>
      </c>
      <c r="G259" s="276">
        <v>0</v>
      </c>
      <c r="H259" s="277">
        <v>461</v>
      </c>
      <c r="I259" s="277">
        <f>ROUND(G259*H259,2)</f>
        <v>0</v>
      </c>
      <c r="J259" s="278">
        <v>0.003</v>
      </c>
      <c r="K259" s="276">
        <f>G259*J259</f>
        <v>0</v>
      </c>
      <c r="L259" s="278">
        <v>0</v>
      </c>
      <c r="M259" s="276">
        <f>G259*L259</f>
        <v>0</v>
      </c>
      <c r="N259"/>
      <c r="O259"/>
      <c r="P259"/>
      <c r="Q259"/>
      <c r="R259"/>
      <c r="S259"/>
      <c r="T259"/>
      <c r="U259"/>
    </row>
    <row r="260" spans="1:21" s="279" customFormat="1" ht="12.75" hidden="1">
      <c r="A260" s="273">
        <v>44</v>
      </c>
      <c r="B260" s="273" t="s">
        <v>175</v>
      </c>
      <c r="C260" s="273" t="s">
        <v>656</v>
      </c>
      <c r="D260" s="274" t="s">
        <v>669</v>
      </c>
      <c r="E260" s="275" t="s">
        <v>670</v>
      </c>
      <c r="F260" s="273" t="s">
        <v>179</v>
      </c>
      <c r="G260" s="276">
        <v>0</v>
      </c>
      <c r="H260" s="277">
        <v>517</v>
      </c>
      <c r="I260" s="277">
        <f>ROUND(G260*H260,2)</f>
        <v>0</v>
      </c>
      <c r="J260" s="278">
        <v>0.0031000000000000003</v>
      </c>
      <c r="K260" s="276">
        <f>G260*J260</f>
        <v>0</v>
      </c>
      <c r="L260" s="278">
        <v>0</v>
      </c>
      <c r="M260" s="276">
        <f>G260*L260</f>
        <v>0</v>
      </c>
      <c r="N260"/>
      <c r="O260"/>
      <c r="P260"/>
      <c r="Q260"/>
      <c r="R260"/>
      <c r="S260"/>
      <c r="T260"/>
      <c r="U260"/>
    </row>
    <row r="261" spans="1:21" s="279" customFormat="1" ht="12.75" hidden="1">
      <c r="A261" s="273"/>
      <c r="B261" s="273" t="s">
        <v>175</v>
      </c>
      <c r="C261" s="273" t="s">
        <v>656</v>
      </c>
      <c r="D261" s="274" t="s">
        <v>671</v>
      </c>
      <c r="E261" s="275" t="s">
        <v>672</v>
      </c>
      <c r="F261" s="273" t="s">
        <v>179</v>
      </c>
      <c r="G261" s="276">
        <v>0</v>
      </c>
      <c r="H261" s="277">
        <v>537</v>
      </c>
      <c r="I261" s="277">
        <f>ROUND(G261*H261,2)</f>
        <v>0</v>
      </c>
      <c r="J261" s="278">
        <v>0.0032</v>
      </c>
      <c r="K261" s="276">
        <f>G261*J261</f>
        <v>0</v>
      </c>
      <c r="L261" s="278">
        <v>0</v>
      </c>
      <c r="M261" s="276">
        <f>G261*L261</f>
        <v>0</v>
      </c>
      <c r="N261"/>
      <c r="O261"/>
      <c r="P261"/>
      <c r="Q261"/>
      <c r="R261"/>
      <c r="S261"/>
      <c r="T261"/>
      <c r="U261"/>
    </row>
    <row r="262" spans="1:21" s="279" customFormat="1" ht="12.75" hidden="1">
      <c r="A262" s="273"/>
      <c r="B262" s="273" t="s">
        <v>175</v>
      </c>
      <c r="C262" s="273" t="s">
        <v>656</v>
      </c>
      <c r="D262" s="274" t="s">
        <v>673</v>
      </c>
      <c r="E262" s="275" t="s">
        <v>674</v>
      </c>
      <c r="F262" s="273" t="s">
        <v>179</v>
      </c>
      <c r="G262" s="276">
        <v>0</v>
      </c>
      <c r="H262" s="277">
        <v>564</v>
      </c>
      <c r="I262" s="277">
        <f>ROUND(G262*H262,2)</f>
        <v>0</v>
      </c>
      <c r="J262" s="278">
        <v>0.0032500000000000003</v>
      </c>
      <c r="K262" s="276">
        <f>G262*J262</f>
        <v>0</v>
      </c>
      <c r="L262" s="278">
        <v>0</v>
      </c>
      <c r="M262" s="276">
        <f>G262*L262</f>
        <v>0</v>
      </c>
      <c r="N262"/>
      <c r="O262"/>
      <c r="P262"/>
      <c r="Q262"/>
      <c r="R262"/>
      <c r="S262"/>
      <c r="T262"/>
      <c r="U262"/>
    </row>
    <row r="263" spans="1:21" s="293" customFormat="1" ht="25.5" customHeight="1" hidden="1">
      <c r="A263" s="273">
        <v>45</v>
      </c>
      <c r="B263" s="273" t="s">
        <v>469</v>
      </c>
      <c r="C263" s="273">
        <v>781</v>
      </c>
      <c r="D263" s="274" t="s">
        <v>675</v>
      </c>
      <c r="E263" s="275" t="s">
        <v>676</v>
      </c>
      <c r="F263" s="273" t="s">
        <v>179</v>
      </c>
      <c r="G263" s="276">
        <v>0</v>
      </c>
      <c r="H263" s="277">
        <v>529</v>
      </c>
      <c r="I263" s="277">
        <f>ROUND(G263*H263,2)</f>
        <v>0</v>
      </c>
      <c r="J263" s="278">
        <v>0.0118</v>
      </c>
      <c r="K263" s="276">
        <f>G263*J263</f>
        <v>0</v>
      </c>
      <c r="L263" s="278">
        <v>0</v>
      </c>
      <c r="M263" s="276">
        <f>G263*L263</f>
        <v>0</v>
      </c>
      <c r="N263"/>
      <c r="O263"/>
      <c r="P263"/>
      <c r="Q263"/>
      <c r="R263"/>
      <c r="S263"/>
      <c r="T263"/>
      <c r="U263"/>
    </row>
    <row r="264" spans="1:21" s="279" customFormat="1" ht="12.75" hidden="1">
      <c r="A264" s="273">
        <v>46</v>
      </c>
      <c r="B264" s="273" t="s">
        <v>175</v>
      </c>
      <c r="C264" s="273" t="s">
        <v>656</v>
      </c>
      <c r="D264" s="274" t="s">
        <v>677</v>
      </c>
      <c r="E264" s="275" t="s">
        <v>678</v>
      </c>
      <c r="F264" s="273" t="s">
        <v>280</v>
      </c>
      <c r="G264" s="276">
        <v>0</v>
      </c>
      <c r="H264" s="277">
        <v>4.95</v>
      </c>
      <c r="I264" s="277">
        <f>ROUND(G264*H264,2)</f>
        <v>0</v>
      </c>
      <c r="J264" s="278">
        <v>0</v>
      </c>
      <c r="K264" s="276">
        <f>G264*J264</f>
        <v>0</v>
      </c>
      <c r="L264" s="278">
        <v>0.00019</v>
      </c>
      <c r="M264" s="276">
        <f>G264*L264</f>
        <v>0</v>
      </c>
      <c r="N264"/>
      <c r="O264"/>
      <c r="P264"/>
      <c r="Q264"/>
      <c r="R264"/>
      <c r="S264"/>
      <c r="T264"/>
      <c r="U264"/>
    </row>
    <row r="265" spans="1:21" s="279" customFormat="1" ht="12.75" hidden="1">
      <c r="A265" s="273"/>
      <c r="B265" s="273" t="s">
        <v>175</v>
      </c>
      <c r="C265" s="273" t="s">
        <v>656</v>
      </c>
      <c r="D265" s="274" t="s">
        <v>679</v>
      </c>
      <c r="E265" s="275" t="s">
        <v>680</v>
      </c>
      <c r="F265" s="273" t="s">
        <v>280</v>
      </c>
      <c r="G265" s="276">
        <v>0</v>
      </c>
      <c r="H265" s="277">
        <v>145</v>
      </c>
      <c r="I265" s="277">
        <f>ROUND(G265*H265,2)</f>
        <v>0</v>
      </c>
      <c r="J265" s="278">
        <v>0.00031</v>
      </c>
      <c r="K265" s="276">
        <f>G265*J265</f>
        <v>0</v>
      </c>
      <c r="L265" s="278">
        <v>0</v>
      </c>
      <c r="M265" s="276">
        <f>G265*L265</f>
        <v>0</v>
      </c>
      <c r="N265"/>
      <c r="O265"/>
      <c r="P265"/>
      <c r="Q265"/>
      <c r="R265"/>
      <c r="S265"/>
      <c r="T265"/>
      <c r="U265"/>
    </row>
    <row r="266" spans="1:21" s="279" customFormat="1" ht="12.75" hidden="1">
      <c r="A266" s="273"/>
      <c r="B266" s="273" t="s">
        <v>175</v>
      </c>
      <c r="C266" s="273" t="s">
        <v>656</v>
      </c>
      <c r="D266" s="274" t="s">
        <v>681</v>
      </c>
      <c r="E266" s="275" t="s">
        <v>682</v>
      </c>
      <c r="F266" s="273" t="s">
        <v>280</v>
      </c>
      <c r="G266" s="276">
        <v>0</v>
      </c>
      <c r="H266" s="277">
        <v>99.8</v>
      </c>
      <c r="I266" s="277">
        <f>ROUND(G266*H266,2)</f>
        <v>0</v>
      </c>
      <c r="J266" s="278">
        <v>0.00026</v>
      </c>
      <c r="K266" s="276">
        <f>G266*J266</f>
        <v>0</v>
      </c>
      <c r="L266" s="278">
        <v>0</v>
      </c>
      <c r="M266" s="276">
        <f>G266*L266</f>
        <v>0</v>
      </c>
      <c r="N266"/>
      <c r="O266"/>
      <c r="P266"/>
      <c r="Q266"/>
      <c r="R266"/>
      <c r="S266"/>
      <c r="T266"/>
      <c r="U266"/>
    </row>
    <row r="267" spans="1:21" s="279" customFormat="1" ht="12.75" hidden="1">
      <c r="A267" s="273">
        <v>47</v>
      </c>
      <c r="B267" s="273" t="s">
        <v>175</v>
      </c>
      <c r="C267" s="273" t="s">
        <v>656</v>
      </c>
      <c r="D267" s="274" t="s">
        <v>683</v>
      </c>
      <c r="E267" s="275" t="s">
        <v>684</v>
      </c>
      <c r="F267" s="273" t="s">
        <v>280</v>
      </c>
      <c r="G267" s="276">
        <v>0</v>
      </c>
      <c r="H267" s="277">
        <v>147</v>
      </c>
      <c r="I267" s="277">
        <f>ROUND(G267*H267,2)</f>
        <v>0</v>
      </c>
      <c r="J267" s="278">
        <v>0.00031</v>
      </c>
      <c r="K267" s="276">
        <f>G267*J267</f>
        <v>0</v>
      </c>
      <c r="L267" s="278">
        <v>0</v>
      </c>
      <c r="M267" s="276">
        <f>G267*L267</f>
        <v>0</v>
      </c>
      <c r="N267"/>
      <c r="O267"/>
      <c r="P267"/>
      <c r="Q267"/>
      <c r="R267"/>
      <c r="S267"/>
      <c r="T267"/>
      <c r="U267"/>
    </row>
    <row r="268" spans="1:21" s="279" customFormat="1" ht="12.75" hidden="1">
      <c r="A268" s="273">
        <v>48</v>
      </c>
      <c r="B268" s="273" t="s">
        <v>175</v>
      </c>
      <c r="C268" s="273" t="s">
        <v>656</v>
      </c>
      <c r="D268" s="274" t="s">
        <v>685</v>
      </c>
      <c r="E268" s="275" t="s">
        <v>686</v>
      </c>
      <c r="F268" s="273" t="s">
        <v>280</v>
      </c>
      <c r="G268" s="276">
        <v>0</v>
      </c>
      <c r="H268" s="277">
        <v>101</v>
      </c>
      <c r="I268" s="277">
        <f>ROUND(G268*H268,2)</f>
        <v>0</v>
      </c>
      <c r="J268" s="278">
        <v>0.00026</v>
      </c>
      <c r="K268" s="276">
        <f>G268*J268</f>
        <v>0</v>
      </c>
      <c r="L268" s="278">
        <v>0</v>
      </c>
      <c r="M268" s="276">
        <f>G268*L268</f>
        <v>0</v>
      </c>
      <c r="N268"/>
      <c r="O268"/>
      <c r="P268"/>
      <c r="Q268"/>
      <c r="R268"/>
      <c r="S268"/>
      <c r="T268"/>
      <c r="U268"/>
    </row>
    <row r="269" spans="1:21" s="279" customFormat="1" ht="12.75" hidden="1">
      <c r="A269" s="273">
        <v>49</v>
      </c>
      <c r="B269" s="273" t="s">
        <v>175</v>
      </c>
      <c r="C269" s="273" t="s">
        <v>656</v>
      </c>
      <c r="D269" s="274" t="s">
        <v>687</v>
      </c>
      <c r="E269" s="275" t="s">
        <v>688</v>
      </c>
      <c r="F269" s="273" t="s">
        <v>280</v>
      </c>
      <c r="G269" s="276">
        <v>0</v>
      </c>
      <c r="H269" s="277">
        <v>43.4</v>
      </c>
      <c r="I269" s="277">
        <f>ROUND(G269*H269,2)</f>
        <v>0</v>
      </c>
      <c r="J269" s="278">
        <v>3.0000000000000004E-05</v>
      </c>
      <c r="K269" s="276">
        <f>G269*J269</f>
        <v>0</v>
      </c>
      <c r="L269" s="278">
        <v>0</v>
      </c>
      <c r="M269" s="276">
        <f>G269*L269</f>
        <v>0</v>
      </c>
      <c r="N269"/>
      <c r="O269"/>
      <c r="P269"/>
      <c r="Q269"/>
      <c r="R269"/>
      <c r="S269"/>
      <c r="T269"/>
      <c r="U269"/>
    </row>
    <row r="270" spans="1:21" s="279" customFormat="1" ht="12.75" hidden="1">
      <c r="A270" s="273"/>
      <c r="B270" s="273" t="s">
        <v>175</v>
      </c>
      <c r="C270" s="273" t="s">
        <v>656</v>
      </c>
      <c r="D270" s="274" t="s">
        <v>689</v>
      </c>
      <c r="E270" s="275" t="s">
        <v>690</v>
      </c>
      <c r="F270" s="273" t="s">
        <v>280</v>
      </c>
      <c r="G270" s="276">
        <v>0</v>
      </c>
      <c r="H270" s="277">
        <v>49.1</v>
      </c>
      <c r="I270" s="277">
        <f>ROUND(G270*H270,2)</f>
        <v>0</v>
      </c>
      <c r="J270" s="278">
        <v>5E-05</v>
      </c>
      <c r="K270" s="276">
        <f>G270*J270</f>
        <v>0</v>
      </c>
      <c r="L270" s="278">
        <v>0</v>
      </c>
      <c r="M270" s="276">
        <f>G270*L270</f>
        <v>0</v>
      </c>
      <c r="N270"/>
      <c r="O270"/>
      <c r="P270"/>
      <c r="Q270"/>
      <c r="R270"/>
      <c r="S270"/>
      <c r="T270"/>
      <c r="U270"/>
    </row>
    <row r="271" spans="1:21" s="279" customFormat="1" ht="12.75" hidden="1">
      <c r="A271" s="273"/>
      <c r="B271" s="273" t="s">
        <v>175</v>
      </c>
      <c r="C271" s="273" t="s">
        <v>656</v>
      </c>
      <c r="D271" s="274" t="s">
        <v>691</v>
      </c>
      <c r="E271" s="275" t="s">
        <v>692</v>
      </c>
      <c r="F271" s="273" t="s">
        <v>127</v>
      </c>
      <c r="G271" s="276">
        <v>0</v>
      </c>
      <c r="H271" s="277">
        <v>2.8</v>
      </c>
      <c r="I271" s="277">
        <f>ROUND(G271*H271,2)</f>
        <v>0</v>
      </c>
      <c r="J271" s="278">
        <v>0</v>
      </c>
      <c r="K271" s="276">
        <f>G271*J271</f>
        <v>0</v>
      </c>
      <c r="L271" s="278">
        <v>0</v>
      </c>
      <c r="M271" s="276">
        <f>G271*L271</f>
        <v>0</v>
      </c>
      <c r="N271"/>
      <c r="O271"/>
      <c r="P271"/>
      <c r="Q271"/>
      <c r="R271"/>
      <c r="S271"/>
      <c r="T271"/>
      <c r="U271"/>
    </row>
    <row r="272" spans="1:21" s="279" customFormat="1" ht="12.75" hidden="1">
      <c r="A272" s="273">
        <v>50</v>
      </c>
      <c r="B272" s="273" t="s">
        <v>175</v>
      </c>
      <c r="C272" s="273" t="s">
        <v>656</v>
      </c>
      <c r="D272" s="274" t="s">
        <v>693</v>
      </c>
      <c r="E272" s="275" t="s">
        <v>694</v>
      </c>
      <c r="F272" s="273" t="s">
        <v>127</v>
      </c>
      <c r="G272" s="276">
        <v>0</v>
      </c>
      <c r="H272" s="277">
        <v>3.37</v>
      </c>
      <c r="I272" s="277">
        <f>ROUND(G272*H272,2)</f>
        <v>0</v>
      </c>
      <c r="J272" s="278">
        <v>0</v>
      </c>
      <c r="K272" s="276">
        <f>G272*J272</f>
        <v>0</v>
      </c>
      <c r="L272" s="278">
        <v>0</v>
      </c>
      <c r="M272" s="276">
        <f>G272*L272</f>
        <v>0</v>
      </c>
      <c r="N272"/>
      <c r="O272"/>
      <c r="P272"/>
      <c r="Q272"/>
      <c r="R272"/>
      <c r="S272"/>
      <c r="T272"/>
      <c r="U272"/>
    </row>
    <row r="273" spans="1:21" s="279" customFormat="1" ht="12.75" hidden="1">
      <c r="A273" s="273"/>
      <c r="B273" s="273" t="s">
        <v>175</v>
      </c>
      <c r="C273" s="273" t="s">
        <v>656</v>
      </c>
      <c r="D273" s="274" t="s">
        <v>695</v>
      </c>
      <c r="E273" s="275" t="s">
        <v>696</v>
      </c>
      <c r="F273" s="273" t="s">
        <v>127</v>
      </c>
      <c r="G273" s="276">
        <v>0</v>
      </c>
      <c r="H273" s="277">
        <v>3.54</v>
      </c>
      <c r="I273" s="277">
        <f>ROUND(G273*H273,2)</f>
        <v>0</v>
      </c>
      <c r="J273" s="278">
        <v>0</v>
      </c>
      <c r="K273" s="276">
        <f>G273*J273</f>
        <v>0</v>
      </c>
      <c r="L273" s="278">
        <v>0</v>
      </c>
      <c r="M273" s="276">
        <f>G273*L273</f>
        <v>0</v>
      </c>
      <c r="N273"/>
      <c r="O273"/>
      <c r="P273"/>
      <c r="Q273"/>
      <c r="R273"/>
      <c r="S273"/>
      <c r="T273"/>
      <c r="U273"/>
    </row>
    <row r="274" spans="1:21" s="284" customFormat="1" ht="12.75" hidden="1">
      <c r="A274" s="289"/>
      <c r="B274" s="289" t="s">
        <v>175</v>
      </c>
      <c r="C274" s="289">
        <v>766</v>
      </c>
      <c r="D274" s="290" t="s">
        <v>697</v>
      </c>
      <c r="E274" s="291" t="s">
        <v>698</v>
      </c>
      <c r="F274" s="289" t="s">
        <v>179</v>
      </c>
      <c r="G274" s="283">
        <v>0</v>
      </c>
      <c r="H274" s="292">
        <v>97.7</v>
      </c>
      <c r="I274" s="292">
        <f>ROUND(G274*H274,2)</f>
        <v>0</v>
      </c>
      <c r="J274" s="282"/>
      <c r="K274" s="283"/>
      <c r="L274" s="282"/>
      <c r="M274" s="283"/>
      <c r="N274"/>
      <c r="O274"/>
      <c r="P274"/>
      <c r="Q274"/>
      <c r="R274"/>
      <c r="S274"/>
      <c r="T274"/>
      <c r="U274"/>
    </row>
    <row r="275" spans="1:21" s="284" customFormat="1" ht="12.75" hidden="1">
      <c r="A275" s="289"/>
      <c r="B275" s="289" t="s">
        <v>175</v>
      </c>
      <c r="C275" s="289" t="s">
        <v>656</v>
      </c>
      <c r="D275" s="290" t="s">
        <v>699</v>
      </c>
      <c r="E275" s="291" t="s">
        <v>700</v>
      </c>
      <c r="F275" s="289" t="s">
        <v>179</v>
      </c>
      <c r="G275" s="283">
        <v>0</v>
      </c>
      <c r="H275" s="292">
        <v>100</v>
      </c>
      <c r="I275" s="292">
        <f>ROUND(G275*H275,2)</f>
        <v>0</v>
      </c>
      <c r="J275" s="282"/>
      <c r="K275" s="283"/>
      <c r="L275" s="282"/>
      <c r="M275" s="283"/>
      <c r="N275"/>
      <c r="O275"/>
      <c r="P275"/>
      <c r="Q275"/>
      <c r="R275"/>
      <c r="S275"/>
      <c r="T275"/>
      <c r="U275"/>
    </row>
    <row r="276" spans="1:21" s="284" customFormat="1" ht="12.75" hidden="1">
      <c r="A276" s="289"/>
      <c r="B276" s="289" t="s">
        <v>469</v>
      </c>
      <c r="C276" s="289">
        <v>246</v>
      </c>
      <c r="D276" s="290" t="s">
        <v>701</v>
      </c>
      <c r="E276" s="291" t="s">
        <v>702</v>
      </c>
      <c r="F276" s="289" t="s">
        <v>703</v>
      </c>
      <c r="G276" s="283">
        <f>0.1*G275</f>
        <v>0</v>
      </c>
      <c r="H276" s="292">
        <v>311</v>
      </c>
      <c r="I276" s="292">
        <f>ROUND(G276*H276,2)</f>
        <v>0</v>
      </c>
      <c r="J276" s="282"/>
      <c r="K276" s="283"/>
      <c r="L276" s="282"/>
      <c r="M276" s="283"/>
      <c r="N276"/>
      <c r="O276"/>
      <c r="P276"/>
      <c r="Q276"/>
      <c r="R276"/>
      <c r="S276"/>
      <c r="T276"/>
      <c r="U276"/>
    </row>
    <row r="277" spans="1:21" s="284" customFormat="1" ht="12.75" hidden="1">
      <c r="A277" s="289"/>
      <c r="B277" s="289" t="s">
        <v>175</v>
      </c>
      <c r="C277" s="289" t="s">
        <v>656</v>
      </c>
      <c r="D277" s="290" t="s">
        <v>704</v>
      </c>
      <c r="E277" s="291" t="s">
        <v>705</v>
      </c>
      <c r="F277" s="289" t="s">
        <v>179</v>
      </c>
      <c r="G277" s="283">
        <v>0</v>
      </c>
      <c r="H277" s="292">
        <v>202</v>
      </c>
      <c r="I277" s="292">
        <f>ROUND(G277*H277,2)</f>
        <v>0</v>
      </c>
      <c r="J277" s="282"/>
      <c r="K277" s="283"/>
      <c r="L277" s="282"/>
      <c r="M277" s="283"/>
      <c r="N277"/>
      <c r="O277"/>
      <c r="P277"/>
      <c r="Q277"/>
      <c r="R277"/>
      <c r="S277"/>
      <c r="T277"/>
      <c r="U277"/>
    </row>
    <row r="278" spans="1:21" s="284" customFormat="1" ht="12.75" hidden="1">
      <c r="A278" s="289"/>
      <c r="B278" s="289" t="s">
        <v>469</v>
      </c>
      <c r="C278" s="289">
        <v>246</v>
      </c>
      <c r="D278" s="290" t="s">
        <v>706</v>
      </c>
      <c r="E278" s="291" t="s">
        <v>707</v>
      </c>
      <c r="F278" s="289" t="s">
        <v>703</v>
      </c>
      <c r="G278" s="283">
        <f>0.1*G277</f>
        <v>0</v>
      </c>
      <c r="H278" s="292">
        <v>155</v>
      </c>
      <c r="I278" s="292">
        <f>ROUND(G278*H278,2)</f>
        <v>0</v>
      </c>
      <c r="J278" s="282"/>
      <c r="K278" s="283"/>
      <c r="L278" s="282"/>
      <c r="M278" s="283"/>
      <c r="N278"/>
      <c r="O278"/>
      <c r="P278"/>
      <c r="Q278"/>
      <c r="R278"/>
      <c r="S278"/>
      <c r="T278"/>
      <c r="U278"/>
    </row>
    <row r="279" spans="2:21" s="268" customFormat="1" ht="12.75" hidden="1">
      <c r="B279" s="269" t="s">
        <v>68</v>
      </c>
      <c r="D279" s="270">
        <v>784</v>
      </c>
      <c r="E279" s="294" t="s">
        <v>708</v>
      </c>
      <c r="H279" s="280"/>
      <c r="I279" s="271">
        <f>SUM(I280:I317)</f>
        <v>0</v>
      </c>
      <c r="K279" s="272">
        <f>SUM(K280:K317)</f>
        <v>0</v>
      </c>
      <c r="M279" s="272">
        <f>SUM(M280:M317)</f>
        <v>0</v>
      </c>
      <c r="N279"/>
      <c r="O279"/>
      <c r="P279"/>
      <c r="Q279"/>
      <c r="R279"/>
      <c r="S279"/>
      <c r="T279"/>
      <c r="U279"/>
    </row>
    <row r="280" spans="1:21" s="279" customFormat="1" ht="12.75" hidden="1">
      <c r="A280" s="273">
        <v>38</v>
      </c>
      <c r="B280" s="273" t="s">
        <v>175</v>
      </c>
      <c r="C280" s="273" t="s">
        <v>709</v>
      </c>
      <c r="D280" s="274" t="s">
        <v>710</v>
      </c>
      <c r="E280" s="275" t="s">
        <v>711</v>
      </c>
      <c r="F280" s="273" t="s">
        <v>179</v>
      </c>
      <c r="G280" s="276">
        <v>0</v>
      </c>
      <c r="H280" s="277">
        <v>0</v>
      </c>
      <c r="I280" s="277">
        <f>ROUND(G280*H280,2)</f>
        <v>0</v>
      </c>
      <c r="J280" s="278">
        <v>0</v>
      </c>
      <c r="K280" s="276">
        <f>G280*J280</f>
        <v>0</v>
      </c>
      <c r="L280" s="278">
        <v>0</v>
      </c>
      <c r="M280" s="276">
        <f>G280*L280</f>
        <v>0</v>
      </c>
      <c r="N280"/>
      <c r="O280"/>
      <c r="P280"/>
      <c r="Q280"/>
      <c r="R280"/>
      <c r="S280"/>
      <c r="T280"/>
      <c r="U280"/>
    </row>
    <row r="281" spans="1:21" s="279" customFormat="1" ht="12.75" hidden="1">
      <c r="A281" s="273"/>
      <c r="B281" s="273" t="s">
        <v>175</v>
      </c>
      <c r="C281" s="273" t="s">
        <v>709</v>
      </c>
      <c r="D281" s="274" t="s">
        <v>712</v>
      </c>
      <c r="E281" s="275" t="s">
        <v>713</v>
      </c>
      <c r="F281" s="273" t="s">
        <v>179</v>
      </c>
      <c r="G281" s="276">
        <v>0</v>
      </c>
      <c r="H281" s="277">
        <v>35.2</v>
      </c>
      <c r="I281" s="277">
        <f>ROUND(G281*H281,2)</f>
        <v>0</v>
      </c>
      <c r="J281" s="278">
        <v>0</v>
      </c>
      <c r="K281" s="276">
        <f>G281*J281</f>
        <v>0</v>
      </c>
      <c r="L281" s="278">
        <v>0</v>
      </c>
      <c r="M281" s="276">
        <f>G281*L281</f>
        <v>0</v>
      </c>
      <c r="N281"/>
      <c r="O281"/>
      <c r="P281"/>
      <c r="Q281"/>
      <c r="R281"/>
      <c r="S281"/>
      <c r="T281"/>
      <c r="U281"/>
    </row>
    <row r="282" spans="1:21" s="279" customFormat="1" ht="12.75" hidden="1">
      <c r="A282" s="273">
        <v>39</v>
      </c>
      <c r="B282" s="273" t="s">
        <v>175</v>
      </c>
      <c r="C282" s="273" t="s">
        <v>709</v>
      </c>
      <c r="D282" s="274" t="s">
        <v>714</v>
      </c>
      <c r="E282" s="275" t="s">
        <v>715</v>
      </c>
      <c r="F282" s="273" t="s">
        <v>179</v>
      </c>
      <c r="G282" s="276">
        <v>0</v>
      </c>
      <c r="H282" s="277">
        <v>0</v>
      </c>
      <c r="I282" s="277">
        <f>ROUND(G282*H282,2)</f>
        <v>0</v>
      </c>
      <c r="J282" s="278">
        <v>0.001</v>
      </c>
      <c r="K282" s="276">
        <f>G282*J282</f>
        <v>0</v>
      </c>
      <c r="L282" s="278">
        <v>0.00031</v>
      </c>
      <c r="M282" s="276">
        <f>G282*L282</f>
        <v>0</v>
      </c>
      <c r="N282"/>
      <c r="O282"/>
      <c r="P282"/>
      <c r="Q282"/>
      <c r="R282"/>
      <c r="S282"/>
      <c r="T282"/>
      <c r="U282"/>
    </row>
    <row r="283" spans="1:21" s="279" customFormat="1" ht="12.75" hidden="1">
      <c r="A283" s="273"/>
      <c r="B283" s="273" t="s">
        <v>175</v>
      </c>
      <c r="C283" s="273" t="s">
        <v>709</v>
      </c>
      <c r="D283" s="274" t="s">
        <v>716</v>
      </c>
      <c r="E283" s="275" t="s">
        <v>717</v>
      </c>
      <c r="F283" s="273" t="s">
        <v>179</v>
      </c>
      <c r="G283" s="276">
        <v>0</v>
      </c>
      <c r="H283" s="277">
        <v>30.9</v>
      </c>
      <c r="I283" s="277">
        <f>ROUND(G283*H283,2)</f>
        <v>0</v>
      </c>
      <c r="J283" s="278">
        <v>0.001</v>
      </c>
      <c r="K283" s="276">
        <f>G283*J283</f>
        <v>0</v>
      </c>
      <c r="L283" s="278">
        <v>0.00031</v>
      </c>
      <c r="M283" s="276">
        <f>G283*L283</f>
        <v>0</v>
      </c>
      <c r="N283"/>
      <c r="O283"/>
      <c r="P283"/>
      <c r="Q283"/>
      <c r="R283"/>
      <c r="S283"/>
      <c r="T283"/>
      <c r="U283"/>
    </row>
    <row r="284" spans="1:21" s="279" customFormat="1" ht="12.75" hidden="1">
      <c r="A284" s="273"/>
      <c r="B284" s="273" t="s">
        <v>175</v>
      </c>
      <c r="C284" s="273" t="s">
        <v>709</v>
      </c>
      <c r="D284" s="274" t="s">
        <v>718</v>
      </c>
      <c r="E284" s="275" t="s">
        <v>719</v>
      </c>
      <c r="F284" s="273" t="s">
        <v>179</v>
      </c>
      <c r="G284" s="276">
        <v>0</v>
      </c>
      <c r="H284" s="277">
        <v>82.4</v>
      </c>
      <c r="I284" s="277">
        <f>ROUND(G284*H284,2)</f>
        <v>0</v>
      </c>
      <c r="J284" s="278">
        <v>0</v>
      </c>
      <c r="K284" s="276">
        <f>G284*J284</f>
        <v>0</v>
      </c>
      <c r="L284" s="278">
        <v>0.00025</v>
      </c>
      <c r="M284" s="276">
        <f>G284*L284</f>
        <v>0</v>
      </c>
      <c r="N284"/>
      <c r="O284"/>
      <c r="P284"/>
      <c r="Q284"/>
      <c r="R284"/>
      <c r="S284"/>
      <c r="T284"/>
      <c r="U284"/>
    </row>
    <row r="285" spans="1:21" s="279" customFormat="1" ht="12.75" hidden="1">
      <c r="A285" s="273"/>
      <c r="B285" s="273" t="s">
        <v>175</v>
      </c>
      <c r="C285" s="273" t="s">
        <v>709</v>
      </c>
      <c r="D285" s="274" t="s">
        <v>720</v>
      </c>
      <c r="E285" s="275" t="s">
        <v>721</v>
      </c>
      <c r="F285" s="273" t="s">
        <v>179</v>
      </c>
      <c r="G285" s="276">
        <v>0</v>
      </c>
      <c r="H285" s="277">
        <v>63.3</v>
      </c>
      <c r="I285" s="277">
        <f>ROUND(G285*H285,2)</f>
        <v>0</v>
      </c>
      <c r="J285" s="278">
        <v>0</v>
      </c>
      <c r="K285" s="276">
        <f>G285*J285</f>
        <v>0</v>
      </c>
      <c r="L285" s="278">
        <v>0.00025</v>
      </c>
      <c r="M285" s="276">
        <f>G285*L285</f>
        <v>0</v>
      </c>
      <c r="N285"/>
      <c r="O285"/>
      <c r="P285"/>
      <c r="Q285"/>
      <c r="R285"/>
      <c r="S285"/>
      <c r="T285"/>
      <c r="U285"/>
    </row>
    <row r="286" spans="1:21" s="279" customFormat="1" ht="12.75" hidden="1">
      <c r="A286" s="273"/>
      <c r="B286" s="273" t="s">
        <v>175</v>
      </c>
      <c r="C286" s="273" t="s">
        <v>709</v>
      </c>
      <c r="D286" s="274" t="s">
        <v>722</v>
      </c>
      <c r="E286" s="275" t="s">
        <v>723</v>
      </c>
      <c r="F286" s="273" t="s">
        <v>179</v>
      </c>
      <c r="G286" s="276">
        <v>0</v>
      </c>
      <c r="H286" s="277">
        <v>50.4</v>
      </c>
      <c r="I286" s="277">
        <f>ROUND(G286*H286,2)</f>
        <v>0</v>
      </c>
      <c r="J286" s="278">
        <v>0</v>
      </c>
      <c r="K286" s="276">
        <f>G286*J286</f>
        <v>0</v>
      </c>
      <c r="L286" s="278">
        <v>0.00015000000000000001</v>
      </c>
      <c r="M286" s="276">
        <f>G286*L286</f>
        <v>0</v>
      </c>
      <c r="N286"/>
      <c r="O286"/>
      <c r="P286"/>
      <c r="Q286"/>
      <c r="R286"/>
      <c r="S286"/>
      <c r="T286"/>
      <c r="U286"/>
    </row>
    <row r="287" spans="1:21" s="279" customFormat="1" ht="12.75" hidden="1">
      <c r="A287" s="273"/>
      <c r="B287" s="273" t="s">
        <v>175</v>
      </c>
      <c r="C287" s="273" t="s">
        <v>709</v>
      </c>
      <c r="D287" s="274" t="s">
        <v>724</v>
      </c>
      <c r="E287" s="275" t="s">
        <v>725</v>
      </c>
      <c r="F287" s="273" t="s">
        <v>179</v>
      </c>
      <c r="G287" s="276">
        <v>0</v>
      </c>
      <c r="H287" s="277">
        <v>38.7</v>
      </c>
      <c r="I287" s="277">
        <f>ROUND(G287*H287,2)</f>
        <v>0</v>
      </c>
      <c r="J287" s="278">
        <v>0</v>
      </c>
      <c r="K287" s="276">
        <f>G287*J287</f>
        <v>0</v>
      </c>
      <c r="L287" s="278">
        <v>0.00015000000000000001</v>
      </c>
      <c r="M287" s="276">
        <f>G287*L287</f>
        <v>0</v>
      </c>
      <c r="N287"/>
      <c r="O287"/>
      <c r="P287"/>
      <c r="Q287"/>
      <c r="R287"/>
      <c r="S287"/>
      <c r="T287"/>
      <c r="U287"/>
    </row>
    <row r="288" spans="1:21" s="279" customFormat="1" ht="12.75" hidden="1">
      <c r="A288" s="273"/>
      <c r="B288" s="273" t="s">
        <v>175</v>
      </c>
      <c r="C288" s="273" t="s">
        <v>709</v>
      </c>
      <c r="D288" s="274" t="s">
        <v>726</v>
      </c>
      <c r="E288" s="275" t="s">
        <v>727</v>
      </c>
      <c r="F288" s="273" t="s">
        <v>199</v>
      </c>
      <c r="G288" s="276">
        <v>0</v>
      </c>
      <c r="H288" s="277">
        <v>33.3</v>
      </c>
      <c r="I288" s="277">
        <f>ROUND(G288*H288,2)</f>
        <v>0</v>
      </c>
      <c r="J288" s="278">
        <v>0.00048</v>
      </c>
      <c r="K288" s="276">
        <f>G288*J288</f>
        <v>0</v>
      </c>
      <c r="L288" s="278">
        <v>0</v>
      </c>
      <c r="M288" s="276">
        <f>G288*L288</f>
        <v>0</v>
      </c>
      <c r="N288"/>
      <c r="O288"/>
      <c r="P288"/>
      <c r="Q288"/>
      <c r="R288"/>
      <c r="S288"/>
      <c r="T288"/>
      <c r="U288"/>
    </row>
    <row r="289" spans="1:21" s="279" customFormat="1" ht="12.75" hidden="1">
      <c r="A289" s="273"/>
      <c r="B289" s="273" t="s">
        <v>175</v>
      </c>
      <c r="C289" s="273" t="s">
        <v>709</v>
      </c>
      <c r="D289" s="274" t="s">
        <v>728</v>
      </c>
      <c r="E289" s="275" t="s">
        <v>729</v>
      </c>
      <c r="F289" s="273" t="s">
        <v>199</v>
      </c>
      <c r="G289" s="276">
        <v>0</v>
      </c>
      <c r="H289" s="277">
        <v>34.9</v>
      </c>
      <c r="I289" s="277">
        <f>ROUND(G289*H289,2)</f>
        <v>0</v>
      </c>
      <c r="J289" s="278">
        <v>0.00048</v>
      </c>
      <c r="K289" s="276">
        <f>G289*J289</f>
        <v>0</v>
      </c>
      <c r="L289" s="278">
        <v>0</v>
      </c>
      <c r="M289" s="276">
        <f>G289*L289</f>
        <v>0</v>
      </c>
      <c r="N289"/>
      <c r="O289"/>
      <c r="P289"/>
      <c r="Q289"/>
      <c r="R289"/>
      <c r="S289"/>
      <c r="T289"/>
      <c r="U289"/>
    </row>
    <row r="290" spans="1:21" s="279" customFormat="1" ht="12.75" hidden="1">
      <c r="A290" s="273">
        <v>40</v>
      </c>
      <c r="B290" s="273" t="s">
        <v>175</v>
      </c>
      <c r="C290" s="273" t="s">
        <v>709</v>
      </c>
      <c r="D290" s="274" t="s">
        <v>730</v>
      </c>
      <c r="E290" s="275" t="s">
        <v>731</v>
      </c>
      <c r="F290" s="273" t="s">
        <v>199</v>
      </c>
      <c r="G290" s="276">
        <v>0</v>
      </c>
      <c r="H290" s="277">
        <v>0</v>
      </c>
      <c r="I290" s="277">
        <f>ROUND(G290*H290,2)</f>
        <v>0</v>
      </c>
      <c r="J290" s="278">
        <v>0.0012</v>
      </c>
      <c r="K290" s="276">
        <f>G290*J290</f>
        <v>0</v>
      </c>
      <c r="L290" s="278">
        <v>0</v>
      </c>
      <c r="M290" s="276">
        <f>G290*L290</f>
        <v>0</v>
      </c>
      <c r="N290"/>
      <c r="O290"/>
      <c r="P290"/>
      <c r="Q290"/>
      <c r="R290"/>
      <c r="S290"/>
      <c r="T290"/>
      <c r="U290"/>
    </row>
    <row r="291" spans="1:21" s="279" customFormat="1" ht="12.75" hidden="1">
      <c r="A291" s="273"/>
      <c r="B291" s="273" t="s">
        <v>175</v>
      </c>
      <c r="C291" s="273" t="s">
        <v>709</v>
      </c>
      <c r="D291" s="274" t="s">
        <v>732</v>
      </c>
      <c r="E291" s="275" t="s">
        <v>733</v>
      </c>
      <c r="F291" s="273" t="s">
        <v>199</v>
      </c>
      <c r="G291" s="276">
        <v>0</v>
      </c>
      <c r="H291" s="277">
        <v>50.8</v>
      </c>
      <c r="I291" s="277">
        <f>ROUND(G291*H291,2)</f>
        <v>0</v>
      </c>
      <c r="J291" s="278">
        <v>0.0012</v>
      </c>
      <c r="K291" s="276">
        <f>G291*J291</f>
        <v>0</v>
      </c>
      <c r="L291" s="278">
        <v>0</v>
      </c>
      <c r="M291" s="276">
        <f>G291*L291</f>
        <v>0</v>
      </c>
      <c r="N291"/>
      <c r="O291"/>
      <c r="P291"/>
      <c r="Q291"/>
      <c r="R291"/>
      <c r="S291"/>
      <c r="T291"/>
      <c r="U291"/>
    </row>
    <row r="292" spans="1:21" s="279" customFormat="1" ht="12.75" hidden="1">
      <c r="A292" s="273"/>
      <c r="B292" s="273" t="s">
        <v>175</v>
      </c>
      <c r="C292" s="273" t="s">
        <v>709</v>
      </c>
      <c r="D292" s="274" t="s">
        <v>734</v>
      </c>
      <c r="E292" s="275" t="s">
        <v>735</v>
      </c>
      <c r="F292" s="273" t="s">
        <v>179</v>
      </c>
      <c r="G292" s="276">
        <v>0</v>
      </c>
      <c r="H292" s="277">
        <v>14.9</v>
      </c>
      <c r="I292" s="277">
        <f>ROUND(G292*H292,2)</f>
        <v>0</v>
      </c>
      <c r="J292" s="278">
        <v>0.0002</v>
      </c>
      <c r="K292" s="276">
        <f>G292*J292</f>
        <v>0</v>
      </c>
      <c r="L292" s="278">
        <v>0</v>
      </c>
      <c r="M292" s="276">
        <f>G292*L292</f>
        <v>0</v>
      </c>
      <c r="N292"/>
      <c r="O292"/>
      <c r="P292"/>
      <c r="Q292"/>
      <c r="R292"/>
      <c r="S292"/>
      <c r="T292"/>
      <c r="U292"/>
    </row>
    <row r="293" spans="1:21" s="279" customFormat="1" ht="12.75" hidden="1">
      <c r="A293" s="273"/>
      <c r="B293" s="273" t="s">
        <v>175</v>
      </c>
      <c r="C293" s="273" t="s">
        <v>709</v>
      </c>
      <c r="D293" s="274" t="s">
        <v>736</v>
      </c>
      <c r="E293" s="275" t="s">
        <v>737</v>
      </c>
      <c r="F293" s="273" t="s">
        <v>179</v>
      </c>
      <c r="G293" s="276">
        <v>0</v>
      </c>
      <c r="H293" s="277">
        <v>15.7</v>
      </c>
      <c r="I293" s="277">
        <f>ROUND(G293*H293,2)</f>
        <v>0</v>
      </c>
      <c r="J293" s="278">
        <v>0.0002</v>
      </c>
      <c r="K293" s="276">
        <f>G293*J293</f>
        <v>0</v>
      </c>
      <c r="L293" s="278">
        <v>0</v>
      </c>
      <c r="M293" s="276">
        <f>G293*L293</f>
        <v>0</v>
      </c>
      <c r="N293"/>
      <c r="O293"/>
      <c r="P293"/>
      <c r="Q293"/>
      <c r="R293"/>
      <c r="S293"/>
      <c r="T293"/>
      <c r="U293"/>
    </row>
    <row r="294" spans="1:21" s="279" customFormat="1" ht="12.75" hidden="1">
      <c r="A294" s="273"/>
      <c r="B294" s="273" t="s">
        <v>175</v>
      </c>
      <c r="C294" s="273" t="s">
        <v>709</v>
      </c>
      <c r="D294" s="274" t="s">
        <v>738</v>
      </c>
      <c r="E294" s="275" t="s">
        <v>739</v>
      </c>
      <c r="F294" s="273" t="s">
        <v>179</v>
      </c>
      <c r="G294" s="276">
        <v>0</v>
      </c>
      <c r="H294" s="277">
        <v>20.4</v>
      </c>
      <c r="I294" s="277">
        <f>ROUND(G294*H294,2)</f>
        <v>0</v>
      </c>
      <c r="J294" s="278">
        <v>0.00021</v>
      </c>
      <c r="K294" s="276">
        <f>G294*J294</f>
        <v>0</v>
      </c>
      <c r="L294" s="278">
        <v>0</v>
      </c>
      <c r="M294" s="276">
        <f>G294*L294</f>
        <v>0</v>
      </c>
      <c r="N294"/>
      <c r="O294"/>
      <c r="P294"/>
      <c r="Q294"/>
      <c r="R294"/>
      <c r="S294"/>
      <c r="T294"/>
      <c r="U294"/>
    </row>
    <row r="295" spans="1:21" s="279" customFormat="1" ht="12.75" hidden="1">
      <c r="A295" s="273"/>
      <c r="B295" s="273" t="s">
        <v>175</v>
      </c>
      <c r="C295" s="273" t="s">
        <v>709</v>
      </c>
      <c r="D295" s="274" t="s">
        <v>740</v>
      </c>
      <c r="E295" s="275" t="s">
        <v>741</v>
      </c>
      <c r="F295" s="273" t="s">
        <v>179</v>
      </c>
      <c r="G295" s="276">
        <v>0</v>
      </c>
      <c r="H295" s="277">
        <v>21.1</v>
      </c>
      <c r="I295" s="277">
        <f>ROUND(G295*H295,2)</f>
        <v>0</v>
      </c>
      <c r="J295" s="278">
        <v>0.00021</v>
      </c>
      <c r="K295" s="276">
        <f>G295*J295</f>
        <v>0</v>
      </c>
      <c r="L295" s="278">
        <v>0</v>
      </c>
      <c r="M295" s="276">
        <f>G295*L295</f>
        <v>0</v>
      </c>
      <c r="N295"/>
      <c r="O295"/>
      <c r="P295"/>
      <c r="Q295"/>
      <c r="R295"/>
      <c r="S295"/>
      <c r="T295"/>
      <c r="U295"/>
    </row>
    <row r="296" spans="1:21" s="279" customFormat="1" ht="12.75" hidden="1">
      <c r="A296" s="273">
        <v>41</v>
      </c>
      <c r="B296" s="273" t="s">
        <v>175</v>
      </c>
      <c r="C296" s="273" t="s">
        <v>709</v>
      </c>
      <c r="D296" s="274" t="s">
        <v>742</v>
      </c>
      <c r="E296" s="275" t="s">
        <v>743</v>
      </c>
      <c r="F296" s="273" t="s">
        <v>179</v>
      </c>
      <c r="G296" s="276">
        <v>0</v>
      </c>
      <c r="H296" s="277">
        <v>0</v>
      </c>
      <c r="I296" s="277">
        <f>ROUND(G296*H296,2)</f>
        <v>0</v>
      </c>
      <c r="J296" s="278">
        <v>0.0002</v>
      </c>
      <c r="K296" s="276">
        <f>G296*J296</f>
        <v>0</v>
      </c>
      <c r="L296" s="278">
        <v>0</v>
      </c>
      <c r="M296" s="276">
        <f>G296*L296</f>
        <v>0</v>
      </c>
      <c r="N296"/>
      <c r="O296"/>
      <c r="P296"/>
      <c r="Q296"/>
      <c r="R296"/>
      <c r="S296"/>
      <c r="T296"/>
      <c r="U296"/>
    </row>
    <row r="297" spans="1:21" s="279" customFormat="1" ht="12.75" hidden="1">
      <c r="A297" s="273"/>
      <c r="B297" s="273" t="s">
        <v>175</v>
      </c>
      <c r="C297" s="273" t="s">
        <v>709</v>
      </c>
      <c r="D297" s="274" t="s">
        <v>744</v>
      </c>
      <c r="E297" s="275" t="s">
        <v>745</v>
      </c>
      <c r="F297" s="273" t="s">
        <v>179</v>
      </c>
      <c r="G297" s="276">
        <v>0</v>
      </c>
      <c r="H297" s="277">
        <v>22.7</v>
      </c>
      <c r="I297" s="277">
        <f>ROUND(G297*H297,2)</f>
        <v>0</v>
      </c>
      <c r="J297" s="278">
        <v>0.0002</v>
      </c>
      <c r="K297" s="276">
        <f>G297*J297</f>
        <v>0</v>
      </c>
      <c r="L297" s="278">
        <v>0</v>
      </c>
      <c r="M297" s="276">
        <f>G297*L297</f>
        <v>0</v>
      </c>
      <c r="N297"/>
      <c r="O297"/>
      <c r="P297"/>
      <c r="Q297"/>
      <c r="R297"/>
      <c r="S297"/>
      <c r="T297"/>
      <c r="U297"/>
    </row>
    <row r="298" spans="1:21" s="279" customFormat="1" ht="12.75" hidden="1">
      <c r="A298" s="273"/>
      <c r="B298" s="273" t="s">
        <v>175</v>
      </c>
      <c r="C298" s="273" t="s">
        <v>709</v>
      </c>
      <c r="D298" s="274" t="s">
        <v>746</v>
      </c>
      <c r="E298" s="275" t="s">
        <v>747</v>
      </c>
      <c r="F298" s="273" t="s">
        <v>179</v>
      </c>
      <c r="G298" s="276">
        <v>0</v>
      </c>
      <c r="H298" s="277">
        <v>10</v>
      </c>
      <c r="I298" s="277">
        <f>ROUND(G298*H298,2)</f>
        <v>0</v>
      </c>
      <c r="J298" s="278">
        <v>1E-05</v>
      </c>
      <c r="K298" s="276">
        <f>G298*J298</f>
        <v>0</v>
      </c>
      <c r="L298" s="278">
        <v>0</v>
      </c>
      <c r="M298" s="276">
        <f>G298*L298</f>
        <v>0</v>
      </c>
      <c r="N298"/>
      <c r="O298"/>
      <c r="P298"/>
      <c r="Q298"/>
      <c r="R298"/>
      <c r="S298"/>
      <c r="T298"/>
      <c r="U298"/>
    </row>
    <row r="299" spans="1:21" s="279" customFormat="1" ht="12.75" hidden="1">
      <c r="A299" s="273">
        <v>42</v>
      </c>
      <c r="B299" s="273" t="s">
        <v>175</v>
      </c>
      <c r="C299" s="273" t="s">
        <v>709</v>
      </c>
      <c r="D299" s="274" t="s">
        <v>748</v>
      </c>
      <c r="E299" s="275" t="s">
        <v>749</v>
      </c>
      <c r="F299" s="273" t="s">
        <v>179</v>
      </c>
      <c r="G299" s="276">
        <f>G37</f>
        <v>0</v>
      </c>
      <c r="H299" s="277">
        <v>0</v>
      </c>
      <c r="I299" s="277">
        <f>ROUND(G299*H299,2)</f>
        <v>0</v>
      </c>
      <c r="J299" s="278">
        <v>2E-05</v>
      </c>
      <c r="K299" s="276">
        <f>G299*J299</f>
        <v>0</v>
      </c>
      <c r="L299" s="278">
        <v>0</v>
      </c>
      <c r="M299" s="276">
        <f>G299*L299</f>
        <v>0</v>
      </c>
      <c r="N299"/>
      <c r="O299"/>
      <c r="P299"/>
      <c r="Q299"/>
      <c r="R299"/>
      <c r="S299"/>
      <c r="T299"/>
      <c r="U299"/>
    </row>
    <row r="300" spans="1:21" s="279" customFormat="1" ht="12.75" hidden="1">
      <c r="A300" s="273"/>
      <c r="B300" s="273" t="s">
        <v>175</v>
      </c>
      <c r="C300" s="273" t="s">
        <v>546</v>
      </c>
      <c r="D300" s="274" t="s">
        <v>750</v>
      </c>
      <c r="E300" s="275" t="s">
        <v>751</v>
      </c>
      <c r="F300" s="273" t="s">
        <v>179</v>
      </c>
      <c r="G300" s="276">
        <v>0</v>
      </c>
      <c r="H300" s="277">
        <v>406</v>
      </c>
      <c r="I300" s="277">
        <f>ROUND(G300*H300,2)</f>
        <v>0</v>
      </c>
      <c r="J300" s="278">
        <v>0.015</v>
      </c>
      <c r="K300" s="276">
        <f>G300*J300</f>
        <v>0</v>
      </c>
      <c r="L300" s="278">
        <v>0</v>
      </c>
      <c r="M300" s="276">
        <f>G300*L300</f>
        <v>0</v>
      </c>
      <c r="N300"/>
      <c r="O300"/>
      <c r="P300"/>
      <c r="Q300"/>
      <c r="R300"/>
      <c r="S300"/>
      <c r="T300"/>
      <c r="U300"/>
    </row>
    <row r="301" spans="1:21" s="279" customFormat="1" ht="12.75" hidden="1">
      <c r="A301" s="273">
        <v>43</v>
      </c>
      <c r="B301" s="273" t="s">
        <v>175</v>
      </c>
      <c r="C301" s="273" t="s">
        <v>709</v>
      </c>
      <c r="D301" s="274" t="s">
        <v>752</v>
      </c>
      <c r="E301" s="275" t="s">
        <v>753</v>
      </c>
      <c r="F301" s="273" t="s">
        <v>179</v>
      </c>
      <c r="G301" s="276">
        <f>G40</f>
        <v>0</v>
      </c>
      <c r="H301" s="277">
        <v>0</v>
      </c>
      <c r="I301" s="277">
        <f>ROUND(G301*H301,2)</f>
        <v>0</v>
      </c>
      <c r="J301" s="278">
        <v>1E-05</v>
      </c>
      <c r="K301" s="276">
        <f>G301*J301</f>
        <v>0</v>
      </c>
      <c r="L301" s="278">
        <v>0</v>
      </c>
      <c r="M301" s="276">
        <f>G301*L301</f>
        <v>0</v>
      </c>
      <c r="N301"/>
      <c r="O301"/>
      <c r="P301"/>
      <c r="Q301"/>
      <c r="R301"/>
      <c r="S301"/>
      <c r="T301"/>
      <c r="U301"/>
    </row>
    <row r="302" spans="1:21" s="279" customFormat="1" ht="12.75" hidden="1">
      <c r="A302" s="273">
        <v>44</v>
      </c>
      <c r="B302" s="273" t="s">
        <v>175</v>
      </c>
      <c r="C302" s="273" t="s">
        <v>709</v>
      </c>
      <c r="D302" s="274" t="s">
        <v>754</v>
      </c>
      <c r="E302" s="275" t="s">
        <v>755</v>
      </c>
      <c r="F302" s="273" t="s">
        <v>179</v>
      </c>
      <c r="G302" s="276">
        <f>G220</f>
        <v>0</v>
      </c>
      <c r="H302" s="277">
        <v>0</v>
      </c>
      <c r="I302" s="277">
        <f>ROUND(G302*H302,2)</f>
        <v>0</v>
      </c>
      <c r="J302" s="278">
        <v>1E-05</v>
      </c>
      <c r="K302" s="276">
        <f>G302*J302</f>
        <v>0</v>
      </c>
      <c r="L302" s="278">
        <v>0</v>
      </c>
      <c r="M302" s="276">
        <f>G302*L302</f>
        <v>0</v>
      </c>
      <c r="N302"/>
      <c r="O302"/>
      <c r="P302"/>
      <c r="Q302"/>
      <c r="R302"/>
      <c r="S302"/>
      <c r="T302"/>
      <c r="U302"/>
    </row>
    <row r="303" spans="1:21" s="279" customFormat="1" ht="12.75" hidden="1">
      <c r="A303" s="273"/>
      <c r="B303" s="273" t="s">
        <v>175</v>
      </c>
      <c r="C303" s="273" t="s">
        <v>709</v>
      </c>
      <c r="D303" s="274" t="s">
        <v>756</v>
      </c>
      <c r="E303" s="275" t="s">
        <v>757</v>
      </c>
      <c r="F303" s="273" t="s">
        <v>179</v>
      </c>
      <c r="G303" s="276">
        <v>0</v>
      </c>
      <c r="H303" s="277">
        <v>2.96</v>
      </c>
      <c r="I303" s="277">
        <f>ROUND(G303*H303,2)</f>
        <v>0</v>
      </c>
      <c r="J303" s="278">
        <v>1E-05</v>
      </c>
      <c r="K303" s="276">
        <f>G303*J303</f>
        <v>0</v>
      </c>
      <c r="L303" s="278">
        <v>0</v>
      </c>
      <c r="M303" s="276">
        <f>G303*L303</f>
        <v>0</v>
      </c>
      <c r="N303"/>
      <c r="O303"/>
      <c r="P303"/>
      <c r="Q303"/>
      <c r="R303"/>
      <c r="S303"/>
      <c r="T303"/>
      <c r="U303"/>
    </row>
    <row r="304" spans="1:21" s="279" customFormat="1" ht="12.75" hidden="1">
      <c r="A304" s="273"/>
      <c r="B304" s="273" t="s">
        <v>175</v>
      </c>
      <c r="C304" s="273" t="s">
        <v>709</v>
      </c>
      <c r="D304" s="274" t="s">
        <v>758</v>
      </c>
      <c r="E304" s="275" t="s">
        <v>759</v>
      </c>
      <c r="F304" s="273" t="s">
        <v>179</v>
      </c>
      <c r="G304" s="276">
        <v>0</v>
      </c>
      <c r="H304" s="277">
        <v>65.7</v>
      </c>
      <c r="I304" s="277">
        <f>ROUND(G304*H304,2)</f>
        <v>0</v>
      </c>
      <c r="J304" s="278">
        <v>0.00026</v>
      </c>
      <c r="K304" s="276">
        <f>G304*J304</f>
        <v>0</v>
      </c>
      <c r="L304" s="278">
        <v>0</v>
      </c>
      <c r="M304" s="276">
        <f>G304*L304</f>
        <v>0</v>
      </c>
      <c r="N304"/>
      <c r="O304"/>
      <c r="P304"/>
      <c r="Q304"/>
      <c r="R304"/>
      <c r="S304"/>
      <c r="T304"/>
      <c r="U304"/>
    </row>
    <row r="305" spans="1:21" s="279" customFormat="1" ht="12.75" hidden="1">
      <c r="A305" s="273"/>
      <c r="B305" s="273" t="s">
        <v>175</v>
      </c>
      <c r="C305" s="273" t="s">
        <v>709</v>
      </c>
      <c r="D305" s="274" t="s">
        <v>760</v>
      </c>
      <c r="E305" s="275" t="s">
        <v>761</v>
      </c>
      <c r="F305" s="273" t="s">
        <v>179</v>
      </c>
      <c r="G305" s="276">
        <v>0</v>
      </c>
      <c r="H305" s="277">
        <v>68.4</v>
      </c>
      <c r="I305" s="277">
        <f>ROUND(G305*H305,2)</f>
        <v>0</v>
      </c>
      <c r="J305" s="278">
        <v>0.00026</v>
      </c>
      <c r="K305" s="276">
        <f>G305*J305</f>
        <v>0</v>
      </c>
      <c r="L305" s="278">
        <v>0</v>
      </c>
      <c r="M305" s="276">
        <f>G305*L305</f>
        <v>0</v>
      </c>
      <c r="N305"/>
      <c r="O305"/>
      <c r="P305"/>
      <c r="Q305"/>
      <c r="R305"/>
      <c r="S305"/>
      <c r="T305"/>
      <c r="U305"/>
    </row>
    <row r="306" spans="1:21" s="279" customFormat="1" ht="12.75" hidden="1">
      <c r="A306" s="273"/>
      <c r="B306" s="273" t="s">
        <v>175</v>
      </c>
      <c r="C306" s="273" t="s">
        <v>709</v>
      </c>
      <c r="D306" s="274" t="s">
        <v>762</v>
      </c>
      <c r="E306" s="275" t="s">
        <v>763</v>
      </c>
      <c r="F306" s="273" t="s">
        <v>179</v>
      </c>
      <c r="G306" s="276">
        <v>0</v>
      </c>
      <c r="H306" s="277">
        <v>60.5</v>
      </c>
      <c r="I306" s="277">
        <f>ROUND(G306*H306,2)</f>
        <v>0</v>
      </c>
      <c r="J306" s="278">
        <v>0.00029</v>
      </c>
      <c r="K306" s="276">
        <f>G306*J306</f>
        <v>0</v>
      </c>
      <c r="L306" s="278">
        <v>0</v>
      </c>
      <c r="M306" s="276">
        <f>G306*L306</f>
        <v>0</v>
      </c>
      <c r="N306"/>
      <c r="O306"/>
      <c r="P306"/>
      <c r="Q306"/>
      <c r="R306"/>
      <c r="S306"/>
      <c r="T306"/>
      <c r="U306"/>
    </row>
    <row r="307" spans="1:21" s="279" customFormat="1" ht="12.75" hidden="1">
      <c r="A307" s="273"/>
      <c r="B307" s="273" t="s">
        <v>175</v>
      </c>
      <c r="C307" s="273" t="s">
        <v>709</v>
      </c>
      <c r="D307" s="274" t="s">
        <v>764</v>
      </c>
      <c r="E307" s="275" t="s">
        <v>765</v>
      </c>
      <c r="F307" s="273" t="s">
        <v>179</v>
      </c>
      <c r="G307" s="276">
        <v>0</v>
      </c>
      <c r="H307" s="277">
        <v>70.3</v>
      </c>
      <c r="I307" s="277">
        <f>ROUND(G307*H307,2)</f>
        <v>0</v>
      </c>
      <c r="J307" s="278">
        <v>0.00029</v>
      </c>
      <c r="K307" s="276">
        <f>G307*J307</f>
        <v>0</v>
      </c>
      <c r="L307" s="278">
        <v>0</v>
      </c>
      <c r="M307" s="276">
        <f>G307*L307</f>
        <v>0</v>
      </c>
      <c r="N307"/>
      <c r="O307"/>
      <c r="P307"/>
      <c r="Q307"/>
      <c r="R307"/>
      <c r="S307"/>
      <c r="T307"/>
      <c r="U307"/>
    </row>
    <row r="308" spans="1:21" s="279" customFormat="1" ht="12.75" hidden="1">
      <c r="A308" s="273"/>
      <c r="B308" s="273" t="s">
        <v>175</v>
      </c>
      <c r="C308" s="273" t="s">
        <v>709</v>
      </c>
      <c r="D308" s="274" t="s">
        <v>766</v>
      </c>
      <c r="E308" s="275" t="s">
        <v>767</v>
      </c>
      <c r="F308" s="273" t="s">
        <v>179</v>
      </c>
      <c r="G308" s="276">
        <v>0</v>
      </c>
      <c r="H308" s="277">
        <v>62</v>
      </c>
      <c r="I308" s="277">
        <f>ROUND(G308*H308,2)</f>
        <v>0</v>
      </c>
      <c r="J308" s="278">
        <v>0.00027000000000000006</v>
      </c>
      <c r="K308" s="276">
        <f>G308*J308</f>
        <v>0</v>
      </c>
      <c r="L308" s="278">
        <v>0</v>
      </c>
      <c r="M308" s="276">
        <f>G308*L308</f>
        <v>0</v>
      </c>
      <c r="N308"/>
      <c r="O308"/>
      <c r="P308"/>
      <c r="Q308"/>
      <c r="R308"/>
      <c r="S308"/>
      <c r="T308"/>
      <c r="U308"/>
    </row>
    <row r="309" spans="1:21" s="279" customFormat="1" ht="12.75" hidden="1">
      <c r="A309" s="273"/>
      <c r="B309" s="273" t="s">
        <v>175</v>
      </c>
      <c r="C309" s="273" t="s">
        <v>709</v>
      </c>
      <c r="D309" s="274" t="s">
        <v>768</v>
      </c>
      <c r="E309" s="275" t="s">
        <v>769</v>
      </c>
      <c r="F309" s="273" t="s">
        <v>179</v>
      </c>
      <c r="G309" s="276">
        <v>0</v>
      </c>
      <c r="H309" s="277">
        <v>65.4</v>
      </c>
      <c r="I309" s="277">
        <f>ROUND(G309*H309,2)</f>
        <v>0</v>
      </c>
      <c r="J309" s="278">
        <v>0.00027000000000000006</v>
      </c>
      <c r="K309" s="276">
        <f>G309*J309</f>
        <v>0</v>
      </c>
      <c r="L309" s="278">
        <v>0</v>
      </c>
      <c r="M309" s="276">
        <f>G309*L309</f>
        <v>0</v>
      </c>
      <c r="N309"/>
      <c r="O309"/>
      <c r="P309"/>
      <c r="Q309"/>
      <c r="R309"/>
      <c r="S309"/>
      <c r="T309"/>
      <c r="U309"/>
    </row>
    <row r="310" spans="1:21" s="279" customFormat="1" ht="12.75" hidden="1">
      <c r="A310" s="273"/>
      <c r="B310" s="273" t="s">
        <v>175</v>
      </c>
      <c r="C310" s="273" t="s">
        <v>709</v>
      </c>
      <c r="D310" s="274" t="s">
        <v>770</v>
      </c>
      <c r="E310" s="275" t="s">
        <v>771</v>
      </c>
      <c r="F310" s="273" t="s">
        <v>179</v>
      </c>
      <c r="G310" s="276">
        <v>0</v>
      </c>
      <c r="H310" s="277">
        <v>48.2</v>
      </c>
      <c r="I310" s="277">
        <f>ROUND(G310*H310,2)</f>
        <v>0</v>
      </c>
      <c r="J310" s="278">
        <v>0.00032</v>
      </c>
      <c r="K310" s="276">
        <f>G310*J310</f>
        <v>0</v>
      </c>
      <c r="L310" s="278">
        <v>0</v>
      </c>
      <c r="M310" s="276">
        <f>G310*L310</f>
        <v>0</v>
      </c>
      <c r="N310"/>
      <c r="O310"/>
      <c r="P310"/>
      <c r="Q310"/>
      <c r="R310"/>
      <c r="S310"/>
      <c r="T310"/>
      <c r="U310"/>
    </row>
    <row r="311" spans="1:21" s="279" customFormat="1" ht="12.75" hidden="1">
      <c r="A311" s="273"/>
      <c r="B311" s="273" t="s">
        <v>175</v>
      </c>
      <c r="C311" s="273" t="s">
        <v>709</v>
      </c>
      <c r="D311" s="274" t="s">
        <v>772</v>
      </c>
      <c r="E311" s="275" t="s">
        <v>773</v>
      </c>
      <c r="F311" s="273" t="s">
        <v>179</v>
      </c>
      <c r="G311" s="276">
        <v>0</v>
      </c>
      <c r="H311" s="277">
        <v>50.5</v>
      </c>
      <c r="I311" s="277">
        <f>ROUND(G311*H311,2)</f>
        <v>0</v>
      </c>
      <c r="J311" s="278">
        <v>0.00032</v>
      </c>
      <c r="K311" s="276">
        <f>G311*J311</f>
        <v>0</v>
      </c>
      <c r="L311" s="278">
        <v>0</v>
      </c>
      <c r="M311" s="276">
        <f>G311*L311</f>
        <v>0</v>
      </c>
      <c r="N311"/>
      <c r="O311"/>
      <c r="P311"/>
      <c r="Q311"/>
      <c r="R311"/>
      <c r="S311"/>
      <c r="T311"/>
      <c r="U311"/>
    </row>
    <row r="312" spans="1:21" s="279" customFormat="1" ht="12.75" hidden="1">
      <c r="A312" s="273">
        <v>45</v>
      </c>
      <c r="B312" s="273" t="s">
        <v>175</v>
      </c>
      <c r="C312" s="273" t="s">
        <v>709</v>
      </c>
      <c r="D312" s="274" t="s">
        <v>774</v>
      </c>
      <c r="E312" s="275" t="s">
        <v>775</v>
      </c>
      <c r="F312" s="273" t="s">
        <v>179</v>
      </c>
      <c r="G312" s="276">
        <f>G282</f>
        <v>0</v>
      </c>
      <c r="H312" s="277">
        <v>0</v>
      </c>
      <c r="I312" s="277">
        <f>ROUND(G312*H312,2)</f>
        <v>0</v>
      </c>
      <c r="J312" s="278">
        <v>0.00029</v>
      </c>
      <c r="K312" s="276">
        <f>G312*J312</f>
        <v>0</v>
      </c>
      <c r="L312" s="278">
        <v>0</v>
      </c>
      <c r="M312" s="276">
        <f>G312*L312</f>
        <v>0</v>
      </c>
      <c r="N312"/>
      <c r="O312"/>
      <c r="P312"/>
      <c r="Q312"/>
      <c r="R312"/>
      <c r="S312"/>
      <c r="T312"/>
      <c r="U312"/>
    </row>
    <row r="313" spans="1:21" s="279" customFormat="1" ht="12.75" hidden="1">
      <c r="A313" s="273"/>
      <c r="B313" s="273" t="s">
        <v>175</v>
      </c>
      <c r="C313" s="273" t="s">
        <v>709</v>
      </c>
      <c r="D313" s="274" t="s">
        <v>776</v>
      </c>
      <c r="E313" s="275" t="s">
        <v>777</v>
      </c>
      <c r="F313" s="273" t="s">
        <v>179</v>
      </c>
      <c r="G313" s="276">
        <v>0</v>
      </c>
      <c r="H313" s="277">
        <v>38.5</v>
      </c>
      <c r="I313" s="277">
        <f>ROUND(G313*H313,2)</f>
        <v>0</v>
      </c>
      <c r="J313" s="278">
        <v>0.00029</v>
      </c>
      <c r="K313" s="276">
        <f>G313*J313</f>
        <v>0</v>
      </c>
      <c r="L313" s="278">
        <v>0</v>
      </c>
      <c r="M313" s="276">
        <f>G313*L313</f>
        <v>0</v>
      </c>
      <c r="N313"/>
      <c r="O313"/>
      <c r="P313"/>
      <c r="Q313"/>
      <c r="R313"/>
      <c r="S313"/>
      <c r="T313"/>
      <c r="U313"/>
    </row>
    <row r="314" spans="1:21" s="279" customFormat="1" ht="12.75" hidden="1">
      <c r="A314" s="273"/>
      <c r="B314" s="273" t="s">
        <v>175</v>
      </c>
      <c r="C314" s="273" t="s">
        <v>709</v>
      </c>
      <c r="D314" s="274" t="s">
        <v>778</v>
      </c>
      <c r="E314" s="275" t="s">
        <v>779</v>
      </c>
      <c r="F314" s="273" t="s">
        <v>179</v>
      </c>
      <c r="G314" s="276">
        <v>0</v>
      </c>
      <c r="H314" s="277">
        <v>29.9</v>
      </c>
      <c r="I314" s="277">
        <f>ROUND(G314*H314,2)</f>
        <v>0</v>
      </c>
      <c r="J314" s="278">
        <v>0.0002</v>
      </c>
      <c r="K314" s="276">
        <f>G314*J314</f>
        <v>0</v>
      </c>
      <c r="L314" s="278">
        <v>0</v>
      </c>
      <c r="M314" s="276">
        <f>G314*L314</f>
        <v>0</v>
      </c>
      <c r="N314"/>
      <c r="O314"/>
      <c r="P314"/>
      <c r="Q314"/>
      <c r="R314"/>
      <c r="S314"/>
      <c r="T314"/>
      <c r="U314"/>
    </row>
    <row r="315" spans="1:21" s="279" customFormat="1" ht="12.75" hidden="1">
      <c r="A315" s="273"/>
      <c r="B315" s="273" t="s">
        <v>175</v>
      </c>
      <c r="C315" s="273" t="s">
        <v>709</v>
      </c>
      <c r="D315" s="274" t="s">
        <v>780</v>
      </c>
      <c r="E315" s="275" t="s">
        <v>781</v>
      </c>
      <c r="F315" s="273" t="s">
        <v>179</v>
      </c>
      <c r="G315" s="276">
        <v>0</v>
      </c>
      <c r="H315" s="277">
        <v>31.5</v>
      </c>
      <c r="I315" s="277">
        <f>ROUND(G315*H315,2)</f>
        <v>0</v>
      </c>
      <c r="J315" s="278">
        <v>0.0002</v>
      </c>
      <c r="K315" s="276">
        <f>G315*J315</f>
        <v>0</v>
      </c>
      <c r="L315" s="278">
        <v>0</v>
      </c>
      <c r="M315" s="276">
        <f>G315*L315</f>
        <v>0</v>
      </c>
      <c r="N315"/>
      <c r="O315"/>
      <c r="P315"/>
      <c r="Q315"/>
      <c r="R315"/>
      <c r="S315"/>
      <c r="T315"/>
      <c r="U315"/>
    </row>
    <row r="316" spans="1:21" s="279" customFormat="1" ht="12.75" hidden="1">
      <c r="A316" s="273"/>
      <c r="B316" s="273" t="s">
        <v>175</v>
      </c>
      <c r="C316" s="273" t="s">
        <v>709</v>
      </c>
      <c r="D316" s="274" t="s">
        <v>782</v>
      </c>
      <c r="E316" s="275" t="s">
        <v>783</v>
      </c>
      <c r="F316" s="273" t="s">
        <v>179</v>
      </c>
      <c r="G316" s="276">
        <v>0</v>
      </c>
      <c r="H316" s="277">
        <v>27.2</v>
      </c>
      <c r="I316" s="277">
        <f>ROUND(G316*H316,2)</f>
        <v>0</v>
      </c>
      <c r="J316" s="278">
        <v>0.00017000000000000004</v>
      </c>
      <c r="K316" s="276">
        <f>G316*J316</f>
        <v>0</v>
      </c>
      <c r="L316" s="278">
        <v>0</v>
      </c>
      <c r="M316" s="276">
        <f>G316*L316</f>
        <v>0</v>
      </c>
      <c r="N316"/>
      <c r="O316"/>
      <c r="P316"/>
      <c r="Q316"/>
      <c r="R316"/>
      <c r="S316"/>
      <c r="T316"/>
      <c r="U316"/>
    </row>
    <row r="317" spans="1:21" s="279" customFormat="1" ht="12.75" hidden="1">
      <c r="A317" s="273"/>
      <c r="B317" s="273" t="s">
        <v>175</v>
      </c>
      <c r="C317" s="273" t="s">
        <v>709</v>
      </c>
      <c r="D317" s="274" t="s">
        <v>784</v>
      </c>
      <c r="E317" s="275" t="s">
        <v>785</v>
      </c>
      <c r="F317" s="273" t="s">
        <v>179</v>
      </c>
      <c r="G317" s="276">
        <v>0</v>
      </c>
      <c r="H317" s="277">
        <v>28.7</v>
      </c>
      <c r="I317" s="277">
        <f>ROUND(G317*N317,2)</f>
        <v>0</v>
      </c>
      <c r="J317" s="278">
        <v>0.00017000000000000004</v>
      </c>
      <c r="K317" s="276">
        <f>G317*J317</f>
        <v>0</v>
      </c>
      <c r="L317" s="278">
        <v>0</v>
      </c>
      <c r="M317" s="276">
        <f>G317*L317</f>
        <v>0</v>
      </c>
      <c r="N317"/>
      <c r="O317"/>
      <c r="P317"/>
      <c r="Q317"/>
      <c r="R317"/>
      <c r="S317"/>
      <c r="T317"/>
      <c r="U317"/>
    </row>
    <row r="318" spans="2:21" s="267" customFormat="1" ht="12.75" hidden="1">
      <c r="B318" s="285"/>
      <c r="D318" s="286" t="s">
        <v>786</v>
      </c>
      <c r="E318" s="286" t="s">
        <v>787</v>
      </c>
      <c r="I318" s="287">
        <f>I319+I333+I373</f>
        <v>0</v>
      </c>
      <c r="K318" s="288" t="e">
        <f>K319+K328+K342+K392+"#REF!+K463"</f>
        <v>#VALUE!</v>
      </c>
      <c r="M318" s="288" t="e">
        <f>M319+M328+M342+M392+"#REF!+M463"</f>
        <v>#VALUE!</v>
      </c>
      <c r="N318"/>
      <c r="O318"/>
      <c r="P318"/>
      <c r="Q318"/>
      <c r="R318"/>
      <c r="S318"/>
      <c r="T318"/>
      <c r="U318"/>
    </row>
    <row r="319" spans="1:21" s="279" customFormat="1" ht="12.75" hidden="1">
      <c r="A319" s="273"/>
      <c r="B319" s="273"/>
      <c r="C319" s="273"/>
      <c r="D319" s="294">
        <v>742</v>
      </c>
      <c r="E319" s="294" t="s">
        <v>788</v>
      </c>
      <c r="F319" s="273"/>
      <c r="G319" s="276"/>
      <c r="H319" s="277"/>
      <c r="I319" s="295">
        <f>SUM(I320:I332)</f>
        <v>0</v>
      </c>
      <c r="J319" s="278"/>
      <c r="K319" s="276"/>
      <c r="L319" s="278"/>
      <c r="M319" s="276"/>
      <c r="N319"/>
      <c r="O319"/>
      <c r="P319"/>
      <c r="Q319"/>
      <c r="R319"/>
      <c r="S319"/>
      <c r="T319"/>
      <c r="U319"/>
    </row>
    <row r="320" spans="1:21" s="279" customFormat="1" ht="12.75" hidden="1">
      <c r="A320" s="273">
        <v>46</v>
      </c>
      <c r="B320" s="296" t="s">
        <v>175</v>
      </c>
      <c r="C320" s="296">
        <v>742</v>
      </c>
      <c r="D320" s="297" t="s">
        <v>789</v>
      </c>
      <c r="E320" s="298" t="s">
        <v>790</v>
      </c>
      <c r="F320" s="296" t="s">
        <v>199</v>
      </c>
      <c r="G320" s="299">
        <v>0</v>
      </c>
      <c r="H320" s="300">
        <v>0</v>
      </c>
      <c r="I320" s="300">
        <f>ROUND(G320*H320,2)</f>
        <v>0</v>
      </c>
      <c r="J320" s="301"/>
      <c r="K320" s="299"/>
      <c r="L320" s="301"/>
      <c r="M320" s="299"/>
      <c r="N320"/>
      <c r="O320"/>
      <c r="P320"/>
      <c r="Q320"/>
      <c r="R320"/>
      <c r="S320"/>
      <c r="T320"/>
      <c r="U320"/>
    </row>
    <row r="321" spans="1:21" s="279" customFormat="1" ht="12.75" hidden="1">
      <c r="A321" s="273">
        <v>47</v>
      </c>
      <c r="B321" s="296" t="s">
        <v>469</v>
      </c>
      <c r="C321" s="296" t="s">
        <v>470</v>
      </c>
      <c r="D321" s="297" t="s">
        <v>791</v>
      </c>
      <c r="E321" s="298" t="s">
        <v>792</v>
      </c>
      <c r="F321" s="296" t="s">
        <v>199</v>
      </c>
      <c r="G321" s="299">
        <v>0</v>
      </c>
      <c r="H321" s="300">
        <v>0</v>
      </c>
      <c r="I321" s="300">
        <f>ROUND(G321*H321,2)</f>
        <v>0</v>
      </c>
      <c r="J321" s="301"/>
      <c r="K321" s="299"/>
      <c r="L321" s="301"/>
      <c r="M321" s="299"/>
      <c r="N321"/>
      <c r="O321"/>
      <c r="P321"/>
      <c r="Q321"/>
      <c r="R321"/>
      <c r="S321"/>
      <c r="T321"/>
      <c r="U321"/>
    </row>
    <row r="322" spans="1:21" s="284" customFormat="1" ht="12.75" hidden="1">
      <c r="A322" s="289"/>
      <c r="B322" s="302" t="s">
        <v>175</v>
      </c>
      <c r="C322" s="302">
        <v>742</v>
      </c>
      <c r="D322" s="303" t="s">
        <v>793</v>
      </c>
      <c r="E322" s="304" t="s">
        <v>794</v>
      </c>
      <c r="F322" s="302" t="s">
        <v>199</v>
      </c>
      <c r="G322" s="305">
        <v>0</v>
      </c>
      <c r="H322" s="306">
        <v>171</v>
      </c>
      <c r="I322" s="306">
        <f>ROUND(G322*H322,2)</f>
        <v>0</v>
      </c>
      <c r="J322" s="307"/>
      <c r="K322" s="305"/>
      <c r="L322" s="307"/>
      <c r="M322" s="305"/>
      <c r="N322"/>
      <c r="O322"/>
      <c r="P322"/>
      <c r="Q322"/>
      <c r="R322"/>
      <c r="S322"/>
      <c r="T322"/>
      <c r="U322"/>
    </row>
    <row r="323" spans="1:21" s="284" customFormat="1" ht="12.75" hidden="1">
      <c r="A323" s="289"/>
      <c r="B323" s="302" t="s">
        <v>469</v>
      </c>
      <c r="C323" s="302" t="s">
        <v>470</v>
      </c>
      <c r="D323" s="303" t="s">
        <v>795</v>
      </c>
      <c r="E323" s="304" t="s">
        <v>796</v>
      </c>
      <c r="F323" s="302" t="s">
        <v>199</v>
      </c>
      <c r="G323" s="305">
        <v>0</v>
      </c>
      <c r="H323" s="306">
        <v>141.56</v>
      </c>
      <c r="I323" s="306">
        <f>ROUND(G323*H323,2)</f>
        <v>0</v>
      </c>
      <c r="J323" s="307"/>
      <c r="K323" s="305"/>
      <c r="L323" s="307"/>
      <c r="M323" s="305"/>
      <c r="N323"/>
      <c r="O323"/>
      <c r="P323"/>
      <c r="Q323"/>
      <c r="R323"/>
      <c r="S323"/>
      <c r="T323"/>
      <c r="U323"/>
    </row>
    <row r="324" spans="1:21" s="279" customFormat="1" ht="12.75" hidden="1">
      <c r="A324" s="273">
        <v>48</v>
      </c>
      <c r="B324" s="296" t="s">
        <v>175</v>
      </c>
      <c r="C324" s="296">
        <v>742</v>
      </c>
      <c r="D324" s="297" t="s">
        <v>797</v>
      </c>
      <c r="E324" s="298" t="s">
        <v>798</v>
      </c>
      <c r="F324" s="296" t="s">
        <v>199</v>
      </c>
      <c r="G324" s="299">
        <v>0</v>
      </c>
      <c r="H324" s="300">
        <v>0</v>
      </c>
      <c r="I324" s="300">
        <f>ROUND(G324*H324,2)</f>
        <v>0</v>
      </c>
      <c r="J324" s="301"/>
      <c r="K324" s="299"/>
      <c r="L324" s="301"/>
      <c r="M324" s="299"/>
      <c r="N324"/>
      <c r="O324"/>
      <c r="P324"/>
      <c r="Q324"/>
      <c r="R324"/>
      <c r="S324"/>
      <c r="T324"/>
      <c r="U324"/>
    </row>
    <row r="325" spans="1:21" s="279" customFormat="1" ht="12.75" hidden="1">
      <c r="A325" s="273">
        <v>49</v>
      </c>
      <c r="B325" s="296" t="s">
        <v>469</v>
      </c>
      <c r="C325" s="296" t="s">
        <v>470</v>
      </c>
      <c r="D325" s="297" t="s">
        <v>799</v>
      </c>
      <c r="E325" s="298" t="s">
        <v>800</v>
      </c>
      <c r="F325" s="296" t="s">
        <v>199</v>
      </c>
      <c r="G325" s="299">
        <v>0</v>
      </c>
      <c r="H325" s="300">
        <v>0</v>
      </c>
      <c r="I325" s="300">
        <f>ROUND(G325*H325,2)</f>
        <v>0</v>
      </c>
      <c r="J325" s="301"/>
      <c r="K325" s="299"/>
      <c r="L325" s="301"/>
      <c r="M325" s="299"/>
      <c r="N325"/>
      <c r="O325"/>
      <c r="P325"/>
      <c r="Q325"/>
      <c r="R325"/>
      <c r="S325"/>
      <c r="T325"/>
      <c r="U325"/>
    </row>
    <row r="326" spans="1:21" s="279" customFormat="1" ht="12.75" hidden="1">
      <c r="A326" s="273">
        <v>50</v>
      </c>
      <c r="B326" s="296" t="s">
        <v>175</v>
      </c>
      <c r="C326" s="296">
        <v>742</v>
      </c>
      <c r="D326" s="297" t="s">
        <v>789</v>
      </c>
      <c r="E326" s="298" t="s">
        <v>790</v>
      </c>
      <c r="F326" s="296" t="s">
        <v>199</v>
      </c>
      <c r="G326" s="299">
        <v>0</v>
      </c>
      <c r="H326" s="300">
        <v>0</v>
      </c>
      <c r="I326" s="300">
        <f>ROUND(G326*H326,2)</f>
        <v>0</v>
      </c>
      <c r="J326" s="301"/>
      <c r="K326" s="299"/>
      <c r="L326" s="301"/>
      <c r="M326" s="299"/>
      <c r="N326"/>
      <c r="O326"/>
      <c r="P326"/>
      <c r="Q326"/>
      <c r="R326"/>
      <c r="S326"/>
      <c r="T326"/>
      <c r="U326"/>
    </row>
    <row r="327" spans="1:21" s="279" customFormat="1" ht="12.75" hidden="1">
      <c r="A327" s="273">
        <v>51</v>
      </c>
      <c r="B327" s="296" t="s">
        <v>469</v>
      </c>
      <c r="C327" s="296" t="s">
        <v>470</v>
      </c>
      <c r="D327" s="297" t="s">
        <v>801</v>
      </c>
      <c r="E327" s="298" t="s">
        <v>802</v>
      </c>
      <c r="F327" s="296" t="s">
        <v>199</v>
      </c>
      <c r="G327" s="299">
        <v>0</v>
      </c>
      <c r="H327" s="300">
        <v>0</v>
      </c>
      <c r="I327" s="300">
        <f>ROUND(G327*H327,2)</f>
        <v>0</v>
      </c>
      <c r="J327" s="301"/>
      <c r="K327" s="299"/>
      <c r="L327" s="301"/>
      <c r="M327" s="299"/>
      <c r="N327"/>
      <c r="O327"/>
      <c r="P327"/>
      <c r="Q327"/>
      <c r="R327"/>
      <c r="S327"/>
      <c r="T327"/>
      <c r="U327"/>
    </row>
    <row r="328" spans="1:21" s="279" customFormat="1" ht="12.75" hidden="1">
      <c r="A328" s="273">
        <v>52</v>
      </c>
      <c r="B328" s="296" t="s">
        <v>175</v>
      </c>
      <c r="C328" s="296">
        <v>742</v>
      </c>
      <c r="D328" s="297" t="s">
        <v>803</v>
      </c>
      <c r="E328" s="298" t="s">
        <v>804</v>
      </c>
      <c r="F328" s="296" t="s">
        <v>280</v>
      </c>
      <c r="G328" s="299">
        <v>0</v>
      </c>
      <c r="H328" s="300">
        <v>0</v>
      </c>
      <c r="I328" s="300">
        <f>ROUND(G328*H328,2)</f>
        <v>0</v>
      </c>
      <c r="J328" s="301"/>
      <c r="K328" s="299"/>
      <c r="L328" s="301"/>
      <c r="M328" s="299"/>
      <c r="N328"/>
      <c r="O328"/>
      <c r="P328"/>
      <c r="Q328"/>
      <c r="R328"/>
      <c r="S328"/>
      <c r="T328"/>
      <c r="U328"/>
    </row>
    <row r="329" spans="1:21" s="279" customFormat="1" ht="12.75" hidden="1">
      <c r="A329" s="273">
        <v>53</v>
      </c>
      <c r="B329" s="296" t="s">
        <v>469</v>
      </c>
      <c r="C329" s="296" t="s">
        <v>470</v>
      </c>
      <c r="D329" s="297" t="s">
        <v>805</v>
      </c>
      <c r="E329" s="298" t="s">
        <v>806</v>
      </c>
      <c r="F329" s="296" t="s">
        <v>280</v>
      </c>
      <c r="G329" s="299">
        <v>0</v>
      </c>
      <c r="H329" s="300">
        <v>0</v>
      </c>
      <c r="I329" s="300">
        <f>ROUND(G329*H329,2)</f>
        <v>0</v>
      </c>
      <c r="J329" s="301"/>
      <c r="K329" s="299"/>
      <c r="L329" s="301"/>
      <c r="M329" s="299"/>
      <c r="N329"/>
      <c r="O329"/>
      <c r="P329"/>
      <c r="Q329"/>
      <c r="R329"/>
      <c r="S329"/>
      <c r="T329"/>
      <c r="U329"/>
    </row>
    <row r="330" spans="1:21" s="279" customFormat="1" ht="12.75" hidden="1">
      <c r="A330" s="273">
        <v>54</v>
      </c>
      <c r="B330" s="296" t="s">
        <v>175</v>
      </c>
      <c r="C330" s="296">
        <v>742</v>
      </c>
      <c r="D330" s="297" t="s">
        <v>807</v>
      </c>
      <c r="E330" s="298" t="s">
        <v>808</v>
      </c>
      <c r="F330" s="296" t="s">
        <v>199</v>
      </c>
      <c r="G330" s="299">
        <v>0</v>
      </c>
      <c r="H330" s="300">
        <v>0</v>
      </c>
      <c r="I330" s="300">
        <f>ROUND(G330*H330,2)</f>
        <v>0</v>
      </c>
      <c r="J330" s="301"/>
      <c r="K330" s="299"/>
      <c r="L330" s="301"/>
      <c r="M330" s="299"/>
      <c r="N330"/>
      <c r="O330"/>
      <c r="P330"/>
      <c r="Q330"/>
      <c r="R330"/>
      <c r="S330"/>
      <c r="T330"/>
      <c r="U330"/>
    </row>
    <row r="331" spans="1:21" s="279" customFormat="1" ht="25.5" customHeight="1" hidden="1">
      <c r="A331" s="273">
        <v>55</v>
      </c>
      <c r="B331" s="296" t="s">
        <v>469</v>
      </c>
      <c r="C331" s="296" t="s">
        <v>470</v>
      </c>
      <c r="D331" s="297" t="s">
        <v>809</v>
      </c>
      <c r="E331" s="298" t="s">
        <v>810</v>
      </c>
      <c r="F331" s="296" t="s">
        <v>199</v>
      </c>
      <c r="G331" s="299">
        <v>0</v>
      </c>
      <c r="H331" s="300">
        <v>0</v>
      </c>
      <c r="I331" s="300">
        <f>ROUND(G331*H331,2)</f>
        <v>0</v>
      </c>
      <c r="J331" s="301"/>
      <c r="K331" s="299"/>
      <c r="L331" s="301"/>
      <c r="M331" s="299"/>
      <c r="N331"/>
      <c r="O331"/>
      <c r="P331"/>
      <c r="Q331"/>
      <c r="R331"/>
      <c r="S331"/>
      <c r="T331"/>
      <c r="U331"/>
    </row>
    <row r="332" spans="1:21" s="279" customFormat="1" ht="12.75" hidden="1">
      <c r="A332" s="273">
        <v>56</v>
      </c>
      <c r="B332" s="296" t="s">
        <v>175</v>
      </c>
      <c r="C332" s="296">
        <v>742</v>
      </c>
      <c r="D332" s="297" t="s">
        <v>811</v>
      </c>
      <c r="E332" s="298" t="s">
        <v>812</v>
      </c>
      <c r="F332" s="296" t="s">
        <v>199</v>
      </c>
      <c r="G332" s="299">
        <v>0</v>
      </c>
      <c r="H332" s="300">
        <v>0</v>
      </c>
      <c r="I332" s="300">
        <f>ROUND(G332*H332,2)</f>
        <v>0</v>
      </c>
      <c r="J332" s="301"/>
      <c r="K332" s="299"/>
      <c r="L332" s="301"/>
      <c r="M332" s="299"/>
      <c r="N332"/>
      <c r="O332"/>
      <c r="P332"/>
      <c r="Q332"/>
      <c r="R332"/>
      <c r="S332"/>
      <c r="T332"/>
      <c r="U332"/>
    </row>
    <row r="333" spans="1:21" s="279" customFormat="1" ht="12.75" hidden="1">
      <c r="A333" s="273"/>
      <c r="B333" s="273"/>
      <c r="C333" s="273"/>
      <c r="D333" s="294">
        <v>741</v>
      </c>
      <c r="E333" s="294" t="s">
        <v>813</v>
      </c>
      <c r="F333" s="273"/>
      <c r="G333" s="276"/>
      <c r="H333" s="277">
        <v>0</v>
      </c>
      <c r="I333" s="295">
        <f>SUM(I334:I372)</f>
        <v>0</v>
      </c>
      <c r="J333" s="278"/>
      <c r="K333" s="276"/>
      <c r="L333" s="278"/>
      <c r="M333" s="276"/>
      <c r="N333"/>
      <c r="O333"/>
      <c r="P333"/>
      <c r="Q333"/>
      <c r="R333"/>
      <c r="S333"/>
      <c r="T333"/>
      <c r="U333"/>
    </row>
    <row r="334" spans="1:21" s="279" customFormat="1" ht="12.75" hidden="1">
      <c r="A334" s="273">
        <v>57</v>
      </c>
      <c r="B334" s="273" t="s">
        <v>175</v>
      </c>
      <c r="C334" s="273">
        <v>741</v>
      </c>
      <c r="D334" s="274" t="s">
        <v>814</v>
      </c>
      <c r="E334" s="275" t="s">
        <v>815</v>
      </c>
      <c r="F334" s="273" t="s">
        <v>199</v>
      </c>
      <c r="G334" s="276">
        <v>0</v>
      </c>
      <c r="H334" s="277">
        <v>0</v>
      </c>
      <c r="I334" s="277">
        <f>ROUND(G334*H334,2)</f>
        <v>0</v>
      </c>
      <c r="J334" s="278"/>
      <c r="K334" s="276"/>
      <c r="L334" s="278"/>
      <c r="M334" s="276"/>
      <c r="N334"/>
      <c r="O334"/>
      <c r="P334"/>
      <c r="Q334"/>
      <c r="R334"/>
      <c r="S334"/>
      <c r="T334"/>
      <c r="U334"/>
    </row>
    <row r="335" spans="1:22" s="279" customFormat="1" ht="12.75" hidden="1">
      <c r="A335" s="289"/>
      <c r="B335" s="289" t="s">
        <v>469</v>
      </c>
      <c r="C335" s="289" t="s">
        <v>470</v>
      </c>
      <c r="D335" s="290" t="s">
        <v>816</v>
      </c>
      <c r="E335" s="291" t="s">
        <v>817</v>
      </c>
      <c r="F335" s="289" t="s">
        <v>199</v>
      </c>
      <c r="G335" s="283">
        <v>0</v>
      </c>
      <c r="H335" s="292">
        <v>523.62</v>
      </c>
      <c r="I335" s="292">
        <f>ROUND(G335*H335,2)</f>
        <v>0</v>
      </c>
      <c r="J335" s="282"/>
      <c r="K335" s="283"/>
      <c r="L335" s="282"/>
      <c r="M335" s="283"/>
      <c r="N335"/>
      <c r="O335"/>
      <c r="P335"/>
      <c r="Q335"/>
      <c r="R335"/>
      <c r="S335"/>
      <c r="T335"/>
      <c r="U335"/>
      <c r="V335" s="308"/>
    </row>
    <row r="336" spans="1:22" s="284" customFormat="1" ht="12.75" hidden="1">
      <c r="A336" s="289"/>
      <c r="B336" s="289" t="s">
        <v>469</v>
      </c>
      <c r="C336" s="289" t="s">
        <v>470</v>
      </c>
      <c r="D336" s="290" t="s">
        <v>818</v>
      </c>
      <c r="E336" s="291" t="s">
        <v>819</v>
      </c>
      <c r="F336" s="289" t="s">
        <v>199</v>
      </c>
      <c r="G336" s="283">
        <v>0</v>
      </c>
      <c r="H336" s="292">
        <v>523.62</v>
      </c>
      <c r="I336" s="292">
        <f>ROUND(G336*H336,2)</f>
        <v>0</v>
      </c>
      <c r="J336" s="282"/>
      <c r="K336" s="283"/>
      <c r="L336" s="282"/>
      <c r="M336" s="283"/>
      <c r="N336"/>
      <c r="O336"/>
      <c r="P336"/>
      <c r="Q336"/>
      <c r="R336"/>
      <c r="S336"/>
      <c r="T336"/>
      <c r="U336"/>
      <c r="V336" s="308"/>
    </row>
    <row r="337" spans="1:22" s="284" customFormat="1" ht="12.75" hidden="1">
      <c r="A337" s="289"/>
      <c r="B337" s="289" t="s">
        <v>469</v>
      </c>
      <c r="C337" s="289" t="s">
        <v>470</v>
      </c>
      <c r="D337" s="290" t="s">
        <v>820</v>
      </c>
      <c r="E337" s="291" t="s">
        <v>821</v>
      </c>
      <c r="F337" s="289" t="s">
        <v>199</v>
      </c>
      <c r="G337" s="283">
        <v>0</v>
      </c>
      <c r="H337" s="292">
        <v>716.25</v>
      </c>
      <c r="I337" s="292">
        <f>ROUND(G337*H337,2)</f>
        <v>0</v>
      </c>
      <c r="J337" s="282"/>
      <c r="K337" s="283"/>
      <c r="L337" s="282"/>
      <c r="M337" s="283"/>
      <c r="N337"/>
      <c r="O337"/>
      <c r="P337"/>
      <c r="Q337"/>
      <c r="R337"/>
      <c r="S337"/>
      <c r="T337"/>
      <c r="U337"/>
      <c r="V337" s="308"/>
    </row>
    <row r="338" spans="1:22" s="279" customFormat="1" ht="12.75" hidden="1">
      <c r="A338" s="273">
        <v>58</v>
      </c>
      <c r="B338" s="273" t="s">
        <v>469</v>
      </c>
      <c r="C338" s="273" t="s">
        <v>470</v>
      </c>
      <c r="D338" s="274" t="s">
        <v>822</v>
      </c>
      <c r="E338" s="275" t="s">
        <v>823</v>
      </c>
      <c r="F338" s="273" t="s">
        <v>199</v>
      </c>
      <c r="G338" s="276">
        <v>0</v>
      </c>
      <c r="H338" s="277">
        <v>0</v>
      </c>
      <c r="I338" s="277">
        <f>ROUND(G338*H338,2)</f>
        <v>0</v>
      </c>
      <c r="J338" s="278"/>
      <c r="K338" s="276"/>
      <c r="L338" s="278"/>
      <c r="M338" s="276"/>
      <c r="N338"/>
      <c r="O338"/>
      <c r="P338"/>
      <c r="Q338"/>
      <c r="R338"/>
      <c r="S338"/>
      <c r="T338"/>
      <c r="U338"/>
      <c r="V338" s="309"/>
    </row>
    <row r="339" spans="1:21" s="279" customFormat="1" ht="12.75" hidden="1">
      <c r="A339" s="273">
        <v>59</v>
      </c>
      <c r="B339" s="273" t="s">
        <v>175</v>
      </c>
      <c r="C339" s="273">
        <v>741</v>
      </c>
      <c r="D339" s="274" t="s">
        <v>824</v>
      </c>
      <c r="E339" s="275" t="s">
        <v>825</v>
      </c>
      <c r="F339" s="273" t="s">
        <v>199</v>
      </c>
      <c r="G339" s="276">
        <v>0</v>
      </c>
      <c r="H339" s="277">
        <v>0</v>
      </c>
      <c r="I339" s="277">
        <f>ROUND(G339*H339,2)</f>
        <v>0</v>
      </c>
      <c r="J339" s="278"/>
      <c r="K339" s="276"/>
      <c r="L339" s="278"/>
      <c r="M339" s="276"/>
      <c r="N339"/>
      <c r="O339"/>
      <c r="P339"/>
      <c r="Q339"/>
      <c r="R339"/>
      <c r="S339"/>
      <c r="T339"/>
      <c r="U339"/>
    </row>
    <row r="340" spans="1:21" s="279" customFormat="1" ht="25.5" customHeight="1" hidden="1">
      <c r="A340" s="273">
        <v>60</v>
      </c>
      <c r="B340" s="273" t="s">
        <v>469</v>
      </c>
      <c r="C340" s="273" t="s">
        <v>470</v>
      </c>
      <c r="D340" s="274" t="s">
        <v>826</v>
      </c>
      <c r="E340" s="275" t="s">
        <v>827</v>
      </c>
      <c r="F340" s="273" t="s">
        <v>199</v>
      </c>
      <c r="G340" s="276">
        <v>0</v>
      </c>
      <c r="H340" s="277">
        <v>0</v>
      </c>
      <c r="I340" s="277">
        <f>ROUND(G340*H340,2)</f>
        <v>0</v>
      </c>
      <c r="J340" s="278"/>
      <c r="K340" s="276"/>
      <c r="L340" s="278"/>
      <c r="M340" s="276"/>
      <c r="N340"/>
      <c r="O340"/>
      <c r="P340"/>
      <c r="Q340"/>
      <c r="R340"/>
      <c r="S340"/>
      <c r="T340"/>
      <c r="U340"/>
    </row>
    <row r="341" spans="1:21" s="279" customFormat="1" ht="12.75" hidden="1">
      <c r="A341" s="273">
        <v>61</v>
      </c>
      <c r="B341" s="273" t="s">
        <v>175</v>
      </c>
      <c r="C341" s="273">
        <v>741</v>
      </c>
      <c r="D341" s="274" t="s">
        <v>828</v>
      </c>
      <c r="E341" s="275" t="s">
        <v>829</v>
      </c>
      <c r="F341" s="273" t="s">
        <v>199</v>
      </c>
      <c r="G341" s="276">
        <v>0</v>
      </c>
      <c r="H341" s="277">
        <v>0</v>
      </c>
      <c r="I341" s="277">
        <f>ROUND(G341*H341,2)</f>
        <v>0</v>
      </c>
      <c r="J341" s="278"/>
      <c r="K341" s="276"/>
      <c r="L341" s="278"/>
      <c r="M341" s="276"/>
      <c r="N341"/>
      <c r="O341"/>
      <c r="P341"/>
      <c r="Q341"/>
      <c r="R341"/>
      <c r="S341"/>
      <c r="T341"/>
      <c r="U341"/>
    </row>
    <row r="342" spans="1:21" s="279" customFormat="1" ht="12.75" hidden="1">
      <c r="A342" s="273">
        <v>62</v>
      </c>
      <c r="B342" s="273" t="s">
        <v>469</v>
      </c>
      <c r="C342" s="273" t="s">
        <v>470</v>
      </c>
      <c r="D342" s="274" t="s">
        <v>830</v>
      </c>
      <c r="E342" s="275" t="s">
        <v>831</v>
      </c>
      <c r="F342" s="273" t="s">
        <v>199</v>
      </c>
      <c r="G342" s="276">
        <v>0</v>
      </c>
      <c r="H342" s="277">
        <v>0</v>
      </c>
      <c r="I342" s="277">
        <f>ROUND(G342*H342,2)</f>
        <v>0</v>
      </c>
      <c r="J342" s="278"/>
      <c r="K342" s="276"/>
      <c r="L342" s="278"/>
      <c r="M342" s="276"/>
      <c r="N342"/>
      <c r="O342"/>
      <c r="P342"/>
      <c r="Q342"/>
      <c r="R342"/>
      <c r="S342"/>
      <c r="T342"/>
      <c r="U342"/>
    </row>
    <row r="343" spans="1:21" s="279" customFormat="1" ht="12.75" hidden="1">
      <c r="A343" s="273">
        <v>63</v>
      </c>
      <c r="B343" s="273" t="s">
        <v>175</v>
      </c>
      <c r="C343" s="273">
        <v>741</v>
      </c>
      <c r="D343" s="274" t="s">
        <v>832</v>
      </c>
      <c r="E343" s="275" t="s">
        <v>833</v>
      </c>
      <c r="F343" s="273" t="s">
        <v>199</v>
      </c>
      <c r="G343" s="276">
        <v>0</v>
      </c>
      <c r="H343" s="277">
        <v>0</v>
      </c>
      <c r="I343" s="277">
        <f>ROUND(G343*H343,2)</f>
        <v>0</v>
      </c>
      <c r="J343" s="278"/>
      <c r="K343" s="276"/>
      <c r="L343" s="278"/>
      <c r="M343" s="276"/>
      <c r="N343"/>
      <c r="O343"/>
      <c r="P343"/>
      <c r="Q343"/>
      <c r="R343"/>
      <c r="S343"/>
      <c r="T343"/>
      <c r="U343"/>
    </row>
    <row r="344" spans="1:21" s="279" customFormat="1" ht="12.75" hidden="1">
      <c r="A344" s="273">
        <v>77</v>
      </c>
      <c r="B344" s="273" t="s">
        <v>175</v>
      </c>
      <c r="C344" s="273">
        <v>741</v>
      </c>
      <c r="D344" s="274" t="s">
        <v>834</v>
      </c>
      <c r="E344" s="275" t="s">
        <v>835</v>
      </c>
      <c r="F344" s="273" t="s">
        <v>280</v>
      </c>
      <c r="G344" s="276">
        <v>0</v>
      </c>
      <c r="H344" s="277">
        <v>20.7</v>
      </c>
      <c r="I344" s="277">
        <f>ROUND(G344*H344,2)</f>
        <v>0</v>
      </c>
      <c r="J344" s="278"/>
      <c r="K344" s="276"/>
      <c r="L344" s="278"/>
      <c r="M344" s="276"/>
      <c r="N344"/>
      <c r="O344"/>
      <c r="P344"/>
      <c r="Q344"/>
      <c r="R344"/>
      <c r="S344"/>
      <c r="T344"/>
      <c r="U344"/>
    </row>
    <row r="345" spans="1:21" s="279" customFormat="1" ht="25.5" customHeight="1" hidden="1">
      <c r="A345" s="273">
        <v>78</v>
      </c>
      <c r="B345" s="273" t="s">
        <v>469</v>
      </c>
      <c r="C345" s="273" t="s">
        <v>470</v>
      </c>
      <c r="D345" s="274" t="s">
        <v>836</v>
      </c>
      <c r="E345" s="275" t="s">
        <v>837</v>
      </c>
      <c r="F345" s="273" t="s">
        <v>280</v>
      </c>
      <c r="G345" s="276">
        <f>G344</f>
        <v>0</v>
      </c>
      <c r="H345" s="277">
        <v>22.32</v>
      </c>
      <c r="I345" s="277">
        <f>ROUND(G345*H345,2)</f>
        <v>0</v>
      </c>
      <c r="J345" s="278"/>
      <c r="K345" s="276"/>
      <c r="L345" s="278"/>
      <c r="M345" s="276"/>
      <c r="N345"/>
      <c r="O345"/>
      <c r="P345"/>
      <c r="Q345"/>
      <c r="R345"/>
      <c r="S345"/>
      <c r="T345"/>
      <c r="U345"/>
    </row>
    <row r="346" spans="1:21" s="279" customFormat="1" ht="12.75" hidden="1">
      <c r="A346" s="273">
        <v>79</v>
      </c>
      <c r="B346" s="273" t="s">
        <v>175</v>
      </c>
      <c r="C346" s="273">
        <v>741</v>
      </c>
      <c r="D346" s="274" t="s">
        <v>834</v>
      </c>
      <c r="E346" s="275" t="s">
        <v>835</v>
      </c>
      <c r="F346" s="273" t="s">
        <v>280</v>
      </c>
      <c r="G346" s="276">
        <v>0</v>
      </c>
      <c r="H346" s="277">
        <v>20.7</v>
      </c>
      <c r="I346" s="277">
        <f>ROUND(G346*H346,2)</f>
        <v>0</v>
      </c>
      <c r="J346" s="278"/>
      <c r="K346" s="276"/>
      <c r="L346" s="278"/>
      <c r="M346" s="276"/>
      <c r="N346"/>
      <c r="O346"/>
      <c r="P346"/>
      <c r="Q346"/>
      <c r="R346"/>
      <c r="S346"/>
      <c r="T346"/>
      <c r="U346"/>
    </row>
    <row r="347" spans="1:21" s="279" customFormat="1" ht="12.75" hidden="1">
      <c r="A347" s="273">
        <v>80</v>
      </c>
      <c r="B347" s="273" t="s">
        <v>469</v>
      </c>
      <c r="C347" s="273" t="s">
        <v>470</v>
      </c>
      <c r="D347" s="274" t="s">
        <v>838</v>
      </c>
      <c r="E347" s="275" t="s">
        <v>839</v>
      </c>
      <c r="F347" s="273" t="s">
        <v>280</v>
      </c>
      <c r="G347" s="276">
        <f>G346</f>
        <v>0</v>
      </c>
      <c r="H347" s="277">
        <v>14.32</v>
      </c>
      <c r="I347" s="277">
        <f>ROUND(G347*H347,2)</f>
        <v>0</v>
      </c>
      <c r="J347" s="278"/>
      <c r="K347" s="276"/>
      <c r="L347" s="278"/>
      <c r="M347" s="276"/>
      <c r="N347"/>
      <c r="O347"/>
      <c r="P347"/>
      <c r="Q347"/>
      <c r="R347"/>
      <c r="S347"/>
      <c r="T347"/>
      <c r="U347"/>
    </row>
    <row r="348" spans="1:21" s="279" customFormat="1" ht="12.75" hidden="1">
      <c r="A348" s="273"/>
      <c r="B348" s="273" t="s">
        <v>175</v>
      </c>
      <c r="C348" s="273">
        <v>741</v>
      </c>
      <c r="D348" s="274" t="s">
        <v>840</v>
      </c>
      <c r="E348" s="275" t="s">
        <v>841</v>
      </c>
      <c r="F348" s="273" t="s">
        <v>199</v>
      </c>
      <c r="G348" s="276">
        <v>0</v>
      </c>
      <c r="H348" s="277">
        <v>70.8</v>
      </c>
      <c r="I348" s="277">
        <f>ROUND(G348*H348,2)</f>
        <v>0</v>
      </c>
      <c r="J348" s="278"/>
      <c r="K348" s="276"/>
      <c r="L348" s="278"/>
      <c r="M348" s="276"/>
      <c r="N348"/>
      <c r="O348"/>
      <c r="P348"/>
      <c r="Q348"/>
      <c r="R348"/>
      <c r="S348"/>
      <c r="T348"/>
      <c r="U348"/>
    </row>
    <row r="349" spans="1:21" s="279" customFormat="1" ht="12.75" hidden="1">
      <c r="A349" s="273"/>
      <c r="B349" s="273" t="s">
        <v>469</v>
      </c>
      <c r="C349" s="273" t="s">
        <v>470</v>
      </c>
      <c r="D349" s="274" t="s">
        <v>842</v>
      </c>
      <c r="E349" s="275" t="s">
        <v>843</v>
      </c>
      <c r="F349" s="273" t="s">
        <v>199</v>
      </c>
      <c r="G349" s="276">
        <v>0</v>
      </c>
      <c r="H349" s="277">
        <v>45.3</v>
      </c>
      <c r="I349" s="277">
        <f>ROUND(G349*H349,2)</f>
        <v>0</v>
      </c>
      <c r="J349" s="278"/>
      <c r="K349" s="276"/>
      <c r="L349" s="278"/>
      <c r="M349" s="276"/>
      <c r="N349"/>
      <c r="O349"/>
      <c r="P349"/>
      <c r="Q349"/>
      <c r="R349"/>
      <c r="S349"/>
      <c r="T349"/>
      <c r="U349"/>
    </row>
    <row r="350" spans="1:21" s="279" customFormat="1" ht="12.75" hidden="1">
      <c r="A350" s="273"/>
      <c r="B350" s="273" t="s">
        <v>469</v>
      </c>
      <c r="C350" s="273" t="s">
        <v>470</v>
      </c>
      <c r="D350" s="274" t="s">
        <v>844</v>
      </c>
      <c r="E350" s="275" t="s">
        <v>845</v>
      </c>
      <c r="F350" s="273" t="s">
        <v>199</v>
      </c>
      <c r="G350" s="276">
        <v>0</v>
      </c>
      <c r="H350" s="277">
        <v>45.3</v>
      </c>
      <c r="I350" s="277">
        <f>ROUND(G350*H350,2)</f>
        <v>0</v>
      </c>
      <c r="J350" s="278"/>
      <c r="K350" s="276"/>
      <c r="L350" s="278"/>
      <c r="M350" s="276"/>
      <c r="N350"/>
      <c r="O350"/>
      <c r="P350"/>
      <c r="Q350"/>
      <c r="R350"/>
      <c r="S350"/>
      <c r="T350"/>
      <c r="U350"/>
    </row>
    <row r="351" spans="1:21" s="279" customFormat="1" ht="25.5" customHeight="1" hidden="1">
      <c r="A351" s="273">
        <v>64</v>
      </c>
      <c r="B351" s="273" t="s">
        <v>175</v>
      </c>
      <c r="C351" s="273">
        <v>741</v>
      </c>
      <c r="D351" s="274" t="s">
        <v>846</v>
      </c>
      <c r="E351" s="275" t="s">
        <v>847</v>
      </c>
      <c r="F351" s="273" t="s">
        <v>199</v>
      </c>
      <c r="G351" s="276">
        <v>0</v>
      </c>
      <c r="H351" s="277">
        <v>0</v>
      </c>
      <c r="I351" s="277">
        <f>ROUND(G351*H351,2)</f>
        <v>0</v>
      </c>
      <c r="J351" s="278"/>
      <c r="K351" s="276"/>
      <c r="L351" s="278"/>
      <c r="M351" s="276"/>
      <c r="N351"/>
      <c r="O351"/>
      <c r="P351"/>
      <c r="Q351"/>
      <c r="R351"/>
      <c r="S351"/>
      <c r="T351"/>
      <c r="U351"/>
    </row>
    <row r="352" spans="1:21" s="279" customFormat="1" ht="12.75" hidden="1">
      <c r="A352" s="273">
        <v>65</v>
      </c>
      <c r="B352" s="273" t="s">
        <v>469</v>
      </c>
      <c r="C352" s="273" t="s">
        <v>470</v>
      </c>
      <c r="D352" s="274" t="s">
        <v>848</v>
      </c>
      <c r="E352" s="275" t="s">
        <v>849</v>
      </c>
      <c r="F352" s="273" t="s">
        <v>199</v>
      </c>
      <c r="G352" s="276">
        <v>0</v>
      </c>
      <c r="H352" s="277">
        <v>0</v>
      </c>
      <c r="I352" s="277">
        <f>ROUND(G352*H352,2)</f>
        <v>0</v>
      </c>
      <c r="J352" s="278"/>
      <c r="K352" s="276"/>
      <c r="L352" s="278"/>
      <c r="M352" s="276"/>
      <c r="N352"/>
      <c r="O352"/>
      <c r="P352"/>
      <c r="Q352"/>
      <c r="R352"/>
      <c r="S352"/>
      <c r="T352"/>
      <c r="U352"/>
    </row>
    <row r="353" spans="1:21" s="284" customFormat="1" ht="25.5" customHeight="1" hidden="1">
      <c r="A353" s="289"/>
      <c r="B353" s="289" t="s">
        <v>175</v>
      </c>
      <c r="C353" s="289">
        <v>741</v>
      </c>
      <c r="D353" s="290" t="s">
        <v>846</v>
      </c>
      <c r="E353" s="291" t="s">
        <v>847</v>
      </c>
      <c r="F353" s="289" t="s">
        <v>199</v>
      </c>
      <c r="G353" s="283">
        <v>0</v>
      </c>
      <c r="H353" s="292">
        <v>92</v>
      </c>
      <c r="I353" s="292">
        <f>ROUND(G353*H353,2)</f>
        <v>0</v>
      </c>
      <c r="J353" s="282"/>
      <c r="K353" s="283"/>
      <c r="L353" s="282"/>
      <c r="M353" s="283"/>
      <c r="N353"/>
      <c r="O353"/>
      <c r="P353"/>
      <c r="Q353"/>
      <c r="R353"/>
      <c r="S353"/>
      <c r="T353"/>
      <c r="U353"/>
    </row>
    <row r="354" spans="1:21" s="284" customFormat="1" ht="12.75" hidden="1">
      <c r="A354" s="289"/>
      <c r="B354" s="289" t="s">
        <v>469</v>
      </c>
      <c r="C354" s="289" t="s">
        <v>470</v>
      </c>
      <c r="D354" s="290" t="s">
        <v>850</v>
      </c>
      <c r="E354" s="291" t="s">
        <v>851</v>
      </c>
      <c r="F354" s="289" t="s">
        <v>199</v>
      </c>
      <c r="G354" s="283">
        <f>G353</f>
        <v>0</v>
      </c>
      <c r="H354" s="292">
        <v>232.14</v>
      </c>
      <c r="I354" s="292">
        <f>ROUND(G354*H354,2)</f>
        <v>0</v>
      </c>
      <c r="J354" s="282"/>
      <c r="K354" s="283"/>
      <c r="L354" s="282"/>
      <c r="M354" s="283"/>
      <c r="N354"/>
      <c r="O354"/>
      <c r="P354"/>
      <c r="Q354"/>
      <c r="R354"/>
      <c r="S354"/>
      <c r="T354"/>
      <c r="U354"/>
    </row>
    <row r="355" spans="1:21" s="279" customFormat="1" ht="25.5" customHeight="1" hidden="1">
      <c r="A355" s="273">
        <v>66</v>
      </c>
      <c r="B355" s="273" t="s">
        <v>175</v>
      </c>
      <c r="C355" s="273">
        <v>741</v>
      </c>
      <c r="D355" s="274" t="s">
        <v>852</v>
      </c>
      <c r="E355" s="275" t="s">
        <v>853</v>
      </c>
      <c r="F355" s="273" t="s">
        <v>199</v>
      </c>
      <c r="G355" s="276">
        <v>0</v>
      </c>
      <c r="H355" s="277">
        <v>0</v>
      </c>
      <c r="I355" s="277">
        <f>ROUND(G355*H355,2)</f>
        <v>0</v>
      </c>
      <c r="J355" s="278"/>
      <c r="K355" s="276"/>
      <c r="L355" s="278"/>
      <c r="M355" s="276"/>
      <c r="N355"/>
      <c r="O355"/>
      <c r="P355"/>
      <c r="Q355"/>
      <c r="R355"/>
      <c r="S355"/>
      <c r="T355"/>
      <c r="U355"/>
    </row>
    <row r="356" spans="1:21" s="279" customFormat="1" ht="12.75" hidden="1">
      <c r="A356" s="273">
        <v>67</v>
      </c>
      <c r="B356" s="273" t="s">
        <v>469</v>
      </c>
      <c r="C356" s="273" t="s">
        <v>470</v>
      </c>
      <c r="D356" s="274" t="s">
        <v>854</v>
      </c>
      <c r="E356" s="275" t="s">
        <v>855</v>
      </c>
      <c r="F356" s="273" t="s">
        <v>199</v>
      </c>
      <c r="G356" s="276">
        <v>0</v>
      </c>
      <c r="H356" s="277">
        <v>0</v>
      </c>
      <c r="I356" s="277">
        <f>ROUND(G356*H356,2)</f>
        <v>0</v>
      </c>
      <c r="J356" s="278"/>
      <c r="K356" s="276"/>
      <c r="L356" s="278"/>
      <c r="M356" s="276"/>
      <c r="N356"/>
      <c r="O356"/>
      <c r="P356"/>
      <c r="Q356"/>
      <c r="R356"/>
      <c r="S356"/>
      <c r="T356"/>
      <c r="U356"/>
    </row>
    <row r="357" spans="1:21" s="279" customFormat="1" ht="12.75" hidden="1">
      <c r="A357" s="289"/>
      <c r="B357" s="289" t="s">
        <v>469</v>
      </c>
      <c r="C357" s="289" t="s">
        <v>470</v>
      </c>
      <c r="D357" s="290" t="s">
        <v>856</v>
      </c>
      <c r="E357" s="291" t="s">
        <v>857</v>
      </c>
      <c r="F357" s="289" t="s">
        <v>199</v>
      </c>
      <c r="G357" s="283">
        <v>0</v>
      </c>
      <c r="H357" s="292">
        <v>35.44</v>
      </c>
      <c r="I357" s="292">
        <f>ROUND(G357*H357,2)</f>
        <v>0</v>
      </c>
      <c r="J357" s="282"/>
      <c r="K357" s="283"/>
      <c r="L357" s="282"/>
      <c r="M357" s="283"/>
      <c r="N357"/>
      <c r="O357"/>
      <c r="P357"/>
      <c r="Q357"/>
      <c r="R357"/>
      <c r="S357"/>
      <c r="T357"/>
      <c r="U357"/>
    </row>
    <row r="358" spans="1:21" s="279" customFormat="1" ht="12.75" hidden="1">
      <c r="A358" s="273">
        <v>68</v>
      </c>
      <c r="B358" s="273" t="s">
        <v>469</v>
      </c>
      <c r="C358" s="273" t="s">
        <v>470</v>
      </c>
      <c r="D358" s="274" t="s">
        <v>858</v>
      </c>
      <c r="E358" s="275" t="s">
        <v>859</v>
      </c>
      <c r="F358" s="273" t="s">
        <v>199</v>
      </c>
      <c r="G358" s="276">
        <v>0</v>
      </c>
      <c r="H358" s="277">
        <v>0</v>
      </c>
      <c r="I358" s="277">
        <f>ROUND(G358*H358,2)</f>
        <v>0</v>
      </c>
      <c r="J358" s="278"/>
      <c r="K358" s="276"/>
      <c r="L358" s="278"/>
      <c r="M358" s="276"/>
      <c r="N358"/>
      <c r="O358"/>
      <c r="P358"/>
      <c r="Q358"/>
      <c r="R358"/>
      <c r="S358"/>
      <c r="T358"/>
      <c r="U358"/>
    </row>
    <row r="359" spans="1:21" s="284" customFormat="1" ht="12.75" hidden="1">
      <c r="A359" s="289"/>
      <c r="B359" s="289" t="s">
        <v>469</v>
      </c>
      <c r="C359" s="289" t="s">
        <v>470</v>
      </c>
      <c r="D359" s="290" t="s">
        <v>860</v>
      </c>
      <c r="E359" s="291" t="s">
        <v>861</v>
      </c>
      <c r="F359" s="289" t="s">
        <v>199</v>
      </c>
      <c r="G359" s="283">
        <v>0</v>
      </c>
      <c r="H359" s="292">
        <v>66.87</v>
      </c>
      <c r="I359" s="292">
        <f>ROUND(G359*H359,2)</f>
        <v>0</v>
      </c>
      <c r="J359" s="282"/>
      <c r="K359" s="283"/>
      <c r="L359" s="282"/>
      <c r="M359" s="283"/>
      <c r="N359"/>
      <c r="O359"/>
      <c r="P359"/>
      <c r="Q359"/>
      <c r="R359"/>
      <c r="S359"/>
      <c r="T359"/>
      <c r="U359"/>
    </row>
    <row r="360" spans="1:21" s="279" customFormat="1" ht="25.5" customHeight="1" hidden="1">
      <c r="A360" s="273">
        <v>69</v>
      </c>
      <c r="B360" s="273" t="s">
        <v>175</v>
      </c>
      <c r="C360" s="273">
        <v>741</v>
      </c>
      <c r="D360" s="274" t="s">
        <v>862</v>
      </c>
      <c r="E360" s="275" t="s">
        <v>863</v>
      </c>
      <c r="F360" s="273" t="s">
        <v>280</v>
      </c>
      <c r="G360" s="276">
        <v>0</v>
      </c>
      <c r="H360" s="277">
        <v>0</v>
      </c>
      <c r="I360" s="277">
        <f>ROUND(G360*H360,2)</f>
        <v>0</v>
      </c>
      <c r="J360" s="278"/>
      <c r="K360" s="276"/>
      <c r="L360" s="278"/>
      <c r="M360" s="276"/>
      <c r="N360"/>
      <c r="O360"/>
      <c r="P360"/>
      <c r="Q360"/>
      <c r="R360"/>
      <c r="S360"/>
      <c r="T360"/>
      <c r="U360"/>
    </row>
    <row r="361" spans="1:21" s="279" customFormat="1" ht="12.75" hidden="1">
      <c r="A361" s="273">
        <v>70</v>
      </c>
      <c r="B361" s="273" t="s">
        <v>469</v>
      </c>
      <c r="C361" s="273" t="s">
        <v>470</v>
      </c>
      <c r="D361" s="274" t="s">
        <v>864</v>
      </c>
      <c r="E361" s="275" t="s">
        <v>865</v>
      </c>
      <c r="F361" s="273" t="s">
        <v>280</v>
      </c>
      <c r="G361" s="276">
        <v>0</v>
      </c>
      <c r="H361" s="277">
        <v>0</v>
      </c>
      <c r="I361" s="277">
        <f>ROUND(G361*H361,2)</f>
        <v>0</v>
      </c>
      <c r="J361" s="278"/>
      <c r="K361" s="276"/>
      <c r="L361" s="278"/>
      <c r="M361" s="276"/>
      <c r="N361"/>
      <c r="O361"/>
      <c r="P361"/>
      <c r="Q361"/>
      <c r="R361"/>
      <c r="S361"/>
      <c r="T361"/>
      <c r="U361"/>
    </row>
    <row r="362" spans="1:21" s="279" customFormat="1" ht="25.5" customHeight="1" hidden="1">
      <c r="A362" s="273">
        <v>71</v>
      </c>
      <c r="B362" s="273" t="s">
        <v>175</v>
      </c>
      <c r="C362" s="273">
        <v>741</v>
      </c>
      <c r="D362" s="274" t="s">
        <v>866</v>
      </c>
      <c r="E362" s="275" t="s">
        <v>867</v>
      </c>
      <c r="F362" s="273" t="s">
        <v>280</v>
      </c>
      <c r="G362" s="276">
        <v>0</v>
      </c>
      <c r="H362" s="277">
        <v>0</v>
      </c>
      <c r="I362" s="277">
        <f>ROUND(G362*H362,2)</f>
        <v>0</v>
      </c>
      <c r="J362" s="278"/>
      <c r="K362" s="276"/>
      <c r="L362" s="278"/>
      <c r="M362" s="276"/>
      <c r="N362"/>
      <c r="O362"/>
      <c r="P362"/>
      <c r="Q362"/>
      <c r="R362"/>
      <c r="S362"/>
      <c r="T362"/>
      <c r="U362"/>
    </row>
    <row r="363" spans="1:21" s="279" customFormat="1" ht="12.75" hidden="1">
      <c r="A363" s="273">
        <v>72</v>
      </c>
      <c r="B363" s="273" t="s">
        <v>469</v>
      </c>
      <c r="C363" s="273" t="s">
        <v>470</v>
      </c>
      <c r="D363" s="274" t="s">
        <v>868</v>
      </c>
      <c r="E363" s="275" t="s">
        <v>869</v>
      </c>
      <c r="F363" s="273" t="s">
        <v>280</v>
      </c>
      <c r="G363" s="276">
        <f>G362</f>
        <v>0</v>
      </c>
      <c r="H363" s="277">
        <v>0</v>
      </c>
      <c r="I363" s="277">
        <f>ROUND(G363*H363,2)</f>
        <v>0</v>
      </c>
      <c r="J363" s="278"/>
      <c r="K363" s="276"/>
      <c r="L363" s="278"/>
      <c r="M363" s="276"/>
      <c r="N363"/>
      <c r="O363"/>
      <c r="P363"/>
      <c r="Q363"/>
      <c r="R363"/>
      <c r="S363"/>
      <c r="T363"/>
      <c r="U363"/>
    </row>
    <row r="364" spans="1:21" s="284" customFormat="1" ht="12.75" hidden="1">
      <c r="A364" s="289"/>
      <c r="B364" s="289" t="s">
        <v>175</v>
      </c>
      <c r="C364" s="289">
        <v>741</v>
      </c>
      <c r="D364" s="290" t="s">
        <v>870</v>
      </c>
      <c r="E364" s="291" t="s">
        <v>871</v>
      </c>
      <c r="F364" s="289" t="s">
        <v>280</v>
      </c>
      <c r="G364" s="283">
        <v>0</v>
      </c>
      <c r="H364" s="292">
        <v>79.6</v>
      </c>
      <c r="I364" s="292">
        <f>ROUND(G364*H364,2)</f>
        <v>0</v>
      </c>
      <c r="J364" s="282"/>
      <c r="K364" s="283"/>
      <c r="L364" s="282"/>
      <c r="M364" s="283"/>
      <c r="N364"/>
      <c r="O364"/>
      <c r="P364"/>
      <c r="Q364"/>
      <c r="R364"/>
      <c r="S364"/>
      <c r="T364"/>
      <c r="U364"/>
    </row>
    <row r="365" spans="1:21" s="284" customFormat="1" ht="25.5" customHeight="1" hidden="1">
      <c r="A365" s="289"/>
      <c r="B365" s="289" t="s">
        <v>469</v>
      </c>
      <c r="C365" s="289" t="s">
        <v>470</v>
      </c>
      <c r="D365" s="290" t="s">
        <v>872</v>
      </c>
      <c r="E365" s="291" t="s">
        <v>873</v>
      </c>
      <c r="F365" s="289" t="s">
        <v>280</v>
      </c>
      <c r="G365" s="283">
        <f>G364</f>
        <v>0</v>
      </c>
      <c r="H365" s="292">
        <v>219.08</v>
      </c>
      <c r="I365" s="292">
        <f>ROUND(G365*H365,2)</f>
        <v>0</v>
      </c>
      <c r="J365" s="282"/>
      <c r="K365" s="283"/>
      <c r="L365" s="282"/>
      <c r="M365" s="283"/>
      <c r="N365"/>
      <c r="O365"/>
      <c r="P365"/>
      <c r="Q365"/>
      <c r="R365"/>
      <c r="S365"/>
      <c r="T365"/>
      <c r="U365"/>
    </row>
    <row r="366" spans="1:21" s="279" customFormat="1" ht="12.75" hidden="1">
      <c r="A366" s="273">
        <v>73</v>
      </c>
      <c r="B366" s="273" t="s">
        <v>469</v>
      </c>
      <c r="C366" s="273" t="s">
        <v>470</v>
      </c>
      <c r="D366" s="274" t="s">
        <v>874</v>
      </c>
      <c r="E366" s="275" t="s">
        <v>875</v>
      </c>
      <c r="F366" s="273" t="s">
        <v>280</v>
      </c>
      <c r="G366" s="276">
        <v>0</v>
      </c>
      <c r="H366" s="277">
        <v>0</v>
      </c>
      <c r="I366" s="277">
        <f>ROUND(G366*H366,2)</f>
        <v>0</v>
      </c>
      <c r="J366" s="278"/>
      <c r="K366" s="276"/>
      <c r="L366" s="278"/>
      <c r="M366" s="276"/>
      <c r="N366"/>
      <c r="O366"/>
      <c r="P366"/>
      <c r="Q366"/>
      <c r="R366"/>
      <c r="S366"/>
      <c r="T366"/>
      <c r="U366"/>
    </row>
    <row r="367" spans="1:21" s="279" customFormat="1" ht="25.5" customHeight="1" hidden="1">
      <c r="A367" s="273">
        <v>74</v>
      </c>
      <c r="B367" s="273" t="s">
        <v>175</v>
      </c>
      <c r="C367" s="273">
        <v>741</v>
      </c>
      <c r="D367" s="274" t="s">
        <v>876</v>
      </c>
      <c r="E367" s="275" t="s">
        <v>877</v>
      </c>
      <c r="F367" s="273" t="s">
        <v>280</v>
      </c>
      <c r="G367" s="276">
        <v>0</v>
      </c>
      <c r="H367" s="277">
        <v>0</v>
      </c>
      <c r="I367" s="277">
        <f>ROUND(G367*H367,2)</f>
        <v>0</v>
      </c>
      <c r="J367" s="278"/>
      <c r="K367" s="276"/>
      <c r="L367" s="278"/>
      <c r="M367" s="276"/>
      <c r="N367"/>
      <c r="O367"/>
      <c r="P367"/>
      <c r="Q367"/>
      <c r="R367"/>
      <c r="S367"/>
      <c r="T367"/>
      <c r="U367"/>
    </row>
    <row r="368" spans="1:21" s="279" customFormat="1" ht="12.75" hidden="1">
      <c r="A368" s="273">
        <v>75</v>
      </c>
      <c r="B368" s="273" t="s">
        <v>469</v>
      </c>
      <c r="C368" s="273" t="s">
        <v>470</v>
      </c>
      <c r="D368" s="274" t="s">
        <v>878</v>
      </c>
      <c r="E368" s="275" t="s">
        <v>879</v>
      </c>
      <c r="F368" s="273" t="s">
        <v>280</v>
      </c>
      <c r="G368" s="276">
        <v>0</v>
      </c>
      <c r="H368" s="277">
        <v>0</v>
      </c>
      <c r="I368" s="277">
        <f>ROUND(G368*H368,2)</f>
        <v>0</v>
      </c>
      <c r="J368" s="278"/>
      <c r="K368" s="276"/>
      <c r="L368" s="278"/>
      <c r="M368" s="276"/>
      <c r="N368"/>
      <c r="O368"/>
      <c r="P368"/>
      <c r="Q368"/>
      <c r="R368"/>
      <c r="S368"/>
      <c r="T368"/>
      <c r="U368"/>
    </row>
    <row r="369" spans="1:21" s="279" customFormat="1" ht="25.5" customHeight="1" hidden="1">
      <c r="A369" s="273">
        <v>76</v>
      </c>
      <c r="B369" s="273" t="s">
        <v>175</v>
      </c>
      <c r="C369" s="273">
        <v>741</v>
      </c>
      <c r="D369" s="274" t="s">
        <v>880</v>
      </c>
      <c r="E369" s="275" t="s">
        <v>881</v>
      </c>
      <c r="F369" s="273" t="s">
        <v>280</v>
      </c>
      <c r="G369" s="276">
        <v>0</v>
      </c>
      <c r="H369" s="277">
        <v>0</v>
      </c>
      <c r="I369" s="277">
        <f>ROUND(G369*H369,2)</f>
        <v>0</v>
      </c>
      <c r="J369" s="278"/>
      <c r="K369" s="276"/>
      <c r="L369" s="278"/>
      <c r="M369" s="276"/>
      <c r="N369"/>
      <c r="O369"/>
      <c r="P369"/>
      <c r="Q369"/>
      <c r="R369"/>
      <c r="S369"/>
      <c r="T369"/>
      <c r="U369"/>
    </row>
    <row r="370" spans="1:22" s="284" customFormat="1" ht="12.75" hidden="1">
      <c r="A370" s="289"/>
      <c r="B370" s="289" t="s">
        <v>469</v>
      </c>
      <c r="C370" s="289" t="s">
        <v>470</v>
      </c>
      <c r="D370" s="290" t="s">
        <v>882</v>
      </c>
      <c r="E370" s="291" t="s">
        <v>883</v>
      </c>
      <c r="F370" s="289" t="s">
        <v>280</v>
      </c>
      <c r="G370" s="283">
        <v>0</v>
      </c>
      <c r="H370" s="292">
        <v>14.68</v>
      </c>
      <c r="I370" s="292">
        <f>ROUND(G370*H370,2)</f>
        <v>0</v>
      </c>
      <c r="J370" s="282"/>
      <c r="K370" s="283"/>
      <c r="L370" s="282"/>
      <c r="M370" s="283"/>
      <c r="N370"/>
      <c r="O370"/>
      <c r="P370"/>
      <c r="Q370"/>
      <c r="R370"/>
      <c r="S370"/>
      <c r="T370"/>
      <c r="U370"/>
      <c r="V370" s="284" t="s">
        <v>884</v>
      </c>
    </row>
    <row r="371" spans="1:21" s="284" customFormat="1" ht="25.5" customHeight="1" hidden="1">
      <c r="A371" s="289"/>
      <c r="B371" s="289" t="s">
        <v>175</v>
      </c>
      <c r="C371" s="289">
        <v>741</v>
      </c>
      <c r="D371" s="290" t="s">
        <v>885</v>
      </c>
      <c r="E371" s="291" t="s">
        <v>886</v>
      </c>
      <c r="F371" s="289" t="s">
        <v>280</v>
      </c>
      <c r="G371" s="283">
        <f>G370</f>
        <v>0</v>
      </c>
      <c r="H371" s="292">
        <v>30.1</v>
      </c>
      <c r="I371" s="292">
        <f>ROUND(G371*H371,2)</f>
        <v>0</v>
      </c>
      <c r="J371" s="282"/>
      <c r="K371" s="283"/>
      <c r="L371" s="282"/>
      <c r="M371" s="283"/>
      <c r="N371"/>
      <c r="O371"/>
      <c r="P371"/>
      <c r="Q371"/>
      <c r="R371"/>
      <c r="S371"/>
      <c r="T371"/>
      <c r="U371"/>
    </row>
    <row r="372" spans="1:21" s="279" customFormat="1" ht="25.5" customHeight="1" hidden="1">
      <c r="A372" s="273">
        <v>77</v>
      </c>
      <c r="B372" s="273" t="s">
        <v>175</v>
      </c>
      <c r="C372" s="273">
        <v>741</v>
      </c>
      <c r="D372" s="274" t="s">
        <v>887</v>
      </c>
      <c r="E372" s="275" t="s">
        <v>888</v>
      </c>
      <c r="F372" s="273" t="s">
        <v>199</v>
      </c>
      <c r="G372" s="276">
        <v>0</v>
      </c>
      <c r="H372" s="277">
        <v>0</v>
      </c>
      <c r="I372" s="277">
        <f>ROUND(G372*H372,2)</f>
        <v>0</v>
      </c>
      <c r="J372" s="278"/>
      <c r="K372" s="276"/>
      <c r="L372" s="278"/>
      <c r="M372" s="276"/>
      <c r="N372"/>
      <c r="O372"/>
      <c r="P372"/>
      <c r="Q372"/>
      <c r="R372"/>
      <c r="S372"/>
      <c r="T372"/>
      <c r="U372"/>
    </row>
    <row r="373" spans="1:21" s="279" customFormat="1" ht="12.75" hidden="1">
      <c r="A373" s="273"/>
      <c r="B373" s="273"/>
      <c r="C373" s="273"/>
      <c r="D373" s="294">
        <v>741</v>
      </c>
      <c r="E373" s="294" t="s">
        <v>889</v>
      </c>
      <c r="F373" s="273"/>
      <c r="G373" s="276"/>
      <c r="H373" s="277"/>
      <c r="I373" s="295">
        <f>SUM(I374:I388)</f>
        <v>0</v>
      </c>
      <c r="J373" s="278"/>
      <c r="K373" s="276"/>
      <c r="L373" s="278"/>
      <c r="M373" s="276"/>
      <c r="N373"/>
      <c r="O373"/>
      <c r="P373"/>
      <c r="Q373"/>
      <c r="R373"/>
      <c r="S373"/>
      <c r="T373"/>
      <c r="U373"/>
    </row>
    <row r="374" spans="1:21" s="279" customFormat="1" ht="12.75" hidden="1">
      <c r="A374" s="273">
        <v>91</v>
      </c>
      <c r="B374" s="273" t="s">
        <v>175</v>
      </c>
      <c r="C374" s="273">
        <v>741</v>
      </c>
      <c r="D374" s="274" t="s">
        <v>824</v>
      </c>
      <c r="E374" s="275" t="s">
        <v>825</v>
      </c>
      <c r="F374" s="273" t="s">
        <v>199</v>
      </c>
      <c r="G374" s="276">
        <v>0</v>
      </c>
      <c r="H374" s="277">
        <v>172</v>
      </c>
      <c r="I374" s="277">
        <f>ROUND(G374*H374,2)</f>
        <v>0</v>
      </c>
      <c r="J374" s="278"/>
      <c r="K374" s="276"/>
      <c r="L374" s="278"/>
      <c r="M374" s="276"/>
      <c r="N374"/>
      <c r="O374"/>
      <c r="P374"/>
      <c r="Q374"/>
      <c r="R374"/>
      <c r="S374"/>
      <c r="T374"/>
      <c r="U374"/>
    </row>
    <row r="375" spans="1:22" s="279" customFormat="1" ht="25.5" customHeight="1" hidden="1">
      <c r="A375" s="273">
        <v>92</v>
      </c>
      <c r="B375" s="273" t="s">
        <v>469</v>
      </c>
      <c r="C375" s="273" t="s">
        <v>470</v>
      </c>
      <c r="D375" s="274" t="s">
        <v>890</v>
      </c>
      <c r="E375" s="275" t="s">
        <v>891</v>
      </c>
      <c r="F375" s="273" t="s">
        <v>199</v>
      </c>
      <c r="G375" s="276">
        <f>G374</f>
        <v>0</v>
      </c>
      <c r="H375" s="277">
        <v>1556.52</v>
      </c>
      <c r="I375" s="277">
        <f>ROUND(G375*H375,2)</f>
        <v>0</v>
      </c>
      <c r="J375" s="278"/>
      <c r="K375" s="276"/>
      <c r="L375" s="278"/>
      <c r="M375" s="276"/>
      <c r="N375"/>
      <c r="O375"/>
      <c r="P375"/>
      <c r="Q375"/>
      <c r="R375"/>
      <c r="S375"/>
      <c r="T375"/>
      <c r="U375"/>
      <c r="V375" s="279" t="s">
        <v>892</v>
      </c>
    </row>
    <row r="376" spans="1:21" s="279" customFormat="1" ht="25.5" customHeight="1" hidden="1">
      <c r="A376" s="273">
        <v>93</v>
      </c>
      <c r="B376" s="273" t="s">
        <v>175</v>
      </c>
      <c r="C376" s="273">
        <v>741</v>
      </c>
      <c r="D376" s="274" t="s">
        <v>893</v>
      </c>
      <c r="E376" s="275" t="s">
        <v>894</v>
      </c>
      <c r="F376" s="273" t="s">
        <v>199</v>
      </c>
      <c r="G376" s="276">
        <v>0</v>
      </c>
      <c r="H376" s="277">
        <v>328</v>
      </c>
      <c r="I376" s="277">
        <f>ROUND(G376*H376,2)</f>
        <v>0</v>
      </c>
      <c r="J376" s="278"/>
      <c r="K376" s="276"/>
      <c r="L376" s="278"/>
      <c r="M376" s="276"/>
      <c r="N376"/>
      <c r="O376"/>
      <c r="P376"/>
      <c r="Q376"/>
      <c r="R376"/>
      <c r="S376"/>
      <c r="T376"/>
      <c r="U376"/>
    </row>
    <row r="377" spans="1:22" s="279" customFormat="1" ht="63.75" customHeight="1" hidden="1">
      <c r="A377" s="273">
        <v>94</v>
      </c>
      <c r="B377" s="273" t="s">
        <v>469</v>
      </c>
      <c r="C377" s="273" t="s">
        <v>895</v>
      </c>
      <c r="D377" s="274" t="s">
        <v>896</v>
      </c>
      <c r="E377" s="275" t="s">
        <v>897</v>
      </c>
      <c r="F377" s="273" t="s">
        <v>199</v>
      </c>
      <c r="G377" s="276">
        <f>G376</f>
        <v>0</v>
      </c>
      <c r="H377" s="277">
        <f>4200+500</f>
        <v>4700</v>
      </c>
      <c r="I377" s="277">
        <f>ROUND(G377*H377,2)</f>
        <v>0</v>
      </c>
      <c r="J377" s="278"/>
      <c r="K377" s="276"/>
      <c r="L377" s="278"/>
      <c r="M377" s="276"/>
      <c r="N377"/>
      <c r="O377"/>
      <c r="P377"/>
      <c r="Q377"/>
      <c r="R377"/>
      <c r="S377"/>
      <c r="T377"/>
      <c r="U377"/>
      <c r="V377" s="279" t="s">
        <v>898</v>
      </c>
    </row>
    <row r="378" spans="1:21" s="279" customFormat="1" ht="25.5" customHeight="1" hidden="1">
      <c r="A378" s="289"/>
      <c r="B378" s="289" t="s">
        <v>175</v>
      </c>
      <c r="C378" s="289">
        <v>741</v>
      </c>
      <c r="D378" s="290" t="s">
        <v>899</v>
      </c>
      <c r="E378" s="291" t="s">
        <v>900</v>
      </c>
      <c r="F378" s="289" t="s">
        <v>199</v>
      </c>
      <c r="G378" s="283">
        <v>0</v>
      </c>
      <c r="H378" s="292">
        <v>108</v>
      </c>
      <c r="I378" s="292">
        <f>ROUND(G378*H378,2)</f>
        <v>0</v>
      </c>
      <c r="J378" s="282"/>
      <c r="K378" s="283"/>
      <c r="L378" s="282"/>
      <c r="M378" s="283"/>
      <c r="N378"/>
      <c r="O378"/>
      <c r="P378"/>
      <c r="Q378"/>
      <c r="R378"/>
      <c r="S378"/>
      <c r="T378"/>
      <c r="U378"/>
    </row>
    <row r="379" spans="1:21" s="279" customFormat="1" ht="12.75" hidden="1">
      <c r="A379" s="289"/>
      <c r="B379" s="289" t="s">
        <v>469</v>
      </c>
      <c r="C379" s="289" t="s">
        <v>470</v>
      </c>
      <c r="D379" s="290" t="s">
        <v>901</v>
      </c>
      <c r="E379" s="291" t="s">
        <v>902</v>
      </c>
      <c r="F379" s="289" t="s">
        <v>199</v>
      </c>
      <c r="G379" s="283">
        <v>0</v>
      </c>
      <c r="H379" s="292">
        <v>95</v>
      </c>
      <c r="I379" s="292">
        <f>ROUND(G379*H379,2)</f>
        <v>0</v>
      </c>
      <c r="J379" s="282"/>
      <c r="K379" s="283"/>
      <c r="L379" s="282"/>
      <c r="M379" s="283"/>
      <c r="N379"/>
      <c r="O379"/>
      <c r="P379"/>
      <c r="Q379"/>
      <c r="R379"/>
      <c r="S379"/>
      <c r="T379"/>
      <c r="U379"/>
    </row>
    <row r="380" spans="1:21" s="279" customFormat="1" ht="12.75" hidden="1">
      <c r="A380" s="289"/>
      <c r="B380" s="289" t="s">
        <v>469</v>
      </c>
      <c r="C380" s="289" t="s">
        <v>470</v>
      </c>
      <c r="D380" s="290" t="s">
        <v>903</v>
      </c>
      <c r="E380" s="291" t="s">
        <v>904</v>
      </c>
      <c r="F380" s="289" t="s">
        <v>199</v>
      </c>
      <c r="G380" s="283">
        <v>0</v>
      </c>
      <c r="H380" s="292">
        <v>31.42</v>
      </c>
      <c r="I380" s="292">
        <f>ROUND(G380*H380,2)</f>
        <v>0</v>
      </c>
      <c r="J380" s="282"/>
      <c r="K380" s="283"/>
      <c r="L380" s="282"/>
      <c r="M380" s="283"/>
      <c r="N380"/>
      <c r="O380"/>
      <c r="P380"/>
      <c r="Q380"/>
      <c r="R380"/>
      <c r="S380"/>
      <c r="T380"/>
      <c r="U380"/>
    </row>
    <row r="381" spans="1:21" s="279" customFormat="1" ht="25.5" customHeight="1" hidden="1">
      <c r="A381" s="273">
        <v>95</v>
      </c>
      <c r="B381" s="273" t="s">
        <v>175</v>
      </c>
      <c r="C381" s="273">
        <v>741</v>
      </c>
      <c r="D381" s="274" t="s">
        <v>905</v>
      </c>
      <c r="E381" s="275" t="s">
        <v>906</v>
      </c>
      <c r="F381" s="273" t="s">
        <v>199</v>
      </c>
      <c r="G381" s="276">
        <v>0</v>
      </c>
      <c r="H381" s="277">
        <v>123</v>
      </c>
      <c r="I381" s="277">
        <f>ROUND(G381*H381,2)</f>
        <v>0</v>
      </c>
      <c r="J381" s="278"/>
      <c r="K381" s="276"/>
      <c r="L381" s="278"/>
      <c r="M381" s="276"/>
      <c r="N381"/>
      <c r="O381"/>
      <c r="P381"/>
      <c r="Q381"/>
      <c r="R381"/>
      <c r="S381"/>
      <c r="T381"/>
      <c r="U381"/>
    </row>
    <row r="382" spans="1:21" s="279" customFormat="1" ht="12.75" hidden="1">
      <c r="A382" s="273">
        <v>96</v>
      </c>
      <c r="B382" s="273" t="s">
        <v>469</v>
      </c>
      <c r="C382" s="273" t="s">
        <v>470</v>
      </c>
      <c r="D382" s="274" t="s">
        <v>907</v>
      </c>
      <c r="E382" s="275" t="s">
        <v>908</v>
      </c>
      <c r="F382" s="273" t="s">
        <v>199</v>
      </c>
      <c r="G382" s="276">
        <v>0</v>
      </c>
      <c r="H382" s="277">
        <v>127.53</v>
      </c>
      <c r="I382" s="277">
        <f>ROUND(G382*H382,2)</f>
        <v>0</v>
      </c>
      <c r="J382" s="278"/>
      <c r="K382" s="276"/>
      <c r="L382" s="278"/>
      <c r="M382" s="276"/>
      <c r="N382"/>
      <c r="O382"/>
      <c r="P382"/>
      <c r="Q382"/>
      <c r="R382"/>
      <c r="S382"/>
      <c r="T382"/>
      <c r="U382"/>
    </row>
    <row r="383" spans="1:21" s="279" customFormat="1" ht="12.75" hidden="1">
      <c r="A383" s="273">
        <v>97</v>
      </c>
      <c r="B383" s="273" t="s">
        <v>469</v>
      </c>
      <c r="C383" s="273" t="s">
        <v>470</v>
      </c>
      <c r="D383" s="274" t="s">
        <v>909</v>
      </c>
      <c r="E383" s="275" t="s">
        <v>910</v>
      </c>
      <c r="F383" s="273" t="s">
        <v>199</v>
      </c>
      <c r="G383" s="276">
        <v>0</v>
      </c>
      <c r="H383" s="277">
        <v>39.09</v>
      </c>
      <c r="I383" s="277">
        <f>ROUND(G383*H383,2)</f>
        <v>0</v>
      </c>
      <c r="J383" s="278"/>
      <c r="K383" s="276"/>
      <c r="L383" s="278"/>
      <c r="M383" s="276"/>
      <c r="N383"/>
      <c r="O383"/>
      <c r="P383"/>
      <c r="Q383"/>
      <c r="R383"/>
      <c r="S383"/>
      <c r="T383"/>
      <c r="U383"/>
    </row>
    <row r="384" spans="1:21" s="279" customFormat="1" ht="12.75" hidden="1">
      <c r="A384" s="273">
        <v>98</v>
      </c>
      <c r="B384" s="273" t="s">
        <v>469</v>
      </c>
      <c r="C384" s="273" t="s">
        <v>470</v>
      </c>
      <c r="D384" s="274" t="s">
        <v>856</v>
      </c>
      <c r="E384" s="275" t="s">
        <v>857</v>
      </c>
      <c r="F384" s="273" t="s">
        <v>199</v>
      </c>
      <c r="G384" s="276">
        <v>0</v>
      </c>
      <c r="H384" s="277">
        <v>35.44</v>
      </c>
      <c r="I384" s="277">
        <f>ROUND(G384*H384,2)</f>
        <v>0</v>
      </c>
      <c r="J384" s="278"/>
      <c r="K384" s="276"/>
      <c r="L384" s="278"/>
      <c r="M384" s="276"/>
      <c r="N384"/>
      <c r="O384"/>
      <c r="P384"/>
      <c r="Q384"/>
      <c r="R384"/>
      <c r="S384"/>
      <c r="T384"/>
      <c r="U384"/>
    </row>
    <row r="385" spans="1:22" s="279" customFormat="1" ht="12.75" hidden="1">
      <c r="A385" s="289"/>
      <c r="B385" s="289" t="s">
        <v>469</v>
      </c>
      <c r="C385" s="289" t="s">
        <v>470</v>
      </c>
      <c r="D385" s="290" t="s">
        <v>858</v>
      </c>
      <c r="E385" s="291" t="s">
        <v>859</v>
      </c>
      <c r="F385" s="289" t="s">
        <v>199</v>
      </c>
      <c r="G385" s="283">
        <v>0</v>
      </c>
      <c r="H385" s="292">
        <v>50.79</v>
      </c>
      <c r="I385" s="292">
        <f>ROUND(G385*H385,2)</f>
        <v>0</v>
      </c>
      <c r="J385" s="282"/>
      <c r="K385" s="283"/>
      <c r="L385" s="282"/>
      <c r="M385" s="283"/>
      <c r="N385"/>
      <c r="O385"/>
      <c r="P385"/>
      <c r="Q385"/>
      <c r="R385"/>
      <c r="S385"/>
      <c r="T385"/>
      <c r="U385"/>
      <c r="V385" s="284"/>
    </row>
    <row r="386" spans="1:22" s="279" customFormat="1" ht="12.75" hidden="1">
      <c r="A386" s="289"/>
      <c r="B386" s="289" t="s">
        <v>469</v>
      </c>
      <c r="C386" s="289" t="s">
        <v>470</v>
      </c>
      <c r="D386" s="290" t="s">
        <v>860</v>
      </c>
      <c r="E386" s="291" t="s">
        <v>861</v>
      </c>
      <c r="F386" s="289" t="s">
        <v>199</v>
      </c>
      <c r="G386" s="283">
        <v>0</v>
      </c>
      <c r="H386" s="292">
        <v>66.87</v>
      </c>
      <c r="I386" s="292">
        <f>ROUND(G386*H386,2)</f>
        <v>0</v>
      </c>
      <c r="J386" s="282"/>
      <c r="K386" s="283"/>
      <c r="L386" s="282"/>
      <c r="M386" s="283"/>
      <c r="N386"/>
      <c r="O386"/>
      <c r="P386"/>
      <c r="Q386"/>
      <c r="R386"/>
      <c r="S386"/>
      <c r="T386"/>
      <c r="U386"/>
      <c r="V386" s="284"/>
    </row>
    <row r="387" spans="1:21" s="279" customFormat="1" ht="25.5" customHeight="1" hidden="1">
      <c r="A387" s="273">
        <v>99</v>
      </c>
      <c r="B387" s="273" t="s">
        <v>175</v>
      </c>
      <c r="C387" s="273">
        <v>741</v>
      </c>
      <c r="D387" s="274" t="s">
        <v>911</v>
      </c>
      <c r="E387" s="275" t="s">
        <v>912</v>
      </c>
      <c r="F387" s="273" t="s">
        <v>280</v>
      </c>
      <c r="G387" s="276">
        <v>0</v>
      </c>
      <c r="H387" s="277">
        <v>30.5</v>
      </c>
      <c r="I387" s="277">
        <f>ROUND(G387*H387,2)</f>
        <v>0</v>
      </c>
      <c r="J387" s="278"/>
      <c r="K387" s="276"/>
      <c r="L387" s="278"/>
      <c r="M387" s="276"/>
      <c r="N387"/>
      <c r="O387"/>
      <c r="P387"/>
      <c r="Q387"/>
      <c r="R387"/>
      <c r="S387"/>
      <c r="T387"/>
      <c r="U387"/>
    </row>
    <row r="388" spans="1:21" s="279" customFormat="1" ht="12.75" hidden="1">
      <c r="A388" s="273">
        <v>100</v>
      </c>
      <c r="B388" s="273" t="s">
        <v>469</v>
      </c>
      <c r="C388" s="273" t="s">
        <v>470</v>
      </c>
      <c r="D388" s="274" t="s">
        <v>913</v>
      </c>
      <c r="E388" s="275" t="s">
        <v>914</v>
      </c>
      <c r="F388" s="273" t="s">
        <v>280</v>
      </c>
      <c r="G388" s="276">
        <v>0</v>
      </c>
      <c r="H388" s="277">
        <v>11.08</v>
      </c>
      <c r="I388" s="277">
        <f>ROUND(G388*H388,2)</f>
        <v>0</v>
      </c>
      <c r="J388" s="278"/>
      <c r="K388" s="276"/>
      <c r="L388" s="278"/>
      <c r="M388" s="276"/>
      <c r="N388"/>
      <c r="O388"/>
      <c r="P388"/>
      <c r="Q388"/>
      <c r="R388"/>
      <c r="S388"/>
      <c r="T388"/>
      <c r="U388"/>
    </row>
    <row r="389" spans="1:21" s="267" customFormat="1" ht="12.75">
      <c r="A389" s="281"/>
      <c r="B389" s="285"/>
      <c r="D389" s="286" t="s">
        <v>915</v>
      </c>
      <c r="E389" s="286" t="s">
        <v>916</v>
      </c>
      <c r="I389" s="287">
        <f>I390+I399+I420+I426</f>
        <v>0</v>
      </c>
      <c r="K389" s="288" t="e">
        <f>K390+K394+"#REF!+K429+K482+K509"</f>
        <v>#VALUE!</v>
      </c>
      <c r="M389" s="288" t="e">
        <f>M390+M394+"#REF!+M429+M482+M509"</f>
        <v>#VALUE!</v>
      </c>
      <c r="N389"/>
      <c r="O389"/>
      <c r="P389"/>
      <c r="Q389"/>
      <c r="R389"/>
      <c r="S389"/>
      <c r="T389"/>
      <c r="U389"/>
    </row>
    <row r="390" spans="1:21" s="279" customFormat="1" ht="12.75">
      <c r="A390" s="273"/>
      <c r="B390" s="273"/>
      <c r="C390" s="273"/>
      <c r="D390" s="274"/>
      <c r="E390" s="294" t="s">
        <v>917</v>
      </c>
      <c r="F390" s="273"/>
      <c r="G390" s="276"/>
      <c r="H390" s="277"/>
      <c r="I390" s="295">
        <f>SUM(I391:I398)</f>
        <v>0</v>
      </c>
      <c r="J390" s="278"/>
      <c r="K390" s="276"/>
      <c r="L390" s="278"/>
      <c r="M390" s="276"/>
      <c r="N390"/>
      <c r="O390"/>
      <c r="P390"/>
      <c r="Q390"/>
      <c r="R390"/>
      <c r="S390"/>
      <c r="T390"/>
      <c r="U390"/>
    </row>
    <row r="391" spans="1:21" s="279" customFormat="1" ht="66.75" customHeight="1">
      <c r="A391" s="273">
        <v>78</v>
      </c>
      <c r="B391" s="273"/>
      <c r="C391" s="273" t="s">
        <v>895</v>
      </c>
      <c r="D391" s="274" t="s">
        <v>918</v>
      </c>
      <c r="E391" s="310" t="s">
        <v>919</v>
      </c>
      <c r="F391" s="273" t="s">
        <v>199</v>
      </c>
      <c r="G391" s="276">
        <v>1</v>
      </c>
      <c r="H391" s="311"/>
      <c r="I391" s="277">
        <f>ROUND(G391*H391,2)</f>
        <v>0</v>
      </c>
      <c r="J391" s="278"/>
      <c r="K391" s="276"/>
      <c r="L391" s="278"/>
      <c r="M391" s="276"/>
      <c r="N391"/>
      <c r="O391"/>
      <c r="P391"/>
      <c r="Q391"/>
      <c r="R391"/>
      <c r="S391"/>
      <c r="T391"/>
      <c r="U391"/>
    </row>
    <row r="392" spans="1:21" s="279" customFormat="1" ht="12.75">
      <c r="A392" s="273">
        <v>79</v>
      </c>
      <c r="B392" s="273"/>
      <c r="C392" s="273" t="s">
        <v>895</v>
      </c>
      <c r="D392" s="274" t="s">
        <v>920</v>
      </c>
      <c r="E392" s="312" t="s">
        <v>921</v>
      </c>
      <c r="F392" s="273" t="s">
        <v>199</v>
      </c>
      <c r="G392" s="276">
        <v>1</v>
      </c>
      <c r="H392" s="311"/>
      <c r="I392" s="277">
        <f>ROUND(G392*H392,2)</f>
        <v>0</v>
      </c>
      <c r="J392" s="278"/>
      <c r="K392" s="276"/>
      <c r="L392" s="278"/>
      <c r="M392" s="276"/>
      <c r="N392"/>
      <c r="O392"/>
      <c r="P392"/>
      <c r="Q392"/>
      <c r="R392"/>
      <c r="S392"/>
      <c r="T392"/>
      <c r="U392"/>
    </row>
    <row r="393" spans="1:21" s="279" customFormat="1" ht="25.5" customHeight="1">
      <c r="A393" s="273">
        <v>80</v>
      </c>
      <c r="B393" s="273"/>
      <c r="C393" s="273" t="s">
        <v>895</v>
      </c>
      <c r="D393" s="310" t="s">
        <v>922</v>
      </c>
      <c r="E393" s="313" t="s">
        <v>923</v>
      </c>
      <c r="F393" s="273" t="s">
        <v>199</v>
      </c>
      <c r="G393" s="276">
        <v>1</v>
      </c>
      <c r="H393" s="311"/>
      <c r="I393" s="277">
        <f>ROUND(G393*H393,2)</f>
        <v>0</v>
      </c>
      <c r="J393" s="278"/>
      <c r="K393" s="276"/>
      <c r="L393" s="278"/>
      <c r="M393" s="276"/>
      <c r="N393"/>
      <c r="O393"/>
      <c r="P393"/>
      <c r="Q393"/>
      <c r="R393"/>
      <c r="S393"/>
      <c r="T393"/>
      <c r="U393"/>
    </row>
    <row r="394" spans="1:21" s="279" customFormat="1" ht="12.75">
      <c r="A394" s="273">
        <v>81</v>
      </c>
      <c r="B394" s="273"/>
      <c r="C394" s="273" t="s">
        <v>895</v>
      </c>
      <c r="D394" s="314" t="s">
        <v>924</v>
      </c>
      <c r="E394" s="315" t="s">
        <v>925</v>
      </c>
      <c r="F394" s="273" t="s">
        <v>199</v>
      </c>
      <c r="G394" s="276">
        <v>1</v>
      </c>
      <c r="H394" s="311"/>
      <c r="I394" s="277">
        <f>ROUND(G394*H394,2)</f>
        <v>0</v>
      </c>
      <c r="J394" s="278"/>
      <c r="K394" s="276"/>
      <c r="L394" s="278"/>
      <c r="M394" s="276"/>
      <c r="N394"/>
      <c r="O394"/>
      <c r="P394"/>
      <c r="Q394"/>
      <c r="R394"/>
      <c r="S394"/>
      <c r="T394"/>
      <c r="U394"/>
    </row>
    <row r="395" spans="1:21" s="279" customFormat="1" ht="25.5" customHeight="1">
      <c r="A395" s="273">
        <v>82</v>
      </c>
      <c r="B395" s="273"/>
      <c r="C395" s="273" t="s">
        <v>895</v>
      </c>
      <c r="D395" s="274" t="s">
        <v>926</v>
      </c>
      <c r="E395" s="312" t="s">
        <v>927</v>
      </c>
      <c r="F395" s="273" t="s">
        <v>460</v>
      </c>
      <c r="G395" s="276">
        <v>1</v>
      </c>
      <c r="H395" s="316"/>
      <c r="I395" s="277">
        <f>ROUND(G395*H395,2)</f>
        <v>0</v>
      </c>
      <c r="J395" s="278"/>
      <c r="K395" s="276"/>
      <c r="L395" s="278"/>
      <c r="M395" s="276"/>
      <c r="N395"/>
      <c r="O395"/>
      <c r="P395"/>
      <c r="Q395"/>
      <c r="R395"/>
      <c r="S395"/>
      <c r="T395"/>
      <c r="U395"/>
    </row>
    <row r="396" spans="1:25" s="279" customFormat="1" ht="12.75">
      <c r="A396" s="273">
        <v>83</v>
      </c>
      <c r="B396" s="273"/>
      <c r="C396" s="273" t="s">
        <v>895</v>
      </c>
      <c r="D396" s="274" t="s">
        <v>928</v>
      </c>
      <c r="E396" s="317" t="s">
        <v>929</v>
      </c>
      <c r="F396" s="273" t="s">
        <v>199</v>
      </c>
      <c r="G396" s="276">
        <v>1</v>
      </c>
      <c r="H396" s="311"/>
      <c r="I396" s="277">
        <f>ROUND(G396*H396,2)</f>
        <v>0</v>
      </c>
      <c r="J396" s="278"/>
      <c r="K396" s="276"/>
      <c r="L396" s="278"/>
      <c r="M396" s="276"/>
      <c r="N396"/>
      <c r="O396"/>
      <c r="P396"/>
      <c r="Q396"/>
      <c r="R396"/>
      <c r="S396"/>
      <c r="T396"/>
      <c r="U396"/>
      <c r="Y396" s="275"/>
    </row>
    <row r="397" spans="1:21" s="279" customFormat="1" ht="12.75">
      <c r="A397" s="273">
        <v>84</v>
      </c>
      <c r="B397" s="273"/>
      <c r="C397" s="273" t="s">
        <v>895</v>
      </c>
      <c r="D397" s="274" t="s">
        <v>930</v>
      </c>
      <c r="E397" s="310" t="s">
        <v>931</v>
      </c>
      <c r="F397" s="273" t="s">
        <v>199</v>
      </c>
      <c r="G397" s="276">
        <v>1</v>
      </c>
      <c r="H397" s="311"/>
      <c r="I397" s="318">
        <f>ROUND(G397*H397,2)</f>
        <v>0</v>
      </c>
      <c r="J397" s="278"/>
      <c r="K397" s="276"/>
      <c r="L397" s="278"/>
      <c r="M397" s="276"/>
      <c r="N397"/>
      <c r="O397"/>
      <c r="P397"/>
      <c r="Q397"/>
      <c r="R397"/>
      <c r="S397"/>
      <c r="T397"/>
      <c r="U397"/>
    </row>
    <row r="398" spans="1:21" s="279" customFormat="1" ht="12.75">
      <c r="A398" s="273">
        <v>85</v>
      </c>
      <c r="B398" s="273"/>
      <c r="C398" s="273" t="s">
        <v>895</v>
      </c>
      <c r="D398" s="274" t="s">
        <v>932</v>
      </c>
      <c r="E398" s="319" t="s">
        <v>933</v>
      </c>
      <c r="F398" s="273" t="s">
        <v>199</v>
      </c>
      <c r="G398" s="276">
        <v>1</v>
      </c>
      <c r="H398" s="311"/>
      <c r="I398" s="318">
        <f>ROUND(G398*H398,2)</f>
        <v>0</v>
      </c>
      <c r="J398" s="278"/>
      <c r="K398" s="276"/>
      <c r="L398" s="278"/>
      <c r="M398" s="276"/>
      <c r="N398"/>
      <c r="O398"/>
      <c r="P398"/>
      <c r="Q398"/>
      <c r="R398"/>
      <c r="S398"/>
      <c r="T398"/>
      <c r="U398"/>
    </row>
    <row r="399" spans="1:21" s="279" customFormat="1" ht="12.75">
      <c r="A399" s="273"/>
      <c r="B399" s="273"/>
      <c r="C399" s="273"/>
      <c r="D399" s="274"/>
      <c r="E399" s="294" t="s">
        <v>934</v>
      </c>
      <c r="F399" s="273"/>
      <c r="G399" s="276"/>
      <c r="H399" s="320"/>
      <c r="I399" s="295">
        <f>SUM(I400:I419)</f>
        <v>0</v>
      </c>
      <c r="J399" s="278"/>
      <c r="K399" s="276"/>
      <c r="L399" s="278"/>
      <c r="M399" s="276"/>
      <c r="N399"/>
      <c r="O399"/>
      <c r="P399"/>
      <c r="Q399"/>
      <c r="R399"/>
      <c r="S399"/>
      <c r="T399"/>
      <c r="U399"/>
    </row>
    <row r="400" spans="1:21" s="279" customFormat="1" ht="83.25" customHeight="1">
      <c r="A400" s="273">
        <v>86</v>
      </c>
      <c r="B400" s="273"/>
      <c r="C400" s="273" t="s">
        <v>895</v>
      </c>
      <c r="D400" s="274" t="s">
        <v>935</v>
      </c>
      <c r="E400" s="321" t="s">
        <v>936</v>
      </c>
      <c r="F400" s="273" t="s">
        <v>199</v>
      </c>
      <c r="G400" s="276">
        <v>24</v>
      </c>
      <c r="H400" s="311"/>
      <c r="I400" s="318">
        <f>ROUND(G400*H400,2)</f>
        <v>0</v>
      </c>
      <c r="J400" s="278"/>
      <c r="K400" s="276"/>
      <c r="L400" s="278"/>
      <c r="M400" s="276"/>
      <c r="N400"/>
      <c r="O400"/>
      <c r="P400"/>
      <c r="Q400"/>
      <c r="R400"/>
      <c r="S400"/>
      <c r="T400"/>
      <c r="U400"/>
    </row>
    <row r="401" spans="1:21" s="279" customFormat="1" ht="109.5" customHeight="1">
      <c r="A401" s="273">
        <v>87</v>
      </c>
      <c r="B401" s="273"/>
      <c r="C401" s="273" t="s">
        <v>895</v>
      </c>
      <c r="D401" s="274" t="s">
        <v>937</v>
      </c>
      <c r="E401" s="321" t="s">
        <v>938</v>
      </c>
      <c r="F401" s="273" t="s">
        <v>199</v>
      </c>
      <c r="G401" s="276">
        <f>G400</f>
        <v>24</v>
      </c>
      <c r="H401" s="311"/>
      <c r="I401" s="318">
        <f>ROUND(G401*H401,2)</f>
        <v>0</v>
      </c>
      <c r="J401" s="278"/>
      <c r="K401" s="276"/>
      <c r="L401" s="278"/>
      <c r="M401" s="276"/>
      <c r="N401"/>
      <c r="O401"/>
      <c r="P401"/>
      <c r="Q401"/>
      <c r="R401"/>
      <c r="S401"/>
      <c r="T401"/>
      <c r="U401"/>
    </row>
    <row r="402" spans="1:21" s="279" customFormat="1" ht="12.75">
      <c r="A402" s="273">
        <v>88</v>
      </c>
      <c r="B402" s="273"/>
      <c r="C402" s="273" t="s">
        <v>895</v>
      </c>
      <c r="D402" s="274" t="s">
        <v>939</v>
      </c>
      <c r="E402" s="313" t="s">
        <v>940</v>
      </c>
      <c r="F402" s="273" t="s">
        <v>199</v>
      </c>
      <c r="G402" s="276">
        <v>4</v>
      </c>
      <c r="H402" s="311"/>
      <c r="I402" s="318">
        <f>ROUND(G402*H402,2)</f>
        <v>0</v>
      </c>
      <c r="J402" s="278"/>
      <c r="K402" s="276"/>
      <c r="L402" s="278"/>
      <c r="M402" s="276"/>
      <c r="N402"/>
      <c r="O402"/>
      <c r="P402"/>
      <c r="Q402"/>
      <c r="R402"/>
      <c r="S402"/>
      <c r="T402"/>
      <c r="U402"/>
    </row>
    <row r="403" spans="1:21" s="279" customFormat="1" ht="12.75">
      <c r="A403" s="273">
        <v>89</v>
      </c>
      <c r="B403" s="273"/>
      <c r="C403" s="273" t="s">
        <v>895</v>
      </c>
      <c r="D403" s="274" t="s">
        <v>941</v>
      </c>
      <c r="E403" s="317" t="s">
        <v>942</v>
      </c>
      <c r="F403" s="273" t="s">
        <v>199</v>
      </c>
      <c r="G403" s="276">
        <v>1</v>
      </c>
      <c r="H403" s="311"/>
      <c r="I403" s="318">
        <f>ROUND(G403*H403,2)</f>
        <v>0</v>
      </c>
      <c r="J403" s="278"/>
      <c r="K403" s="276"/>
      <c r="L403" s="278"/>
      <c r="M403" s="276"/>
      <c r="N403"/>
      <c r="O403"/>
      <c r="P403"/>
      <c r="Q403"/>
      <c r="R403"/>
      <c r="S403"/>
      <c r="T403"/>
      <c r="U403"/>
    </row>
    <row r="404" spans="1:21" s="279" customFormat="1" ht="12.75">
      <c r="A404" s="273">
        <v>90</v>
      </c>
      <c r="B404" s="273"/>
      <c r="C404" s="273" t="s">
        <v>895</v>
      </c>
      <c r="D404" s="274" t="s">
        <v>943</v>
      </c>
      <c r="E404" s="317" t="s">
        <v>944</v>
      </c>
      <c r="F404" s="273" t="s">
        <v>199</v>
      </c>
      <c r="G404" s="276">
        <v>1</v>
      </c>
      <c r="H404" s="311"/>
      <c r="I404" s="318">
        <f>ROUND(G404*H404,2)</f>
        <v>0</v>
      </c>
      <c r="J404" s="278"/>
      <c r="K404" s="276"/>
      <c r="L404" s="278"/>
      <c r="M404" s="276"/>
      <c r="N404"/>
      <c r="O404"/>
      <c r="P404"/>
      <c r="Q404"/>
      <c r="R404"/>
      <c r="S404"/>
      <c r="T404"/>
      <c r="U404"/>
    </row>
    <row r="405" spans="1:25" s="279" customFormat="1" ht="12.75">
      <c r="A405" s="273">
        <v>91</v>
      </c>
      <c r="B405" s="273"/>
      <c r="C405" s="273" t="s">
        <v>895</v>
      </c>
      <c r="D405" s="274" t="s">
        <v>945</v>
      </c>
      <c r="E405" s="317" t="s">
        <v>946</v>
      </c>
      <c r="F405" s="273" t="s">
        <v>199</v>
      </c>
      <c r="G405" s="276">
        <f>G400</f>
        <v>24</v>
      </c>
      <c r="H405" s="311"/>
      <c r="I405" s="318">
        <f>ROUND(G405*H405,2)</f>
        <v>0</v>
      </c>
      <c r="J405" s="278"/>
      <c r="K405" s="276"/>
      <c r="L405" s="278"/>
      <c r="M405" s="276"/>
      <c r="N405"/>
      <c r="O405"/>
      <c r="P405"/>
      <c r="Q405"/>
      <c r="R405"/>
      <c r="S405"/>
      <c r="T405"/>
      <c r="U405"/>
      <c r="Y405" s="275"/>
    </row>
    <row r="406" spans="1:21" s="279" customFormat="1" ht="12.75">
      <c r="A406" s="273">
        <v>92</v>
      </c>
      <c r="B406" s="273"/>
      <c r="C406" s="273" t="s">
        <v>895</v>
      </c>
      <c r="D406" s="274" t="s">
        <v>947</v>
      </c>
      <c r="E406" s="317" t="s">
        <v>948</v>
      </c>
      <c r="F406" s="273" t="s">
        <v>199</v>
      </c>
      <c r="G406" s="276">
        <f>G400+1</f>
        <v>25</v>
      </c>
      <c r="H406" s="311"/>
      <c r="I406" s="318">
        <f>ROUND(G406*H406,2)</f>
        <v>0</v>
      </c>
      <c r="J406" s="278"/>
      <c r="K406" s="276"/>
      <c r="L406" s="278"/>
      <c r="M406" s="276"/>
      <c r="N406"/>
      <c r="O406"/>
      <c r="P406"/>
      <c r="Q406"/>
      <c r="R406"/>
      <c r="S406"/>
      <c r="T406"/>
      <c r="U406"/>
    </row>
    <row r="407" spans="1:21" s="279" customFormat="1" ht="12.75">
      <c r="A407" s="273">
        <v>93</v>
      </c>
      <c r="B407" s="273"/>
      <c r="C407" s="273" t="s">
        <v>895</v>
      </c>
      <c r="D407" s="274" t="s">
        <v>949</v>
      </c>
      <c r="E407" s="317" t="s">
        <v>950</v>
      </c>
      <c r="F407" s="273" t="s">
        <v>199</v>
      </c>
      <c r="G407" s="276">
        <v>1</v>
      </c>
      <c r="H407" s="311"/>
      <c r="I407" s="318">
        <f>ROUND(G407*H407,2)</f>
        <v>0</v>
      </c>
      <c r="J407" s="278"/>
      <c r="K407" s="276"/>
      <c r="L407" s="278"/>
      <c r="M407" s="276"/>
      <c r="N407"/>
      <c r="O407"/>
      <c r="P407"/>
      <c r="Q407"/>
      <c r="R407"/>
      <c r="S407"/>
      <c r="T407"/>
      <c r="U407"/>
    </row>
    <row r="408" spans="1:21" s="279" customFormat="1" ht="25.5" customHeight="1">
      <c r="A408" s="273">
        <v>94</v>
      </c>
      <c r="B408" s="273"/>
      <c r="C408" s="273" t="s">
        <v>895</v>
      </c>
      <c r="D408" s="322" t="s">
        <v>951</v>
      </c>
      <c r="E408" s="323" t="s">
        <v>952</v>
      </c>
      <c r="F408" s="273" t="s">
        <v>199</v>
      </c>
      <c r="G408" s="276">
        <f>G400+1</f>
        <v>25</v>
      </c>
      <c r="H408" s="311"/>
      <c r="I408" s="318">
        <f>ROUND(G408*H408,2)</f>
        <v>0</v>
      </c>
      <c r="J408" s="278"/>
      <c r="K408" s="276"/>
      <c r="L408" s="278"/>
      <c r="M408" s="276"/>
      <c r="N408"/>
      <c r="O408"/>
      <c r="P408"/>
      <c r="Q408"/>
      <c r="R408"/>
      <c r="S408"/>
      <c r="T408"/>
      <c r="U408"/>
    </row>
    <row r="409" spans="1:21" s="279" customFormat="1" ht="12.75">
      <c r="A409" s="273">
        <v>95</v>
      </c>
      <c r="B409" s="273"/>
      <c r="C409" s="273" t="s">
        <v>895</v>
      </c>
      <c r="D409" s="275" t="s">
        <v>953</v>
      </c>
      <c r="E409" s="317" t="s">
        <v>954</v>
      </c>
      <c r="F409" s="273" t="s">
        <v>199</v>
      </c>
      <c r="G409" s="276">
        <f>G400+1</f>
        <v>25</v>
      </c>
      <c r="H409" s="311"/>
      <c r="I409" s="318">
        <f>ROUND(G409*H409,2)</f>
        <v>0</v>
      </c>
      <c r="J409" s="278"/>
      <c r="K409" s="276"/>
      <c r="L409" s="278"/>
      <c r="M409" s="276"/>
      <c r="N409"/>
      <c r="O409"/>
      <c r="P409"/>
      <c r="Q409"/>
      <c r="R409"/>
      <c r="S409"/>
      <c r="T409"/>
      <c r="U409"/>
    </row>
    <row r="410" spans="1:21" s="279" customFormat="1" ht="55.5" customHeight="1">
      <c r="A410" s="273">
        <v>96</v>
      </c>
      <c r="B410" s="273"/>
      <c r="C410" s="273" t="s">
        <v>895</v>
      </c>
      <c r="D410" s="274" t="s">
        <v>955</v>
      </c>
      <c r="E410" s="324" t="s">
        <v>956</v>
      </c>
      <c r="F410" s="273" t="s">
        <v>199</v>
      </c>
      <c r="G410" s="276">
        <v>2</v>
      </c>
      <c r="H410" s="311"/>
      <c r="I410" s="318">
        <f>ROUND(G410*H410,2)</f>
        <v>0</v>
      </c>
      <c r="J410" s="278"/>
      <c r="K410" s="276"/>
      <c r="L410" s="278"/>
      <c r="M410" s="276"/>
      <c r="N410"/>
      <c r="O410"/>
      <c r="P410"/>
      <c r="Q410"/>
      <c r="R410"/>
      <c r="S410"/>
      <c r="T410"/>
      <c r="U410"/>
    </row>
    <row r="411" spans="1:21" s="279" customFormat="1" ht="12.75">
      <c r="A411" s="273">
        <v>97</v>
      </c>
      <c r="B411" s="273"/>
      <c r="C411" s="273" t="s">
        <v>895</v>
      </c>
      <c r="D411" s="274" t="s">
        <v>957</v>
      </c>
      <c r="E411" s="317" t="s">
        <v>958</v>
      </c>
      <c r="F411" s="273" t="s">
        <v>199</v>
      </c>
      <c r="G411" s="276">
        <v>1</v>
      </c>
      <c r="H411" s="311"/>
      <c r="I411" s="318">
        <f>ROUND(G411*H411,2)</f>
        <v>0</v>
      </c>
      <c r="J411" s="278"/>
      <c r="K411" s="276"/>
      <c r="L411" s="278"/>
      <c r="M411" s="276"/>
      <c r="N411"/>
      <c r="O411"/>
      <c r="P411"/>
      <c r="Q411"/>
      <c r="R411"/>
      <c r="S411"/>
      <c r="T411"/>
      <c r="U411"/>
    </row>
    <row r="412" spans="1:25" s="279" customFormat="1" ht="96.75" customHeight="1">
      <c r="A412" s="273">
        <v>98</v>
      </c>
      <c r="B412" s="273"/>
      <c r="C412" s="273" t="s">
        <v>895</v>
      </c>
      <c r="D412" s="274" t="s">
        <v>959</v>
      </c>
      <c r="E412" s="323" t="s">
        <v>960</v>
      </c>
      <c r="F412" s="273" t="s">
        <v>199</v>
      </c>
      <c r="G412" s="276">
        <f>G400</f>
        <v>24</v>
      </c>
      <c r="H412" s="311"/>
      <c r="I412" s="318">
        <f>ROUND(G412*H412,2)</f>
        <v>0</v>
      </c>
      <c r="J412" s="278"/>
      <c r="K412" s="276"/>
      <c r="L412" s="278"/>
      <c r="M412" s="276"/>
      <c r="N412"/>
      <c r="O412"/>
      <c r="P412"/>
      <c r="Q412"/>
      <c r="R412"/>
      <c r="S412"/>
      <c r="T412"/>
      <c r="U412"/>
      <c r="Y412" s="275"/>
    </row>
    <row r="413" spans="1:21" s="279" customFormat="1" ht="59.25" customHeight="1">
      <c r="A413" s="273">
        <v>99</v>
      </c>
      <c r="B413" s="273"/>
      <c r="C413" s="273" t="s">
        <v>895</v>
      </c>
      <c r="D413" s="274" t="s">
        <v>955</v>
      </c>
      <c r="E413" s="324" t="s">
        <v>956</v>
      </c>
      <c r="F413" s="273" t="s">
        <v>199</v>
      </c>
      <c r="G413" s="276">
        <f>G400</f>
        <v>24</v>
      </c>
      <c r="H413" s="325"/>
      <c r="I413" s="318">
        <f>ROUND(G413*H413,2)</f>
        <v>0</v>
      </c>
      <c r="J413" s="278"/>
      <c r="K413" s="276"/>
      <c r="L413" s="278"/>
      <c r="M413" s="276"/>
      <c r="N413"/>
      <c r="O413"/>
      <c r="P413"/>
      <c r="Q413"/>
      <c r="R413"/>
      <c r="S413"/>
      <c r="T413"/>
      <c r="U413"/>
    </row>
    <row r="414" spans="1:21" s="279" customFormat="1" ht="12.75">
      <c r="A414" s="273">
        <v>100</v>
      </c>
      <c r="B414" s="273"/>
      <c r="C414" s="273" t="s">
        <v>895</v>
      </c>
      <c r="D414" s="274" t="s">
        <v>961</v>
      </c>
      <c r="E414" s="323" t="s">
        <v>958</v>
      </c>
      <c r="F414" s="273" t="s">
        <v>199</v>
      </c>
      <c r="G414" s="276">
        <f>G400</f>
        <v>24</v>
      </c>
      <c r="H414" s="311"/>
      <c r="I414" s="318">
        <f>ROUND(G414*H414,2)</f>
        <v>0</v>
      </c>
      <c r="J414" s="278"/>
      <c r="K414" s="276"/>
      <c r="L414" s="278"/>
      <c r="M414" s="276"/>
      <c r="N414"/>
      <c r="O414"/>
      <c r="P414"/>
      <c r="Q414"/>
      <c r="R414"/>
      <c r="S414"/>
      <c r="T414"/>
      <c r="U414"/>
    </row>
    <row r="415" spans="1:21" s="279" customFormat="1" ht="12.75">
      <c r="A415" s="273">
        <v>101</v>
      </c>
      <c r="B415" s="273"/>
      <c r="C415" s="273" t="s">
        <v>895</v>
      </c>
      <c r="D415" s="274" t="s">
        <v>962</v>
      </c>
      <c r="E415" s="313" t="s">
        <v>963</v>
      </c>
      <c r="F415" s="273" t="s">
        <v>199</v>
      </c>
      <c r="G415" s="276">
        <v>1</v>
      </c>
      <c r="H415" s="311"/>
      <c r="I415" s="318">
        <f>ROUND(G415*H415,2)</f>
        <v>0</v>
      </c>
      <c r="J415" s="278"/>
      <c r="K415" s="276"/>
      <c r="L415" s="278"/>
      <c r="M415" s="276"/>
      <c r="N415"/>
      <c r="O415"/>
      <c r="P415"/>
      <c r="Q415"/>
      <c r="R415"/>
      <c r="S415"/>
      <c r="T415"/>
      <c r="U415"/>
    </row>
    <row r="416" spans="1:21" s="279" customFormat="1" ht="12.75">
      <c r="A416" s="273">
        <v>102</v>
      </c>
      <c r="B416" s="273"/>
      <c r="C416" s="273" t="s">
        <v>895</v>
      </c>
      <c r="D416" s="274" t="s">
        <v>964</v>
      </c>
      <c r="E416" s="313" t="s">
        <v>965</v>
      </c>
      <c r="F416" s="273" t="s">
        <v>199</v>
      </c>
      <c r="G416" s="276">
        <v>1</v>
      </c>
      <c r="H416" s="311"/>
      <c r="I416" s="318">
        <f>ROUND(G416*H416,2)</f>
        <v>0</v>
      </c>
      <c r="J416" s="278"/>
      <c r="K416" s="276"/>
      <c r="L416" s="278"/>
      <c r="M416" s="276"/>
      <c r="N416"/>
      <c r="O416"/>
      <c r="P416"/>
      <c r="Q416"/>
      <c r="R416"/>
      <c r="S416"/>
      <c r="T416"/>
      <c r="U416"/>
    </row>
    <row r="417" spans="1:21" s="279" customFormat="1" ht="12.75">
      <c r="A417" s="273">
        <v>103</v>
      </c>
      <c r="B417" s="273"/>
      <c r="C417" s="273" t="s">
        <v>895</v>
      </c>
      <c r="D417" s="274" t="s">
        <v>966</v>
      </c>
      <c r="E417" s="313" t="s">
        <v>967</v>
      </c>
      <c r="F417" s="273" t="s">
        <v>199</v>
      </c>
      <c r="G417" s="276">
        <v>2</v>
      </c>
      <c r="H417" s="311"/>
      <c r="I417" s="318">
        <f>ROUND(G417*H417,2)</f>
        <v>0</v>
      </c>
      <c r="J417" s="278"/>
      <c r="K417" s="276"/>
      <c r="L417" s="278"/>
      <c r="M417" s="276"/>
      <c r="N417"/>
      <c r="O417"/>
      <c r="P417"/>
      <c r="Q417"/>
      <c r="R417"/>
      <c r="S417"/>
      <c r="T417"/>
      <c r="U417"/>
    </row>
    <row r="418" spans="1:21" s="279" customFormat="1" ht="120.75" customHeight="1">
      <c r="A418" s="296">
        <v>104</v>
      </c>
      <c r="B418" s="296"/>
      <c r="C418" s="326" t="s">
        <v>895</v>
      </c>
      <c r="D418" s="327" t="s">
        <v>968</v>
      </c>
      <c r="E418" s="328" t="s">
        <v>969</v>
      </c>
      <c r="F418" s="296" t="s">
        <v>199</v>
      </c>
      <c r="G418" s="299">
        <v>2</v>
      </c>
      <c r="H418" s="311"/>
      <c r="I418" s="329">
        <f>ROUND(G418*H418,2)</f>
        <v>0</v>
      </c>
      <c r="J418" s="301"/>
      <c r="K418" s="299"/>
      <c r="L418" s="301"/>
      <c r="M418" s="299"/>
      <c r="N418"/>
      <c r="O418"/>
      <c r="P418"/>
      <c r="Q418"/>
      <c r="R418"/>
      <c r="S418"/>
      <c r="T418"/>
      <c r="U418"/>
    </row>
    <row r="419" spans="1:21" s="279" customFormat="1" ht="35.25" customHeight="1">
      <c r="A419" s="296">
        <v>105</v>
      </c>
      <c r="B419" s="296"/>
      <c r="C419" s="296" t="s">
        <v>895</v>
      </c>
      <c r="D419" s="327" t="s">
        <v>970</v>
      </c>
      <c r="E419" s="328" t="s">
        <v>971</v>
      </c>
      <c r="F419" s="296" t="s">
        <v>199</v>
      </c>
      <c r="G419" s="299">
        <v>2</v>
      </c>
      <c r="H419" s="311"/>
      <c r="I419" s="329">
        <f>ROUND(G419*H419,2)</f>
        <v>0</v>
      </c>
      <c r="J419" s="301"/>
      <c r="K419" s="299"/>
      <c r="L419" s="301"/>
      <c r="M419" s="299"/>
      <c r="N419"/>
      <c r="O419"/>
      <c r="P419"/>
      <c r="Q419"/>
      <c r="R419"/>
      <c r="S419"/>
      <c r="T419"/>
      <c r="U419"/>
    </row>
    <row r="420" spans="1:21" s="279" customFormat="1" ht="12.75">
      <c r="A420" s="273"/>
      <c r="B420" s="273"/>
      <c r="C420" s="273"/>
      <c r="D420" s="274"/>
      <c r="E420" s="294" t="s">
        <v>972</v>
      </c>
      <c r="F420" s="273"/>
      <c r="G420" s="276"/>
      <c r="H420" s="320"/>
      <c r="I420" s="295">
        <f>SUM(I421:I425)</f>
        <v>0</v>
      </c>
      <c r="J420" s="278"/>
      <c r="K420" s="276"/>
      <c r="L420" s="278"/>
      <c r="M420" s="276"/>
      <c r="N420"/>
      <c r="O420"/>
      <c r="P420"/>
      <c r="Q420"/>
      <c r="R420"/>
      <c r="S420"/>
      <c r="T420"/>
      <c r="U420"/>
    </row>
    <row r="421" spans="1:25" s="279" customFormat="1" ht="68.25" customHeight="1">
      <c r="A421" s="273">
        <v>106</v>
      </c>
      <c r="B421" s="273"/>
      <c r="C421" s="273" t="s">
        <v>895</v>
      </c>
      <c r="D421" s="274" t="s">
        <v>973</v>
      </c>
      <c r="E421" s="324" t="s">
        <v>974</v>
      </c>
      <c r="F421" s="273" t="s">
        <v>199</v>
      </c>
      <c r="G421" s="276">
        <v>1</v>
      </c>
      <c r="H421" s="311"/>
      <c r="I421" s="318">
        <f>ROUND(G421*H421,2)</f>
        <v>0</v>
      </c>
      <c r="J421" s="278"/>
      <c r="K421" s="276"/>
      <c r="L421" s="278"/>
      <c r="M421" s="276"/>
      <c r="N421"/>
      <c r="O421"/>
      <c r="P421"/>
      <c r="Q421"/>
      <c r="R421"/>
      <c r="S421"/>
      <c r="T421"/>
      <c r="U421"/>
      <c r="Y421" s="275"/>
    </row>
    <row r="422" spans="1:21" s="279" customFormat="1" ht="12.75">
      <c r="A422" s="273">
        <v>107</v>
      </c>
      <c r="B422" s="273"/>
      <c r="C422" s="273" t="s">
        <v>895</v>
      </c>
      <c r="D422" s="274" t="s">
        <v>975</v>
      </c>
      <c r="E422" s="330" t="s">
        <v>976</v>
      </c>
      <c r="F422" s="273" t="s">
        <v>199</v>
      </c>
      <c r="G422" s="276">
        <v>1</v>
      </c>
      <c r="H422" s="311"/>
      <c r="I422" s="318">
        <f>ROUND(G422*H422,2)</f>
        <v>0</v>
      </c>
      <c r="J422" s="278"/>
      <c r="K422" s="276"/>
      <c r="L422" s="278"/>
      <c r="M422" s="276"/>
      <c r="N422"/>
      <c r="O422"/>
      <c r="P422"/>
      <c r="Q422"/>
      <c r="R422"/>
      <c r="S422"/>
      <c r="T422"/>
      <c r="U422"/>
    </row>
    <row r="423" spans="1:21" s="279" customFormat="1" ht="12.75">
      <c r="A423" s="273">
        <v>108</v>
      </c>
      <c r="B423" s="273"/>
      <c r="C423" s="273" t="s">
        <v>895</v>
      </c>
      <c r="D423" s="274" t="s">
        <v>977</v>
      </c>
      <c r="E423" s="317" t="s">
        <v>978</v>
      </c>
      <c r="F423" s="273" t="s">
        <v>199</v>
      </c>
      <c r="G423" s="276">
        <v>1</v>
      </c>
      <c r="H423" s="311"/>
      <c r="I423" s="318">
        <f>ROUND(G423*H423,2)</f>
        <v>0</v>
      </c>
      <c r="J423" s="278"/>
      <c r="K423" s="276"/>
      <c r="L423" s="278"/>
      <c r="M423" s="276"/>
      <c r="N423"/>
      <c r="O423"/>
      <c r="P423"/>
      <c r="Q423"/>
      <c r="R423"/>
      <c r="S423"/>
      <c r="T423"/>
      <c r="U423"/>
    </row>
    <row r="424" spans="1:25" s="279" customFormat="1" ht="29.25" customHeight="1">
      <c r="A424" s="273">
        <v>109</v>
      </c>
      <c r="B424" s="273"/>
      <c r="C424" s="273" t="s">
        <v>895</v>
      </c>
      <c r="D424" s="274" t="s">
        <v>979</v>
      </c>
      <c r="E424" s="319" t="s">
        <v>980</v>
      </c>
      <c r="F424" s="331" t="s">
        <v>199</v>
      </c>
      <c r="G424" s="332">
        <v>1</v>
      </c>
      <c r="H424" s="311"/>
      <c r="I424" s="318">
        <f>ROUND(G424*H424,2)</f>
        <v>0</v>
      </c>
      <c r="J424" s="278"/>
      <c r="K424" s="276"/>
      <c r="L424" s="278"/>
      <c r="M424" s="276"/>
      <c r="N424"/>
      <c r="O424"/>
      <c r="P424"/>
      <c r="Q424"/>
      <c r="R424"/>
      <c r="S424"/>
      <c r="T424"/>
      <c r="U424"/>
      <c r="Y424" s="275"/>
    </row>
    <row r="425" spans="1:25" s="279" customFormat="1" ht="96" customHeight="1">
      <c r="A425" s="273">
        <v>110</v>
      </c>
      <c r="B425" s="273"/>
      <c r="C425" s="273" t="s">
        <v>895</v>
      </c>
      <c r="D425" s="274" t="s">
        <v>981</v>
      </c>
      <c r="E425" s="313" t="s">
        <v>982</v>
      </c>
      <c r="F425" s="273" t="s">
        <v>199</v>
      </c>
      <c r="G425" s="276">
        <v>1</v>
      </c>
      <c r="H425" s="311"/>
      <c r="I425" s="277">
        <f>ROUND(G425*H425,2)</f>
        <v>0</v>
      </c>
      <c r="J425" s="278"/>
      <c r="K425" s="276"/>
      <c r="L425" s="278"/>
      <c r="M425" s="276"/>
      <c r="N425"/>
      <c r="O425"/>
      <c r="P425"/>
      <c r="Q425"/>
      <c r="R425"/>
      <c r="S425"/>
      <c r="T425"/>
      <c r="U425"/>
      <c r="Y425" s="275"/>
    </row>
    <row r="426" spans="1:21" s="279" customFormat="1" ht="12.75">
      <c r="A426" s="273"/>
      <c r="B426" s="273"/>
      <c r="C426" s="273"/>
      <c r="D426" s="274"/>
      <c r="E426" s="294" t="s">
        <v>983</v>
      </c>
      <c r="F426" s="273"/>
      <c r="G426" s="276"/>
      <c r="H426" s="320"/>
      <c r="I426" s="295">
        <f>SUM(I427:I428)</f>
        <v>0</v>
      </c>
      <c r="J426" s="278"/>
      <c r="K426" s="276"/>
      <c r="L426" s="278"/>
      <c r="M426" s="276"/>
      <c r="N426"/>
      <c r="O426"/>
      <c r="P426"/>
      <c r="Q426"/>
      <c r="R426"/>
      <c r="S426"/>
      <c r="T426"/>
      <c r="U426"/>
    </row>
    <row r="427" spans="1:22" s="279" customFormat="1" ht="12.75">
      <c r="A427" s="296">
        <v>118</v>
      </c>
      <c r="B427" s="296"/>
      <c r="C427" s="296" t="s">
        <v>895</v>
      </c>
      <c r="D427" s="297" t="s">
        <v>984</v>
      </c>
      <c r="E427" s="333" t="s">
        <v>985</v>
      </c>
      <c r="F427" s="296" t="s">
        <v>199</v>
      </c>
      <c r="G427" s="299">
        <v>3</v>
      </c>
      <c r="H427" s="311"/>
      <c r="I427" s="300">
        <f>ROUND(G427*H427,2)</f>
        <v>0</v>
      </c>
      <c r="J427" s="301"/>
      <c r="K427" s="299"/>
      <c r="L427" s="301"/>
      <c r="M427" s="299"/>
      <c r="N427"/>
      <c r="O427"/>
      <c r="P427"/>
      <c r="Q427"/>
      <c r="R427"/>
      <c r="S427"/>
      <c r="T427"/>
      <c r="U427"/>
      <c r="V427" s="334"/>
    </row>
    <row r="428" spans="1:22" s="279" customFormat="1" ht="12.75">
      <c r="A428" s="296">
        <v>119</v>
      </c>
      <c r="B428" s="296"/>
      <c r="C428" s="296" t="s">
        <v>895</v>
      </c>
      <c r="D428" s="297" t="s">
        <v>986</v>
      </c>
      <c r="E428" s="333" t="s">
        <v>987</v>
      </c>
      <c r="F428" s="296" t="s">
        <v>199</v>
      </c>
      <c r="G428" s="299">
        <v>3</v>
      </c>
      <c r="H428" s="311"/>
      <c r="I428" s="300">
        <f>ROUND(G428*H428,2)</f>
        <v>0</v>
      </c>
      <c r="J428" s="301"/>
      <c r="K428" s="299"/>
      <c r="L428" s="301"/>
      <c r="M428" s="299"/>
      <c r="N428"/>
      <c r="O428"/>
      <c r="P428"/>
      <c r="Q428"/>
      <c r="R428"/>
      <c r="S428"/>
      <c r="T428"/>
      <c r="U428"/>
      <c r="V428" s="334"/>
    </row>
    <row r="429" spans="1:21" s="336" customFormat="1" ht="12.75">
      <c r="A429" s="335"/>
      <c r="D429" s="337"/>
      <c r="E429" s="337" t="s">
        <v>988</v>
      </c>
      <c r="I429" s="338">
        <f>I14+I144+I318+I389</f>
        <v>0</v>
      </c>
      <c r="K429" s="339">
        <f>K14+K145</f>
        <v>0</v>
      </c>
      <c r="M429" s="339">
        <f>M14+M145</f>
        <v>0</v>
      </c>
      <c r="N429"/>
      <c r="O429"/>
      <c r="P429"/>
      <c r="Q429"/>
      <c r="R429"/>
      <c r="S429"/>
      <c r="T429"/>
      <c r="U429"/>
    </row>
  </sheetData>
  <sheetProtection password="E500" sheet="1"/>
  <mergeCells count="8">
    <mergeCell ref="C3:E3"/>
    <mergeCell ref="C7:E7"/>
    <mergeCell ref="C8:D8"/>
    <mergeCell ref="C9:D9"/>
    <mergeCell ref="V11:X11"/>
    <mergeCell ref="Y11:AA11"/>
    <mergeCell ref="V12:X12"/>
    <mergeCell ref="Y12:AA12"/>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4.xml><?xml version="1.0" encoding="utf-8"?>
<worksheet xmlns="http://schemas.openxmlformats.org/spreadsheetml/2006/main" xmlns:r="http://schemas.openxmlformats.org/officeDocument/2006/relationships">
  <dimension ref="A1:S59"/>
  <sheetViews>
    <sheetView showGridLines="0" zoomScale="130" zoomScaleNormal="130" workbookViewId="0" topLeftCell="A37">
      <selection activeCell="M43" sqref="M43"/>
    </sheetView>
  </sheetViews>
  <sheetFormatPr defaultColWidth="9.140625" defaultRowHeight="12.75"/>
  <cols>
    <col min="1" max="1" width="2.421875" style="117" customWidth="1"/>
    <col min="2" max="2" width="3.140625" style="117" customWidth="1"/>
    <col min="3" max="3" width="2.7109375" style="117" customWidth="1"/>
    <col min="4" max="4" width="6.8515625" style="117" customWidth="1"/>
    <col min="5" max="5" width="13.57421875" style="117" customWidth="1"/>
    <col min="6" max="6" width="0.5625" style="117" customWidth="1"/>
    <col min="7" max="7" width="2.57421875" style="117" customWidth="1"/>
    <col min="8" max="8" width="2.7109375" style="117" customWidth="1"/>
    <col min="9" max="9" width="9.7109375" style="117" customWidth="1"/>
    <col min="10" max="10" width="13.57421875" style="117" customWidth="1"/>
    <col min="11" max="11" width="0.71875" style="117" customWidth="1"/>
    <col min="12" max="12" width="2.421875" style="117" customWidth="1"/>
    <col min="13" max="13" width="2.8515625" style="117" customWidth="1"/>
    <col min="14" max="14" width="2.00390625" style="117" customWidth="1"/>
    <col min="15" max="15" width="12.7109375" style="117" customWidth="1"/>
    <col min="16" max="16" width="2.8515625" style="117" customWidth="1"/>
    <col min="17" max="17" width="2.00390625" style="117" customWidth="1"/>
    <col min="18" max="18" width="13.57421875" style="117" customWidth="1"/>
    <col min="19" max="19" width="0.5625" style="117" customWidth="1"/>
    <col min="20" max="16384" width="9.140625" style="117" customWidth="1"/>
  </cols>
  <sheetData>
    <row r="1" spans="1:19" ht="12.75" customHeight="1" hidden="1">
      <c r="A1" s="118"/>
      <c r="B1" s="119"/>
      <c r="C1" s="119"/>
      <c r="D1" s="119"/>
      <c r="E1" s="119"/>
      <c r="F1" s="119"/>
      <c r="G1" s="119"/>
      <c r="H1" s="119"/>
      <c r="I1" s="119"/>
      <c r="J1" s="119"/>
      <c r="K1" s="119"/>
      <c r="L1" s="119"/>
      <c r="M1" s="119"/>
      <c r="N1" s="119"/>
      <c r="O1" s="119"/>
      <c r="P1" s="119"/>
      <c r="Q1" s="119"/>
      <c r="R1" s="119"/>
      <c r="S1" s="120"/>
    </row>
    <row r="2" spans="1:19" ht="23.25" customHeight="1">
      <c r="A2" s="118"/>
      <c r="B2" s="119"/>
      <c r="C2" s="119"/>
      <c r="D2" s="119"/>
      <c r="E2" s="119"/>
      <c r="F2" s="119"/>
      <c r="G2" s="121" t="s">
        <v>87</v>
      </c>
      <c r="H2" s="119"/>
      <c r="I2" s="119"/>
      <c r="J2" s="119"/>
      <c r="K2" s="119"/>
      <c r="L2" s="119"/>
      <c r="M2" s="119"/>
      <c r="N2" s="119"/>
      <c r="O2" s="119"/>
      <c r="P2" s="119"/>
      <c r="Q2" s="119"/>
      <c r="R2" s="119"/>
      <c r="S2" s="122"/>
    </row>
    <row r="3" spans="1:19" ht="12" customHeight="1" hidden="1">
      <c r="A3" s="123"/>
      <c r="B3" s="124"/>
      <c r="C3" s="124"/>
      <c r="D3" s="124"/>
      <c r="E3" s="124"/>
      <c r="F3" s="124"/>
      <c r="G3" s="124"/>
      <c r="H3" s="124"/>
      <c r="I3" s="124"/>
      <c r="J3" s="124"/>
      <c r="K3" s="124"/>
      <c r="L3" s="124"/>
      <c r="M3" s="124"/>
      <c r="N3" s="124"/>
      <c r="O3" s="124"/>
      <c r="P3" s="124"/>
      <c r="Q3" s="124"/>
      <c r="R3" s="124"/>
      <c r="S3" s="125"/>
    </row>
    <row r="4" spans="1:19" ht="8.25" customHeight="1">
      <c r="A4" s="126"/>
      <c r="B4" s="127"/>
      <c r="C4" s="127"/>
      <c r="D4" s="127"/>
      <c r="E4" s="127"/>
      <c r="F4" s="127"/>
      <c r="G4" s="127"/>
      <c r="H4" s="127"/>
      <c r="I4" s="127"/>
      <c r="J4" s="127"/>
      <c r="K4" s="127"/>
      <c r="L4" s="127"/>
      <c r="M4" s="127"/>
      <c r="N4" s="127"/>
      <c r="O4" s="127"/>
      <c r="P4" s="127"/>
      <c r="Q4" s="127"/>
      <c r="R4" s="127"/>
      <c r="S4" s="128"/>
    </row>
    <row r="5" spans="1:19" ht="24" customHeight="1">
      <c r="A5" s="129"/>
      <c r="B5" s="130" t="s">
        <v>88</v>
      </c>
      <c r="C5" s="130"/>
      <c r="D5" s="130"/>
      <c r="E5" s="131" t="s">
        <v>81</v>
      </c>
      <c r="F5" s="131"/>
      <c r="G5" s="131"/>
      <c r="H5" s="131"/>
      <c r="I5" s="131"/>
      <c r="J5" s="131"/>
      <c r="K5" s="130"/>
      <c r="L5" s="130"/>
      <c r="M5" s="130"/>
      <c r="N5" s="130"/>
      <c r="O5" s="130" t="s">
        <v>89</v>
      </c>
      <c r="P5" s="132" t="s">
        <v>17</v>
      </c>
      <c r="Q5" s="133"/>
      <c r="R5" s="134"/>
      <c r="S5" s="135"/>
    </row>
    <row r="6" spans="1:19" ht="17.25" customHeight="1" hidden="1">
      <c r="A6" s="129"/>
      <c r="B6" s="130" t="s">
        <v>90</v>
      </c>
      <c r="C6" s="130"/>
      <c r="D6" s="130"/>
      <c r="E6" s="136" t="s">
        <v>91</v>
      </c>
      <c r="F6" s="130"/>
      <c r="G6" s="130"/>
      <c r="H6" s="130"/>
      <c r="I6" s="130"/>
      <c r="J6" s="137"/>
      <c r="K6" s="130"/>
      <c r="L6" s="130"/>
      <c r="M6" s="130"/>
      <c r="N6" s="130"/>
      <c r="O6" s="130"/>
      <c r="P6" s="136"/>
      <c r="Q6" s="138"/>
      <c r="R6" s="137"/>
      <c r="S6" s="135"/>
    </row>
    <row r="7" spans="1:19" ht="24" customHeight="1">
      <c r="A7" s="129"/>
      <c r="B7" s="130" t="s">
        <v>92</v>
      </c>
      <c r="C7" s="130"/>
      <c r="D7" s="130"/>
      <c r="E7" s="139" t="s">
        <v>989</v>
      </c>
      <c r="F7" s="139"/>
      <c r="G7" s="139"/>
      <c r="H7" s="139"/>
      <c r="I7" s="139"/>
      <c r="J7" s="139"/>
      <c r="K7" s="130"/>
      <c r="L7" s="130"/>
      <c r="M7" s="130"/>
      <c r="N7" s="130"/>
      <c r="O7" s="130" t="s">
        <v>94</v>
      </c>
      <c r="P7" s="136"/>
      <c r="Q7" s="138"/>
      <c r="R7" s="137"/>
      <c r="S7" s="135"/>
    </row>
    <row r="8" spans="1:19" ht="17.25" customHeight="1" hidden="1">
      <c r="A8" s="129"/>
      <c r="B8" s="130" t="s">
        <v>95</v>
      </c>
      <c r="C8" s="130"/>
      <c r="D8" s="130"/>
      <c r="E8" s="136" t="s">
        <v>17</v>
      </c>
      <c r="F8" s="130"/>
      <c r="G8" s="130"/>
      <c r="H8" s="130"/>
      <c r="I8" s="130"/>
      <c r="J8" s="137"/>
      <c r="K8" s="130"/>
      <c r="L8" s="130"/>
      <c r="M8" s="130"/>
      <c r="N8" s="130"/>
      <c r="O8" s="130"/>
      <c r="P8" s="136"/>
      <c r="Q8" s="138"/>
      <c r="R8" s="137"/>
      <c r="S8" s="135"/>
    </row>
    <row r="9" spans="1:19" ht="24" customHeight="1">
      <c r="A9" s="129"/>
      <c r="B9" s="130" t="s">
        <v>96</v>
      </c>
      <c r="C9" s="130"/>
      <c r="D9" s="130"/>
      <c r="E9" s="140" t="s">
        <v>990</v>
      </c>
      <c r="F9" s="140"/>
      <c r="G9" s="140"/>
      <c r="H9" s="140"/>
      <c r="I9" s="140"/>
      <c r="J9" s="140"/>
      <c r="K9" s="130"/>
      <c r="L9" s="130"/>
      <c r="M9" s="130"/>
      <c r="N9" s="130"/>
      <c r="O9" s="130" t="s">
        <v>98</v>
      </c>
      <c r="P9" s="140"/>
      <c r="Q9" s="140"/>
      <c r="R9" s="140"/>
      <c r="S9" s="135"/>
    </row>
    <row r="10" spans="1:19" ht="17.25" customHeight="1" hidden="1">
      <c r="A10" s="129"/>
      <c r="B10" s="130" t="s">
        <v>99</v>
      </c>
      <c r="C10" s="130"/>
      <c r="D10" s="130"/>
      <c r="E10" s="130" t="s">
        <v>17</v>
      </c>
      <c r="F10" s="130"/>
      <c r="G10" s="130"/>
      <c r="H10" s="130"/>
      <c r="I10" s="130"/>
      <c r="J10" s="130"/>
      <c r="K10" s="130"/>
      <c r="L10" s="130"/>
      <c r="M10" s="130"/>
      <c r="N10" s="130"/>
      <c r="O10" s="130"/>
      <c r="P10" s="138"/>
      <c r="Q10" s="138"/>
      <c r="R10" s="130"/>
      <c r="S10" s="135"/>
    </row>
    <row r="11" spans="1:19" ht="17.25" customHeight="1" hidden="1">
      <c r="A11" s="129"/>
      <c r="B11" s="130" t="s">
        <v>100</v>
      </c>
      <c r="C11" s="130"/>
      <c r="D11" s="130"/>
      <c r="E11" s="130" t="s">
        <v>17</v>
      </c>
      <c r="F11" s="130"/>
      <c r="G11" s="130"/>
      <c r="H11" s="130"/>
      <c r="I11" s="130"/>
      <c r="J11" s="130"/>
      <c r="K11" s="130"/>
      <c r="L11" s="130"/>
      <c r="M11" s="130"/>
      <c r="N11" s="130"/>
      <c r="O11" s="130"/>
      <c r="P11" s="138"/>
      <c r="Q11" s="138"/>
      <c r="R11" s="130"/>
      <c r="S11" s="135"/>
    </row>
    <row r="12" spans="1:19" ht="17.25" customHeight="1" hidden="1">
      <c r="A12" s="129"/>
      <c r="B12" s="130" t="s">
        <v>101</v>
      </c>
      <c r="C12" s="130"/>
      <c r="D12" s="130"/>
      <c r="E12" s="130" t="s">
        <v>17</v>
      </c>
      <c r="F12" s="130"/>
      <c r="G12" s="130"/>
      <c r="H12" s="130"/>
      <c r="I12" s="130"/>
      <c r="J12" s="130"/>
      <c r="K12" s="130"/>
      <c r="L12" s="130"/>
      <c r="M12" s="130"/>
      <c r="N12" s="130"/>
      <c r="O12" s="130"/>
      <c r="P12" s="138"/>
      <c r="Q12" s="138"/>
      <c r="R12" s="130"/>
      <c r="S12" s="135"/>
    </row>
    <row r="13" spans="1:19" ht="17.25" customHeight="1" hidden="1">
      <c r="A13" s="129"/>
      <c r="B13" s="130"/>
      <c r="C13" s="130"/>
      <c r="D13" s="130"/>
      <c r="E13" s="130" t="s">
        <v>17</v>
      </c>
      <c r="F13" s="130"/>
      <c r="G13" s="130"/>
      <c r="H13" s="130"/>
      <c r="I13" s="130"/>
      <c r="J13" s="130"/>
      <c r="K13" s="130"/>
      <c r="L13" s="130"/>
      <c r="M13" s="130"/>
      <c r="N13" s="130"/>
      <c r="O13" s="130"/>
      <c r="P13" s="138"/>
      <c r="Q13" s="138"/>
      <c r="R13" s="130"/>
      <c r="S13" s="135"/>
    </row>
    <row r="14" spans="1:19" ht="17.25" customHeight="1" hidden="1">
      <c r="A14" s="129"/>
      <c r="B14" s="130"/>
      <c r="C14" s="130"/>
      <c r="D14" s="130"/>
      <c r="E14" s="130" t="s">
        <v>17</v>
      </c>
      <c r="F14" s="130"/>
      <c r="G14" s="130"/>
      <c r="H14" s="130"/>
      <c r="I14" s="130"/>
      <c r="J14" s="130"/>
      <c r="K14" s="130"/>
      <c r="L14" s="130"/>
      <c r="M14" s="130"/>
      <c r="N14" s="130"/>
      <c r="O14" s="130"/>
      <c r="P14" s="138"/>
      <c r="Q14" s="138"/>
      <c r="R14" s="130"/>
      <c r="S14" s="135"/>
    </row>
    <row r="15" spans="1:19" ht="17.25" customHeight="1" hidden="1">
      <c r="A15" s="129"/>
      <c r="B15" s="130"/>
      <c r="C15" s="130"/>
      <c r="D15" s="130"/>
      <c r="E15" s="130" t="s">
        <v>17</v>
      </c>
      <c r="F15" s="130"/>
      <c r="G15" s="130"/>
      <c r="H15" s="130"/>
      <c r="I15" s="130"/>
      <c r="J15" s="130"/>
      <c r="K15" s="130"/>
      <c r="L15" s="130"/>
      <c r="M15" s="130"/>
      <c r="N15" s="130"/>
      <c r="O15" s="130"/>
      <c r="P15" s="138"/>
      <c r="Q15" s="138"/>
      <c r="R15" s="130"/>
      <c r="S15" s="135"/>
    </row>
    <row r="16" spans="1:19" ht="17.25" customHeight="1" hidden="1">
      <c r="A16" s="129"/>
      <c r="B16" s="130"/>
      <c r="C16" s="130"/>
      <c r="D16" s="130"/>
      <c r="E16" s="130" t="s">
        <v>17</v>
      </c>
      <c r="F16" s="130"/>
      <c r="G16" s="130"/>
      <c r="H16" s="130"/>
      <c r="I16" s="130"/>
      <c r="J16" s="130"/>
      <c r="K16" s="130"/>
      <c r="L16" s="130"/>
      <c r="M16" s="130"/>
      <c r="N16" s="130"/>
      <c r="O16" s="130"/>
      <c r="P16" s="138"/>
      <c r="Q16" s="138"/>
      <c r="R16" s="130"/>
      <c r="S16" s="135"/>
    </row>
    <row r="17" spans="1:19" ht="17.25" customHeight="1" hidden="1">
      <c r="A17" s="129"/>
      <c r="B17" s="130"/>
      <c r="C17" s="130"/>
      <c r="D17" s="130"/>
      <c r="E17" s="130" t="s">
        <v>17</v>
      </c>
      <c r="F17" s="130"/>
      <c r="G17" s="130"/>
      <c r="H17" s="130"/>
      <c r="I17" s="130"/>
      <c r="J17" s="130"/>
      <c r="K17" s="130"/>
      <c r="L17" s="130"/>
      <c r="M17" s="130"/>
      <c r="N17" s="130"/>
      <c r="O17" s="130"/>
      <c r="P17" s="138"/>
      <c r="Q17" s="138"/>
      <c r="R17" s="130"/>
      <c r="S17" s="135"/>
    </row>
    <row r="18" spans="1:19" ht="17.25" customHeight="1" hidden="1">
      <c r="A18" s="129"/>
      <c r="B18" s="130"/>
      <c r="C18" s="130"/>
      <c r="D18" s="130"/>
      <c r="E18" s="130" t="s">
        <v>17</v>
      </c>
      <c r="F18" s="130"/>
      <c r="G18" s="130"/>
      <c r="H18" s="130"/>
      <c r="I18" s="130"/>
      <c r="J18" s="130"/>
      <c r="K18" s="130"/>
      <c r="L18" s="130"/>
      <c r="M18" s="130"/>
      <c r="N18" s="130"/>
      <c r="O18" s="130"/>
      <c r="P18" s="138"/>
      <c r="Q18" s="138"/>
      <c r="R18" s="130"/>
      <c r="S18" s="135"/>
    </row>
    <row r="19" spans="1:19" ht="17.25" customHeight="1" hidden="1">
      <c r="A19" s="129"/>
      <c r="B19" s="130"/>
      <c r="C19" s="130"/>
      <c r="D19" s="130"/>
      <c r="E19" s="130" t="s">
        <v>17</v>
      </c>
      <c r="F19" s="130"/>
      <c r="G19" s="130"/>
      <c r="H19" s="130"/>
      <c r="I19" s="130"/>
      <c r="J19" s="130"/>
      <c r="K19" s="130"/>
      <c r="L19" s="130"/>
      <c r="M19" s="130"/>
      <c r="N19" s="130"/>
      <c r="O19" s="130"/>
      <c r="P19" s="138"/>
      <c r="Q19" s="138"/>
      <c r="R19" s="130"/>
      <c r="S19" s="135"/>
    </row>
    <row r="20" spans="1:19" ht="17.25" customHeight="1" hidden="1">
      <c r="A20" s="129"/>
      <c r="B20" s="130"/>
      <c r="C20" s="130"/>
      <c r="D20" s="130"/>
      <c r="E20" s="130" t="s">
        <v>17</v>
      </c>
      <c r="F20" s="130"/>
      <c r="G20" s="130"/>
      <c r="H20" s="130"/>
      <c r="I20" s="130"/>
      <c r="J20" s="130"/>
      <c r="K20" s="130"/>
      <c r="L20" s="130"/>
      <c r="M20" s="130"/>
      <c r="N20" s="130"/>
      <c r="O20" s="130"/>
      <c r="P20" s="138"/>
      <c r="Q20" s="138"/>
      <c r="R20" s="130"/>
      <c r="S20" s="135"/>
    </row>
    <row r="21" spans="1:19" ht="17.25" customHeight="1" hidden="1">
      <c r="A21" s="129"/>
      <c r="B21" s="130"/>
      <c r="C21" s="130"/>
      <c r="D21" s="130"/>
      <c r="E21" s="130" t="s">
        <v>17</v>
      </c>
      <c r="F21" s="130"/>
      <c r="G21" s="130"/>
      <c r="H21" s="130"/>
      <c r="I21" s="130"/>
      <c r="J21" s="130"/>
      <c r="K21" s="130"/>
      <c r="L21" s="130"/>
      <c r="M21" s="130"/>
      <c r="N21" s="130"/>
      <c r="O21" s="130"/>
      <c r="P21" s="138"/>
      <c r="Q21" s="138"/>
      <c r="R21" s="130"/>
      <c r="S21" s="135"/>
    </row>
    <row r="22" spans="1:19" ht="17.25" customHeight="1" hidden="1">
      <c r="A22" s="129"/>
      <c r="B22" s="130"/>
      <c r="C22" s="130"/>
      <c r="D22" s="130"/>
      <c r="E22" s="130" t="s">
        <v>17</v>
      </c>
      <c r="F22" s="130"/>
      <c r="G22" s="130"/>
      <c r="H22" s="130"/>
      <c r="I22" s="130"/>
      <c r="J22" s="130"/>
      <c r="K22" s="130"/>
      <c r="L22" s="130"/>
      <c r="M22" s="130"/>
      <c r="N22" s="130"/>
      <c r="O22" s="130"/>
      <c r="P22" s="138"/>
      <c r="Q22" s="138"/>
      <c r="R22" s="130"/>
      <c r="S22" s="135"/>
    </row>
    <row r="23" spans="1:19" ht="17.25" customHeight="1" hidden="1">
      <c r="A23" s="129"/>
      <c r="B23" s="130"/>
      <c r="C23" s="130"/>
      <c r="D23" s="130"/>
      <c r="E23" s="130" t="s">
        <v>17</v>
      </c>
      <c r="F23" s="130"/>
      <c r="G23" s="130"/>
      <c r="H23" s="130"/>
      <c r="I23" s="130"/>
      <c r="J23" s="130"/>
      <c r="K23" s="130"/>
      <c r="L23" s="130"/>
      <c r="M23" s="130"/>
      <c r="N23" s="130"/>
      <c r="O23" s="130"/>
      <c r="P23" s="138"/>
      <c r="Q23" s="138"/>
      <c r="R23" s="130"/>
      <c r="S23" s="135"/>
    </row>
    <row r="24" spans="1:19" ht="17.25" customHeight="1" hidden="1">
      <c r="A24" s="129"/>
      <c r="B24" s="130"/>
      <c r="C24" s="130"/>
      <c r="D24" s="130"/>
      <c r="E24" s="130" t="s">
        <v>17</v>
      </c>
      <c r="F24" s="130"/>
      <c r="G24" s="130"/>
      <c r="H24" s="130"/>
      <c r="I24" s="130"/>
      <c r="J24" s="130"/>
      <c r="K24" s="130"/>
      <c r="L24" s="130"/>
      <c r="M24" s="130"/>
      <c r="N24" s="130"/>
      <c r="O24" s="130"/>
      <c r="P24" s="138"/>
      <c r="Q24" s="138"/>
      <c r="R24" s="130"/>
      <c r="S24" s="135"/>
    </row>
    <row r="25" spans="1:19" ht="17.25" customHeight="1">
      <c r="A25" s="129"/>
      <c r="B25" s="130"/>
      <c r="C25" s="130"/>
      <c r="D25" s="130"/>
      <c r="E25" s="130"/>
      <c r="F25" s="130"/>
      <c r="G25" s="130"/>
      <c r="H25" s="130"/>
      <c r="I25" s="130"/>
      <c r="J25" s="130"/>
      <c r="K25" s="130"/>
      <c r="L25" s="130"/>
      <c r="M25" s="130"/>
      <c r="N25" s="130"/>
      <c r="O25" s="130" t="s">
        <v>102</v>
      </c>
      <c r="P25" s="130" t="s">
        <v>103</v>
      </c>
      <c r="Q25" s="130"/>
      <c r="R25" s="130"/>
      <c r="S25" s="135"/>
    </row>
    <row r="26" spans="1:19" ht="17.25" customHeight="1">
      <c r="A26" s="129"/>
      <c r="B26" s="130" t="s">
        <v>104</v>
      </c>
      <c r="C26" s="130"/>
      <c r="D26" s="130"/>
      <c r="E26" s="132" t="s">
        <v>991</v>
      </c>
      <c r="F26" s="141"/>
      <c r="G26" s="141"/>
      <c r="H26" s="141"/>
      <c r="I26" s="141"/>
      <c r="J26" s="134"/>
      <c r="K26" s="130"/>
      <c r="L26" s="130"/>
      <c r="M26" s="130"/>
      <c r="N26" s="130"/>
      <c r="O26" s="142"/>
      <c r="P26" s="143"/>
      <c r="Q26" s="144"/>
      <c r="R26" s="145"/>
      <c r="S26" s="135"/>
    </row>
    <row r="27" spans="1:19" ht="17.25" customHeight="1">
      <c r="A27" s="129"/>
      <c r="B27" s="130" t="s">
        <v>41</v>
      </c>
      <c r="C27" s="130"/>
      <c r="D27" s="130"/>
      <c r="E27" s="136" t="s">
        <v>992</v>
      </c>
      <c r="F27" s="130"/>
      <c r="G27" s="130"/>
      <c r="H27" s="130"/>
      <c r="I27" s="130"/>
      <c r="J27" s="137"/>
      <c r="K27" s="130"/>
      <c r="L27" s="130"/>
      <c r="M27" s="130"/>
      <c r="N27" s="130"/>
      <c r="O27" s="142"/>
      <c r="P27" s="143"/>
      <c r="Q27" s="144"/>
      <c r="R27" s="145"/>
      <c r="S27" s="135"/>
    </row>
    <row r="28" spans="1:19" ht="17.25" customHeight="1">
      <c r="A28" s="129"/>
      <c r="B28" s="130" t="s">
        <v>46</v>
      </c>
      <c r="C28" s="130"/>
      <c r="D28" s="130"/>
      <c r="E28" s="136" t="s">
        <v>17</v>
      </c>
      <c r="F28" s="130"/>
      <c r="G28" s="130"/>
      <c r="H28" s="130"/>
      <c r="I28" s="130"/>
      <c r="J28" s="137"/>
      <c r="K28" s="130"/>
      <c r="L28" s="130"/>
      <c r="M28" s="130"/>
      <c r="N28" s="130"/>
      <c r="O28" s="142"/>
      <c r="P28" s="143"/>
      <c r="Q28" s="144"/>
      <c r="R28" s="145"/>
      <c r="S28" s="135"/>
    </row>
    <row r="29" spans="1:19" ht="17.25" customHeight="1">
      <c r="A29" s="129"/>
      <c r="B29" s="130"/>
      <c r="C29" s="130"/>
      <c r="D29" s="130"/>
      <c r="E29" s="146"/>
      <c r="F29" s="147"/>
      <c r="G29" s="147"/>
      <c r="H29" s="147"/>
      <c r="I29" s="147"/>
      <c r="J29" s="148"/>
      <c r="K29" s="130"/>
      <c r="L29" s="130"/>
      <c r="M29" s="130"/>
      <c r="N29" s="130"/>
      <c r="O29" s="138"/>
      <c r="P29" s="138"/>
      <c r="Q29" s="138"/>
      <c r="R29" s="130"/>
      <c r="S29" s="135"/>
    </row>
    <row r="30" spans="1:19" ht="17.25" customHeight="1">
      <c r="A30" s="129"/>
      <c r="B30" s="130"/>
      <c r="C30" s="130"/>
      <c r="D30" s="130"/>
      <c r="E30" s="138" t="s">
        <v>106</v>
      </c>
      <c r="F30" s="130"/>
      <c r="G30" s="130" t="s">
        <v>107</v>
      </c>
      <c r="H30" s="130"/>
      <c r="I30" s="130"/>
      <c r="J30" s="130"/>
      <c r="K30" s="130"/>
      <c r="L30" s="130"/>
      <c r="M30" s="130"/>
      <c r="N30" s="130"/>
      <c r="O30" s="138" t="s">
        <v>108</v>
      </c>
      <c r="P30" s="138"/>
      <c r="Q30" s="138"/>
      <c r="R30" s="149"/>
      <c r="S30" s="135"/>
    </row>
    <row r="31" spans="1:19" ht="17.25" customHeight="1">
      <c r="A31" s="129"/>
      <c r="B31" s="130"/>
      <c r="C31" s="130"/>
      <c r="D31" s="130"/>
      <c r="E31" s="142"/>
      <c r="F31" s="130"/>
      <c r="G31" s="143" t="s">
        <v>992</v>
      </c>
      <c r="H31" s="150"/>
      <c r="I31" s="151"/>
      <c r="J31" s="130"/>
      <c r="K31" s="130"/>
      <c r="L31" s="130"/>
      <c r="M31" s="130"/>
      <c r="N31" s="130"/>
      <c r="O31" s="152" t="s">
        <v>109</v>
      </c>
      <c r="P31" s="138"/>
      <c r="Q31" s="138"/>
      <c r="R31" s="149"/>
      <c r="S31" s="135"/>
    </row>
    <row r="32" spans="1:19" ht="8.25" customHeight="1">
      <c r="A32" s="153"/>
      <c r="B32" s="154"/>
      <c r="C32" s="154"/>
      <c r="D32" s="154"/>
      <c r="E32" s="154"/>
      <c r="F32" s="154"/>
      <c r="G32" s="154"/>
      <c r="H32" s="154"/>
      <c r="I32" s="154"/>
      <c r="J32" s="154"/>
      <c r="K32" s="154"/>
      <c r="L32" s="154"/>
      <c r="M32" s="154"/>
      <c r="N32" s="154"/>
      <c r="O32" s="154"/>
      <c r="P32" s="154"/>
      <c r="Q32" s="154"/>
      <c r="R32" s="154"/>
      <c r="S32" s="155"/>
    </row>
    <row r="33" spans="1:19" ht="20.25" customHeight="1">
      <c r="A33" s="156"/>
      <c r="B33" s="157"/>
      <c r="C33" s="157"/>
      <c r="D33" s="157"/>
      <c r="E33" s="158" t="s">
        <v>110</v>
      </c>
      <c r="F33" s="157"/>
      <c r="G33" s="157"/>
      <c r="H33" s="157"/>
      <c r="I33" s="157"/>
      <c r="J33" s="157"/>
      <c r="K33" s="157"/>
      <c r="L33" s="157"/>
      <c r="M33" s="157"/>
      <c r="N33" s="157"/>
      <c r="O33" s="157"/>
      <c r="P33" s="157"/>
      <c r="Q33" s="157"/>
      <c r="R33" s="157"/>
      <c r="S33" s="159"/>
    </row>
    <row r="34" spans="1:19" ht="20.25" customHeight="1">
      <c r="A34" s="160" t="s">
        <v>111</v>
      </c>
      <c r="B34" s="161"/>
      <c r="C34" s="161"/>
      <c r="D34" s="162"/>
      <c r="E34" s="163" t="s">
        <v>112</v>
      </c>
      <c r="F34" s="162"/>
      <c r="G34" s="163" t="s">
        <v>113</v>
      </c>
      <c r="H34" s="161"/>
      <c r="I34" s="162"/>
      <c r="J34" s="163" t="s">
        <v>114</v>
      </c>
      <c r="K34" s="161"/>
      <c r="L34" s="163" t="s">
        <v>115</v>
      </c>
      <c r="M34" s="161"/>
      <c r="N34" s="161"/>
      <c r="O34" s="162"/>
      <c r="P34" s="163" t="s">
        <v>116</v>
      </c>
      <c r="Q34" s="161"/>
      <c r="R34" s="161"/>
      <c r="S34" s="164"/>
    </row>
    <row r="35" spans="1:19" ht="20.25" customHeight="1">
      <c r="A35" s="165"/>
      <c r="B35" s="166"/>
      <c r="C35" s="166"/>
      <c r="D35" s="167">
        <v>0</v>
      </c>
      <c r="E35" s="168">
        <f>IF(D35=0,0,R49/D35)</f>
        <v>0</v>
      </c>
      <c r="F35" s="169"/>
      <c r="G35" s="170"/>
      <c r="H35" s="166"/>
      <c r="I35" s="167">
        <v>0</v>
      </c>
      <c r="J35" s="168">
        <f>IF(I35=0,0,R49/I35)</f>
        <v>0</v>
      </c>
      <c r="K35" s="171"/>
      <c r="L35" s="170"/>
      <c r="M35" s="166"/>
      <c r="N35" s="166"/>
      <c r="O35" s="167">
        <v>0</v>
      </c>
      <c r="P35" s="170"/>
      <c r="Q35" s="166"/>
      <c r="R35" s="172">
        <f>IF(O35=0,0,R49/O35)</f>
        <v>0</v>
      </c>
      <c r="S35" s="173"/>
    </row>
    <row r="36" spans="1:19" ht="20.25" customHeight="1">
      <c r="A36" s="156"/>
      <c r="B36" s="157"/>
      <c r="C36" s="157"/>
      <c r="D36" s="157"/>
      <c r="E36" s="158" t="s">
        <v>117</v>
      </c>
      <c r="F36" s="157"/>
      <c r="G36" s="157"/>
      <c r="H36" s="157"/>
      <c r="I36" s="157"/>
      <c r="J36" s="174" t="s">
        <v>40</v>
      </c>
      <c r="K36" s="157"/>
      <c r="L36" s="157"/>
      <c r="M36" s="157"/>
      <c r="N36" s="157"/>
      <c r="O36" s="157"/>
      <c r="P36" s="157"/>
      <c r="Q36" s="157"/>
      <c r="R36" s="157"/>
      <c r="S36" s="159"/>
    </row>
    <row r="37" spans="1:19" ht="20.25" customHeight="1">
      <c r="A37" s="175" t="s">
        <v>118</v>
      </c>
      <c r="B37" s="176"/>
      <c r="C37" s="177" t="s">
        <v>119</v>
      </c>
      <c r="D37" s="178"/>
      <c r="E37" s="178"/>
      <c r="F37" s="179"/>
      <c r="G37" s="175" t="s">
        <v>120</v>
      </c>
      <c r="H37" s="180"/>
      <c r="I37" s="177" t="s">
        <v>121</v>
      </c>
      <c r="J37" s="178"/>
      <c r="K37" s="178"/>
      <c r="L37" s="175" t="s">
        <v>122</v>
      </c>
      <c r="M37" s="180"/>
      <c r="N37" s="177" t="s">
        <v>123</v>
      </c>
      <c r="O37" s="178"/>
      <c r="P37" s="178"/>
      <c r="Q37" s="178"/>
      <c r="R37" s="178"/>
      <c r="S37" s="179"/>
    </row>
    <row r="38" spans="1:19" ht="20.25" customHeight="1">
      <c r="A38" s="181">
        <v>1</v>
      </c>
      <c r="B38" s="182" t="s">
        <v>124</v>
      </c>
      <c r="C38" s="134"/>
      <c r="D38" s="183"/>
      <c r="E38" s="184">
        <f>'01-Palachova - Krycí list'!C14</f>
        <v>0</v>
      </c>
      <c r="F38" s="185"/>
      <c r="G38" s="181">
        <v>10</v>
      </c>
      <c r="H38" s="186" t="s">
        <v>125</v>
      </c>
      <c r="I38" s="145"/>
      <c r="J38" s="187">
        <v>0</v>
      </c>
      <c r="K38" s="188"/>
      <c r="L38" s="181">
        <v>14</v>
      </c>
      <c r="M38" s="143" t="s">
        <v>126</v>
      </c>
      <c r="N38" s="150"/>
      <c r="O38" s="150"/>
      <c r="P38" s="189" t="str">
        <f>M51</f>
        <v>21</v>
      </c>
      <c r="Q38" s="190" t="s">
        <v>127</v>
      </c>
      <c r="R38" s="184">
        <f>E46*0.005</f>
        <v>0</v>
      </c>
      <c r="S38" s="191"/>
    </row>
    <row r="39" spans="1:19" ht="20.25" customHeight="1">
      <c r="A39" s="181">
        <v>2</v>
      </c>
      <c r="B39" s="192"/>
      <c r="C39" s="148"/>
      <c r="D39" s="183"/>
      <c r="E39" s="184"/>
      <c r="F39" s="185"/>
      <c r="G39" s="181">
        <v>11</v>
      </c>
      <c r="H39" s="130" t="s">
        <v>128</v>
      </c>
      <c r="I39" s="183"/>
      <c r="J39" s="187">
        <v>0</v>
      </c>
      <c r="K39" s="188"/>
      <c r="L39" s="181">
        <v>15</v>
      </c>
      <c r="M39" s="193" t="s">
        <v>129</v>
      </c>
      <c r="N39" s="193"/>
      <c r="O39" s="193"/>
      <c r="P39" s="193" t="str">
        <f>M51</f>
        <v>21</v>
      </c>
      <c r="Q39" s="193" t="s">
        <v>127</v>
      </c>
      <c r="R39" s="194"/>
      <c r="S39" s="191"/>
    </row>
    <row r="40" spans="1:19" ht="20.25" customHeight="1">
      <c r="A40" s="181">
        <v>3</v>
      </c>
      <c r="B40" s="182" t="s">
        <v>130</v>
      </c>
      <c r="C40" s="134"/>
      <c r="D40" s="183"/>
      <c r="E40" s="184">
        <f>'01-Palachova - Krycí list'!C19</f>
        <v>0</v>
      </c>
      <c r="F40" s="185"/>
      <c r="G40" s="181">
        <v>12</v>
      </c>
      <c r="H40" s="186" t="s">
        <v>131</v>
      </c>
      <c r="I40" s="145"/>
      <c r="J40" s="187">
        <v>0</v>
      </c>
      <c r="K40" s="188"/>
      <c r="L40" s="181">
        <v>16</v>
      </c>
      <c r="M40" s="193" t="s">
        <v>132</v>
      </c>
      <c r="N40" s="193"/>
      <c r="O40" s="193"/>
      <c r="P40" s="193" t="str">
        <f>M51</f>
        <v>21</v>
      </c>
      <c r="Q40" s="193" t="s">
        <v>127</v>
      </c>
      <c r="R40" s="194"/>
      <c r="S40" s="191"/>
    </row>
    <row r="41" spans="1:19" ht="20.25" customHeight="1">
      <c r="A41" s="181">
        <v>4</v>
      </c>
      <c r="B41" s="192"/>
      <c r="C41" s="148"/>
      <c r="D41" s="183"/>
      <c r="E41" s="184"/>
      <c r="F41" s="185"/>
      <c r="G41" s="181"/>
      <c r="H41" s="186"/>
      <c r="I41" s="145"/>
      <c r="J41" s="187"/>
      <c r="K41" s="188"/>
      <c r="L41" s="181">
        <v>17</v>
      </c>
      <c r="M41" s="143" t="s">
        <v>133</v>
      </c>
      <c r="N41" s="150"/>
      <c r="O41" s="150"/>
      <c r="P41" s="189" t="str">
        <f>M51</f>
        <v>21</v>
      </c>
      <c r="Q41" s="190" t="s">
        <v>127</v>
      </c>
      <c r="R41" s="184">
        <f>E46*0.015</f>
        <v>0</v>
      </c>
      <c r="S41" s="191"/>
    </row>
    <row r="42" spans="1:19" ht="20.25" customHeight="1">
      <c r="A42" s="181">
        <v>5</v>
      </c>
      <c r="B42" s="182" t="s">
        <v>134</v>
      </c>
      <c r="C42" s="134"/>
      <c r="D42" s="183"/>
      <c r="E42" s="184">
        <v>0</v>
      </c>
      <c r="F42" s="195"/>
      <c r="G42" s="196"/>
      <c r="H42" s="150"/>
      <c r="I42" s="145"/>
      <c r="J42" s="197"/>
      <c r="K42" s="198"/>
      <c r="L42" s="181">
        <v>18</v>
      </c>
      <c r="M42" s="143" t="s">
        <v>135</v>
      </c>
      <c r="N42" s="143"/>
      <c r="O42" s="143"/>
      <c r="P42" s="143"/>
      <c r="Q42" s="190" t="s">
        <v>127</v>
      </c>
      <c r="R42" s="194"/>
      <c r="S42" s="135"/>
    </row>
    <row r="43" spans="1:19" ht="20.25" customHeight="1">
      <c r="A43" s="181">
        <v>6</v>
      </c>
      <c r="B43" s="192"/>
      <c r="C43" s="148"/>
      <c r="D43" s="183"/>
      <c r="E43" s="184"/>
      <c r="F43" s="195"/>
      <c r="G43" s="196"/>
      <c r="H43" s="150"/>
      <c r="I43" s="145"/>
      <c r="J43" s="197"/>
      <c r="K43" s="198"/>
      <c r="L43" s="181">
        <v>19</v>
      </c>
      <c r="M43" s="199" t="s">
        <v>136</v>
      </c>
      <c r="N43" s="199"/>
      <c r="O43" s="199"/>
      <c r="P43" s="199"/>
      <c r="Q43" s="199"/>
      <c r="R43" s="194"/>
      <c r="S43" s="135"/>
    </row>
    <row r="44" spans="1:19" ht="20.25" customHeight="1">
      <c r="A44" s="181">
        <v>7</v>
      </c>
      <c r="B44" s="182" t="s">
        <v>137</v>
      </c>
      <c r="C44" s="134"/>
      <c r="D44" s="183"/>
      <c r="E44" s="184">
        <f>'02_Nová - Soupis'!I374</f>
        <v>0</v>
      </c>
      <c r="F44" s="195"/>
      <c r="G44" s="196"/>
      <c r="H44" s="150"/>
      <c r="I44" s="145"/>
      <c r="J44" s="197"/>
      <c r="K44" s="198"/>
      <c r="L44" s="181"/>
      <c r="M44" s="186"/>
      <c r="N44" s="150"/>
      <c r="O44" s="150"/>
      <c r="P44" s="150"/>
      <c r="Q44" s="145"/>
      <c r="R44" s="184"/>
      <c r="S44" s="135"/>
    </row>
    <row r="45" spans="1:19" ht="20.25" customHeight="1">
      <c r="A45" s="181">
        <v>8</v>
      </c>
      <c r="B45" s="192"/>
      <c r="C45" s="148"/>
      <c r="D45" s="183"/>
      <c r="E45" s="184"/>
      <c r="F45" s="195"/>
      <c r="G45" s="196"/>
      <c r="H45" s="150"/>
      <c r="I45" s="145"/>
      <c r="J45" s="198"/>
      <c r="K45" s="198"/>
      <c r="L45" s="181"/>
      <c r="M45" s="186"/>
      <c r="N45" s="150"/>
      <c r="O45" s="150"/>
      <c r="P45" s="150"/>
      <c r="Q45" s="145"/>
      <c r="R45" s="184"/>
      <c r="S45" s="135"/>
    </row>
    <row r="46" spans="1:19" ht="20.25" customHeight="1">
      <c r="A46" s="181">
        <v>9</v>
      </c>
      <c r="B46" s="200" t="s">
        <v>138</v>
      </c>
      <c r="C46" s="150"/>
      <c r="D46" s="145"/>
      <c r="E46" s="201">
        <f>SUM(E38:E45)</f>
        <v>0</v>
      </c>
      <c r="F46" s="202"/>
      <c r="G46" s="181">
        <v>13</v>
      </c>
      <c r="H46" s="200" t="s">
        <v>139</v>
      </c>
      <c r="I46" s="145"/>
      <c r="J46" s="203">
        <f>SUM(J38:J41)</f>
        <v>0</v>
      </c>
      <c r="K46" s="204"/>
      <c r="L46" s="181">
        <v>20</v>
      </c>
      <c r="M46" s="182" t="s">
        <v>140</v>
      </c>
      <c r="N46" s="141"/>
      <c r="O46" s="141"/>
      <c r="P46" s="141"/>
      <c r="Q46" s="205"/>
      <c r="R46" s="201">
        <f>SUM(R38:R43)</f>
        <v>0</v>
      </c>
      <c r="S46" s="159"/>
    </row>
    <row r="47" spans="1:19" ht="20.25" customHeight="1">
      <c r="A47" s="206">
        <v>21</v>
      </c>
      <c r="B47" s="207" t="s">
        <v>141</v>
      </c>
      <c r="C47" s="208"/>
      <c r="D47" s="209"/>
      <c r="E47" s="210">
        <f>SUMIF('01-Palachova - Soupis'!O14:O417,512,'01-Palachova - Soupis'!I14:I417)</f>
        <v>0</v>
      </c>
      <c r="F47" s="211"/>
      <c r="G47" s="206">
        <v>22</v>
      </c>
      <c r="H47" s="207" t="s">
        <v>142</v>
      </c>
      <c r="I47" s="209"/>
      <c r="J47" s="212">
        <f>E46*0.01</f>
        <v>0</v>
      </c>
      <c r="K47" s="213" t="str">
        <f>M51</f>
        <v>21</v>
      </c>
      <c r="L47" s="206">
        <v>23</v>
      </c>
      <c r="M47" s="207" t="s">
        <v>143</v>
      </c>
      <c r="N47" s="208"/>
      <c r="O47" s="208"/>
      <c r="P47" s="208"/>
      <c r="Q47" s="209"/>
      <c r="R47" s="210">
        <f>SUMIF('01-Palachova - Soupis'!O14:O417,"&lt;4",'01-Palachova - Soupis'!I14:I417)+SUMIF('01-Palachova - Soupis'!O14:O417,"&gt;1024",'01-Palachova - Soupis'!I14:I417)</f>
        <v>0</v>
      </c>
      <c r="S47" s="155"/>
    </row>
    <row r="48" spans="1:19" ht="20.25" customHeight="1">
      <c r="A48" s="214" t="s">
        <v>41</v>
      </c>
      <c r="B48" s="127"/>
      <c r="C48" s="127"/>
      <c r="D48" s="127"/>
      <c r="E48" s="127"/>
      <c r="F48" s="215"/>
      <c r="G48" s="216"/>
      <c r="H48" s="127"/>
      <c r="I48" s="127"/>
      <c r="J48" s="127"/>
      <c r="K48" s="127"/>
      <c r="L48" s="217" t="s">
        <v>68</v>
      </c>
      <c r="M48" s="162"/>
      <c r="N48" s="177" t="s">
        <v>144</v>
      </c>
      <c r="O48" s="161"/>
      <c r="P48" s="161"/>
      <c r="Q48" s="161"/>
      <c r="R48" s="161"/>
      <c r="S48" s="164"/>
    </row>
    <row r="49" spans="1:19" ht="20.25" customHeight="1">
      <c r="A49" s="129"/>
      <c r="B49" s="130"/>
      <c r="C49" s="130"/>
      <c r="D49" s="130"/>
      <c r="E49" s="130"/>
      <c r="F49" s="137"/>
      <c r="G49" s="218"/>
      <c r="H49" s="130"/>
      <c r="I49" s="130"/>
      <c r="J49" s="130"/>
      <c r="K49" s="130"/>
      <c r="L49" s="181">
        <v>24</v>
      </c>
      <c r="M49" s="186" t="s">
        <v>145</v>
      </c>
      <c r="N49" s="150"/>
      <c r="O49" s="150"/>
      <c r="P49" s="150"/>
      <c r="Q49" s="191"/>
      <c r="R49" s="201">
        <f>ROUND(E46+J46+R46+E47+J47+R47,2)</f>
        <v>0</v>
      </c>
      <c r="S49" s="219">
        <f>E46+J46+R46+E47+J47+R47</f>
        <v>0</v>
      </c>
    </row>
    <row r="50" spans="1:19" ht="20.25" customHeight="1">
      <c r="A50" s="220" t="s">
        <v>146</v>
      </c>
      <c r="B50" s="147"/>
      <c r="C50" s="147"/>
      <c r="D50" s="147"/>
      <c r="E50" s="147"/>
      <c r="F50" s="148"/>
      <c r="G50" s="221" t="s">
        <v>44</v>
      </c>
      <c r="H50" s="147"/>
      <c r="I50" s="147"/>
      <c r="J50" s="147"/>
      <c r="K50" s="147"/>
      <c r="L50" s="181">
        <v>25</v>
      </c>
      <c r="M50" s="222" t="s">
        <v>7</v>
      </c>
      <c r="N50" s="148" t="s">
        <v>127</v>
      </c>
      <c r="O50" s="223">
        <f>ROUND(R49-O51,2)</f>
        <v>0</v>
      </c>
      <c r="P50" s="150" t="s">
        <v>32</v>
      </c>
      <c r="Q50" s="145"/>
      <c r="R50" s="224">
        <f>ROUND(O50*M50/100,2)</f>
        <v>0</v>
      </c>
      <c r="S50" s="225">
        <f>O50*M50/100</f>
        <v>0</v>
      </c>
    </row>
    <row r="51" spans="1:19" ht="20.25" customHeight="1">
      <c r="A51" s="226" t="s">
        <v>104</v>
      </c>
      <c r="B51" s="141"/>
      <c r="C51" s="141"/>
      <c r="D51" s="141"/>
      <c r="E51" s="141"/>
      <c r="F51" s="134"/>
      <c r="G51" s="227"/>
      <c r="H51" s="141"/>
      <c r="I51" s="141"/>
      <c r="J51" s="141"/>
      <c r="K51" s="141"/>
      <c r="L51" s="181">
        <v>26</v>
      </c>
      <c r="M51" s="228" t="s">
        <v>6</v>
      </c>
      <c r="N51" s="145" t="s">
        <v>127</v>
      </c>
      <c r="O51" s="223">
        <f>R49</f>
        <v>0</v>
      </c>
      <c r="P51" s="150" t="s">
        <v>32</v>
      </c>
      <c r="Q51" s="145"/>
      <c r="R51" s="184">
        <f>ROUND(O51*M51/100,2)</f>
        <v>0</v>
      </c>
      <c r="S51" s="229">
        <f>O51*M51/100</f>
        <v>0</v>
      </c>
    </row>
    <row r="52" spans="1:19" ht="20.25" customHeight="1">
      <c r="A52" s="129"/>
      <c r="B52" s="130"/>
      <c r="C52" s="130"/>
      <c r="D52" s="130"/>
      <c r="E52" s="130"/>
      <c r="F52" s="137"/>
      <c r="G52" s="218"/>
      <c r="H52" s="130"/>
      <c r="I52" s="130"/>
      <c r="J52" s="130"/>
      <c r="K52" s="130"/>
      <c r="L52" s="206">
        <v>27</v>
      </c>
      <c r="M52" s="230" t="s">
        <v>147</v>
      </c>
      <c r="N52" s="208"/>
      <c r="O52" s="208"/>
      <c r="P52" s="208"/>
      <c r="Q52" s="231"/>
      <c r="R52" s="232">
        <f>R49+R50+R51</f>
        <v>0</v>
      </c>
      <c r="S52" s="233"/>
    </row>
    <row r="53" spans="1:19" ht="20.25" customHeight="1">
      <c r="A53" s="220" t="s">
        <v>146</v>
      </c>
      <c r="B53" s="147"/>
      <c r="C53" s="147"/>
      <c r="D53" s="147"/>
      <c r="E53" s="147"/>
      <c r="F53" s="148"/>
      <c r="G53" s="221" t="s">
        <v>44</v>
      </c>
      <c r="H53" s="147"/>
      <c r="I53" s="147"/>
      <c r="J53" s="147"/>
      <c r="K53" s="147"/>
      <c r="L53" s="217" t="s">
        <v>148</v>
      </c>
      <c r="M53" s="162"/>
      <c r="N53" s="177" t="s">
        <v>149</v>
      </c>
      <c r="O53" s="161"/>
      <c r="P53" s="161"/>
      <c r="Q53" s="161"/>
      <c r="R53" s="234"/>
      <c r="S53" s="164"/>
    </row>
    <row r="54" spans="1:19" ht="20.25" customHeight="1">
      <c r="A54" s="226" t="s">
        <v>46</v>
      </c>
      <c r="B54" s="141"/>
      <c r="C54" s="141"/>
      <c r="D54" s="141"/>
      <c r="E54" s="141"/>
      <c r="F54" s="134"/>
      <c r="G54" s="227"/>
      <c r="H54" s="141"/>
      <c r="I54" s="141"/>
      <c r="J54" s="141"/>
      <c r="K54" s="141"/>
      <c r="L54" s="181">
        <v>28</v>
      </c>
      <c r="M54" s="186" t="s">
        <v>150</v>
      </c>
      <c r="N54" s="150"/>
      <c r="O54" s="150"/>
      <c r="P54" s="150"/>
      <c r="Q54" s="145"/>
      <c r="R54" s="184">
        <v>0</v>
      </c>
      <c r="S54" s="191"/>
    </row>
    <row r="55" spans="1:19" ht="20.25" customHeight="1">
      <c r="A55" s="129"/>
      <c r="B55" s="130"/>
      <c r="C55" s="130"/>
      <c r="D55" s="130"/>
      <c r="E55" s="130"/>
      <c r="F55" s="137"/>
      <c r="G55" s="218"/>
      <c r="H55" s="130"/>
      <c r="I55" s="130"/>
      <c r="J55" s="130"/>
      <c r="K55" s="130"/>
      <c r="L55" s="181">
        <v>29</v>
      </c>
      <c r="M55" s="186" t="s">
        <v>151</v>
      </c>
      <c r="N55" s="150"/>
      <c r="O55" s="150"/>
      <c r="P55" s="150"/>
      <c r="Q55" s="145"/>
      <c r="R55" s="184">
        <v>0</v>
      </c>
      <c r="S55" s="191"/>
    </row>
    <row r="56" spans="1:19" ht="20.25" customHeight="1">
      <c r="A56" s="235" t="s">
        <v>146</v>
      </c>
      <c r="B56" s="154"/>
      <c r="C56" s="154"/>
      <c r="D56" s="154"/>
      <c r="E56" s="154"/>
      <c r="F56" s="236"/>
      <c r="G56" s="237" t="s">
        <v>44</v>
      </c>
      <c r="H56" s="154"/>
      <c r="I56" s="154"/>
      <c r="J56" s="154"/>
      <c r="K56" s="154"/>
      <c r="L56" s="206">
        <v>30</v>
      </c>
      <c r="M56" s="207" t="s">
        <v>152</v>
      </c>
      <c r="N56" s="208"/>
      <c r="O56" s="208"/>
      <c r="P56" s="208"/>
      <c r="Q56" s="209"/>
      <c r="R56" s="168">
        <v>0</v>
      </c>
      <c r="S56" s="238"/>
    </row>
    <row r="58" spans="1:18" ht="12.75">
      <c r="A58" s="239" t="s">
        <v>993</v>
      </c>
      <c r="B58" s="239"/>
      <c r="C58" s="239"/>
      <c r="D58" s="239"/>
      <c r="E58" s="239"/>
      <c r="F58" s="239"/>
      <c r="G58" s="239"/>
      <c r="H58" s="239"/>
      <c r="I58" s="239"/>
      <c r="J58" s="239"/>
      <c r="K58" s="239"/>
      <c r="L58" s="239"/>
      <c r="M58" s="239"/>
      <c r="N58" s="239"/>
      <c r="O58" s="239"/>
      <c r="P58" s="239"/>
      <c r="Q58" s="239"/>
      <c r="R58" s="239"/>
    </row>
    <row r="59" spans="1:18" ht="12.75" customHeight="1">
      <c r="A59" s="240" t="s">
        <v>154</v>
      </c>
      <c r="B59" s="240"/>
      <c r="C59" s="240"/>
      <c r="D59" s="240"/>
      <c r="E59" s="240"/>
      <c r="F59" s="240"/>
      <c r="G59" s="240"/>
      <c r="H59" s="240"/>
      <c r="I59" s="240"/>
      <c r="J59" s="240"/>
      <c r="K59" s="240"/>
      <c r="L59" s="240"/>
      <c r="M59" s="240"/>
      <c r="N59" s="240"/>
      <c r="O59" s="240"/>
      <c r="P59" s="240"/>
      <c r="Q59" s="240"/>
      <c r="R59" s="240"/>
    </row>
  </sheetData>
  <sheetProtection password="E500" sheet="1"/>
  <mergeCells count="9">
    <mergeCell ref="E5:J5"/>
    <mergeCell ref="E7:J7"/>
    <mergeCell ref="E9:J9"/>
    <mergeCell ref="P9:R9"/>
    <mergeCell ref="M39:Q39"/>
    <mergeCell ref="M40:Q40"/>
    <mergeCell ref="M42:P42"/>
    <mergeCell ref="M43:Q43"/>
    <mergeCell ref="A59:R59"/>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5.xml><?xml version="1.0" encoding="utf-8"?>
<worksheet xmlns="http://schemas.openxmlformats.org/spreadsheetml/2006/main" xmlns:r="http://schemas.openxmlformats.org/officeDocument/2006/relationships">
  <dimension ref="A1:AB417"/>
  <sheetViews>
    <sheetView showGridLines="0" zoomScale="130" zoomScaleNormal="130" workbookViewId="0" topLeftCell="A1">
      <selection activeCell="H413" sqref="H413"/>
    </sheetView>
  </sheetViews>
  <sheetFormatPr defaultColWidth="9.140625" defaultRowHeight="12.75"/>
  <cols>
    <col min="1" max="1" width="5.57421875" style="117" customWidth="1"/>
    <col min="2" max="2" width="4.421875" style="117" customWidth="1"/>
    <col min="3" max="3" width="6.00390625" style="117" customWidth="1"/>
    <col min="4" max="4" width="12.7109375" style="241" customWidth="1"/>
    <col min="5" max="5" width="94.421875" style="241" customWidth="1"/>
    <col min="6" max="6" width="7.7109375" style="117" customWidth="1"/>
    <col min="7" max="7" width="9.8515625" style="117" customWidth="1"/>
    <col min="8" max="8" width="13.140625" style="117" customWidth="1"/>
    <col min="9" max="9" width="15.57421875" style="117" customWidth="1"/>
    <col min="10" max="13" width="0" style="117" hidden="1" customWidth="1"/>
    <col min="14" max="14" width="6.7109375" style="0" customWidth="1"/>
    <col min="15" max="16" width="0" style="0" hidden="1" customWidth="1"/>
    <col min="17" max="17" width="15.57421875" style="0" customWidth="1"/>
    <col min="18" max="20" width="0" style="0" hidden="1" customWidth="1"/>
    <col min="21" max="21" width="5.7109375" style="0" customWidth="1"/>
    <col min="22" max="22" width="8.28125" style="0" customWidth="1"/>
    <col min="23" max="23" width="1.57421875" style="0" customWidth="1"/>
    <col min="24" max="24" width="1.421875" style="0" customWidth="1"/>
    <col min="25" max="25" width="7.140625" style="0" customWidth="1"/>
    <col min="26" max="26" width="1.8515625" style="0" customWidth="1"/>
    <col min="27" max="27" width="2.140625" style="0" customWidth="1"/>
    <col min="28" max="28" width="65.421875" style="117" customWidth="1"/>
    <col min="29" max="16384" width="9.140625" style="117" customWidth="1"/>
  </cols>
  <sheetData>
    <row r="1" spans="1:13" ht="18" customHeight="1">
      <c r="A1" s="242" t="s">
        <v>155</v>
      </c>
      <c r="B1" s="243"/>
      <c r="C1" s="243"/>
      <c r="D1" s="244"/>
      <c r="E1" s="244"/>
      <c r="F1" s="243"/>
      <c r="G1" s="243"/>
      <c r="H1" s="243"/>
      <c r="I1" s="243"/>
      <c r="J1" s="243"/>
      <c r="K1" s="243"/>
      <c r="L1" s="243"/>
      <c r="M1" s="243"/>
    </row>
    <row r="2" spans="1:13" ht="12.75">
      <c r="A2" s="245" t="s">
        <v>12</v>
      </c>
      <c r="B2" s="246"/>
      <c r="C2" s="247" t="s">
        <v>81</v>
      </c>
      <c r="D2" s="248"/>
      <c r="E2" s="248"/>
      <c r="F2" s="246"/>
      <c r="G2" s="246"/>
      <c r="H2" s="246"/>
      <c r="I2" s="246"/>
      <c r="J2" s="246"/>
      <c r="K2" s="246"/>
      <c r="L2" s="243"/>
      <c r="M2" s="243"/>
    </row>
    <row r="3" spans="1:13" ht="12.75">
      <c r="A3" s="245" t="s">
        <v>156</v>
      </c>
      <c r="B3" s="246"/>
      <c r="C3" s="249" t="s">
        <v>994</v>
      </c>
      <c r="D3" s="249"/>
      <c r="E3" s="249"/>
      <c r="F3" s="246"/>
      <c r="G3" s="246"/>
      <c r="H3" s="246"/>
      <c r="I3" s="250"/>
      <c r="J3" s="246"/>
      <c r="K3" s="246"/>
      <c r="L3" s="243"/>
      <c r="M3" s="243"/>
    </row>
    <row r="4" spans="1:13" ht="12.75">
      <c r="A4" s="245" t="s">
        <v>157</v>
      </c>
      <c r="B4" s="246"/>
      <c r="C4" s="250">
        <f>'Rekapitulace stavby'!E9</f>
        <v>0</v>
      </c>
      <c r="D4" s="248"/>
      <c r="E4" s="248"/>
      <c r="F4" s="246"/>
      <c r="G4" s="246"/>
      <c r="H4" s="246"/>
      <c r="I4" s="250"/>
      <c r="J4" s="246"/>
      <c r="K4" s="246"/>
      <c r="L4" s="243"/>
      <c r="M4" s="243"/>
    </row>
    <row r="5" spans="1:13" ht="12.75">
      <c r="A5" s="246" t="s">
        <v>158</v>
      </c>
      <c r="B5" s="246"/>
      <c r="C5" s="250">
        <f>'Rekapitulace stavby'!P5</f>
        <v>0</v>
      </c>
      <c r="D5" s="248"/>
      <c r="E5" s="248"/>
      <c r="F5" s="246"/>
      <c r="G5" s="246"/>
      <c r="H5" s="246"/>
      <c r="I5" s="250"/>
      <c r="J5" s="246"/>
      <c r="K5" s="246"/>
      <c r="L5" s="243"/>
      <c r="M5" s="243"/>
    </row>
    <row r="6" spans="1:13" ht="12.75">
      <c r="A6" s="246"/>
      <c r="B6" s="246"/>
      <c r="C6" s="250"/>
      <c r="D6" s="248"/>
      <c r="E6" s="248"/>
      <c r="F6" s="246"/>
      <c r="G6" s="246"/>
      <c r="H6" s="246"/>
      <c r="I6" s="250"/>
      <c r="J6" s="246"/>
      <c r="K6" s="246"/>
      <c r="L6" s="243"/>
      <c r="M6" s="243"/>
    </row>
    <row r="7" spans="1:13" ht="12.75">
      <c r="A7" s="246" t="s">
        <v>159</v>
      </c>
      <c r="B7" s="246"/>
      <c r="C7" s="249">
        <f>'Rekapitulace stavby'!E26</f>
        <v>0</v>
      </c>
      <c r="D7" s="249"/>
      <c r="E7" s="249"/>
      <c r="F7" s="246"/>
      <c r="G7" s="246"/>
      <c r="H7" s="246"/>
      <c r="I7" s="250"/>
      <c r="J7" s="246"/>
      <c r="K7" s="246"/>
      <c r="L7" s="243"/>
      <c r="M7" s="243"/>
    </row>
    <row r="8" spans="1:13" ht="12.75">
      <c r="A8" s="246" t="s">
        <v>23</v>
      </c>
      <c r="B8" s="246"/>
      <c r="C8" s="249">
        <f>'Rekapitulace stavby'!E28</f>
        <v>0</v>
      </c>
      <c r="D8" s="249"/>
      <c r="E8" s="248"/>
      <c r="F8" s="246"/>
      <c r="G8" s="246"/>
      <c r="H8" s="246"/>
      <c r="I8" s="250"/>
      <c r="J8" s="246"/>
      <c r="K8" s="246"/>
      <c r="L8" s="243"/>
      <c r="M8" s="243"/>
    </row>
    <row r="9" spans="1:13" ht="12.75">
      <c r="A9" s="246" t="s">
        <v>18</v>
      </c>
      <c r="B9" s="246"/>
      <c r="C9" s="251">
        <f>'Rekapitulace stavby'!O31</f>
        <v>0</v>
      </c>
      <c r="D9" s="251"/>
      <c r="E9" s="248"/>
      <c r="F9" s="246"/>
      <c r="G9" s="246"/>
      <c r="H9" s="246"/>
      <c r="I9" s="250"/>
      <c r="J9" s="246"/>
      <c r="K9" s="246"/>
      <c r="L9" s="243"/>
      <c r="M9" s="243"/>
    </row>
    <row r="10" spans="1:13" ht="12.75">
      <c r="A10" s="243"/>
      <c r="B10" s="243"/>
      <c r="C10" s="243"/>
      <c r="D10" s="244"/>
      <c r="E10" s="244"/>
      <c r="F10" s="243"/>
      <c r="G10" s="243"/>
      <c r="H10" s="243"/>
      <c r="I10" s="243"/>
      <c r="J10" s="243"/>
      <c r="K10" s="243"/>
      <c r="L10" s="243"/>
      <c r="M10" s="243"/>
    </row>
    <row r="11" spans="1:27" s="241" customFormat="1" ht="12.75">
      <c r="A11" s="252" t="s">
        <v>160</v>
      </c>
      <c r="B11" s="253" t="s">
        <v>161</v>
      </c>
      <c r="C11" s="253" t="s">
        <v>162</v>
      </c>
      <c r="D11" s="253" t="s">
        <v>163</v>
      </c>
      <c r="E11" s="253" t="s">
        <v>164</v>
      </c>
      <c r="F11" s="253" t="s">
        <v>165</v>
      </c>
      <c r="G11" s="253" t="s">
        <v>166</v>
      </c>
      <c r="H11" s="253" t="s">
        <v>167</v>
      </c>
      <c r="I11" s="253" t="s">
        <v>168</v>
      </c>
      <c r="J11" s="253" t="s">
        <v>169</v>
      </c>
      <c r="K11" s="253" t="s">
        <v>170</v>
      </c>
      <c r="L11" s="253" t="s">
        <v>171</v>
      </c>
      <c r="M11" s="253" t="s">
        <v>172</v>
      </c>
      <c r="N11"/>
      <c r="O11"/>
      <c r="P11"/>
      <c r="Q11"/>
      <c r="R11"/>
      <c r="S11"/>
      <c r="T11"/>
      <c r="U11"/>
      <c r="V11"/>
      <c r="W11"/>
      <c r="X11"/>
      <c r="Y11"/>
      <c r="Z11"/>
      <c r="AA11"/>
    </row>
    <row r="12" spans="1:13" ht="12.75">
      <c r="A12" s="256">
        <v>1</v>
      </c>
      <c r="B12" s="257">
        <v>2</v>
      </c>
      <c r="C12" s="257">
        <v>3</v>
      </c>
      <c r="D12" s="258">
        <v>4</v>
      </c>
      <c r="E12" s="258">
        <v>5</v>
      </c>
      <c r="F12" s="257">
        <v>6</v>
      </c>
      <c r="G12" s="257">
        <v>7</v>
      </c>
      <c r="H12" s="257">
        <v>8</v>
      </c>
      <c r="I12" s="257">
        <v>9</v>
      </c>
      <c r="J12" s="257"/>
      <c r="K12" s="257"/>
      <c r="L12" s="257"/>
      <c r="M12" s="257"/>
    </row>
    <row r="13" spans="1:13" ht="12.75">
      <c r="A13" s="260"/>
      <c r="B13" s="260"/>
      <c r="C13" s="260"/>
      <c r="D13" s="261"/>
      <c r="E13" s="244"/>
      <c r="F13" s="260"/>
      <c r="G13" s="260"/>
      <c r="H13" s="260"/>
      <c r="I13" s="260"/>
      <c r="J13" s="260"/>
      <c r="K13" s="260"/>
      <c r="L13" s="260"/>
      <c r="M13" s="260"/>
    </row>
    <row r="14" spans="1:27" s="267" customFormat="1" ht="12.75" hidden="1">
      <c r="A14" s="262"/>
      <c r="B14" s="263" t="s">
        <v>68</v>
      </c>
      <c r="C14" s="262"/>
      <c r="D14" s="264" t="s">
        <v>124</v>
      </c>
      <c r="E14" s="264" t="s">
        <v>173</v>
      </c>
      <c r="F14" s="262"/>
      <c r="G14" s="262"/>
      <c r="H14" s="262"/>
      <c r="I14" s="265">
        <f>I15+I30+I125+I136</f>
        <v>0</v>
      </c>
      <c r="J14" s="262"/>
      <c r="K14" s="266">
        <f>K15+K30+K125+K136</f>
        <v>0</v>
      </c>
      <c r="L14" s="262"/>
      <c r="M14" s="266">
        <f>M15+M30+M125+M136</f>
        <v>0</v>
      </c>
      <c r="N14"/>
      <c r="O14"/>
      <c r="P14"/>
      <c r="Q14"/>
      <c r="R14"/>
      <c r="S14"/>
      <c r="T14"/>
      <c r="U14"/>
      <c r="V14"/>
      <c r="W14"/>
      <c r="X14"/>
      <c r="Y14"/>
      <c r="Z14"/>
      <c r="AA14"/>
    </row>
    <row r="15" spans="2:27" s="268" customFormat="1" ht="12.75" hidden="1">
      <c r="B15" s="269" t="s">
        <v>68</v>
      </c>
      <c r="D15" s="270">
        <v>6</v>
      </c>
      <c r="E15" s="270" t="s">
        <v>174</v>
      </c>
      <c r="I15" s="271">
        <f>SUM(I16:I29)</f>
        <v>0</v>
      </c>
      <c r="K15" s="272">
        <f>SUM(K16:K28)</f>
        <v>0</v>
      </c>
      <c r="M15" s="272">
        <f>SUM(M16:M28)</f>
        <v>0</v>
      </c>
      <c r="N15"/>
      <c r="O15"/>
      <c r="P15"/>
      <c r="Q15"/>
      <c r="R15"/>
      <c r="S15"/>
      <c r="T15"/>
      <c r="U15"/>
      <c r="V15"/>
      <c r="W15"/>
      <c r="X15"/>
      <c r="Y15"/>
      <c r="Z15"/>
      <c r="AA15"/>
    </row>
    <row r="16" spans="1:27" s="279" customFormat="1" ht="12.75" hidden="1">
      <c r="A16" s="273"/>
      <c r="B16" s="273" t="s">
        <v>175</v>
      </c>
      <c r="C16" s="273" t="s">
        <v>176</v>
      </c>
      <c r="D16" s="274" t="s">
        <v>177</v>
      </c>
      <c r="E16" s="275" t="s">
        <v>178</v>
      </c>
      <c r="F16" s="273" t="s">
        <v>179</v>
      </c>
      <c r="G16" s="276">
        <v>0</v>
      </c>
      <c r="H16" s="277">
        <v>415</v>
      </c>
      <c r="I16" s="277">
        <f>ROUND(G16*H16,2)</f>
        <v>0</v>
      </c>
      <c r="J16" s="278">
        <v>0.04</v>
      </c>
      <c r="K16" s="276">
        <f>G16*J16</f>
        <v>0</v>
      </c>
      <c r="L16" s="278">
        <v>0</v>
      </c>
      <c r="M16" s="276">
        <f>G16*L16</f>
        <v>0</v>
      </c>
      <c r="N16"/>
      <c r="O16"/>
      <c r="P16"/>
      <c r="Q16"/>
      <c r="R16"/>
      <c r="S16"/>
      <c r="T16"/>
      <c r="U16"/>
      <c r="V16"/>
      <c r="W16"/>
      <c r="X16"/>
      <c r="Y16"/>
      <c r="Z16"/>
      <c r="AA16"/>
    </row>
    <row r="17" spans="1:27" s="279" customFormat="1" ht="12.75" hidden="1">
      <c r="A17" s="273"/>
      <c r="B17" s="273" t="s">
        <v>175</v>
      </c>
      <c r="C17" s="273" t="s">
        <v>176</v>
      </c>
      <c r="D17" s="274" t="s">
        <v>180</v>
      </c>
      <c r="E17" s="275" t="s">
        <v>181</v>
      </c>
      <c r="F17" s="273" t="s">
        <v>179</v>
      </c>
      <c r="G17" s="276">
        <v>0</v>
      </c>
      <c r="H17" s="277">
        <v>984</v>
      </c>
      <c r="I17" s="277">
        <f>ROUND(G17*H17,2)</f>
        <v>0</v>
      </c>
      <c r="J17" s="278">
        <v>0.04153</v>
      </c>
      <c r="K17" s="276">
        <f>G17*J17</f>
        <v>0</v>
      </c>
      <c r="L17" s="278">
        <v>0</v>
      </c>
      <c r="M17" s="276">
        <f>G17*L17</f>
        <v>0</v>
      </c>
      <c r="N17"/>
      <c r="O17"/>
      <c r="P17"/>
      <c r="Q17"/>
      <c r="R17"/>
      <c r="S17"/>
      <c r="T17"/>
      <c r="U17"/>
      <c r="V17"/>
      <c r="W17"/>
      <c r="X17"/>
      <c r="Y17"/>
      <c r="Z17"/>
      <c r="AA17"/>
    </row>
    <row r="18" spans="1:27" s="279" customFormat="1" ht="12.75" hidden="1">
      <c r="A18" s="273"/>
      <c r="B18" s="273" t="s">
        <v>175</v>
      </c>
      <c r="C18" s="273" t="s">
        <v>176</v>
      </c>
      <c r="D18" s="274" t="s">
        <v>182</v>
      </c>
      <c r="E18" s="275" t="s">
        <v>183</v>
      </c>
      <c r="F18" s="273" t="s">
        <v>179</v>
      </c>
      <c r="G18" s="276">
        <v>0</v>
      </c>
      <c r="H18" s="277">
        <v>803</v>
      </c>
      <c r="I18" s="277">
        <f>ROUND(G18*H18,2)</f>
        <v>0</v>
      </c>
      <c r="J18" s="278">
        <v>0.04153</v>
      </c>
      <c r="K18" s="276">
        <f>G18*J18</f>
        <v>0</v>
      </c>
      <c r="L18" s="278">
        <v>0</v>
      </c>
      <c r="M18" s="276">
        <f>G18*L18</f>
        <v>0</v>
      </c>
      <c r="N18"/>
      <c r="O18"/>
      <c r="P18"/>
      <c r="Q18"/>
      <c r="R18"/>
      <c r="S18"/>
      <c r="T18"/>
      <c r="U18"/>
      <c r="V18"/>
      <c r="W18"/>
      <c r="X18"/>
      <c r="Y18"/>
      <c r="Z18"/>
      <c r="AA18"/>
    </row>
    <row r="19" spans="1:27" s="279" customFormat="1" ht="12.75" hidden="1">
      <c r="A19" s="273"/>
      <c r="B19" s="273" t="s">
        <v>175</v>
      </c>
      <c r="C19" s="273" t="s">
        <v>176</v>
      </c>
      <c r="D19" s="274" t="s">
        <v>184</v>
      </c>
      <c r="E19" s="275" t="s">
        <v>185</v>
      </c>
      <c r="F19" s="273" t="s">
        <v>179</v>
      </c>
      <c r="G19" s="276">
        <v>0</v>
      </c>
      <c r="H19" s="277">
        <v>711</v>
      </c>
      <c r="I19" s="277">
        <f>ROUND(G19*H19,2)</f>
        <v>0</v>
      </c>
      <c r="J19" s="278">
        <v>0.04153</v>
      </c>
      <c r="K19" s="276">
        <f>G19*J19</f>
        <v>0</v>
      </c>
      <c r="L19" s="278">
        <v>0</v>
      </c>
      <c r="M19" s="276">
        <f>G19*L19</f>
        <v>0</v>
      </c>
      <c r="N19"/>
      <c r="O19"/>
      <c r="P19"/>
      <c r="Q19"/>
      <c r="R19"/>
      <c r="S19"/>
      <c r="T19"/>
      <c r="U19"/>
      <c r="V19"/>
      <c r="W19"/>
      <c r="X19"/>
      <c r="Y19"/>
      <c r="Z19"/>
      <c r="AA19"/>
    </row>
    <row r="20" spans="1:27" s="279" customFormat="1" ht="12.75" hidden="1">
      <c r="A20" s="273">
        <v>1</v>
      </c>
      <c r="B20" s="273" t="s">
        <v>175</v>
      </c>
      <c r="C20" s="273" t="s">
        <v>176</v>
      </c>
      <c r="D20" s="274" t="s">
        <v>186</v>
      </c>
      <c r="E20" s="275" t="s">
        <v>187</v>
      </c>
      <c r="F20" s="273" t="s">
        <v>179</v>
      </c>
      <c r="G20" s="276"/>
      <c r="H20" s="277">
        <v>363</v>
      </c>
      <c r="I20" s="277">
        <f>ROUND(G20*H20,2)</f>
        <v>0</v>
      </c>
      <c r="J20" s="278">
        <v>0.04</v>
      </c>
      <c r="K20" s="276">
        <f>G20*J20</f>
        <v>0</v>
      </c>
      <c r="L20" s="278">
        <v>0</v>
      </c>
      <c r="M20" s="276">
        <f>G20*L20</f>
        <v>0</v>
      </c>
      <c r="N20"/>
      <c r="O20"/>
      <c r="P20"/>
      <c r="Q20"/>
      <c r="R20"/>
      <c r="S20"/>
      <c r="T20"/>
      <c r="U20"/>
      <c r="V20"/>
      <c r="W20"/>
      <c r="X20"/>
      <c r="Y20"/>
      <c r="Z20"/>
      <c r="AA20"/>
    </row>
    <row r="21" spans="1:27" s="279" customFormat="1" ht="12.75" hidden="1">
      <c r="A21" s="273"/>
      <c r="B21" s="273" t="s">
        <v>175</v>
      </c>
      <c r="C21" s="273" t="s">
        <v>188</v>
      </c>
      <c r="D21" s="274" t="s">
        <v>189</v>
      </c>
      <c r="E21" s="275" t="s">
        <v>190</v>
      </c>
      <c r="F21" s="273" t="s">
        <v>179</v>
      </c>
      <c r="G21" s="276"/>
      <c r="H21" s="277">
        <v>206</v>
      </c>
      <c r="I21" s="277">
        <f>ROUND(G21*H21,2)</f>
        <v>0</v>
      </c>
      <c r="J21" s="278">
        <v>0.0154</v>
      </c>
      <c r="K21" s="276">
        <f>G21*J21</f>
        <v>0</v>
      </c>
      <c r="L21" s="278">
        <v>0</v>
      </c>
      <c r="M21" s="276">
        <f>G21*L21</f>
        <v>0</v>
      </c>
      <c r="N21"/>
      <c r="O21"/>
      <c r="P21"/>
      <c r="Q21"/>
      <c r="R21"/>
      <c r="S21"/>
      <c r="T21"/>
      <c r="U21"/>
      <c r="V21"/>
      <c r="W21"/>
      <c r="X21"/>
      <c r="Y21"/>
      <c r="Z21"/>
      <c r="AA21"/>
    </row>
    <row r="22" spans="1:27" s="279" customFormat="1" ht="12.75" hidden="1">
      <c r="A22" s="273">
        <v>2</v>
      </c>
      <c r="B22" s="273" t="s">
        <v>175</v>
      </c>
      <c r="C22" s="273" t="s">
        <v>176</v>
      </c>
      <c r="D22" s="274" t="s">
        <v>191</v>
      </c>
      <c r="E22" s="275" t="s">
        <v>192</v>
      </c>
      <c r="F22" s="273" t="s">
        <v>179</v>
      </c>
      <c r="G22" s="276"/>
      <c r="H22" s="277">
        <v>814</v>
      </c>
      <c r="I22" s="277">
        <f>ROUND(G22*H22,2)</f>
        <v>0</v>
      </c>
      <c r="J22" s="278">
        <v>0.04153</v>
      </c>
      <c r="K22" s="276">
        <f>G22*J22</f>
        <v>0</v>
      </c>
      <c r="L22" s="278">
        <v>0</v>
      </c>
      <c r="M22" s="276">
        <f>G22*L22</f>
        <v>0</v>
      </c>
      <c r="N22"/>
      <c r="O22"/>
      <c r="P22"/>
      <c r="Q22"/>
      <c r="R22"/>
      <c r="S22"/>
      <c r="T22"/>
      <c r="U22"/>
      <c r="V22"/>
      <c r="W22"/>
      <c r="X22"/>
      <c r="Y22"/>
      <c r="Z22"/>
      <c r="AA22"/>
    </row>
    <row r="23" spans="1:27" s="279" customFormat="1" ht="12.75" hidden="1">
      <c r="A23" s="273"/>
      <c r="B23" s="273" t="s">
        <v>175</v>
      </c>
      <c r="C23" s="273" t="s">
        <v>176</v>
      </c>
      <c r="D23" s="274" t="s">
        <v>193</v>
      </c>
      <c r="E23" s="275" t="s">
        <v>194</v>
      </c>
      <c r="F23" s="273" t="s">
        <v>179</v>
      </c>
      <c r="G23" s="276"/>
      <c r="H23" s="277">
        <v>672</v>
      </c>
      <c r="I23" s="277">
        <f>ROUND(G23*H23,2)</f>
        <v>0</v>
      </c>
      <c r="J23" s="278">
        <v>0.04153</v>
      </c>
      <c r="K23" s="276">
        <f>G23*J23</f>
        <v>0</v>
      </c>
      <c r="L23" s="278">
        <v>0</v>
      </c>
      <c r="M23" s="276">
        <f>G23*L23</f>
        <v>0</v>
      </c>
      <c r="N23"/>
      <c r="O23"/>
      <c r="P23"/>
      <c r="Q23"/>
      <c r="R23"/>
      <c r="S23"/>
      <c r="T23"/>
      <c r="U23"/>
      <c r="V23"/>
      <c r="W23"/>
      <c r="X23"/>
      <c r="Y23"/>
      <c r="Z23"/>
      <c r="AA23"/>
    </row>
    <row r="24" spans="1:27" s="279" customFormat="1" ht="12.75" hidden="1">
      <c r="A24" s="273"/>
      <c r="B24" s="273" t="s">
        <v>175</v>
      </c>
      <c r="C24" s="273" t="s">
        <v>176</v>
      </c>
      <c r="D24" s="274" t="s">
        <v>195</v>
      </c>
      <c r="E24" s="275" t="s">
        <v>196</v>
      </c>
      <c r="F24" s="273" t="s">
        <v>179</v>
      </c>
      <c r="G24" s="276"/>
      <c r="H24" s="277">
        <v>601</v>
      </c>
      <c r="I24" s="277">
        <f>ROUND(G24*H24,2)</f>
        <v>0</v>
      </c>
      <c r="J24" s="278">
        <v>0.04153</v>
      </c>
      <c r="K24" s="276">
        <f>G24*J24</f>
        <v>0</v>
      </c>
      <c r="L24" s="278">
        <v>0</v>
      </c>
      <c r="M24" s="276">
        <f>G24*L24</f>
        <v>0</v>
      </c>
      <c r="N24"/>
      <c r="O24"/>
      <c r="P24"/>
      <c r="Q24"/>
      <c r="R24"/>
      <c r="S24"/>
      <c r="T24"/>
      <c r="U24"/>
      <c r="V24"/>
      <c r="W24"/>
      <c r="X24"/>
      <c r="Y24"/>
      <c r="Z24"/>
      <c r="AA24"/>
    </row>
    <row r="25" spans="1:27" s="279" customFormat="1" ht="12.75" hidden="1">
      <c r="A25" s="273"/>
      <c r="B25" s="273" t="s">
        <v>175</v>
      </c>
      <c r="C25" s="273" t="s">
        <v>176</v>
      </c>
      <c r="D25" s="274" t="s">
        <v>197</v>
      </c>
      <c r="E25" s="275" t="s">
        <v>198</v>
      </c>
      <c r="F25" s="273" t="s">
        <v>199</v>
      </c>
      <c r="G25" s="276"/>
      <c r="H25" s="277">
        <v>388</v>
      </c>
      <c r="I25" s="277">
        <f>ROUND(G25*H25,2)</f>
        <v>0</v>
      </c>
      <c r="J25" s="278">
        <v>0.0382</v>
      </c>
      <c r="K25" s="276">
        <f>G25*J25</f>
        <v>0</v>
      </c>
      <c r="L25" s="278">
        <v>0</v>
      </c>
      <c r="M25" s="276">
        <f>G25*L25</f>
        <v>0</v>
      </c>
      <c r="N25"/>
      <c r="O25"/>
      <c r="P25"/>
      <c r="Q25"/>
      <c r="R25"/>
      <c r="S25"/>
      <c r="T25"/>
      <c r="U25"/>
      <c r="V25"/>
      <c r="W25"/>
      <c r="X25"/>
      <c r="Y25"/>
      <c r="Z25"/>
      <c r="AA25"/>
    </row>
    <row r="26" spans="1:27" s="279" customFormat="1" ht="12.75" hidden="1">
      <c r="A26" s="273">
        <v>3</v>
      </c>
      <c r="B26" s="273" t="s">
        <v>175</v>
      </c>
      <c r="C26" s="273" t="s">
        <v>176</v>
      </c>
      <c r="D26" s="274" t="s">
        <v>200</v>
      </c>
      <c r="E26" s="275" t="s">
        <v>201</v>
      </c>
      <c r="F26" s="273" t="s">
        <v>199</v>
      </c>
      <c r="G26" s="276"/>
      <c r="H26" s="277">
        <v>1390</v>
      </c>
      <c r="I26" s="277">
        <f>ROUND(G26*H26,2)</f>
        <v>0</v>
      </c>
      <c r="J26" s="278">
        <v>0.14700000000000002</v>
      </c>
      <c r="K26" s="276">
        <f>G26*J26</f>
        <v>0</v>
      </c>
      <c r="L26" s="278">
        <v>0</v>
      </c>
      <c r="M26" s="276">
        <f>G26*L26</f>
        <v>0</v>
      </c>
      <c r="N26"/>
      <c r="O26"/>
      <c r="P26"/>
      <c r="Q26"/>
      <c r="R26"/>
      <c r="S26"/>
      <c r="T26"/>
      <c r="U26"/>
      <c r="V26"/>
      <c r="W26"/>
      <c r="X26"/>
      <c r="Y26"/>
      <c r="Z26"/>
      <c r="AA26"/>
    </row>
    <row r="27" spans="1:27" s="279" customFormat="1" ht="12.75" hidden="1">
      <c r="A27" s="273">
        <v>4</v>
      </c>
      <c r="B27" s="273" t="s">
        <v>175</v>
      </c>
      <c r="C27" s="273" t="s">
        <v>188</v>
      </c>
      <c r="D27" s="274" t="s">
        <v>202</v>
      </c>
      <c r="E27" s="275" t="s">
        <v>203</v>
      </c>
      <c r="F27" s="273" t="s">
        <v>179</v>
      </c>
      <c r="G27" s="276"/>
      <c r="H27" s="277">
        <v>18.5</v>
      </c>
      <c r="I27" s="277">
        <f>ROUND(G27*H27,2)</f>
        <v>0</v>
      </c>
      <c r="J27" s="278">
        <v>0.00012</v>
      </c>
      <c r="K27" s="276">
        <f>G27*J27</f>
        <v>0</v>
      </c>
      <c r="L27" s="278">
        <v>0</v>
      </c>
      <c r="M27" s="276">
        <f>G27*L27</f>
        <v>0</v>
      </c>
      <c r="N27"/>
      <c r="O27"/>
      <c r="P27"/>
      <c r="Q27"/>
      <c r="R27"/>
      <c r="S27"/>
      <c r="T27"/>
      <c r="U27"/>
      <c r="V27"/>
      <c r="W27"/>
      <c r="X27"/>
      <c r="Y27"/>
      <c r="Z27"/>
      <c r="AA27"/>
    </row>
    <row r="28" spans="1:27" s="279" customFormat="1" ht="12.75" hidden="1">
      <c r="A28" s="273">
        <v>5</v>
      </c>
      <c r="B28" s="273" t="s">
        <v>175</v>
      </c>
      <c r="C28" s="273" t="s">
        <v>188</v>
      </c>
      <c r="D28" s="274" t="s">
        <v>204</v>
      </c>
      <c r="E28" s="275" t="s">
        <v>205</v>
      </c>
      <c r="F28" s="273" t="s">
        <v>179</v>
      </c>
      <c r="G28" s="276"/>
      <c r="H28" s="277">
        <v>37.3</v>
      </c>
      <c r="I28" s="277">
        <f>ROUND(G28*H28,2)</f>
        <v>0</v>
      </c>
      <c r="J28" s="278">
        <v>0.00024</v>
      </c>
      <c r="K28" s="276">
        <f>G28*J28</f>
        <v>0</v>
      </c>
      <c r="L28" s="278">
        <v>0</v>
      </c>
      <c r="M28" s="276">
        <f>G28*L28</f>
        <v>0</v>
      </c>
      <c r="N28"/>
      <c r="O28"/>
      <c r="P28"/>
      <c r="Q28"/>
      <c r="R28"/>
      <c r="S28"/>
      <c r="T28"/>
      <c r="U28"/>
      <c r="V28"/>
      <c r="W28"/>
      <c r="X28"/>
      <c r="Y28"/>
      <c r="Z28"/>
      <c r="AA28"/>
    </row>
    <row r="29" spans="1:27" s="279" customFormat="1" ht="12.75" hidden="1">
      <c r="A29" s="273">
        <v>6</v>
      </c>
      <c r="B29" s="273" t="s">
        <v>175</v>
      </c>
      <c r="C29" s="273" t="s">
        <v>176</v>
      </c>
      <c r="D29" s="274" t="s">
        <v>206</v>
      </c>
      <c r="E29" s="275" t="s">
        <v>207</v>
      </c>
      <c r="F29" s="273" t="s">
        <v>199</v>
      </c>
      <c r="G29" s="276"/>
      <c r="H29" s="277">
        <v>90.3</v>
      </c>
      <c r="I29" s="277">
        <f>ROUND(G29*H29,2)</f>
        <v>0</v>
      </c>
      <c r="J29" s="278"/>
      <c r="K29" s="276"/>
      <c r="L29" s="278"/>
      <c r="M29" s="276"/>
      <c r="N29"/>
      <c r="O29"/>
      <c r="P29"/>
      <c r="Q29"/>
      <c r="R29"/>
      <c r="S29"/>
      <c r="T29"/>
      <c r="U29"/>
      <c r="V29"/>
      <c r="W29"/>
      <c r="X29"/>
      <c r="Y29"/>
      <c r="Z29"/>
      <c r="AA29"/>
    </row>
    <row r="30" spans="2:27" s="268" customFormat="1" ht="12.75" hidden="1">
      <c r="B30" s="269" t="s">
        <v>68</v>
      </c>
      <c r="D30" s="270">
        <v>9</v>
      </c>
      <c r="E30" s="270" t="s">
        <v>208</v>
      </c>
      <c r="H30" s="280"/>
      <c r="I30" s="271">
        <f>SUM(I31:I124)</f>
        <v>0</v>
      </c>
      <c r="K30" s="272">
        <f>SUM(K31:K124)</f>
        <v>0</v>
      </c>
      <c r="M30" s="272">
        <f>SUM(M31:M124)</f>
        <v>0</v>
      </c>
      <c r="N30"/>
      <c r="O30"/>
      <c r="P30"/>
      <c r="Q30"/>
      <c r="R30"/>
      <c r="S30"/>
      <c r="T30"/>
      <c r="U30"/>
      <c r="V30"/>
      <c r="W30"/>
      <c r="X30"/>
      <c r="Y30"/>
      <c r="Z30"/>
      <c r="AA30"/>
    </row>
    <row r="31" spans="1:27" s="279" customFormat="1" ht="12.75" hidden="1">
      <c r="A31" s="273"/>
      <c r="B31" s="273" t="s">
        <v>175</v>
      </c>
      <c r="C31" s="273" t="s">
        <v>176</v>
      </c>
      <c r="D31" s="274" t="s">
        <v>209</v>
      </c>
      <c r="E31" s="275" t="s">
        <v>210</v>
      </c>
      <c r="F31" s="273" t="s">
        <v>179</v>
      </c>
      <c r="G31" s="276"/>
      <c r="H31" s="277">
        <v>39.45</v>
      </c>
      <c r="I31" s="277">
        <f>ROUND(G31*H31,2)</f>
        <v>0</v>
      </c>
      <c r="J31" s="278">
        <v>1E-05</v>
      </c>
      <c r="K31" s="276">
        <f>G31*J31</f>
        <v>0</v>
      </c>
      <c r="L31" s="278">
        <v>0</v>
      </c>
      <c r="M31" s="276">
        <f>G31*L31</f>
        <v>0</v>
      </c>
      <c r="N31"/>
      <c r="O31"/>
      <c r="P31"/>
      <c r="Q31"/>
      <c r="R31"/>
      <c r="S31"/>
      <c r="T31"/>
      <c r="U31"/>
      <c r="V31"/>
      <c r="W31"/>
      <c r="X31"/>
      <c r="Y31"/>
      <c r="Z31"/>
      <c r="AA31"/>
    </row>
    <row r="32" spans="1:27" s="279" customFormat="1" ht="12.75" hidden="1">
      <c r="A32" s="273"/>
      <c r="B32" s="273" t="s">
        <v>175</v>
      </c>
      <c r="C32" s="273" t="s">
        <v>176</v>
      </c>
      <c r="D32" s="274" t="s">
        <v>211</v>
      </c>
      <c r="E32" s="275" t="s">
        <v>212</v>
      </c>
      <c r="F32" s="273" t="s">
        <v>179</v>
      </c>
      <c r="G32" s="276"/>
      <c r="H32" s="277">
        <v>29.8</v>
      </c>
      <c r="I32" s="277">
        <f>ROUND(G32*H32,2)</f>
        <v>0</v>
      </c>
      <c r="J32" s="278">
        <v>1E-05</v>
      </c>
      <c r="K32" s="276">
        <f>G32*J32</f>
        <v>0</v>
      </c>
      <c r="L32" s="278">
        <v>0</v>
      </c>
      <c r="M32" s="276">
        <f>G32*L32</f>
        <v>0</v>
      </c>
      <c r="N32"/>
      <c r="O32"/>
      <c r="P32"/>
      <c r="Q32"/>
      <c r="R32"/>
      <c r="S32"/>
      <c r="T32"/>
      <c r="U32"/>
      <c r="V32"/>
      <c r="W32"/>
      <c r="X32"/>
      <c r="Y32"/>
      <c r="Z32"/>
      <c r="AA32"/>
    </row>
    <row r="33" spans="1:27" s="279" customFormat="1" ht="12.75" hidden="1">
      <c r="A33" s="273"/>
      <c r="B33" s="273" t="s">
        <v>175</v>
      </c>
      <c r="C33" s="273" t="s">
        <v>176</v>
      </c>
      <c r="D33" s="274" t="s">
        <v>213</v>
      </c>
      <c r="E33" s="275" t="s">
        <v>214</v>
      </c>
      <c r="F33" s="273" t="s">
        <v>179</v>
      </c>
      <c r="G33" s="276"/>
      <c r="H33" s="277">
        <v>23.9</v>
      </c>
      <c r="I33" s="277">
        <f>ROUND(G33*H33,2)</f>
        <v>0</v>
      </c>
      <c r="J33" s="278">
        <v>1E-05</v>
      </c>
      <c r="K33" s="276">
        <f>G33*J33</f>
        <v>0</v>
      </c>
      <c r="L33" s="278">
        <v>0</v>
      </c>
      <c r="M33" s="276">
        <f>G33*L33</f>
        <v>0</v>
      </c>
      <c r="N33"/>
      <c r="O33"/>
      <c r="P33"/>
      <c r="Q33"/>
      <c r="R33"/>
      <c r="S33"/>
      <c r="T33"/>
      <c r="U33"/>
      <c r="V33"/>
      <c r="W33"/>
      <c r="X33"/>
      <c r="Y33"/>
      <c r="Z33"/>
      <c r="AA33"/>
    </row>
    <row r="34" spans="1:27" s="279" customFormat="1" ht="12.75" hidden="1">
      <c r="A34" s="273"/>
      <c r="B34" s="273" t="s">
        <v>175</v>
      </c>
      <c r="C34" s="273" t="s">
        <v>176</v>
      </c>
      <c r="D34" s="274" t="s">
        <v>215</v>
      </c>
      <c r="E34" s="275" t="s">
        <v>216</v>
      </c>
      <c r="F34" s="273" t="s">
        <v>179</v>
      </c>
      <c r="G34" s="276"/>
      <c r="H34" s="277">
        <v>17.9</v>
      </c>
      <c r="I34" s="277">
        <f>ROUND(G34*H34,2)</f>
        <v>0</v>
      </c>
      <c r="J34" s="278">
        <v>1E-05</v>
      </c>
      <c r="K34" s="276">
        <f>G34*J34</f>
        <v>0</v>
      </c>
      <c r="L34" s="278">
        <v>0</v>
      </c>
      <c r="M34" s="276">
        <f>G34*L34</f>
        <v>0</v>
      </c>
      <c r="N34"/>
      <c r="O34"/>
      <c r="P34"/>
      <c r="Q34"/>
      <c r="R34"/>
      <c r="S34"/>
      <c r="T34"/>
      <c r="U34"/>
      <c r="V34"/>
      <c r="W34"/>
      <c r="X34"/>
      <c r="Y34"/>
      <c r="Z34"/>
      <c r="AA34"/>
    </row>
    <row r="35" spans="1:27" s="279" customFormat="1" ht="12.75" hidden="1">
      <c r="A35" s="273"/>
      <c r="B35" s="273" t="s">
        <v>175</v>
      </c>
      <c r="C35" s="273" t="s">
        <v>176</v>
      </c>
      <c r="D35" s="274" t="s">
        <v>217</v>
      </c>
      <c r="E35" s="275" t="s">
        <v>218</v>
      </c>
      <c r="F35" s="273" t="s">
        <v>179</v>
      </c>
      <c r="G35" s="276"/>
      <c r="H35" s="277">
        <v>56.2</v>
      </c>
      <c r="I35" s="277">
        <f>ROUND(G35*H35,2)</f>
        <v>0</v>
      </c>
      <c r="J35" s="278">
        <v>2E-05</v>
      </c>
      <c r="K35" s="276">
        <f>G35*J35</f>
        <v>0</v>
      </c>
      <c r="L35" s="278">
        <v>0</v>
      </c>
      <c r="M35" s="276">
        <f>G35*L35</f>
        <v>0</v>
      </c>
      <c r="N35"/>
      <c r="O35"/>
      <c r="P35"/>
      <c r="Q35"/>
      <c r="R35"/>
      <c r="S35"/>
      <c r="T35"/>
      <c r="U35"/>
      <c r="V35"/>
      <c r="W35"/>
      <c r="X35"/>
      <c r="Y35"/>
      <c r="Z35"/>
      <c r="AA35"/>
    </row>
    <row r="36" spans="1:27" s="279" customFormat="1" ht="12.75" hidden="1">
      <c r="A36" s="273"/>
      <c r="B36" s="273" t="s">
        <v>175</v>
      </c>
      <c r="C36" s="273" t="s">
        <v>176</v>
      </c>
      <c r="D36" s="274" t="s">
        <v>219</v>
      </c>
      <c r="E36" s="275" t="s">
        <v>220</v>
      </c>
      <c r="F36" s="273" t="s">
        <v>179</v>
      </c>
      <c r="G36" s="276"/>
      <c r="H36" s="277">
        <v>38.9</v>
      </c>
      <c r="I36" s="277">
        <f>ROUND(G36*H36,2)</f>
        <v>0</v>
      </c>
      <c r="J36" s="278">
        <v>2E-05</v>
      </c>
      <c r="K36" s="276">
        <f>G36*J36</f>
        <v>0</v>
      </c>
      <c r="L36" s="278">
        <v>0</v>
      </c>
      <c r="M36" s="276">
        <f>G36*L36</f>
        <v>0</v>
      </c>
      <c r="N36"/>
      <c r="O36"/>
      <c r="P36"/>
      <c r="Q36"/>
      <c r="R36"/>
      <c r="S36"/>
      <c r="T36"/>
      <c r="U36"/>
      <c r="V36"/>
      <c r="W36"/>
      <c r="X36"/>
      <c r="Y36"/>
      <c r="Z36"/>
      <c r="AA36"/>
    </row>
    <row r="37" spans="1:27" s="279" customFormat="1" ht="12.75" hidden="1">
      <c r="A37" s="273">
        <v>7</v>
      </c>
      <c r="B37" s="273" t="s">
        <v>175</v>
      </c>
      <c r="C37" s="273" t="s">
        <v>176</v>
      </c>
      <c r="D37" s="274" t="s">
        <v>221</v>
      </c>
      <c r="E37" s="275" t="s">
        <v>222</v>
      </c>
      <c r="F37" s="273" t="s">
        <v>179</v>
      </c>
      <c r="G37" s="276"/>
      <c r="H37" s="277">
        <v>30.9</v>
      </c>
      <c r="I37" s="277">
        <f>ROUND(G37*H37,2)</f>
        <v>0</v>
      </c>
      <c r="J37" s="278">
        <v>2E-05</v>
      </c>
      <c r="K37" s="276">
        <f>G37*J37</f>
        <v>0</v>
      </c>
      <c r="L37" s="278">
        <v>0</v>
      </c>
      <c r="M37" s="276">
        <f>G37*L37</f>
        <v>0</v>
      </c>
      <c r="N37"/>
      <c r="O37"/>
      <c r="P37"/>
      <c r="Q37"/>
      <c r="R37"/>
      <c r="S37"/>
      <c r="T37"/>
      <c r="U37"/>
      <c r="V37"/>
      <c r="W37"/>
      <c r="X37"/>
      <c r="Y37"/>
      <c r="Z37"/>
      <c r="AA37"/>
    </row>
    <row r="38" spans="1:27" s="279" customFormat="1" ht="12.75" hidden="1">
      <c r="A38" s="273"/>
      <c r="B38" s="273" t="s">
        <v>175</v>
      </c>
      <c r="C38" s="273" t="s">
        <v>176</v>
      </c>
      <c r="D38" s="274" t="s">
        <v>223</v>
      </c>
      <c r="E38" s="275" t="s">
        <v>224</v>
      </c>
      <c r="F38" s="273" t="s">
        <v>179</v>
      </c>
      <c r="G38" s="276"/>
      <c r="H38" s="277">
        <v>23.1</v>
      </c>
      <c r="I38" s="277">
        <f>ROUND(G38*H38,2)</f>
        <v>0</v>
      </c>
      <c r="J38" s="278">
        <v>2E-05</v>
      </c>
      <c r="K38" s="276">
        <f>G38*J38</f>
        <v>0</v>
      </c>
      <c r="L38" s="278">
        <v>0</v>
      </c>
      <c r="M38" s="276">
        <f>G38*L38</f>
        <v>0</v>
      </c>
      <c r="N38"/>
      <c r="O38"/>
      <c r="P38"/>
      <c r="Q38"/>
      <c r="R38"/>
      <c r="S38"/>
      <c r="T38"/>
      <c r="U38"/>
      <c r="V38"/>
      <c r="W38"/>
      <c r="X38"/>
      <c r="Y38"/>
      <c r="Z38"/>
      <c r="AA38"/>
    </row>
    <row r="39" spans="1:27" s="279" customFormat="1" ht="12.75" hidden="1">
      <c r="A39" s="273"/>
      <c r="B39" s="273" t="s">
        <v>175</v>
      </c>
      <c r="C39" s="273" t="s">
        <v>176</v>
      </c>
      <c r="D39" s="274" t="s">
        <v>225</v>
      </c>
      <c r="E39" s="275" t="s">
        <v>226</v>
      </c>
      <c r="F39" s="273" t="s">
        <v>179</v>
      </c>
      <c r="G39" s="276"/>
      <c r="H39" s="277">
        <v>29.7</v>
      </c>
      <c r="I39" s="277">
        <f>ROUND(G39*H39,2)</f>
        <v>0</v>
      </c>
      <c r="J39" s="278">
        <v>1E-05</v>
      </c>
      <c r="K39" s="276">
        <f>G39*J39</f>
        <v>0</v>
      </c>
      <c r="L39" s="278">
        <v>0</v>
      </c>
      <c r="M39" s="276">
        <f>G39*L39</f>
        <v>0</v>
      </c>
      <c r="N39"/>
      <c r="O39"/>
      <c r="P39"/>
      <c r="Q39"/>
      <c r="R39"/>
      <c r="S39"/>
      <c r="T39"/>
      <c r="U39"/>
      <c r="V39"/>
      <c r="W39"/>
      <c r="X39"/>
      <c r="Y39"/>
      <c r="Z39"/>
      <c r="AA39"/>
    </row>
    <row r="40" spans="1:27" s="279" customFormat="1" ht="12.75" hidden="1">
      <c r="A40" s="273">
        <v>8</v>
      </c>
      <c r="B40" s="273" t="s">
        <v>175</v>
      </c>
      <c r="C40" s="273" t="s">
        <v>176</v>
      </c>
      <c r="D40" s="274" t="s">
        <v>227</v>
      </c>
      <c r="E40" s="275" t="s">
        <v>995</v>
      </c>
      <c r="F40" s="273" t="s">
        <v>179</v>
      </c>
      <c r="G40" s="276"/>
      <c r="H40" s="277">
        <v>22.6</v>
      </c>
      <c r="I40" s="277">
        <f>ROUND(G40*H40,2)</f>
        <v>0</v>
      </c>
      <c r="J40" s="278">
        <v>1E-05</v>
      </c>
      <c r="K40" s="276">
        <f>G40*J40</f>
        <v>0</v>
      </c>
      <c r="L40" s="278">
        <v>0</v>
      </c>
      <c r="M40" s="276">
        <f>G40*L40</f>
        <v>0</v>
      </c>
      <c r="N40"/>
      <c r="O40"/>
      <c r="P40"/>
      <c r="Q40"/>
      <c r="R40"/>
      <c r="S40"/>
      <c r="T40"/>
      <c r="U40"/>
      <c r="V40"/>
      <c r="W40"/>
      <c r="X40"/>
      <c r="Y40"/>
      <c r="Z40"/>
      <c r="AA40"/>
    </row>
    <row r="41" spans="1:27" s="279" customFormat="1" ht="12.75" hidden="1">
      <c r="A41" s="273"/>
      <c r="B41" s="273" t="s">
        <v>175</v>
      </c>
      <c r="C41" s="273" t="s">
        <v>176</v>
      </c>
      <c r="D41" s="274" t="s">
        <v>229</v>
      </c>
      <c r="E41" s="275" t="s">
        <v>230</v>
      </c>
      <c r="F41" s="273" t="s">
        <v>179</v>
      </c>
      <c r="G41" s="276"/>
      <c r="H41" s="277">
        <v>19</v>
      </c>
      <c r="I41" s="277">
        <f>ROUND(G41*H41,2)</f>
        <v>0</v>
      </c>
      <c r="J41" s="278">
        <v>1E-05</v>
      </c>
      <c r="K41" s="276">
        <f>G41*J41</f>
        <v>0</v>
      </c>
      <c r="L41" s="278">
        <v>0</v>
      </c>
      <c r="M41" s="276">
        <f>G41*L41</f>
        <v>0</v>
      </c>
      <c r="N41"/>
      <c r="O41"/>
      <c r="P41"/>
      <c r="Q41"/>
      <c r="R41"/>
      <c r="S41"/>
      <c r="T41"/>
      <c r="U41"/>
      <c r="V41"/>
      <c r="W41"/>
      <c r="X41"/>
      <c r="Y41"/>
      <c r="Z41"/>
      <c r="AA41"/>
    </row>
    <row r="42" spans="1:27" s="279" customFormat="1" ht="12.75" hidden="1">
      <c r="A42" s="273">
        <v>9</v>
      </c>
      <c r="B42" s="273" t="s">
        <v>175</v>
      </c>
      <c r="C42" s="273" t="s">
        <v>176</v>
      </c>
      <c r="D42" s="274" t="s">
        <v>231</v>
      </c>
      <c r="E42" s="275" t="s">
        <v>232</v>
      </c>
      <c r="F42" s="273" t="s">
        <v>179</v>
      </c>
      <c r="G42" s="276"/>
      <c r="H42" s="277">
        <v>2.68</v>
      </c>
      <c r="I42" s="277">
        <f>ROUND(G42*H42,2)</f>
        <v>0</v>
      </c>
      <c r="J42" s="278">
        <v>0</v>
      </c>
      <c r="K42" s="276">
        <f>G42*J42</f>
        <v>0</v>
      </c>
      <c r="L42" s="278">
        <v>0</v>
      </c>
      <c r="M42" s="276">
        <f>G42*L42</f>
        <v>0</v>
      </c>
      <c r="N42"/>
      <c r="O42"/>
      <c r="P42"/>
      <c r="Q42"/>
      <c r="R42"/>
      <c r="S42"/>
      <c r="T42"/>
      <c r="U42"/>
      <c r="V42"/>
      <c r="W42"/>
      <c r="X42"/>
      <c r="Y42"/>
      <c r="Z42"/>
      <c r="AA42"/>
    </row>
    <row r="43" spans="1:27" s="279" customFormat="1" ht="12.75" hidden="1">
      <c r="A43" s="273">
        <v>10</v>
      </c>
      <c r="B43" s="273" t="s">
        <v>175</v>
      </c>
      <c r="C43" s="273" t="s">
        <v>176</v>
      </c>
      <c r="D43" s="274" t="s">
        <v>233</v>
      </c>
      <c r="E43" s="275" t="s">
        <v>234</v>
      </c>
      <c r="F43" s="273" t="s">
        <v>179</v>
      </c>
      <c r="G43" s="276"/>
      <c r="H43" s="277">
        <v>5.31</v>
      </c>
      <c r="I43" s="277">
        <f>ROUND(G43*H43,2)</f>
        <v>0</v>
      </c>
      <c r="J43" s="278">
        <v>1E-05</v>
      </c>
      <c r="K43" s="276">
        <f>G43*J43</f>
        <v>0</v>
      </c>
      <c r="L43" s="278">
        <v>0</v>
      </c>
      <c r="M43" s="276">
        <f>G43*L43</f>
        <v>0</v>
      </c>
      <c r="N43"/>
      <c r="O43"/>
      <c r="P43"/>
      <c r="Q43"/>
      <c r="R43"/>
      <c r="S43"/>
      <c r="T43"/>
      <c r="U43"/>
      <c r="V43"/>
      <c r="W43"/>
      <c r="X43"/>
      <c r="Y43"/>
      <c r="Z43"/>
      <c r="AA43"/>
    </row>
    <row r="44" spans="1:27" s="279" customFormat="1" ht="12.75" hidden="1">
      <c r="A44" s="273">
        <v>11</v>
      </c>
      <c r="B44" s="273" t="s">
        <v>175</v>
      </c>
      <c r="C44" s="273" t="s">
        <v>176</v>
      </c>
      <c r="D44" s="274" t="s">
        <v>235</v>
      </c>
      <c r="E44" s="275" t="s">
        <v>236</v>
      </c>
      <c r="F44" s="273" t="s">
        <v>179</v>
      </c>
      <c r="G44" s="276"/>
      <c r="H44" s="277">
        <v>17.8</v>
      </c>
      <c r="I44" s="277">
        <f>ROUND(G44*H44,2)</f>
        <v>0</v>
      </c>
      <c r="J44" s="278">
        <v>0</v>
      </c>
      <c r="K44" s="276">
        <f>G44*J44</f>
        <v>0</v>
      </c>
      <c r="L44" s="278">
        <v>0</v>
      </c>
      <c r="M44" s="276">
        <f>G44*L44</f>
        <v>0</v>
      </c>
      <c r="N44"/>
      <c r="O44"/>
      <c r="P44"/>
      <c r="Q44"/>
      <c r="R44"/>
      <c r="S44"/>
      <c r="T44"/>
      <c r="U44"/>
      <c r="V44"/>
      <c r="W44"/>
      <c r="X44"/>
      <c r="Y44"/>
      <c r="Z44"/>
      <c r="AA44"/>
    </row>
    <row r="45" spans="1:27" s="279" customFormat="1" ht="12.75" hidden="1">
      <c r="A45" s="273"/>
      <c r="B45" s="273" t="s">
        <v>175</v>
      </c>
      <c r="C45" s="273" t="s">
        <v>237</v>
      </c>
      <c r="D45" s="274" t="s">
        <v>238</v>
      </c>
      <c r="E45" s="275" t="s">
        <v>239</v>
      </c>
      <c r="F45" s="273" t="s">
        <v>199</v>
      </c>
      <c r="G45" s="276"/>
      <c r="H45" s="277">
        <v>28</v>
      </c>
      <c r="I45" s="277">
        <f>ROUND(G45*H45,2)</f>
        <v>0</v>
      </c>
      <c r="J45" s="278">
        <v>0</v>
      </c>
      <c r="K45" s="276">
        <f>G45*J45</f>
        <v>0</v>
      </c>
      <c r="L45" s="278">
        <v>0</v>
      </c>
      <c r="M45" s="276">
        <f>G45*L45</f>
        <v>0</v>
      </c>
      <c r="N45"/>
      <c r="O45"/>
      <c r="P45"/>
      <c r="Q45"/>
      <c r="R45"/>
      <c r="S45"/>
      <c r="T45"/>
      <c r="U45"/>
      <c r="V45"/>
      <c r="W45"/>
      <c r="X45"/>
      <c r="Y45"/>
      <c r="Z45"/>
      <c r="AA45"/>
    </row>
    <row r="46" spans="1:27" s="279" customFormat="1" ht="12.75" hidden="1">
      <c r="A46" s="273"/>
      <c r="B46" s="273" t="s">
        <v>175</v>
      </c>
      <c r="C46" s="273" t="s">
        <v>237</v>
      </c>
      <c r="D46" s="274" t="s">
        <v>240</v>
      </c>
      <c r="E46" s="275" t="s">
        <v>241</v>
      </c>
      <c r="F46" s="273" t="s">
        <v>199</v>
      </c>
      <c r="G46" s="276"/>
      <c r="H46" s="277">
        <v>36.1</v>
      </c>
      <c r="I46" s="277">
        <f>ROUND(G46*H46,2)</f>
        <v>0</v>
      </c>
      <c r="J46" s="278">
        <v>0</v>
      </c>
      <c r="K46" s="276">
        <f>G46*J46</f>
        <v>0</v>
      </c>
      <c r="L46" s="278">
        <v>0</v>
      </c>
      <c r="M46" s="276">
        <f>G46*L46</f>
        <v>0</v>
      </c>
      <c r="N46"/>
      <c r="O46"/>
      <c r="P46"/>
      <c r="Q46"/>
      <c r="R46"/>
      <c r="S46"/>
      <c r="T46"/>
      <c r="U46"/>
      <c r="V46"/>
      <c r="W46"/>
      <c r="X46"/>
      <c r="Y46"/>
      <c r="Z46"/>
      <c r="AA46"/>
    </row>
    <row r="47" spans="1:27" s="279" customFormat="1" ht="12.75" hidden="1">
      <c r="A47" s="273"/>
      <c r="B47" s="273" t="s">
        <v>175</v>
      </c>
      <c r="C47" s="273" t="s">
        <v>237</v>
      </c>
      <c r="D47" s="274" t="s">
        <v>242</v>
      </c>
      <c r="E47" s="275" t="s">
        <v>243</v>
      </c>
      <c r="F47" s="273" t="s">
        <v>199</v>
      </c>
      <c r="G47" s="276"/>
      <c r="H47" s="277">
        <v>60.2</v>
      </c>
      <c r="I47" s="277">
        <f>ROUND(G47*H47,2)</f>
        <v>0</v>
      </c>
      <c r="J47" s="278">
        <v>0</v>
      </c>
      <c r="K47" s="276">
        <f>G47*J47</f>
        <v>0</v>
      </c>
      <c r="L47" s="278">
        <v>0.001</v>
      </c>
      <c r="M47" s="276">
        <f>G47*L47</f>
        <v>0</v>
      </c>
      <c r="N47"/>
      <c r="O47"/>
      <c r="P47"/>
      <c r="Q47"/>
      <c r="R47"/>
      <c r="S47"/>
      <c r="T47"/>
      <c r="U47"/>
      <c r="V47"/>
      <c r="W47"/>
      <c r="X47"/>
      <c r="Y47"/>
      <c r="Z47"/>
      <c r="AA47"/>
    </row>
    <row r="48" spans="1:27" s="279" customFormat="1" ht="12.75" hidden="1">
      <c r="A48" s="273"/>
      <c r="B48" s="273" t="s">
        <v>175</v>
      </c>
      <c r="C48" s="273" t="s">
        <v>237</v>
      </c>
      <c r="D48" s="274" t="s">
        <v>244</v>
      </c>
      <c r="E48" s="275" t="s">
        <v>245</v>
      </c>
      <c r="F48" s="273" t="s">
        <v>199</v>
      </c>
      <c r="G48" s="276"/>
      <c r="H48" s="277">
        <v>105</v>
      </c>
      <c r="I48" s="277">
        <f>ROUND(G48*H48,2)</f>
        <v>0</v>
      </c>
      <c r="J48" s="278">
        <v>0</v>
      </c>
      <c r="K48" s="276">
        <f>G48*J48</f>
        <v>0</v>
      </c>
      <c r="L48" s="278">
        <v>0.005</v>
      </c>
      <c r="M48" s="276">
        <f>G48*L48</f>
        <v>0</v>
      </c>
      <c r="N48"/>
      <c r="O48"/>
      <c r="P48"/>
      <c r="Q48"/>
      <c r="R48"/>
      <c r="S48"/>
      <c r="T48"/>
      <c r="U48"/>
      <c r="V48"/>
      <c r="W48"/>
      <c r="X48"/>
      <c r="Y48"/>
      <c r="Z48"/>
      <c r="AA48"/>
    </row>
    <row r="49" spans="1:27" s="279" customFormat="1" ht="12.75" hidden="1">
      <c r="A49" s="273"/>
      <c r="B49" s="273" t="s">
        <v>175</v>
      </c>
      <c r="C49" s="273" t="s">
        <v>237</v>
      </c>
      <c r="D49" s="274" t="s">
        <v>246</v>
      </c>
      <c r="E49" s="275" t="s">
        <v>247</v>
      </c>
      <c r="F49" s="273" t="s">
        <v>199</v>
      </c>
      <c r="G49" s="276"/>
      <c r="H49" s="277">
        <v>25.3</v>
      </c>
      <c r="I49" s="277">
        <f>ROUND(G49*H49,2)</f>
        <v>0</v>
      </c>
      <c r="J49" s="278">
        <v>0</v>
      </c>
      <c r="K49" s="276">
        <f>G49*J49</f>
        <v>0</v>
      </c>
      <c r="L49" s="278">
        <v>0</v>
      </c>
      <c r="M49" s="276">
        <f>G49*L49</f>
        <v>0</v>
      </c>
      <c r="N49"/>
      <c r="O49"/>
      <c r="P49"/>
      <c r="Q49"/>
      <c r="R49"/>
      <c r="S49"/>
      <c r="T49"/>
      <c r="U49"/>
      <c r="V49"/>
      <c r="W49"/>
      <c r="X49"/>
      <c r="Y49"/>
      <c r="Z49"/>
      <c r="AA49"/>
    </row>
    <row r="50" spans="1:27" s="279" customFormat="1" ht="12.75" hidden="1">
      <c r="A50" s="273"/>
      <c r="B50" s="273" t="s">
        <v>175</v>
      </c>
      <c r="C50" s="273" t="s">
        <v>237</v>
      </c>
      <c r="D50" s="274" t="s">
        <v>248</v>
      </c>
      <c r="E50" s="275" t="s">
        <v>249</v>
      </c>
      <c r="F50" s="273" t="s">
        <v>199</v>
      </c>
      <c r="G50" s="276"/>
      <c r="H50" s="277">
        <v>34.6</v>
      </c>
      <c r="I50" s="277">
        <f>ROUND(G50*H50,2)</f>
        <v>0</v>
      </c>
      <c r="J50" s="278">
        <v>0</v>
      </c>
      <c r="K50" s="276">
        <f>G50*J50</f>
        <v>0</v>
      </c>
      <c r="L50" s="278">
        <v>0</v>
      </c>
      <c r="M50" s="276">
        <f>G50*L50</f>
        <v>0</v>
      </c>
      <c r="N50"/>
      <c r="O50"/>
      <c r="P50"/>
      <c r="Q50"/>
      <c r="R50"/>
      <c r="S50"/>
      <c r="T50"/>
      <c r="U50"/>
      <c r="V50"/>
      <c r="W50"/>
      <c r="X50"/>
      <c r="Y50"/>
      <c r="Z50"/>
      <c r="AA50"/>
    </row>
    <row r="51" spans="1:27" s="279" customFormat="1" ht="12.75" hidden="1">
      <c r="A51" s="273"/>
      <c r="B51" s="273" t="s">
        <v>175</v>
      </c>
      <c r="C51" s="273" t="s">
        <v>237</v>
      </c>
      <c r="D51" s="274" t="s">
        <v>250</v>
      </c>
      <c r="E51" s="275" t="s">
        <v>251</v>
      </c>
      <c r="F51" s="273" t="s">
        <v>199</v>
      </c>
      <c r="G51" s="276"/>
      <c r="H51" s="277">
        <v>45.3</v>
      </c>
      <c r="I51" s="277">
        <f>ROUND(G51*H51,2)</f>
        <v>0</v>
      </c>
      <c r="J51" s="278">
        <v>0</v>
      </c>
      <c r="K51" s="276">
        <f>G51*J51</f>
        <v>0</v>
      </c>
      <c r="L51" s="278">
        <v>0.001</v>
      </c>
      <c r="M51" s="276">
        <f>G51*L51</f>
        <v>0</v>
      </c>
      <c r="N51"/>
      <c r="O51"/>
      <c r="P51"/>
      <c r="Q51"/>
      <c r="R51"/>
      <c r="S51"/>
      <c r="T51"/>
      <c r="U51"/>
      <c r="V51"/>
      <c r="W51"/>
      <c r="X51"/>
      <c r="Y51"/>
      <c r="Z51"/>
      <c r="AA51"/>
    </row>
    <row r="52" spans="1:27" s="279" customFormat="1" ht="12.75" hidden="1">
      <c r="A52" s="273"/>
      <c r="B52" s="273" t="s">
        <v>175</v>
      </c>
      <c r="C52" s="273" t="s">
        <v>237</v>
      </c>
      <c r="D52" s="274" t="s">
        <v>252</v>
      </c>
      <c r="E52" s="275" t="s">
        <v>253</v>
      </c>
      <c r="F52" s="273" t="s">
        <v>199</v>
      </c>
      <c r="G52" s="276"/>
      <c r="H52" s="277">
        <v>96.5</v>
      </c>
      <c r="I52" s="277">
        <f>ROUND(G52*H52,2)</f>
        <v>0</v>
      </c>
      <c r="J52" s="278">
        <v>0</v>
      </c>
      <c r="K52" s="276">
        <f>G52*J52</f>
        <v>0</v>
      </c>
      <c r="L52" s="278">
        <v>0.003</v>
      </c>
      <c r="M52" s="276">
        <f>G52*L52</f>
        <v>0</v>
      </c>
      <c r="N52"/>
      <c r="O52"/>
      <c r="P52"/>
      <c r="Q52"/>
      <c r="R52"/>
      <c r="S52"/>
      <c r="T52"/>
      <c r="U52"/>
      <c r="V52"/>
      <c r="W52"/>
      <c r="X52"/>
      <c r="Y52"/>
      <c r="Z52"/>
      <c r="AA52"/>
    </row>
    <row r="53" spans="1:27" s="279" customFormat="1" ht="12.75" hidden="1">
      <c r="A53" s="273"/>
      <c r="B53" s="273" t="s">
        <v>175</v>
      </c>
      <c r="C53" s="273" t="s">
        <v>237</v>
      </c>
      <c r="D53" s="274" t="s">
        <v>254</v>
      </c>
      <c r="E53" s="275" t="s">
        <v>255</v>
      </c>
      <c r="F53" s="273" t="s">
        <v>199</v>
      </c>
      <c r="G53" s="276"/>
      <c r="H53" s="277">
        <v>40.5</v>
      </c>
      <c r="I53" s="277">
        <f>ROUND(G53*H53,2)</f>
        <v>0</v>
      </c>
      <c r="J53" s="278">
        <v>0</v>
      </c>
      <c r="K53" s="276">
        <f>G53*J53</f>
        <v>0</v>
      </c>
      <c r="L53" s="278">
        <v>0</v>
      </c>
      <c r="M53" s="276">
        <f>G53*L53</f>
        <v>0</v>
      </c>
      <c r="N53"/>
      <c r="O53"/>
      <c r="P53"/>
      <c r="Q53"/>
      <c r="R53"/>
      <c r="S53"/>
      <c r="T53"/>
      <c r="U53"/>
      <c r="V53"/>
      <c r="W53"/>
      <c r="X53"/>
      <c r="Y53"/>
      <c r="Z53"/>
      <c r="AA53"/>
    </row>
    <row r="54" spans="1:27" s="279" customFormat="1" ht="12.75" hidden="1">
      <c r="A54" s="273"/>
      <c r="B54" s="273" t="s">
        <v>175</v>
      </c>
      <c r="C54" s="273" t="s">
        <v>237</v>
      </c>
      <c r="D54" s="274" t="s">
        <v>256</v>
      </c>
      <c r="E54" s="275" t="s">
        <v>257</v>
      </c>
      <c r="F54" s="273" t="s">
        <v>199</v>
      </c>
      <c r="G54" s="276"/>
      <c r="H54" s="277">
        <v>54.8</v>
      </c>
      <c r="I54" s="277">
        <f>ROUND(G54*H54,2)</f>
        <v>0</v>
      </c>
      <c r="J54" s="278">
        <v>0</v>
      </c>
      <c r="K54" s="276">
        <f>G54*J54</f>
        <v>0</v>
      </c>
      <c r="L54" s="278">
        <v>0</v>
      </c>
      <c r="M54" s="276">
        <f>G54*L54</f>
        <v>0</v>
      </c>
      <c r="N54"/>
      <c r="O54"/>
      <c r="P54"/>
      <c r="Q54"/>
      <c r="R54"/>
      <c r="S54"/>
      <c r="T54"/>
      <c r="U54"/>
      <c r="V54"/>
      <c r="W54"/>
      <c r="X54"/>
      <c r="Y54"/>
      <c r="Z54"/>
      <c r="AA54"/>
    </row>
    <row r="55" spans="1:27" s="279" customFormat="1" ht="12.75" hidden="1">
      <c r="A55" s="273"/>
      <c r="B55" s="273" t="s">
        <v>175</v>
      </c>
      <c r="C55" s="273" t="s">
        <v>237</v>
      </c>
      <c r="D55" s="274" t="s">
        <v>258</v>
      </c>
      <c r="E55" s="275" t="s">
        <v>259</v>
      </c>
      <c r="F55" s="273" t="s">
        <v>199</v>
      </c>
      <c r="G55" s="276"/>
      <c r="H55" s="277">
        <v>87</v>
      </c>
      <c r="I55" s="277">
        <f>ROUND(G55*H55,2)</f>
        <v>0</v>
      </c>
      <c r="J55" s="278">
        <v>0</v>
      </c>
      <c r="K55" s="276">
        <f>G55*J55</f>
        <v>0</v>
      </c>
      <c r="L55" s="278">
        <v>0.001</v>
      </c>
      <c r="M55" s="276">
        <f>G55*L55</f>
        <v>0</v>
      </c>
      <c r="N55"/>
      <c r="O55"/>
      <c r="P55"/>
      <c r="Q55"/>
      <c r="R55"/>
      <c r="S55"/>
      <c r="T55"/>
      <c r="U55"/>
      <c r="V55"/>
      <c r="W55"/>
      <c r="X55"/>
      <c r="Y55"/>
      <c r="Z55"/>
      <c r="AA55"/>
    </row>
    <row r="56" spans="1:27" s="279" customFormat="1" ht="12.75" hidden="1">
      <c r="A56" s="273"/>
      <c r="B56" s="273" t="s">
        <v>175</v>
      </c>
      <c r="C56" s="273" t="s">
        <v>237</v>
      </c>
      <c r="D56" s="274" t="s">
        <v>260</v>
      </c>
      <c r="E56" s="275" t="s">
        <v>261</v>
      </c>
      <c r="F56" s="273" t="s">
        <v>199</v>
      </c>
      <c r="G56" s="276"/>
      <c r="H56" s="277">
        <v>200</v>
      </c>
      <c r="I56" s="277">
        <f>ROUND(G56*H56,2)</f>
        <v>0</v>
      </c>
      <c r="J56" s="278">
        <v>0</v>
      </c>
      <c r="K56" s="276">
        <f>G56*J56</f>
        <v>0</v>
      </c>
      <c r="L56" s="278">
        <v>0.003</v>
      </c>
      <c r="M56" s="276">
        <f>G56*L56</f>
        <v>0</v>
      </c>
      <c r="N56"/>
      <c r="O56"/>
      <c r="P56"/>
      <c r="Q56"/>
      <c r="R56"/>
      <c r="S56"/>
      <c r="T56"/>
      <c r="U56"/>
      <c r="V56"/>
      <c r="W56"/>
      <c r="X56"/>
      <c r="Y56"/>
      <c r="Z56"/>
      <c r="AA56"/>
    </row>
    <row r="57" spans="1:27" s="279" customFormat="1" ht="12.75" hidden="1">
      <c r="A57" s="273"/>
      <c r="B57" s="273" t="s">
        <v>175</v>
      </c>
      <c r="C57" s="273" t="s">
        <v>237</v>
      </c>
      <c r="D57" s="274" t="s">
        <v>262</v>
      </c>
      <c r="E57" s="275" t="s">
        <v>263</v>
      </c>
      <c r="F57" s="273" t="s">
        <v>199</v>
      </c>
      <c r="G57" s="276"/>
      <c r="H57" s="277">
        <v>21.7</v>
      </c>
      <c r="I57" s="277">
        <f>ROUND(G57*H57,2)</f>
        <v>0</v>
      </c>
      <c r="J57" s="278">
        <v>0</v>
      </c>
      <c r="K57" s="276">
        <f>G57*J57</f>
        <v>0</v>
      </c>
      <c r="L57" s="278">
        <v>0</v>
      </c>
      <c r="M57" s="276">
        <f>G57*L57</f>
        <v>0</v>
      </c>
      <c r="N57"/>
      <c r="O57"/>
      <c r="P57"/>
      <c r="Q57"/>
      <c r="R57"/>
      <c r="S57"/>
      <c r="T57"/>
      <c r="U57"/>
      <c r="V57"/>
      <c r="W57"/>
      <c r="X57"/>
      <c r="Y57"/>
      <c r="Z57"/>
      <c r="AA57"/>
    </row>
    <row r="58" spans="1:27" s="279" customFormat="1" ht="12.75" hidden="1">
      <c r="A58" s="273"/>
      <c r="B58" s="273" t="s">
        <v>175</v>
      </c>
      <c r="C58" s="273" t="s">
        <v>237</v>
      </c>
      <c r="D58" s="274" t="s">
        <v>264</v>
      </c>
      <c r="E58" s="275" t="s">
        <v>265</v>
      </c>
      <c r="F58" s="273" t="s">
        <v>199</v>
      </c>
      <c r="G58" s="276"/>
      <c r="H58" s="277">
        <v>27.7</v>
      </c>
      <c r="I58" s="277">
        <f>ROUND(G58*H58,2)</f>
        <v>0</v>
      </c>
      <c r="J58" s="278">
        <v>0</v>
      </c>
      <c r="K58" s="276">
        <f>G58*J58</f>
        <v>0</v>
      </c>
      <c r="L58" s="278">
        <v>0</v>
      </c>
      <c r="M58" s="276">
        <f>G58*L58</f>
        <v>0</v>
      </c>
      <c r="N58"/>
      <c r="O58"/>
      <c r="P58"/>
      <c r="Q58"/>
      <c r="R58"/>
      <c r="S58"/>
      <c r="T58"/>
      <c r="U58"/>
      <c r="V58"/>
      <c r="W58"/>
      <c r="X58"/>
      <c r="Y58"/>
      <c r="Z58"/>
      <c r="AA58"/>
    </row>
    <row r="59" spans="1:27" s="279" customFormat="1" ht="12.75" hidden="1">
      <c r="A59" s="273"/>
      <c r="B59" s="273" t="s">
        <v>175</v>
      </c>
      <c r="C59" s="273" t="s">
        <v>237</v>
      </c>
      <c r="D59" s="274" t="s">
        <v>266</v>
      </c>
      <c r="E59" s="275" t="s">
        <v>267</v>
      </c>
      <c r="F59" s="273" t="s">
        <v>199</v>
      </c>
      <c r="G59" s="276"/>
      <c r="H59" s="277">
        <v>31.6</v>
      </c>
      <c r="I59" s="277">
        <f>ROUND(G59*H59,2)</f>
        <v>0</v>
      </c>
      <c r="J59" s="278">
        <v>0</v>
      </c>
      <c r="K59" s="276">
        <f>G59*J59</f>
        <v>0</v>
      </c>
      <c r="L59" s="278">
        <v>0.001</v>
      </c>
      <c r="M59" s="276">
        <f>G59*L59</f>
        <v>0</v>
      </c>
      <c r="N59"/>
      <c r="O59"/>
      <c r="P59"/>
      <c r="Q59"/>
      <c r="R59"/>
      <c r="S59"/>
      <c r="T59"/>
      <c r="U59"/>
      <c r="V59"/>
      <c r="W59"/>
      <c r="X59"/>
      <c r="Y59"/>
      <c r="Z59"/>
      <c r="AA59"/>
    </row>
    <row r="60" spans="1:27" s="279" customFormat="1" ht="12.75" hidden="1">
      <c r="A60" s="273"/>
      <c r="B60" s="273" t="s">
        <v>175</v>
      </c>
      <c r="C60" s="273" t="s">
        <v>237</v>
      </c>
      <c r="D60" s="274" t="s">
        <v>268</v>
      </c>
      <c r="E60" s="275" t="s">
        <v>269</v>
      </c>
      <c r="F60" s="273" t="s">
        <v>199</v>
      </c>
      <c r="G60" s="276"/>
      <c r="H60" s="277">
        <v>65.5</v>
      </c>
      <c r="I60" s="277">
        <f>ROUND(G60*H60,2)</f>
        <v>0</v>
      </c>
      <c r="J60" s="278">
        <v>0</v>
      </c>
      <c r="K60" s="276">
        <f>G60*J60</f>
        <v>0</v>
      </c>
      <c r="L60" s="278">
        <v>0.002</v>
      </c>
      <c r="M60" s="276">
        <f>G60*L60</f>
        <v>0</v>
      </c>
      <c r="N60"/>
      <c r="O60"/>
      <c r="P60"/>
      <c r="Q60"/>
      <c r="R60"/>
      <c r="S60"/>
      <c r="T60"/>
      <c r="U60"/>
      <c r="V60"/>
      <c r="W60"/>
      <c r="X60"/>
      <c r="Y60"/>
      <c r="Z60"/>
      <c r="AA60"/>
    </row>
    <row r="61" spans="1:27" s="279" customFormat="1" ht="12.75" hidden="1">
      <c r="A61" s="273"/>
      <c r="B61" s="273" t="s">
        <v>175</v>
      </c>
      <c r="C61" s="273" t="s">
        <v>237</v>
      </c>
      <c r="D61" s="274" t="s">
        <v>270</v>
      </c>
      <c r="E61" s="275" t="s">
        <v>271</v>
      </c>
      <c r="F61" s="273" t="s">
        <v>199</v>
      </c>
      <c r="G61" s="276"/>
      <c r="H61" s="277">
        <v>40.5</v>
      </c>
      <c r="I61" s="277">
        <f>ROUND(G61*H61,2)</f>
        <v>0</v>
      </c>
      <c r="J61" s="278">
        <v>0</v>
      </c>
      <c r="K61" s="276">
        <f>G61*J61</f>
        <v>0</v>
      </c>
      <c r="L61" s="278">
        <v>0</v>
      </c>
      <c r="M61" s="276">
        <f>G61*L61</f>
        <v>0</v>
      </c>
      <c r="N61"/>
      <c r="O61"/>
      <c r="P61"/>
      <c r="Q61"/>
      <c r="R61"/>
      <c r="S61"/>
      <c r="T61"/>
      <c r="U61"/>
      <c r="V61"/>
      <c r="W61"/>
      <c r="X61"/>
      <c r="Y61"/>
      <c r="Z61"/>
      <c r="AA61"/>
    </row>
    <row r="62" spans="1:27" s="279" customFormat="1" ht="12.75" hidden="1">
      <c r="A62" s="273"/>
      <c r="B62" s="273" t="s">
        <v>175</v>
      </c>
      <c r="C62" s="273" t="s">
        <v>237</v>
      </c>
      <c r="D62" s="274" t="s">
        <v>272</v>
      </c>
      <c r="E62" s="275" t="s">
        <v>273</v>
      </c>
      <c r="F62" s="273" t="s">
        <v>199</v>
      </c>
      <c r="G62" s="276"/>
      <c r="H62" s="277">
        <v>62</v>
      </c>
      <c r="I62" s="277">
        <f>ROUND(G62*H62,2)</f>
        <v>0</v>
      </c>
      <c r="J62" s="278">
        <v>0</v>
      </c>
      <c r="K62" s="276">
        <f>G62*J62</f>
        <v>0</v>
      </c>
      <c r="L62" s="278">
        <v>0</v>
      </c>
      <c r="M62" s="276">
        <f>G62*L62</f>
        <v>0</v>
      </c>
      <c r="N62"/>
      <c r="O62"/>
      <c r="P62"/>
      <c r="Q62"/>
      <c r="R62"/>
      <c r="S62"/>
      <c r="T62"/>
      <c r="U62"/>
      <c r="V62"/>
      <c r="W62"/>
      <c r="X62"/>
      <c r="Y62"/>
      <c r="Z62"/>
      <c r="AA62"/>
    </row>
    <row r="63" spans="1:27" s="279" customFormat="1" ht="12.75" hidden="1">
      <c r="A63" s="273"/>
      <c r="B63" s="273" t="s">
        <v>175</v>
      </c>
      <c r="C63" s="273" t="s">
        <v>237</v>
      </c>
      <c r="D63" s="274" t="s">
        <v>274</v>
      </c>
      <c r="E63" s="275" t="s">
        <v>275</v>
      </c>
      <c r="F63" s="273" t="s">
        <v>199</v>
      </c>
      <c r="G63" s="276"/>
      <c r="H63" s="277">
        <v>95.6</v>
      </c>
      <c r="I63" s="277">
        <f>ROUND(G63*H63,2)</f>
        <v>0</v>
      </c>
      <c r="J63" s="278">
        <v>0</v>
      </c>
      <c r="K63" s="276">
        <f>G63*J63</f>
        <v>0</v>
      </c>
      <c r="L63" s="278">
        <v>0.001</v>
      </c>
      <c r="M63" s="276">
        <f>G63*L63</f>
        <v>0</v>
      </c>
      <c r="N63"/>
      <c r="O63"/>
      <c r="P63"/>
      <c r="Q63"/>
      <c r="R63"/>
      <c r="S63"/>
      <c r="T63"/>
      <c r="U63"/>
      <c r="V63"/>
      <c r="W63"/>
      <c r="X63"/>
      <c r="Y63"/>
      <c r="Z63"/>
      <c r="AA63"/>
    </row>
    <row r="64" spans="1:27" s="279" customFormat="1" ht="12.75" hidden="1">
      <c r="A64" s="273"/>
      <c r="B64" s="273" t="s">
        <v>175</v>
      </c>
      <c r="C64" s="273" t="s">
        <v>237</v>
      </c>
      <c r="D64" s="274" t="s">
        <v>276</v>
      </c>
      <c r="E64" s="275" t="s">
        <v>277</v>
      </c>
      <c r="F64" s="273" t="s">
        <v>199</v>
      </c>
      <c r="G64" s="276"/>
      <c r="H64" s="277">
        <v>189</v>
      </c>
      <c r="I64" s="277">
        <f>ROUND(G64*H64,2)</f>
        <v>0</v>
      </c>
      <c r="J64" s="278">
        <v>0</v>
      </c>
      <c r="K64" s="276">
        <f>G64*J64</f>
        <v>0</v>
      </c>
      <c r="L64" s="278">
        <v>0.005</v>
      </c>
      <c r="M64" s="276">
        <f>G64*L64</f>
        <v>0</v>
      </c>
      <c r="N64"/>
      <c r="O64"/>
      <c r="P64"/>
      <c r="Q64"/>
      <c r="R64"/>
      <c r="S64"/>
      <c r="T64"/>
      <c r="U64"/>
      <c r="V64"/>
      <c r="W64"/>
      <c r="X64"/>
      <c r="Y64"/>
      <c r="Z64"/>
      <c r="AA64"/>
    </row>
    <row r="65" spans="1:27" s="279" customFormat="1" ht="12.75" hidden="1">
      <c r="A65" s="273"/>
      <c r="B65" s="273" t="s">
        <v>175</v>
      </c>
      <c r="C65" s="273" t="s">
        <v>237</v>
      </c>
      <c r="D65" s="274" t="s">
        <v>278</v>
      </c>
      <c r="E65" s="275" t="s">
        <v>279</v>
      </c>
      <c r="F65" s="273" t="s">
        <v>280</v>
      </c>
      <c r="G65" s="276"/>
      <c r="H65" s="277">
        <v>61.1</v>
      </c>
      <c r="I65" s="277">
        <f>ROUND(G65*H65,2)</f>
        <v>0</v>
      </c>
      <c r="J65" s="278">
        <v>0</v>
      </c>
      <c r="K65" s="276">
        <f>G65*J65</f>
        <v>0</v>
      </c>
      <c r="L65" s="278">
        <v>0.002</v>
      </c>
      <c r="M65" s="276">
        <f>G65*L65</f>
        <v>0</v>
      </c>
      <c r="N65"/>
      <c r="O65"/>
      <c r="P65"/>
      <c r="Q65"/>
      <c r="R65"/>
      <c r="S65"/>
      <c r="T65"/>
      <c r="U65"/>
      <c r="V65"/>
      <c r="W65"/>
      <c r="X65"/>
      <c r="Y65"/>
      <c r="Z65"/>
      <c r="AA65"/>
    </row>
    <row r="66" spans="1:27" s="279" customFormat="1" ht="12.75" hidden="1">
      <c r="A66" s="273"/>
      <c r="B66" s="273" t="s">
        <v>175</v>
      </c>
      <c r="C66" s="273" t="s">
        <v>237</v>
      </c>
      <c r="D66" s="274" t="s">
        <v>281</v>
      </c>
      <c r="E66" s="275" t="s">
        <v>282</v>
      </c>
      <c r="F66" s="273" t="s">
        <v>280</v>
      </c>
      <c r="G66" s="276"/>
      <c r="H66" s="277">
        <v>70</v>
      </c>
      <c r="I66" s="277">
        <f>ROUND(G66*H66,2)</f>
        <v>0</v>
      </c>
      <c r="J66" s="278">
        <v>0</v>
      </c>
      <c r="K66" s="276">
        <f>G66*J66</f>
        <v>0</v>
      </c>
      <c r="L66" s="278">
        <v>0.004</v>
      </c>
      <c r="M66" s="276">
        <f>G66*L66</f>
        <v>0</v>
      </c>
      <c r="N66"/>
      <c r="O66"/>
      <c r="P66"/>
      <c r="Q66"/>
      <c r="R66"/>
      <c r="S66"/>
      <c r="T66"/>
      <c r="U66"/>
      <c r="V66"/>
      <c r="W66"/>
      <c r="X66"/>
      <c r="Y66"/>
      <c r="Z66"/>
      <c r="AA66"/>
    </row>
    <row r="67" spans="1:27" s="279" customFormat="1" ht="12.75" hidden="1">
      <c r="A67" s="273"/>
      <c r="B67" s="273" t="s">
        <v>175</v>
      </c>
      <c r="C67" s="273" t="s">
        <v>237</v>
      </c>
      <c r="D67" s="274" t="s">
        <v>283</v>
      </c>
      <c r="E67" s="275" t="s">
        <v>284</v>
      </c>
      <c r="F67" s="273" t="s">
        <v>280</v>
      </c>
      <c r="G67" s="276"/>
      <c r="H67" s="277">
        <v>73</v>
      </c>
      <c r="I67" s="277">
        <f>ROUND(G67*H67,2)</f>
        <v>0</v>
      </c>
      <c r="J67" s="278">
        <v>0</v>
      </c>
      <c r="K67" s="276">
        <f>G67*J67</f>
        <v>0</v>
      </c>
      <c r="L67" s="278">
        <v>0.005</v>
      </c>
      <c r="M67" s="276">
        <f>G67*L67</f>
        <v>0</v>
      </c>
      <c r="N67"/>
      <c r="O67"/>
      <c r="P67"/>
      <c r="Q67"/>
      <c r="R67"/>
      <c r="S67"/>
      <c r="T67"/>
      <c r="U67"/>
      <c r="V67"/>
      <c r="W67"/>
      <c r="X67"/>
      <c r="Y67"/>
      <c r="Z67"/>
      <c r="AA67"/>
    </row>
    <row r="68" spans="1:27" s="279" customFormat="1" ht="12.75" hidden="1">
      <c r="A68" s="273"/>
      <c r="B68" s="273" t="s">
        <v>175</v>
      </c>
      <c r="C68" s="273" t="s">
        <v>237</v>
      </c>
      <c r="D68" s="274" t="s">
        <v>285</v>
      </c>
      <c r="E68" s="275" t="s">
        <v>286</v>
      </c>
      <c r="F68" s="273" t="s">
        <v>280</v>
      </c>
      <c r="G68" s="276"/>
      <c r="H68" s="277">
        <v>91.2</v>
      </c>
      <c r="I68" s="277">
        <f>ROUND(G68*H68,2)</f>
        <v>0</v>
      </c>
      <c r="J68" s="278">
        <v>0</v>
      </c>
      <c r="K68" s="276">
        <f>G68*J68</f>
        <v>0</v>
      </c>
      <c r="L68" s="278">
        <v>0.012999999999999998</v>
      </c>
      <c r="M68" s="276">
        <f>G68*L68</f>
        <v>0</v>
      </c>
      <c r="N68"/>
      <c r="O68"/>
      <c r="P68"/>
      <c r="Q68"/>
      <c r="R68"/>
      <c r="S68"/>
      <c r="T68"/>
      <c r="U68"/>
      <c r="V68"/>
      <c r="W68"/>
      <c r="X68"/>
      <c r="Y68"/>
      <c r="Z68"/>
      <c r="AA68"/>
    </row>
    <row r="69" spans="1:27" s="279" customFormat="1" ht="12.75" hidden="1">
      <c r="A69" s="273"/>
      <c r="B69" s="273" t="s">
        <v>175</v>
      </c>
      <c r="C69" s="273" t="s">
        <v>237</v>
      </c>
      <c r="D69" s="274" t="s">
        <v>287</v>
      </c>
      <c r="E69" s="275" t="s">
        <v>288</v>
      </c>
      <c r="F69" s="273" t="s">
        <v>280</v>
      </c>
      <c r="G69" s="276"/>
      <c r="H69" s="277">
        <v>87.9</v>
      </c>
      <c r="I69" s="277">
        <f>ROUND(G69*H69,2)</f>
        <v>0</v>
      </c>
      <c r="J69" s="278">
        <v>0</v>
      </c>
      <c r="K69" s="276">
        <f>G69*J69</f>
        <v>0</v>
      </c>
      <c r="L69" s="278">
        <v>0.006</v>
      </c>
      <c r="M69" s="276">
        <f>G69*L69</f>
        <v>0</v>
      </c>
      <c r="N69"/>
      <c r="O69"/>
      <c r="P69"/>
      <c r="Q69"/>
      <c r="R69"/>
      <c r="S69"/>
      <c r="T69"/>
      <c r="U69"/>
      <c r="V69"/>
      <c r="W69"/>
      <c r="X69"/>
      <c r="Y69"/>
      <c r="Z69"/>
      <c r="AA69"/>
    </row>
    <row r="70" spans="1:27" s="279" customFormat="1" ht="12.75" hidden="1">
      <c r="A70" s="273"/>
      <c r="B70" s="273" t="s">
        <v>175</v>
      </c>
      <c r="C70" s="273" t="s">
        <v>237</v>
      </c>
      <c r="D70" s="274" t="s">
        <v>289</v>
      </c>
      <c r="E70" s="275" t="s">
        <v>290</v>
      </c>
      <c r="F70" s="273" t="s">
        <v>280</v>
      </c>
      <c r="G70" s="276"/>
      <c r="H70" s="277">
        <v>89.7</v>
      </c>
      <c r="I70" s="277">
        <f>ROUND(G70*H70,2)</f>
        <v>0</v>
      </c>
      <c r="J70" s="278">
        <v>0</v>
      </c>
      <c r="K70" s="276">
        <f>G70*J70</f>
        <v>0</v>
      </c>
      <c r="L70" s="278">
        <v>0.009000000000000001</v>
      </c>
      <c r="M70" s="276">
        <f>G70*L70</f>
        <v>0</v>
      </c>
      <c r="N70"/>
      <c r="O70"/>
      <c r="P70"/>
      <c r="Q70"/>
      <c r="R70"/>
      <c r="S70"/>
      <c r="T70"/>
      <c r="U70"/>
      <c r="V70"/>
      <c r="W70"/>
      <c r="X70"/>
      <c r="Y70"/>
      <c r="Z70"/>
      <c r="AA70"/>
    </row>
    <row r="71" spans="1:27" s="279" customFormat="1" ht="12.75" hidden="1">
      <c r="A71" s="273"/>
      <c r="B71" s="273" t="s">
        <v>175</v>
      </c>
      <c r="C71" s="273" t="s">
        <v>237</v>
      </c>
      <c r="D71" s="274" t="s">
        <v>291</v>
      </c>
      <c r="E71" s="275" t="s">
        <v>292</v>
      </c>
      <c r="F71" s="273" t="s">
        <v>280</v>
      </c>
      <c r="G71" s="276"/>
      <c r="H71" s="277">
        <v>102</v>
      </c>
      <c r="I71" s="277">
        <f>ROUND(G71*H71,2)</f>
        <v>0</v>
      </c>
      <c r="J71" s="278">
        <v>0</v>
      </c>
      <c r="K71" s="276">
        <f>G71*J71</f>
        <v>0</v>
      </c>
      <c r="L71" s="278">
        <v>0.012999999999999998</v>
      </c>
      <c r="M71" s="276">
        <f>G71*L71</f>
        <v>0</v>
      </c>
      <c r="N71"/>
      <c r="O71"/>
      <c r="P71"/>
      <c r="Q71"/>
      <c r="R71"/>
      <c r="S71"/>
      <c r="T71"/>
      <c r="U71"/>
      <c r="V71"/>
      <c r="W71"/>
      <c r="X71"/>
      <c r="Y71"/>
      <c r="Z71"/>
      <c r="AA71"/>
    </row>
    <row r="72" spans="1:27" s="279" customFormat="1" ht="12.75" hidden="1">
      <c r="A72" s="273"/>
      <c r="B72" s="273" t="s">
        <v>175</v>
      </c>
      <c r="C72" s="273" t="s">
        <v>237</v>
      </c>
      <c r="D72" s="274" t="s">
        <v>293</v>
      </c>
      <c r="E72" s="275" t="s">
        <v>294</v>
      </c>
      <c r="F72" s="273" t="s">
        <v>280</v>
      </c>
      <c r="G72" s="276"/>
      <c r="H72" s="277">
        <v>122</v>
      </c>
      <c r="I72" s="277">
        <f>ROUND(G72*H72,2)</f>
        <v>0</v>
      </c>
      <c r="J72" s="278">
        <v>0</v>
      </c>
      <c r="K72" s="276">
        <f>G72*J72</f>
        <v>0</v>
      </c>
      <c r="L72" s="278">
        <v>0.018</v>
      </c>
      <c r="M72" s="276">
        <f>G72*L72</f>
        <v>0</v>
      </c>
      <c r="N72"/>
      <c r="O72"/>
      <c r="P72"/>
      <c r="Q72"/>
      <c r="R72"/>
      <c r="S72"/>
      <c r="T72"/>
      <c r="U72"/>
      <c r="V72"/>
      <c r="W72"/>
      <c r="X72"/>
      <c r="Y72"/>
      <c r="Z72"/>
      <c r="AA72"/>
    </row>
    <row r="73" spans="1:27" s="279" customFormat="1" ht="12.75" hidden="1">
      <c r="A73" s="273"/>
      <c r="B73" s="273" t="s">
        <v>175</v>
      </c>
      <c r="C73" s="273" t="s">
        <v>237</v>
      </c>
      <c r="D73" s="274" t="s">
        <v>295</v>
      </c>
      <c r="E73" s="275" t="s">
        <v>296</v>
      </c>
      <c r="F73" s="273" t="s">
        <v>280</v>
      </c>
      <c r="G73" s="276"/>
      <c r="H73" s="277">
        <v>79</v>
      </c>
      <c r="I73" s="277">
        <f>ROUND(G73*H73,2)</f>
        <v>0</v>
      </c>
      <c r="J73" s="278">
        <v>0</v>
      </c>
      <c r="K73" s="276">
        <f>G73*J73</f>
        <v>0</v>
      </c>
      <c r="L73" s="278">
        <v>0.009000000000000001</v>
      </c>
      <c r="M73" s="276">
        <f>G73*L73</f>
        <v>0</v>
      </c>
      <c r="N73"/>
      <c r="O73"/>
      <c r="P73"/>
      <c r="Q73"/>
      <c r="R73"/>
      <c r="S73"/>
      <c r="T73"/>
      <c r="U73"/>
      <c r="V73"/>
      <c r="W73"/>
      <c r="X73"/>
      <c r="Y73"/>
      <c r="Z73"/>
      <c r="AA73"/>
    </row>
    <row r="74" spans="1:27" s="279" customFormat="1" ht="12.75" hidden="1">
      <c r="A74" s="273"/>
      <c r="B74" s="273" t="s">
        <v>175</v>
      </c>
      <c r="C74" s="273" t="s">
        <v>237</v>
      </c>
      <c r="D74" s="274" t="s">
        <v>297</v>
      </c>
      <c r="E74" s="275" t="s">
        <v>298</v>
      </c>
      <c r="F74" s="273" t="s">
        <v>280</v>
      </c>
      <c r="G74" s="276"/>
      <c r="H74" s="277">
        <v>89.7</v>
      </c>
      <c r="I74" s="277">
        <f>ROUND(G74*H74,2)</f>
        <v>0</v>
      </c>
      <c r="J74" s="278">
        <v>0</v>
      </c>
      <c r="K74" s="276">
        <f>G74*J74</f>
        <v>0</v>
      </c>
      <c r="L74" s="278">
        <v>0.012999999999999998</v>
      </c>
      <c r="M74" s="276">
        <f>G74*L74</f>
        <v>0</v>
      </c>
      <c r="N74"/>
      <c r="O74"/>
      <c r="P74"/>
      <c r="Q74"/>
      <c r="R74"/>
      <c r="S74"/>
      <c r="T74"/>
      <c r="U74"/>
      <c r="V74"/>
      <c r="W74"/>
      <c r="X74"/>
      <c r="Y74"/>
      <c r="Z74"/>
      <c r="AA74"/>
    </row>
    <row r="75" spans="1:27" s="279" customFormat="1" ht="12.75" hidden="1">
      <c r="A75" s="273"/>
      <c r="B75" s="273" t="s">
        <v>175</v>
      </c>
      <c r="C75" s="273" t="s">
        <v>237</v>
      </c>
      <c r="D75" s="274" t="s">
        <v>299</v>
      </c>
      <c r="E75" s="275" t="s">
        <v>300</v>
      </c>
      <c r="F75" s="273" t="s">
        <v>280</v>
      </c>
      <c r="G75" s="276"/>
      <c r="H75" s="277">
        <v>130</v>
      </c>
      <c r="I75" s="277">
        <f>ROUND(G75*H75,2)</f>
        <v>0</v>
      </c>
      <c r="J75" s="278">
        <v>0</v>
      </c>
      <c r="K75" s="276">
        <f>G75*J75</f>
        <v>0</v>
      </c>
      <c r="L75" s="278">
        <v>0.025</v>
      </c>
      <c r="M75" s="276">
        <f>G75*L75</f>
        <v>0</v>
      </c>
      <c r="N75"/>
      <c r="O75"/>
      <c r="P75"/>
      <c r="Q75"/>
      <c r="R75"/>
      <c r="S75"/>
      <c r="T75"/>
      <c r="U75"/>
      <c r="V75"/>
      <c r="W75"/>
      <c r="X75"/>
      <c r="Y75"/>
      <c r="Z75"/>
      <c r="AA75"/>
    </row>
    <row r="76" spans="1:27" s="279" customFormat="1" ht="12.75" hidden="1">
      <c r="A76" s="273"/>
      <c r="B76" s="273" t="s">
        <v>175</v>
      </c>
      <c r="C76" s="273" t="s">
        <v>237</v>
      </c>
      <c r="D76" s="274" t="s">
        <v>301</v>
      </c>
      <c r="E76" s="275" t="s">
        <v>302</v>
      </c>
      <c r="F76" s="273" t="s">
        <v>280</v>
      </c>
      <c r="G76" s="276"/>
      <c r="H76" s="277">
        <v>102</v>
      </c>
      <c r="I76" s="277">
        <f>ROUND(G76*H76,2)</f>
        <v>0</v>
      </c>
      <c r="J76" s="278">
        <v>0</v>
      </c>
      <c r="K76" s="276">
        <f>G76*J76</f>
        <v>0</v>
      </c>
      <c r="L76" s="278">
        <v>0.018</v>
      </c>
      <c r="M76" s="276">
        <f>G76*L76</f>
        <v>0</v>
      </c>
      <c r="N76"/>
      <c r="O76"/>
      <c r="P76"/>
      <c r="Q76"/>
      <c r="R76"/>
      <c r="S76"/>
      <c r="T76"/>
      <c r="U76"/>
      <c r="V76"/>
      <c r="W76"/>
      <c r="X76"/>
      <c r="Y76"/>
      <c r="Z76"/>
      <c r="AA76"/>
    </row>
    <row r="77" spans="1:27" s="279" customFormat="1" ht="12.75" hidden="1">
      <c r="A77" s="273"/>
      <c r="B77" s="273" t="s">
        <v>175</v>
      </c>
      <c r="C77" s="273" t="s">
        <v>237</v>
      </c>
      <c r="D77" s="274" t="s">
        <v>303</v>
      </c>
      <c r="E77" s="275" t="s">
        <v>304</v>
      </c>
      <c r="F77" s="273" t="s">
        <v>280</v>
      </c>
      <c r="G77" s="276"/>
      <c r="H77" s="277">
        <v>126</v>
      </c>
      <c r="I77" s="277">
        <f>ROUND(G77*H77,2)</f>
        <v>0</v>
      </c>
      <c r="J77" s="278">
        <v>0</v>
      </c>
      <c r="K77" s="276">
        <f>G77*J77</f>
        <v>0</v>
      </c>
      <c r="L77" s="278">
        <v>0.027000000000000003</v>
      </c>
      <c r="M77" s="276">
        <f>G77*L77</f>
        <v>0</v>
      </c>
      <c r="N77"/>
      <c r="O77"/>
      <c r="P77"/>
      <c r="Q77"/>
      <c r="R77"/>
      <c r="S77"/>
      <c r="T77"/>
      <c r="U77"/>
      <c r="V77"/>
      <c r="W77"/>
      <c r="X77"/>
      <c r="Y77"/>
      <c r="Z77"/>
      <c r="AA77"/>
    </row>
    <row r="78" spans="1:27" s="279" customFormat="1" ht="12.75" hidden="1">
      <c r="A78" s="273"/>
      <c r="B78" s="273" t="s">
        <v>175</v>
      </c>
      <c r="C78" s="273" t="s">
        <v>237</v>
      </c>
      <c r="D78" s="274" t="s">
        <v>305</v>
      </c>
      <c r="E78" s="275" t="s">
        <v>306</v>
      </c>
      <c r="F78" s="273" t="s">
        <v>280</v>
      </c>
      <c r="G78" s="276"/>
      <c r="H78" s="277">
        <v>177</v>
      </c>
      <c r="I78" s="277">
        <f>ROUND(G78*H78,2)</f>
        <v>0</v>
      </c>
      <c r="J78" s="278">
        <v>0</v>
      </c>
      <c r="K78" s="276">
        <f>G78*J78</f>
        <v>0</v>
      </c>
      <c r="L78" s="278">
        <v>0.038</v>
      </c>
      <c r="M78" s="276">
        <f>G78*L78</f>
        <v>0</v>
      </c>
      <c r="N78"/>
      <c r="O78"/>
      <c r="P78"/>
      <c r="Q78"/>
      <c r="R78"/>
      <c r="S78"/>
      <c r="T78"/>
      <c r="U78"/>
      <c r="V78"/>
      <c r="W78"/>
      <c r="X78"/>
      <c r="Y78"/>
      <c r="Z78"/>
      <c r="AA78"/>
    </row>
    <row r="79" spans="1:27" s="279" customFormat="1" ht="12.75" hidden="1">
      <c r="A79" s="273"/>
      <c r="B79" s="273" t="s">
        <v>175</v>
      </c>
      <c r="C79" s="273" t="s">
        <v>237</v>
      </c>
      <c r="D79" s="274" t="s">
        <v>307</v>
      </c>
      <c r="E79" s="275" t="s">
        <v>308</v>
      </c>
      <c r="F79" s="273" t="s">
        <v>280</v>
      </c>
      <c r="G79" s="276"/>
      <c r="H79" s="277">
        <v>199</v>
      </c>
      <c r="I79" s="277">
        <f>ROUND(G79*H79,2)</f>
        <v>0</v>
      </c>
      <c r="J79" s="278">
        <v>0</v>
      </c>
      <c r="K79" s="276">
        <f>G79*J79</f>
        <v>0</v>
      </c>
      <c r="L79" s="278">
        <v>0.04</v>
      </c>
      <c r="M79" s="276">
        <f>G79*L79</f>
        <v>0</v>
      </c>
      <c r="N79"/>
      <c r="O79"/>
      <c r="P79"/>
      <c r="Q79"/>
      <c r="R79"/>
      <c r="S79"/>
      <c r="T79"/>
      <c r="U79"/>
      <c r="V79"/>
      <c r="W79"/>
      <c r="X79"/>
      <c r="Y79"/>
      <c r="Z79"/>
      <c r="AA79"/>
    </row>
    <row r="80" spans="1:27" s="279" customFormat="1" ht="12.75" hidden="1">
      <c r="A80" s="273"/>
      <c r="B80" s="273" t="s">
        <v>175</v>
      </c>
      <c r="C80" s="273" t="s">
        <v>237</v>
      </c>
      <c r="D80" s="274" t="s">
        <v>309</v>
      </c>
      <c r="E80" s="275" t="s">
        <v>310</v>
      </c>
      <c r="F80" s="273" t="s">
        <v>280</v>
      </c>
      <c r="G80" s="276"/>
      <c r="H80" s="277">
        <v>217</v>
      </c>
      <c r="I80" s="277">
        <f>ROUND(G80*H80,2)</f>
        <v>0</v>
      </c>
      <c r="J80" s="278">
        <v>0</v>
      </c>
      <c r="K80" s="276">
        <f>G80*J80</f>
        <v>0</v>
      </c>
      <c r="L80" s="278">
        <v>0.054000000000000006</v>
      </c>
      <c r="M80" s="276">
        <f>G80*L80</f>
        <v>0</v>
      </c>
      <c r="N80"/>
      <c r="O80"/>
      <c r="P80"/>
      <c r="Q80"/>
      <c r="R80"/>
      <c r="S80"/>
      <c r="T80"/>
      <c r="U80"/>
      <c r="V80"/>
      <c r="W80"/>
      <c r="X80"/>
      <c r="Y80"/>
      <c r="Z80"/>
      <c r="AA80"/>
    </row>
    <row r="81" spans="1:27" s="279" customFormat="1" ht="12.75" hidden="1">
      <c r="A81" s="273"/>
      <c r="B81" s="273" t="s">
        <v>175</v>
      </c>
      <c r="C81" s="273" t="s">
        <v>237</v>
      </c>
      <c r="D81" s="274" t="s">
        <v>311</v>
      </c>
      <c r="E81" s="275" t="s">
        <v>312</v>
      </c>
      <c r="F81" s="273" t="s">
        <v>280</v>
      </c>
      <c r="G81" s="276"/>
      <c r="H81" s="277">
        <v>242</v>
      </c>
      <c r="I81" s="277">
        <f>ROUND(G81*H81,2)</f>
        <v>0</v>
      </c>
      <c r="J81" s="278">
        <v>0</v>
      </c>
      <c r="K81" s="276">
        <f>G81*J81</f>
        <v>0</v>
      </c>
      <c r="L81" s="278">
        <v>0.081</v>
      </c>
      <c r="M81" s="276">
        <f>G81*L81</f>
        <v>0</v>
      </c>
      <c r="N81"/>
      <c r="O81"/>
      <c r="P81"/>
      <c r="Q81"/>
      <c r="R81"/>
      <c r="S81"/>
      <c r="T81"/>
      <c r="U81"/>
      <c r="V81"/>
      <c r="W81"/>
      <c r="X81"/>
      <c r="Y81"/>
      <c r="Z81"/>
      <c r="AA81"/>
    </row>
    <row r="82" spans="1:27" s="279" customFormat="1" ht="12.75" hidden="1">
      <c r="A82" s="273">
        <v>12</v>
      </c>
      <c r="B82" s="273" t="s">
        <v>175</v>
      </c>
      <c r="C82" s="273" t="s">
        <v>237</v>
      </c>
      <c r="D82" s="274" t="s">
        <v>313</v>
      </c>
      <c r="E82" s="275" t="s">
        <v>314</v>
      </c>
      <c r="F82" s="273" t="s">
        <v>280</v>
      </c>
      <c r="G82" s="332"/>
      <c r="H82" s="277">
        <v>122</v>
      </c>
      <c r="I82" s="277">
        <f>ROUND(G82*H82,2)</f>
        <v>0</v>
      </c>
      <c r="J82" s="278">
        <v>0</v>
      </c>
      <c r="K82" s="276">
        <f>G82*J82</f>
        <v>0</v>
      </c>
      <c r="L82" s="278">
        <v>0.002</v>
      </c>
      <c r="M82" s="276">
        <f>G82*L82</f>
        <v>0</v>
      </c>
      <c r="N82"/>
      <c r="O82"/>
      <c r="P82"/>
      <c r="Q82"/>
      <c r="R82"/>
      <c r="S82"/>
      <c r="T82"/>
      <c r="U82"/>
      <c r="V82"/>
      <c r="W82"/>
      <c r="X82"/>
      <c r="Y82"/>
      <c r="Z82"/>
      <c r="AA82"/>
    </row>
    <row r="83" spans="1:27" s="279" customFormat="1" ht="12.75" hidden="1">
      <c r="A83" s="273"/>
      <c r="B83" s="273" t="s">
        <v>175</v>
      </c>
      <c r="C83" s="273" t="s">
        <v>237</v>
      </c>
      <c r="D83" s="274" t="s">
        <v>315</v>
      </c>
      <c r="E83" s="275" t="s">
        <v>316</v>
      </c>
      <c r="F83" s="273" t="s">
        <v>280</v>
      </c>
      <c r="G83" s="332"/>
      <c r="H83" s="277">
        <v>162</v>
      </c>
      <c r="I83" s="277">
        <f>ROUND(G83*H83,2)</f>
        <v>0</v>
      </c>
      <c r="J83" s="278">
        <v>0</v>
      </c>
      <c r="K83" s="276">
        <f>G83*J83</f>
        <v>0</v>
      </c>
      <c r="L83" s="278">
        <v>0.005</v>
      </c>
      <c r="M83" s="276">
        <f>G83*L83</f>
        <v>0</v>
      </c>
      <c r="N83"/>
      <c r="O83"/>
      <c r="P83"/>
      <c r="Q83"/>
      <c r="R83"/>
      <c r="S83"/>
      <c r="T83"/>
      <c r="U83"/>
      <c r="V83"/>
      <c r="W83"/>
      <c r="X83"/>
      <c r="Y83"/>
      <c r="Z83"/>
      <c r="AA83"/>
    </row>
    <row r="84" spans="1:27" s="279" customFormat="1" ht="12.75" hidden="1">
      <c r="A84" s="273"/>
      <c r="B84" s="273" t="s">
        <v>175</v>
      </c>
      <c r="C84" s="273" t="s">
        <v>237</v>
      </c>
      <c r="D84" s="274" t="s">
        <v>317</v>
      </c>
      <c r="E84" s="275" t="s">
        <v>318</v>
      </c>
      <c r="F84" s="273" t="s">
        <v>280</v>
      </c>
      <c r="G84" s="332"/>
      <c r="H84" s="277">
        <v>190</v>
      </c>
      <c r="I84" s="277">
        <f>ROUND(G84*H84,2)</f>
        <v>0</v>
      </c>
      <c r="J84" s="278">
        <v>0</v>
      </c>
      <c r="K84" s="276">
        <f>G84*J84</f>
        <v>0</v>
      </c>
      <c r="L84" s="278">
        <v>0.007</v>
      </c>
      <c r="M84" s="276">
        <f>G84*L84</f>
        <v>0</v>
      </c>
      <c r="N84"/>
      <c r="O84"/>
      <c r="P84"/>
      <c r="Q84"/>
      <c r="R84"/>
      <c r="S84"/>
      <c r="T84"/>
      <c r="U84"/>
      <c r="V84"/>
      <c r="W84"/>
      <c r="X84"/>
      <c r="Y84"/>
      <c r="Z84"/>
      <c r="AA84"/>
    </row>
    <row r="85" spans="1:27" s="279" customFormat="1" ht="12.75" hidden="1">
      <c r="A85" s="273"/>
      <c r="B85" s="273" t="s">
        <v>175</v>
      </c>
      <c r="C85" s="273" t="s">
        <v>237</v>
      </c>
      <c r="D85" s="274" t="s">
        <v>319</v>
      </c>
      <c r="E85" s="275" t="s">
        <v>320</v>
      </c>
      <c r="F85" s="273" t="s">
        <v>280</v>
      </c>
      <c r="G85" s="332"/>
      <c r="H85" s="277">
        <v>223</v>
      </c>
      <c r="I85" s="277">
        <f>ROUND(G85*H85,2)</f>
        <v>0</v>
      </c>
      <c r="J85" s="278">
        <v>0</v>
      </c>
      <c r="K85" s="276">
        <f>G85*J85</f>
        <v>0</v>
      </c>
      <c r="L85" s="278">
        <v>0.01</v>
      </c>
      <c r="M85" s="276">
        <f>G85*L85</f>
        <v>0</v>
      </c>
      <c r="N85"/>
      <c r="O85"/>
      <c r="P85"/>
      <c r="Q85"/>
      <c r="R85"/>
      <c r="S85"/>
      <c r="T85"/>
      <c r="U85"/>
      <c r="V85"/>
      <c r="W85"/>
      <c r="X85"/>
      <c r="Y85"/>
      <c r="Z85"/>
      <c r="AA85"/>
    </row>
    <row r="86" spans="1:27" s="279" customFormat="1" ht="12.75" hidden="1">
      <c r="A86" s="273"/>
      <c r="B86" s="273" t="s">
        <v>175</v>
      </c>
      <c r="C86" s="273" t="s">
        <v>237</v>
      </c>
      <c r="D86" s="274" t="s">
        <v>321</v>
      </c>
      <c r="E86" s="275" t="s">
        <v>322</v>
      </c>
      <c r="F86" s="273" t="s">
        <v>280</v>
      </c>
      <c r="G86" s="332"/>
      <c r="H86" s="277">
        <v>227</v>
      </c>
      <c r="I86" s="277">
        <f>ROUND(G86*H86,2)</f>
        <v>0</v>
      </c>
      <c r="J86" s="278">
        <v>0</v>
      </c>
      <c r="K86" s="276">
        <f>G86*J86</f>
        <v>0</v>
      </c>
      <c r="L86" s="278">
        <v>0.008</v>
      </c>
      <c r="M86" s="276">
        <f>G86*L86</f>
        <v>0</v>
      </c>
      <c r="N86"/>
      <c r="O86"/>
      <c r="P86"/>
      <c r="Q86"/>
      <c r="R86"/>
      <c r="S86"/>
      <c r="T86"/>
      <c r="U86"/>
      <c r="V86"/>
      <c r="W86"/>
      <c r="X86"/>
      <c r="Y86"/>
      <c r="Z86"/>
      <c r="AA86"/>
    </row>
    <row r="87" spans="1:27" s="279" customFormat="1" ht="12.75" hidden="1">
      <c r="A87" s="273">
        <v>13</v>
      </c>
      <c r="B87" s="273" t="s">
        <v>175</v>
      </c>
      <c r="C87" s="273" t="s">
        <v>237</v>
      </c>
      <c r="D87" s="274" t="s">
        <v>323</v>
      </c>
      <c r="E87" s="275" t="s">
        <v>324</v>
      </c>
      <c r="F87" s="273" t="s">
        <v>280</v>
      </c>
      <c r="G87" s="332"/>
      <c r="H87" s="277">
        <v>270</v>
      </c>
      <c r="I87" s="277">
        <f>ROUND(G87*H87,2)</f>
        <v>0</v>
      </c>
      <c r="J87" s="278">
        <v>0</v>
      </c>
      <c r="K87" s="276">
        <f>G87*J87</f>
        <v>0</v>
      </c>
      <c r="L87" s="278">
        <v>0.011</v>
      </c>
      <c r="M87" s="276">
        <f>G87*L87</f>
        <v>0</v>
      </c>
      <c r="N87"/>
      <c r="O87"/>
      <c r="P87"/>
      <c r="Q87"/>
      <c r="R87"/>
      <c r="S87"/>
      <c r="T87"/>
      <c r="U87"/>
      <c r="V87"/>
      <c r="W87"/>
      <c r="X87"/>
      <c r="Y87"/>
      <c r="Z87"/>
      <c r="AA87"/>
    </row>
    <row r="88" spans="1:27" s="279" customFormat="1" ht="12.75" hidden="1">
      <c r="A88" s="273"/>
      <c r="B88" s="273" t="s">
        <v>175</v>
      </c>
      <c r="C88" s="273" t="s">
        <v>237</v>
      </c>
      <c r="D88" s="274" t="s">
        <v>325</v>
      </c>
      <c r="E88" s="275" t="s">
        <v>326</v>
      </c>
      <c r="F88" s="273" t="s">
        <v>280</v>
      </c>
      <c r="G88" s="332"/>
      <c r="H88" s="277">
        <v>279</v>
      </c>
      <c r="I88" s="277">
        <f>ROUND(G88*H88,2)</f>
        <v>0</v>
      </c>
      <c r="J88" s="278">
        <v>0</v>
      </c>
      <c r="K88" s="276">
        <f>G88*J88</f>
        <v>0</v>
      </c>
      <c r="L88" s="278">
        <v>0.016</v>
      </c>
      <c r="M88" s="276">
        <f>G88*L88</f>
        <v>0</v>
      </c>
      <c r="N88"/>
      <c r="O88"/>
      <c r="P88"/>
      <c r="Q88"/>
      <c r="R88"/>
      <c r="S88"/>
      <c r="T88"/>
      <c r="U88"/>
      <c r="V88"/>
      <c r="W88"/>
      <c r="X88"/>
      <c r="Y88"/>
      <c r="Z88"/>
      <c r="AA88"/>
    </row>
    <row r="89" spans="1:27" s="279" customFormat="1" ht="12.75" hidden="1">
      <c r="A89" s="273"/>
      <c r="B89" s="273" t="s">
        <v>175</v>
      </c>
      <c r="C89" s="273" t="s">
        <v>237</v>
      </c>
      <c r="D89" s="274" t="s">
        <v>327</v>
      </c>
      <c r="E89" s="275" t="s">
        <v>328</v>
      </c>
      <c r="F89" s="273" t="s">
        <v>280</v>
      </c>
      <c r="G89" s="332"/>
      <c r="H89" s="277">
        <v>227</v>
      </c>
      <c r="I89" s="277">
        <f>ROUND(G89*H89,2)</f>
        <v>0</v>
      </c>
      <c r="J89" s="278">
        <v>0</v>
      </c>
      <c r="K89" s="276">
        <f>G89*J89</f>
        <v>0</v>
      </c>
      <c r="L89" s="278">
        <v>0.011</v>
      </c>
      <c r="M89" s="276">
        <f>G89*L89</f>
        <v>0</v>
      </c>
      <c r="N89"/>
      <c r="O89"/>
      <c r="P89"/>
      <c r="Q89"/>
      <c r="R89"/>
      <c r="S89"/>
      <c r="T89"/>
      <c r="U89"/>
      <c r="V89"/>
      <c r="W89"/>
      <c r="X89"/>
      <c r="Y89"/>
      <c r="Z89"/>
      <c r="AA89"/>
    </row>
    <row r="90" spans="1:27" s="279" customFormat="1" ht="12.75" hidden="1">
      <c r="A90" s="273"/>
      <c r="B90" s="273" t="s">
        <v>175</v>
      </c>
      <c r="C90" s="273" t="s">
        <v>237</v>
      </c>
      <c r="D90" s="274" t="s">
        <v>329</v>
      </c>
      <c r="E90" s="275" t="s">
        <v>330</v>
      </c>
      <c r="F90" s="273" t="s">
        <v>280</v>
      </c>
      <c r="G90" s="332"/>
      <c r="H90" s="277">
        <v>268</v>
      </c>
      <c r="I90" s="277">
        <f>ROUND(G90*H90,2)</f>
        <v>0</v>
      </c>
      <c r="J90" s="278">
        <v>0</v>
      </c>
      <c r="K90" s="276">
        <f>G90*J90</f>
        <v>0</v>
      </c>
      <c r="L90" s="278">
        <v>0.015</v>
      </c>
      <c r="M90" s="276">
        <f>G90*L90</f>
        <v>0</v>
      </c>
      <c r="N90"/>
      <c r="O90"/>
      <c r="P90"/>
      <c r="Q90"/>
      <c r="R90"/>
      <c r="S90"/>
      <c r="T90"/>
      <c r="U90"/>
      <c r="V90"/>
      <c r="W90"/>
      <c r="X90"/>
      <c r="Y90"/>
      <c r="Z90"/>
      <c r="AA90"/>
    </row>
    <row r="91" spans="1:27" s="279" customFormat="1" ht="12.75" hidden="1">
      <c r="A91" s="273"/>
      <c r="B91" s="273" t="s">
        <v>175</v>
      </c>
      <c r="C91" s="273" t="s">
        <v>237</v>
      </c>
      <c r="D91" s="274" t="s">
        <v>331</v>
      </c>
      <c r="E91" s="275" t="s">
        <v>332</v>
      </c>
      <c r="F91" s="273" t="s">
        <v>280</v>
      </c>
      <c r="G91" s="332"/>
      <c r="H91" s="277">
        <v>339</v>
      </c>
      <c r="I91" s="277">
        <f>ROUND(G91*H91,2)</f>
        <v>0</v>
      </c>
      <c r="J91" s="278">
        <v>0</v>
      </c>
      <c r="K91" s="276">
        <f>G91*J91</f>
        <v>0</v>
      </c>
      <c r="L91" s="278">
        <v>0.023</v>
      </c>
      <c r="M91" s="276">
        <f>G91*L91</f>
        <v>0</v>
      </c>
      <c r="N91"/>
      <c r="O91"/>
      <c r="P91"/>
      <c r="Q91"/>
      <c r="R91"/>
      <c r="S91"/>
      <c r="T91"/>
      <c r="U91"/>
      <c r="V91"/>
      <c r="W91"/>
      <c r="X91"/>
      <c r="Y91"/>
      <c r="Z91"/>
      <c r="AA91"/>
    </row>
    <row r="92" spans="1:27" s="279" customFormat="1" ht="12.75" hidden="1">
      <c r="A92" s="273"/>
      <c r="B92" s="273" t="s">
        <v>175</v>
      </c>
      <c r="C92" s="273" t="s">
        <v>237</v>
      </c>
      <c r="D92" s="274" t="s">
        <v>333</v>
      </c>
      <c r="E92" s="275" t="s">
        <v>334</v>
      </c>
      <c r="F92" s="273" t="s">
        <v>280</v>
      </c>
      <c r="G92" s="332"/>
      <c r="H92" s="277">
        <v>379</v>
      </c>
      <c r="I92" s="277">
        <f>ROUND(G92*H92,2)</f>
        <v>0</v>
      </c>
      <c r="J92" s="278">
        <v>0</v>
      </c>
      <c r="K92" s="276">
        <f>G92*J92</f>
        <v>0</v>
      </c>
      <c r="L92" s="278">
        <v>0.022</v>
      </c>
      <c r="M92" s="276">
        <f>G92*L92</f>
        <v>0</v>
      </c>
      <c r="N92"/>
      <c r="O92"/>
      <c r="P92"/>
      <c r="Q92"/>
      <c r="R92"/>
      <c r="S92"/>
      <c r="T92"/>
      <c r="U92"/>
      <c r="V92"/>
      <c r="W92"/>
      <c r="X92"/>
      <c r="Y92"/>
      <c r="Z92"/>
      <c r="AA92"/>
    </row>
    <row r="93" spans="1:27" s="279" customFormat="1" ht="12.75" hidden="1">
      <c r="A93" s="273"/>
      <c r="B93" s="273" t="s">
        <v>175</v>
      </c>
      <c r="C93" s="273" t="s">
        <v>237</v>
      </c>
      <c r="D93" s="274" t="s">
        <v>335</v>
      </c>
      <c r="E93" s="275" t="s">
        <v>336</v>
      </c>
      <c r="F93" s="273" t="s">
        <v>280</v>
      </c>
      <c r="G93" s="332"/>
      <c r="H93" s="277">
        <v>460</v>
      </c>
      <c r="I93" s="277">
        <f>ROUND(G93*H93,2)</f>
        <v>0</v>
      </c>
      <c r="J93" s="278">
        <v>0</v>
      </c>
      <c r="K93" s="276">
        <f>G93*J93</f>
        <v>0</v>
      </c>
      <c r="L93" s="278">
        <v>0.033</v>
      </c>
      <c r="M93" s="276">
        <f>G93*L93</f>
        <v>0</v>
      </c>
      <c r="N93"/>
      <c r="O93"/>
      <c r="P93"/>
      <c r="Q93"/>
      <c r="R93"/>
      <c r="S93"/>
      <c r="T93"/>
      <c r="U93"/>
      <c r="V93"/>
      <c r="W93"/>
      <c r="X93"/>
      <c r="Y93"/>
      <c r="Z93"/>
      <c r="AA93"/>
    </row>
    <row r="94" spans="1:27" s="279" customFormat="1" ht="12.75" hidden="1">
      <c r="A94" s="273"/>
      <c r="B94" s="273" t="s">
        <v>175</v>
      </c>
      <c r="C94" s="273" t="s">
        <v>237</v>
      </c>
      <c r="D94" s="274" t="s">
        <v>337</v>
      </c>
      <c r="E94" s="275" t="s">
        <v>338</v>
      </c>
      <c r="F94" s="273" t="s">
        <v>280</v>
      </c>
      <c r="G94" s="332"/>
      <c r="H94" s="277">
        <v>532</v>
      </c>
      <c r="I94" s="277">
        <f>ROUND(G94*H94,2)</f>
        <v>0</v>
      </c>
      <c r="J94" s="278">
        <v>0</v>
      </c>
      <c r="K94" s="276">
        <f>G94*J94</f>
        <v>0</v>
      </c>
      <c r="L94" s="278">
        <v>0.046</v>
      </c>
      <c r="M94" s="276">
        <f>G94*L94</f>
        <v>0</v>
      </c>
      <c r="N94"/>
      <c r="O94"/>
      <c r="P94"/>
      <c r="Q94"/>
      <c r="R94"/>
      <c r="S94"/>
      <c r="T94"/>
      <c r="U94"/>
      <c r="V94"/>
      <c r="W94"/>
      <c r="X94"/>
      <c r="Y94"/>
      <c r="Z94"/>
      <c r="AA94"/>
    </row>
    <row r="95" spans="1:27" s="279" customFormat="1" ht="12.75" hidden="1">
      <c r="A95" s="273"/>
      <c r="B95" s="273" t="s">
        <v>175</v>
      </c>
      <c r="C95" s="273" t="s">
        <v>237</v>
      </c>
      <c r="D95" s="274" t="s">
        <v>339</v>
      </c>
      <c r="E95" s="275" t="s">
        <v>340</v>
      </c>
      <c r="F95" s="273" t="s">
        <v>280</v>
      </c>
      <c r="G95" s="332"/>
      <c r="H95" s="277">
        <v>579</v>
      </c>
      <c r="I95" s="277">
        <f>ROUND(G95*H95,2)</f>
        <v>0</v>
      </c>
      <c r="J95" s="278">
        <v>0</v>
      </c>
      <c r="K95" s="276">
        <f>G95*J95</f>
        <v>0</v>
      </c>
      <c r="L95" s="278">
        <v>0.049</v>
      </c>
      <c r="M95" s="276">
        <f>G95*L95</f>
        <v>0</v>
      </c>
      <c r="N95"/>
      <c r="O95"/>
      <c r="P95"/>
      <c r="Q95"/>
      <c r="R95"/>
      <c r="S95"/>
      <c r="T95"/>
      <c r="U95"/>
      <c r="V95"/>
      <c r="W95"/>
      <c r="X95"/>
      <c r="Y95"/>
      <c r="Z95"/>
      <c r="AA95"/>
    </row>
    <row r="96" spans="1:27" s="279" customFormat="1" ht="12.75" hidden="1">
      <c r="A96" s="273"/>
      <c r="B96" s="273" t="s">
        <v>175</v>
      </c>
      <c r="C96" s="273" t="s">
        <v>237</v>
      </c>
      <c r="D96" s="274" t="s">
        <v>341</v>
      </c>
      <c r="E96" s="275" t="s">
        <v>342</v>
      </c>
      <c r="F96" s="273" t="s">
        <v>280</v>
      </c>
      <c r="G96" s="332"/>
      <c r="H96" s="277">
        <v>616</v>
      </c>
      <c r="I96" s="277">
        <f>ROUND(G96*H96,2)</f>
        <v>0</v>
      </c>
      <c r="J96" s="278">
        <v>0</v>
      </c>
      <c r="K96" s="276">
        <f>G96*J96</f>
        <v>0</v>
      </c>
      <c r="L96" s="278">
        <v>0.066</v>
      </c>
      <c r="M96" s="276">
        <f>G96*L96</f>
        <v>0</v>
      </c>
      <c r="N96"/>
      <c r="O96"/>
      <c r="P96"/>
      <c r="Q96"/>
      <c r="R96"/>
      <c r="S96"/>
      <c r="T96"/>
      <c r="U96"/>
      <c r="V96"/>
      <c r="W96"/>
      <c r="X96"/>
      <c r="Y96"/>
      <c r="Z96"/>
      <c r="AA96"/>
    </row>
    <row r="97" spans="1:27" s="279" customFormat="1" ht="12.75" hidden="1">
      <c r="A97" s="273"/>
      <c r="B97" s="273" t="s">
        <v>175</v>
      </c>
      <c r="C97" s="273" t="s">
        <v>237</v>
      </c>
      <c r="D97" s="274" t="s">
        <v>343</v>
      </c>
      <c r="E97" s="275" t="s">
        <v>344</v>
      </c>
      <c r="F97" s="273" t="s">
        <v>280</v>
      </c>
      <c r="G97" s="332"/>
      <c r="H97" s="277">
        <v>1090</v>
      </c>
      <c r="I97" s="277">
        <f>ROUND(G97*H97,2)</f>
        <v>0</v>
      </c>
      <c r="J97" s="278">
        <v>0</v>
      </c>
      <c r="K97" s="276">
        <f>G97*J97</f>
        <v>0</v>
      </c>
      <c r="L97" s="278">
        <v>0.087</v>
      </c>
      <c r="M97" s="276">
        <f>G97*L97</f>
        <v>0</v>
      </c>
      <c r="N97"/>
      <c r="O97"/>
      <c r="P97"/>
      <c r="Q97"/>
      <c r="R97"/>
      <c r="S97"/>
      <c r="T97"/>
      <c r="U97"/>
      <c r="V97"/>
      <c r="W97"/>
      <c r="X97"/>
      <c r="Y97"/>
      <c r="Z97"/>
      <c r="AA97"/>
    </row>
    <row r="98" spans="1:27" s="279" customFormat="1" ht="12.75" hidden="1">
      <c r="A98" s="273"/>
      <c r="B98" s="273" t="s">
        <v>175</v>
      </c>
      <c r="C98" s="273" t="s">
        <v>237</v>
      </c>
      <c r="D98" s="274" t="s">
        <v>345</v>
      </c>
      <c r="E98" s="275" t="s">
        <v>346</v>
      </c>
      <c r="F98" s="273" t="s">
        <v>280</v>
      </c>
      <c r="G98" s="332"/>
      <c r="H98" s="277">
        <v>1310</v>
      </c>
      <c r="I98" s="277">
        <f>ROUND(G98*H98,2)</f>
        <v>0</v>
      </c>
      <c r="J98" s="278">
        <v>0</v>
      </c>
      <c r="K98" s="276">
        <f>G98*J98</f>
        <v>0</v>
      </c>
      <c r="L98" s="278">
        <v>0.124</v>
      </c>
      <c r="M98" s="276">
        <f>G98*L98</f>
        <v>0</v>
      </c>
      <c r="N98"/>
      <c r="O98"/>
      <c r="P98"/>
      <c r="Q98"/>
      <c r="R98"/>
      <c r="S98"/>
      <c r="T98"/>
      <c r="U98"/>
      <c r="V98"/>
      <c r="W98"/>
      <c r="X98"/>
      <c r="Y98"/>
      <c r="Z98"/>
      <c r="AA98"/>
    </row>
    <row r="99" spans="1:27" s="279" customFormat="1" ht="12.75" hidden="1">
      <c r="A99" s="273"/>
      <c r="B99" s="273" t="s">
        <v>175</v>
      </c>
      <c r="C99" s="273" t="s">
        <v>237</v>
      </c>
      <c r="D99" s="274" t="s">
        <v>347</v>
      </c>
      <c r="E99" s="275" t="s">
        <v>348</v>
      </c>
      <c r="F99" s="273" t="s">
        <v>280</v>
      </c>
      <c r="G99" s="332"/>
      <c r="H99" s="277">
        <v>34.3</v>
      </c>
      <c r="I99" s="277">
        <f>ROUND(G99*H99,2)</f>
        <v>0</v>
      </c>
      <c r="J99" s="278">
        <v>0</v>
      </c>
      <c r="K99" s="276">
        <f>G99*J99</f>
        <v>0</v>
      </c>
      <c r="L99" s="278">
        <v>0.001</v>
      </c>
      <c r="M99" s="276">
        <f>G99*L99</f>
        <v>0</v>
      </c>
      <c r="N99"/>
      <c r="O99"/>
      <c r="P99"/>
      <c r="Q99"/>
      <c r="R99"/>
      <c r="S99"/>
      <c r="T99"/>
      <c r="U99"/>
      <c r="V99"/>
      <c r="W99"/>
      <c r="X99"/>
      <c r="Y99"/>
      <c r="Z99"/>
      <c r="AA99"/>
    </row>
    <row r="100" spans="1:27" s="279" customFormat="1" ht="12.75" hidden="1">
      <c r="A100" s="273">
        <v>14</v>
      </c>
      <c r="B100" s="273" t="s">
        <v>175</v>
      </c>
      <c r="C100" s="273" t="s">
        <v>237</v>
      </c>
      <c r="D100" s="274" t="s">
        <v>349</v>
      </c>
      <c r="E100" s="275" t="s">
        <v>350</v>
      </c>
      <c r="F100" s="273" t="s">
        <v>280</v>
      </c>
      <c r="G100" s="332"/>
      <c r="H100" s="277">
        <v>35.8</v>
      </c>
      <c r="I100" s="277">
        <f>ROUND(G100*H100,2)</f>
        <v>0</v>
      </c>
      <c r="J100" s="278">
        <v>0</v>
      </c>
      <c r="K100" s="276">
        <f>G100*J100</f>
        <v>0</v>
      </c>
      <c r="L100" s="278">
        <v>0.002</v>
      </c>
      <c r="M100" s="276">
        <f>G100*L100</f>
        <v>0</v>
      </c>
      <c r="N100"/>
      <c r="O100"/>
      <c r="P100"/>
      <c r="Q100"/>
      <c r="R100"/>
      <c r="S100"/>
      <c r="T100"/>
      <c r="U100"/>
      <c r="V100"/>
      <c r="W100"/>
      <c r="X100"/>
      <c r="Y100"/>
      <c r="Z100"/>
      <c r="AA100"/>
    </row>
    <row r="101" spans="1:27" s="279" customFormat="1" ht="12.75" hidden="1">
      <c r="A101" s="273"/>
      <c r="B101" s="273" t="s">
        <v>175</v>
      </c>
      <c r="C101" s="273" t="s">
        <v>237</v>
      </c>
      <c r="D101" s="274" t="s">
        <v>351</v>
      </c>
      <c r="E101" s="275" t="s">
        <v>352</v>
      </c>
      <c r="F101" s="273" t="s">
        <v>280</v>
      </c>
      <c r="G101" s="332"/>
      <c r="H101" s="277">
        <v>37.2</v>
      </c>
      <c r="I101" s="277">
        <f>ROUND(G101*H101,2)</f>
        <v>0</v>
      </c>
      <c r="J101" s="278">
        <v>0</v>
      </c>
      <c r="K101" s="276">
        <f>G101*J101</f>
        <v>0</v>
      </c>
      <c r="L101" s="278">
        <v>0.002</v>
      </c>
      <c r="M101" s="276">
        <f>G101*L101</f>
        <v>0</v>
      </c>
      <c r="N101"/>
      <c r="O101"/>
      <c r="P101"/>
      <c r="Q101"/>
      <c r="R101"/>
      <c r="S101"/>
      <c r="T101"/>
      <c r="U101"/>
      <c r="V101"/>
      <c r="W101"/>
      <c r="X101"/>
      <c r="Y101"/>
      <c r="Z101"/>
      <c r="AA101"/>
    </row>
    <row r="102" spans="1:27" s="279" customFormat="1" ht="12.75" hidden="1">
      <c r="A102" s="273"/>
      <c r="B102" s="273" t="s">
        <v>175</v>
      </c>
      <c r="C102" s="273" t="s">
        <v>237</v>
      </c>
      <c r="D102" s="274" t="s">
        <v>353</v>
      </c>
      <c r="E102" s="275" t="s">
        <v>354</v>
      </c>
      <c r="F102" s="273" t="s">
        <v>280</v>
      </c>
      <c r="G102" s="332"/>
      <c r="H102" s="277">
        <v>43.2</v>
      </c>
      <c r="I102" s="277">
        <f>ROUND(G102*H102,2)</f>
        <v>0</v>
      </c>
      <c r="J102" s="278">
        <v>0</v>
      </c>
      <c r="K102" s="276">
        <f>G102*J102</f>
        <v>0</v>
      </c>
      <c r="L102" s="278">
        <v>0.003</v>
      </c>
      <c r="M102" s="276">
        <f>G102*L102</f>
        <v>0</v>
      </c>
      <c r="N102"/>
      <c r="O102"/>
      <c r="P102"/>
      <c r="Q102"/>
      <c r="R102"/>
      <c r="S102"/>
      <c r="T102"/>
      <c r="U102"/>
      <c r="V102"/>
      <c r="W102"/>
      <c r="X102"/>
      <c r="Y102"/>
      <c r="Z102"/>
      <c r="AA102"/>
    </row>
    <row r="103" spans="1:27" s="279" customFormat="1" ht="12.75" hidden="1">
      <c r="A103" s="273"/>
      <c r="B103" s="273" t="s">
        <v>175</v>
      </c>
      <c r="C103" s="273" t="s">
        <v>237</v>
      </c>
      <c r="D103" s="274" t="s">
        <v>355</v>
      </c>
      <c r="E103" s="275" t="s">
        <v>356</v>
      </c>
      <c r="F103" s="273" t="s">
        <v>280</v>
      </c>
      <c r="G103" s="332"/>
      <c r="H103" s="277">
        <v>46.2</v>
      </c>
      <c r="I103" s="277">
        <f>ROUND(G103*H103,2)</f>
        <v>0</v>
      </c>
      <c r="J103" s="278">
        <v>0</v>
      </c>
      <c r="K103" s="276">
        <f>G103*J103</f>
        <v>0</v>
      </c>
      <c r="L103" s="278">
        <v>0.005</v>
      </c>
      <c r="M103" s="276">
        <f>G103*L103</f>
        <v>0</v>
      </c>
      <c r="N103"/>
      <c r="O103"/>
      <c r="P103"/>
      <c r="Q103"/>
      <c r="R103"/>
      <c r="S103"/>
      <c r="T103"/>
      <c r="U103"/>
      <c r="V103"/>
      <c r="W103"/>
      <c r="X103"/>
      <c r="Y103"/>
      <c r="Z103"/>
      <c r="AA103"/>
    </row>
    <row r="104" spans="1:27" s="279" customFormat="1" ht="12.75" hidden="1">
      <c r="A104" s="273"/>
      <c r="B104" s="273" t="s">
        <v>175</v>
      </c>
      <c r="C104" s="273" t="s">
        <v>237</v>
      </c>
      <c r="D104" s="274" t="s">
        <v>357</v>
      </c>
      <c r="E104" s="275" t="s">
        <v>358</v>
      </c>
      <c r="F104" s="273" t="s">
        <v>280</v>
      </c>
      <c r="G104" s="332"/>
      <c r="H104" s="277">
        <v>65.8</v>
      </c>
      <c r="I104" s="277">
        <f>ROUND(G104*H104,2)</f>
        <v>0</v>
      </c>
      <c r="J104" s="278">
        <v>0</v>
      </c>
      <c r="K104" s="276">
        <f>G104*J104</f>
        <v>0</v>
      </c>
      <c r="L104" s="278">
        <v>0.001</v>
      </c>
      <c r="M104" s="276">
        <f>G104*L104</f>
        <v>0</v>
      </c>
      <c r="N104"/>
      <c r="O104"/>
      <c r="P104"/>
      <c r="Q104"/>
      <c r="R104"/>
      <c r="S104"/>
      <c r="T104"/>
      <c r="U104"/>
      <c r="V104"/>
      <c r="W104"/>
      <c r="X104"/>
      <c r="Y104"/>
      <c r="Z104"/>
      <c r="AA104"/>
    </row>
    <row r="105" spans="1:27" s="279" customFormat="1" ht="12.75" hidden="1">
      <c r="A105" s="273"/>
      <c r="B105" s="273" t="s">
        <v>175</v>
      </c>
      <c r="C105" s="273" t="s">
        <v>237</v>
      </c>
      <c r="D105" s="274" t="s">
        <v>359</v>
      </c>
      <c r="E105" s="275" t="s">
        <v>360</v>
      </c>
      <c r="F105" s="273" t="s">
        <v>280</v>
      </c>
      <c r="G105" s="332"/>
      <c r="H105" s="277">
        <v>67.3</v>
      </c>
      <c r="I105" s="277">
        <f>ROUND(G105*H105,2)</f>
        <v>0</v>
      </c>
      <c r="J105" s="278">
        <v>0</v>
      </c>
      <c r="K105" s="276">
        <f>G105*J105</f>
        <v>0</v>
      </c>
      <c r="L105" s="278">
        <v>0.002</v>
      </c>
      <c r="M105" s="276">
        <f>G105*L105</f>
        <v>0</v>
      </c>
      <c r="N105"/>
      <c r="O105"/>
      <c r="P105"/>
      <c r="Q105"/>
      <c r="R105"/>
      <c r="S105"/>
      <c r="T105"/>
      <c r="U105"/>
      <c r="V105"/>
      <c r="W105"/>
      <c r="X105"/>
      <c r="Y105"/>
      <c r="Z105"/>
      <c r="AA105"/>
    </row>
    <row r="106" spans="1:27" s="279" customFormat="1" ht="12.75" hidden="1">
      <c r="A106" s="273"/>
      <c r="B106" s="273" t="s">
        <v>175</v>
      </c>
      <c r="C106" s="273" t="s">
        <v>237</v>
      </c>
      <c r="D106" s="274" t="s">
        <v>361</v>
      </c>
      <c r="E106" s="275" t="s">
        <v>362</v>
      </c>
      <c r="F106" s="273" t="s">
        <v>280</v>
      </c>
      <c r="G106" s="332"/>
      <c r="H106" s="277">
        <v>68.8</v>
      </c>
      <c r="I106" s="277">
        <f>ROUND(G106*H106,2)</f>
        <v>0</v>
      </c>
      <c r="J106" s="278">
        <v>0</v>
      </c>
      <c r="K106" s="276">
        <f>G106*J106</f>
        <v>0</v>
      </c>
      <c r="L106" s="278">
        <v>0.002</v>
      </c>
      <c r="M106" s="276">
        <f>G106*L106</f>
        <v>0</v>
      </c>
      <c r="N106"/>
      <c r="O106"/>
      <c r="P106"/>
      <c r="Q106"/>
      <c r="R106"/>
      <c r="S106"/>
      <c r="T106"/>
      <c r="U106"/>
      <c r="V106"/>
      <c r="W106"/>
      <c r="X106"/>
      <c r="Y106"/>
      <c r="Z106"/>
      <c r="AA106"/>
    </row>
    <row r="107" spans="1:27" s="279" customFormat="1" ht="12.75" hidden="1">
      <c r="A107" s="273"/>
      <c r="B107" s="273" t="s">
        <v>175</v>
      </c>
      <c r="C107" s="273" t="s">
        <v>237</v>
      </c>
      <c r="D107" s="274" t="s">
        <v>363</v>
      </c>
      <c r="E107" s="275" t="s">
        <v>364</v>
      </c>
      <c r="F107" s="273" t="s">
        <v>280</v>
      </c>
      <c r="G107" s="332"/>
      <c r="H107" s="277">
        <v>76.3</v>
      </c>
      <c r="I107" s="277">
        <f>ROUND(G107*H107,2)</f>
        <v>0</v>
      </c>
      <c r="J107" s="278">
        <v>0</v>
      </c>
      <c r="K107" s="276">
        <f>G107*J107</f>
        <v>0</v>
      </c>
      <c r="L107" s="278">
        <v>0.003</v>
      </c>
      <c r="M107" s="276">
        <f>G107*L107</f>
        <v>0</v>
      </c>
      <c r="N107"/>
      <c r="O107"/>
      <c r="P107"/>
      <c r="Q107"/>
      <c r="R107"/>
      <c r="S107"/>
      <c r="T107"/>
      <c r="U107"/>
      <c r="V107"/>
      <c r="W107"/>
      <c r="X107"/>
      <c r="Y107"/>
      <c r="Z107"/>
      <c r="AA107"/>
    </row>
    <row r="108" spans="1:27" s="279" customFormat="1" ht="12.75" hidden="1">
      <c r="A108" s="273"/>
      <c r="B108" s="273" t="s">
        <v>175</v>
      </c>
      <c r="C108" s="273" t="s">
        <v>237</v>
      </c>
      <c r="D108" s="274" t="s">
        <v>365</v>
      </c>
      <c r="E108" s="275" t="s">
        <v>366</v>
      </c>
      <c r="F108" s="273" t="s">
        <v>280</v>
      </c>
      <c r="G108" s="332"/>
      <c r="H108" s="277">
        <v>83.7</v>
      </c>
      <c r="I108" s="277">
        <f>ROUND(G108*H108,2)</f>
        <v>0</v>
      </c>
      <c r="J108" s="278">
        <v>0</v>
      </c>
      <c r="K108" s="276">
        <f>G108*J108</f>
        <v>0</v>
      </c>
      <c r="L108" s="278">
        <v>0.005</v>
      </c>
      <c r="M108" s="276">
        <f>G108*L108</f>
        <v>0</v>
      </c>
      <c r="N108"/>
      <c r="O108"/>
      <c r="P108"/>
      <c r="Q108"/>
      <c r="R108"/>
      <c r="S108"/>
      <c r="T108"/>
      <c r="U108"/>
      <c r="V108"/>
      <c r="W108"/>
      <c r="X108"/>
      <c r="Y108"/>
      <c r="Z108"/>
      <c r="AA108"/>
    </row>
    <row r="109" spans="1:27" s="279" customFormat="1" ht="12.75" hidden="1">
      <c r="A109" s="273"/>
      <c r="B109" s="273" t="s">
        <v>175</v>
      </c>
      <c r="C109" s="273" t="s">
        <v>237</v>
      </c>
      <c r="D109" s="274" t="s">
        <v>367</v>
      </c>
      <c r="E109" s="275" t="s">
        <v>368</v>
      </c>
      <c r="F109" s="273" t="s">
        <v>280</v>
      </c>
      <c r="G109" s="332"/>
      <c r="H109" s="277">
        <v>161</v>
      </c>
      <c r="I109" s="277">
        <f>ROUND(G109*H109,2)</f>
        <v>0</v>
      </c>
      <c r="J109" s="278">
        <v>0</v>
      </c>
      <c r="K109" s="276">
        <f>G109*J109</f>
        <v>0</v>
      </c>
      <c r="L109" s="278">
        <v>0.002</v>
      </c>
      <c r="M109" s="276">
        <f>G109*L109</f>
        <v>0</v>
      </c>
      <c r="N109"/>
      <c r="O109"/>
      <c r="P109"/>
      <c r="Q109"/>
      <c r="R109"/>
      <c r="S109"/>
      <c r="T109"/>
      <c r="U109"/>
      <c r="V109"/>
      <c r="W109"/>
      <c r="X109"/>
      <c r="Y109"/>
      <c r="Z109"/>
      <c r="AA109"/>
    </row>
    <row r="110" spans="1:27" s="279" customFormat="1" ht="12.75" hidden="1">
      <c r="A110" s="273"/>
      <c r="B110" s="273" t="s">
        <v>175</v>
      </c>
      <c r="C110" s="273" t="s">
        <v>237</v>
      </c>
      <c r="D110" s="274" t="s">
        <v>369</v>
      </c>
      <c r="E110" s="275" t="s">
        <v>370</v>
      </c>
      <c r="F110" s="273" t="s">
        <v>280</v>
      </c>
      <c r="G110" s="332"/>
      <c r="H110" s="277">
        <v>192</v>
      </c>
      <c r="I110" s="277">
        <f>ROUND(G110*H110,2)</f>
        <v>0</v>
      </c>
      <c r="J110" s="278">
        <v>0</v>
      </c>
      <c r="K110" s="276">
        <f>G110*J110</f>
        <v>0</v>
      </c>
      <c r="L110" s="278">
        <v>0.005</v>
      </c>
      <c r="M110" s="276">
        <f>G110*L110</f>
        <v>0</v>
      </c>
      <c r="N110"/>
      <c r="O110"/>
      <c r="P110"/>
      <c r="Q110"/>
      <c r="R110"/>
      <c r="S110"/>
      <c r="T110"/>
      <c r="U110"/>
      <c r="V110"/>
      <c r="W110"/>
      <c r="X110"/>
      <c r="Y110"/>
      <c r="Z110"/>
      <c r="AA110"/>
    </row>
    <row r="111" spans="1:27" s="279" customFormat="1" ht="12.75" hidden="1">
      <c r="A111" s="273"/>
      <c r="B111" s="273" t="s">
        <v>175</v>
      </c>
      <c r="C111" s="273" t="s">
        <v>237</v>
      </c>
      <c r="D111" s="274" t="s">
        <v>371</v>
      </c>
      <c r="E111" s="275" t="s">
        <v>372</v>
      </c>
      <c r="F111" s="273" t="s">
        <v>280</v>
      </c>
      <c r="G111" s="332"/>
      <c r="H111" s="277">
        <v>223</v>
      </c>
      <c r="I111" s="277">
        <f>ROUND(G111*H111,2)</f>
        <v>0</v>
      </c>
      <c r="J111" s="278">
        <v>0</v>
      </c>
      <c r="K111" s="276">
        <f>G111*J111</f>
        <v>0</v>
      </c>
      <c r="L111" s="278">
        <v>0.007</v>
      </c>
      <c r="M111" s="276">
        <f>G111*L111</f>
        <v>0</v>
      </c>
      <c r="N111"/>
      <c r="O111"/>
      <c r="P111"/>
      <c r="Q111"/>
      <c r="R111"/>
      <c r="S111"/>
      <c r="T111"/>
      <c r="U111"/>
      <c r="V111"/>
      <c r="W111"/>
      <c r="X111"/>
      <c r="Y111"/>
      <c r="Z111"/>
      <c r="AA111"/>
    </row>
    <row r="112" spans="1:27" s="279" customFormat="1" ht="12.75" hidden="1">
      <c r="A112" s="273"/>
      <c r="B112" s="273" t="s">
        <v>175</v>
      </c>
      <c r="C112" s="273" t="s">
        <v>237</v>
      </c>
      <c r="D112" s="274" t="s">
        <v>373</v>
      </c>
      <c r="E112" s="275" t="s">
        <v>374</v>
      </c>
      <c r="F112" s="273" t="s">
        <v>280</v>
      </c>
      <c r="G112" s="332"/>
      <c r="H112" s="277">
        <v>259</v>
      </c>
      <c r="I112" s="277">
        <f>ROUND(G112*H112,2)</f>
        <v>0</v>
      </c>
      <c r="J112" s="278">
        <v>0</v>
      </c>
      <c r="K112" s="276">
        <f>G112*J112</f>
        <v>0</v>
      </c>
      <c r="L112" s="278">
        <v>0.01</v>
      </c>
      <c r="M112" s="276">
        <f>G112*L112</f>
        <v>0</v>
      </c>
      <c r="N112"/>
      <c r="O112"/>
      <c r="P112"/>
      <c r="Q112"/>
      <c r="R112"/>
      <c r="S112"/>
      <c r="T112"/>
      <c r="U112"/>
      <c r="V112"/>
      <c r="W112"/>
      <c r="X112"/>
      <c r="Y112"/>
      <c r="Z112"/>
      <c r="AA112"/>
    </row>
    <row r="113" spans="1:27" s="279" customFormat="1" ht="12.75" hidden="1">
      <c r="A113" s="273"/>
      <c r="B113" s="273" t="s">
        <v>175</v>
      </c>
      <c r="C113" s="273" t="s">
        <v>237</v>
      </c>
      <c r="D113" s="274" t="s">
        <v>375</v>
      </c>
      <c r="E113" s="275" t="s">
        <v>376</v>
      </c>
      <c r="F113" s="273" t="s">
        <v>280</v>
      </c>
      <c r="G113" s="332"/>
      <c r="H113" s="277">
        <v>264</v>
      </c>
      <c r="I113" s="277">
        <f>ROUND(G113*H113,2)</f>
        <v>0</v>
      </c>
      <c r="J113" s="278">
        <v>0</v>
      </c>
      <c r="K113" s="276">
        <f>G113*J113</f>
        <v>0</v>
      </c>
      <c r="L113" s="278">
        <v>0.008</v>
      </c>
      <c r="M113" s="276">
        <f>G113*L113</f>
        <v>0</v>
      </c>
      <c r="N113"/>
      <c r="O113"/>
      <c r="P113"/>
      <c r="Q113"/>
      <c r="R113"/>
      <c r="S113"/>
      <c r="T113"/>
      <c r="U113"/>
      <c r="V113"/>
      <c r="W113"/>
      <c r="X113"/>
      <c r="Y113"/>
      <c r="Z113"/>
      <c r="AA113"/>
    </row>
    <row r="114" spans="1:27" s="279" customFormat="1" ht="12.75" hidden="1">
      <c r="A114" s="273"/>
      <c r="B114" s="273" t="s">
        <v>175</v>
      </c>
      <c r="C114" s="273" t="s">
        <v>237</v>
      </c>
      <c r="D114" s="274" t="s">
        <v>377</v>
      </c>
      <c r="E114" s="275" t="s">
        <v>378</v>
      </c>
      <c r="F114" s="273" t="s">
        <v>280</v>
      </c>
      <c r="G114" s="332"/>
      <c r="H114" s="277">
        <v>312</v>
      </c>
      <c r="I114" s="277">
        <f>ROUND(G114*H114,2)</f>
        <v>0</v>
      </c>
      <c r="J114" s="278">
        <v>0</v>
      </c>
      <c r="K114" s="276">
        <f>G114*J114</f>
        <v>0</v>
      </c>
      <c r="L114" s="278">
        <v>0.013999999999999999</v>
      </c>
      <c r="M114" s="276">
        <f>G114*L114</f>
        <v>0</v>
      </c>
      <c r="N114"/>
      <c r="O114"/>
      <c r="P114"/>
      <c r="Q114"/>
      <c r="R114"/>
      <c r="S114"/>
      <c r="T114"/>
      <c r="U114"/>
      <c r="V114"/>
      <c r="W114"/>
      <c r="X114"/>
      <c r="Y114"/>
      <c r="Z114"/>
      <c r="AA114"/>
    </row>
    <row r="115" spans="1:27" s="279" customFormat="1" ht="12.75" hidden="1">
      <c r="A115" s="273"/>
      <c r="B115" s="273" t="s">
        <v>175</v>
      </c>
      <c r="C115" s="273" t="s">
        <v>237</v>
      </c>
      <c r="D115" s="274" t="s">
        <v>379</v>
      </c>
      <c r="E115" s="275" t="s">
        <v>380</v>
      </c>
      <c r="F115" s="273" t="s">
        <v>280</v>
      </c>
      <c r="G115" s="332"/>
      <c r="H115" s="277">
        <v>343</v>
      </c>
      <c r="I115" s="277">
        <f>ROUND(G115*H115,2)</f>
        <v>0</v>
      </c>
      <c r="J115" s="278">
        <v>0</v>
      </c>
      <c r="K115" s="276">
        <f>G115*J115</f>
        <v>0</v>
      </c>
      <c r="L115" s="278">
        <v>0.018</v>
      </c>
      <c r="M115" s="276">
        <f>G115*L115</f>
        <v>0</v>
      </c>
      <c r="N115"/>
      <c r="O115"/>
      <c r="P115"/>
      <c r="Q115"/>
      <c r="R115"/>
      <c r="S115"/>
      <c r="T115"/>
      <c r="U115"/>
      <c r="V115"/>
      <c r="W115"/>
      <c r="X115"/>
      <c r="Y115"/>
      <c r="Z115"/>
      <c r="AA115"/>
    </row>
    <row r="116" spans="1:27" s="279" customFormat="1" ht="12.75" hidden="1">
      <c r="A116" s="273"/>
      <c r="B116" s="273" t="s">
        <v>175</v>
      </c>
      <c r="C116" s="273" t="s">
        <v>237</v>
      </c>
      <c r="D116" s="274" t="s">
        <v>381</v>
      </c>
      <c r="E116" s="275" t="s">
        <v>382</v>
      </c>
      <c r="F116" s="273" t="s">
        <v>280</v>
      </c>
      <c r="G116" s="332"/>
      <c r="H116" s="277">
        <v>75.2</v>
      </c>
      <c r="I116" s="277">
        <f>ROUND(G116*H116,2)</f>
        <v>0</v>
      </c>
      <c r="J116" s="278">
        <v>0</v>
      </c>
      <c r="K116" s="276">
        <f>G116*J116</f>
        <v>0</v>
      </c>
      <c r="L116" s="278">
        <v>0</v>
      </c>
      <c r="M116" s="276">
        <f>G116*L116</f>
        <v>0</v>
      </c>
      <c r="N116"/>
      <c r="O116"/>
      <c r="P116"/>
      <c r="Q116"/>
      <c r="R116"/>
      <c r="S116"/>
      <c r="T116"/>
      <c r="U116"/>
      <c r="V116"/>
      <c r="W116"/>
      <c r="X116"/>
      <c r="Y116"/>
      <c r="Z116"/>
      <c r="AA116"/>
    </row>
    <row r="117" spans="1:27" s="279" customFormat="1" ht="12.75" hidden="1">
      <c r="A117" s="273"/>
      <c r="B117" s="273" t="s">
        <v>175</v>
      </c>
      <c r="C117" s="273" t="s">
        <v>237</v>
      </c>
      <c r="D117" s="274" t="s">
        <v>383</v>
      </c>
      <c r="E117" s="275" t="s">
        <v>384</v>
      </c>
      <c r="F117" s="273" t="s">
        <v>280</v>
      </c>
      <c r="G117" s="332"/>
      <c r="H117" s="277">
        <v>86.8</v>
      </c>
      <c r="I117" s="277">
        <f>ROUND(G117*H117,2)</f>
        <v>0</v>
      </c>
      <c r="J117" s="278">
        <v>1E-05</v>
      </c>
      <c r="K117" s="276">
        <f>G117*J117</f>
        <v>0</v>
      </c>
      <c r="L117" s="278">
        <v>0</v>
      </c>
      <c r="M117" s="276">
        <f>G117*L117</f>
        <v>0</v>
      </c>
      <c r="N117"/>
      <c r="O117"/>
      <c r="P117"/>
      <c r="Q117"/>
      <c r="R117"/>
      <c r="S117"/>
      <c r="T117"/>
      <c r="U117"/>
      <c r="V117"/>
      <c r="W117"/>
      <c r="X117"/>
      <c r="Y117"/>
      <c r="Z117"/>
      <c r="AA117"/>
    </row>
    <row r="118" spans="1:27" s="279" customFormat="1" ht="12.75" hidden="1">
      <c r="A118" s="273"/>
      <c r="B118" s="273" t="s">
        <v>175</v>
      </c>
      <c r="C118" s="273" t="s">
        <v>237</v>
      </c>
      <c r="D118" s="274" t="s">
        <v>385</v>
      </c>
      <c r="E118" s="275" t="s">
        <v>386</v>
      </c>
      <c r="F118" s="273" t="s">
        <v>280</v>
      </c>
      <c r="G118" s="332"/>
      <c r="H118" s="277">
        <v>98</v>
      </c>
      <c r="I118" s="277">
        <f>ROUND(G118*H118,2)</f>
        <v>0</v>
      </c>
      <c r="J118" s="278">
        <v>1E-05</v>
      </c>
      <c r="K118" s="276">
        <f>G118*J118</f>
        <v>0</v>
      </c>
      <c r="L118" s="278">
        <v>0</v>
      </c>
      <c r="M118" s="276">
        <f>G118*L118</f>
        <v>0</v>
      </c>
      <c r="N118"/>
      <c r="O118"/>
      <c r="P118"/>
      <c r="Q118"/>
      <c r="R118"/>
      <c r="S118"/>
      <c r="T118"/>
      <c r="U118"/>
      <c r="V118"/>
      <c r="W118"/>
      <c r="X118"/>
      <c r="Y118"/>
      <c r="Z118"/>
      <c r="AA118"/>
    </row>
    <row r="119" spans="1:27" s="279" customFormat="1" ht="12.75" hidden="1">
      <c r="A119" s="273"/>
      <c r="B119" s="273" t="s">
        <v>175</v>
      </c>
      <c r="C119" s="273" t="s">
        <v>237</v>
      </c>
      <c r="D119" s="274" t="s">
        <v>387</v>
      </c>
      <c r="E119" s="275" t="s">
        <v>388</v>
      </c>
      <c r="F119" s="273" t="s">
        <v>280</v>
      </c>
      <c r="G119" s="332"/>
      <c r="H119" s="277">
        <v>110</v>
      </c>
      <c r="I119" s="277">
        <f>ROUND(G119*H119,2)</f>
        <v>0</v>
      </c>
      <c r="J119" s="278">
        <v>1E-05</v>
      </c>
      <c r="K119" s="276">
        <f>G119*J119</f>
        <v>0</v>
      </c>
      <c r="L119" s="278">
        <v>0.001</v>
      </c>
      <c r="M119" s="276">
        <f>G119*L119</f>
        <v>0</v>
      </c>
      <c r="N119"/>
      <c r="O119"/>
      <c r="P119"/>
      <c r="Q119"/>
      <c r="R119"/>
      <c r="S119"/>
      <c r="T119"/>
      <c r="U119"/>
      <c r="V119"/>
      <c r="W119"/>
      <c r="X119"/>
      <c r="Y119"/>
      <c r="Z119"/>
      <c r="AA119"/>
    </row>
    <row r="120" spans="1:27" s="279" customFormat="1" ht="12.75" hidden="1">
      <c r="A120" s="273">
        <v>15</v>
      </c>
      <c r="B120" s="273" t="s">
        <v>175</v>
      </c>
      <c r="C120" s="273" t="s">
        <v>237</v>
      </c>
      <c r="D120" s="274" t="s">
        <v>389</v>
      </c>
      <c r="E120" s="275" t="s">
        <v>390</v>
      </c>
      <c r="F120" s="273" t="s">
        <v>280</v>
      </c>
      <c r="G120" s="332"/>
      <c r="H120" s="277">
        <v>134</v>
      </c>
      <c r="I120" s="277">
        <f>ROUND(G120*H120,2)</f>
        <v>0</v>
      </c>
      <c r="J120" s="278">
        <v>2E-05</v>
      </c>
      <c r="K120" s="276">
        <f>G120*J120</f>
        <v>0</v>
      </c>
      <c r="L120" s="278">
        <v>0.001</v>
      </c>
      <c r="M120" s="276">
        <f>G120*L120</f>
        <v>0</v>
      </c>
      <c r="N120"/>
      <c r="O120"/>
      <c r="P120"/>
      <c r="Q120"/>
      <c r="R120"/>
      <c r="S120"/>
      <c r="T120"/>
      <c r="U120"/>
      <c r="V120"/>
      <c r="W120"/>
      <c r="X120"/>
      <c r="Y120"/>
      <c r="Z120"/>
      <c r="AA120"/>
    </row>
    <row r="121" spans="1:27" s="279" customFormat="1" ht="12.75" hidden="1">
      <c r="A121" s="273"/>
      <c r="B121" s="273" t="s">
        <v>175</v>
      </c>
      <c r="C121" s="273" t="s">
        <v>237</v>
      </c>
      <c r="D121" s="274" t="s">
        <v>391</v>
      </c>
      <c r="E121" s="275" t="s">
        <v>392</v>
      </c>
      <c r="F121" s="273" t="s">
        <v>280</v>
      </c>
      <c r="G121" s="332"/>
      <c r="H121" s="277">
        <v>96.9</v>
      </c>
      <c r="I121" s="277">
        <f>ROUND(G121*H121,2)</f>
        <v>0</v>
      </c>
      <c r="J121" s="278">
        <v>0</v>
      </c>
      <c r="K121" s="276">
        <f>G121*J121</f>
        <v>0</v>
      </c>
      <c r="L121" s="278">
        <v>0</v>
      </c>
      <c r="M121" s="276">
        <f>G121*L121</f>
        <v>0</v>
      </c>
      <c r="N121"/>
      <c r="O121"/>
      <c r="P121"/>
      <c r="Q121"/>
      <c r="R121"/>
      <c r="S121"/>
      <c r="T121"/>
      <c r="U121"/>
      <c r="V121"/>
      <c r="W121"/>
      <c r="X121"/>
      <c r="Y121"/>
      <c r="Z121"/>
      <c r="AA121"/>
    </row>
    <row r="122" spans="1:27" s="279" customFormat="1" ht="12.75" hidden="1">
      <c r="A122" s="273">
        <v>16</v>
      </c>
      <c r="B122" s="273" t="s">
        <v>175</v>
      </c>
      <c r="C122" s="273" t="s">
        <v>237</v>
      </c>
      <c r="D122" s="274" t="s">
        <v>393</v>
      </c>
      <c r="E122" s="275" t="s">
        <v>394</v>
      </c>
      <c r="F122" s="273" t="s">
        <v>280</v>
      </c>
      <c r="G122" s="332"/>
      <c r="H122" s="277">
        <v>166</v>
      </c>
      <c r="I122" s="277">
        <f>ROUND(G122*H122,2)</f>
        <v>0</v>
      </c>
      <c r="J122" s="278">
        <v>0</v>
      </c>
      <c r="K122" s="276">
        <f>G122*J122</f>
        <v>0</v>
      </c>
      <c r="L122" s="278">
        <v>0</v>
      </c>
      <c r="M122" s="276">
        <f>G122*L122</f>
        <v>0</v>
      </c>
      <c r="N122"/>
      <c r="O122"/>
      <c r="P122"/>
      <c r="Q122"/>
      <c r="R122"/>
      <c r="S122"/>
      <c r="T122"/>
      <c r="U122"/>
      <c r="V122"/>
      <c r="W122"/>
      <c r="X122"/>
      <c r="Y122"/>
      <c r="Z122"/>
      <c r="AA122"/>
    </row>
    <row r="123" spans="1:27" s="279" customFormat="1" ht="12.75" hidden="1">
      <c r="A123" s="273"/>
      <c r="B123" s="273" t="s">
        <v>175</v>
      </c>
      <c r="C123" s="273" t="s">
        <v>237</v>
      </c>
      <c r="D123" s="274" t="s">
        <v>395</v>
      </c>
      <c r="E123" s="275" t="s">
        <v>396</v>
      </c>
      <c r="F123" s="273" t="s">
        <v>280</v>
      </c>
      <c r="G123" s="276"/>
      <c r="H123" s="277">
        <v>248</v>
      </c>
      <c r="I123" s="277">
        <f>ROUND(G123*H123,2)</f>
        <v>0</v>
      </c>
      <c r="J123" s="278">
        <v>0</v>
      </c>
      <c r="K123" s="276">
        <f>G123*J123</f>
        <v>0</v>
      </c>
      <c r="L123" s="278">
        <v>0</v>
      </c>
      <c r="M123" s="276">
        <f>G123*L123</f>
        <v>0</v>
      </c>
      <c r="N123"/>
      <c r="O123"/>
      <c r="P123"/>
      <c r="Q123"/>
      <c r="R123"/>
      <c r="S123"/>
      <c r="T123"/>
      <c r="U123"/>
      <c r="V123"/>
      <c r="W123"/>
      <c r="X123"/>
      <c r="Y123"/>
      <c r="Z123"/>
      <c r="AA123"/>
    </row>
    <row r="124" spans="1:27" s="279" customFormat="1" ht="12.75" hidden="1">
      <c r="A124" s="273"/>
      <c r="B124" s="273" t="s">
        <v>175</v>
      </c>
      <c r="C124" s="273" t="s">
        <v>237</v>
      </c>
      <c r="D124" s="274" t="s">
        <v>397</v>
      </c>
      <c r="E124" s="275" t="s">
        <v>398</v>
      </c>
      <c r="F124" s="273" t="s">
        <v>280</v>
      </c>
      <c r="G124" s="276"/>
      <c r="H124" s="277">
        <v>328</v>
      </c>
      <c r="I124" s="277">
        <f>ROUND(G124*H124,2)</f>
        <v>0</v>
      </c>
      <c r="J124" s="278">
        <v>1E-05</v>
      </c>
      <c r="K124" s="276">
        <f>G124*J124</f>
        <v>0</v>
      </c>
      <c r="L124" s="278">
        <v>0</v>
      </c>
      <c r="M124" s="276">
        <f>G124*L124</f>
        <v>0</v>
      </c>
      <c r="N124"/>
      <c r="O124"/>
      <c r="P124"/>
      <c r="Q124"/>
      <c r="R124"/>
      <c r="S124"/>
      <c r="T124"/>
      <c r="U124"/>
      <c r="V124"/>
      <c r="W124"/>
      <c r="X124"/>
      <c r="Y124"/>
      <c r="Z124"/>
      <c r="AA124"/>
    </row>
    <row r="125" spans="2:27" s="268" customFormat="1" ht="12.75" hidden="1">
      <c r="B125" s="269" t="s">
        <v>68</v>
      </c>
      <c r="D125" s="270">
        <v>997</v>
      </c>
      <c r="E125" s="270" t="s">
        <v>399</v>
      </c>
      <c r="H125" s="277"/>
      <c r="I125" s="271">
        <f>SUM(I126:I135)</f>
        <v>0</v>
      </c>
      <c r="K125" s="272">
        <f>SUM(K126:K135)</f>
        <v>0</v>
      </c>
      <c r="M125" s="272">
        <f>SUM(M126:M135)</f>
        <v>0</v>
      </c>
      <c r="N125"/>
      <c r="O125"/>
      <c r="P125"/>
      <c r="Q125"/>
      <c r="R125"/>
      <c r="S125"/>
      <c r="T125"/>
      <c r="U125"/>
      <c r="V125"/>
      <c r="W125"/>
      <c r="X125"/>
      <c r="Y125"/>
      <c r="Z125"/>
      <c r="AA125"/>
    </row>
    <row r="126" spans="1:27" s="279" customFormat="1" ht="12.75" hidden="1">
      <c r="A126" s="273"/>
      <c r="B126" s="273" t="s">
        <v>175</v>
      </c>
      <c r="C126" s="273" t="s">
        <v>237</v>
      </c>
      <c r="D126" s="274" t="s">
        <v>400</v>
      </c>
      <c r="E126" s="275" t="s">
        <v>401</v>
      </c>
      <c r="F126" s="273" t="s">
        <v>402</v>
      </c>
      <c r="G126" s="276"/>
      <c r="H126" s="277">
        <v>620</v>
      </c>
      <c r="I126" s="277">
        <f>ROUND(G126*H126,2)</f>
        <v>0</v>
      </c>
      <c r="J126" s="278">
        <v>0</v>
      </c>
      <c r="K126" s="276">
        <f>G126*J126</f>
        <v>0</v>
      </c>
      <c r="L126" s="278">
        <v>0</v>
      </c>
      <c r="M126" s="276">
        <f>G126*L126</f>
        <v>0</v>
      </c>
      <c r="N126"/>
      <c r="O126"/>
      <c r="P126"/>
      <c r="Q126"/>
      <c r="R126"/>
      <c r="S126"/>
      <c r="T126"/>
      <c r="U126"/>
      <c r="V126"/>
      <c r="W126"/>
      <c r="X126"/>
      <c r="Y126"/>
      <c r="Z126"/>
      <c r="AA126"/>
    </row>
    <row r="127" spans="1:27" s="279" customFormat="1" ht="12.75" hidden="1">
      <c r="A127" s="273"/>
      <c r="B127" s="273" t="s">
        <v>175</v>
      </c>
      <c r="C127" s="273" t="s">
        <v>237</v>
      </c>
      <c r="D127" s="274" t="s">
        <v>403</v>
      </c>
      <c r="E127" s="275" t="s">
        <v>404</v>
      </c>
      <c r="F127" s="273" t="s">
        <v>402</v>
      </c>
      <c r="G127" s="276"/>
      <c r="H127" s="277">
        <v>1090</v>
      </c>
      <c r="I127" s="277">
        <f>ROUND(G127*H127,2)</f>
        <v>0</v>
      </c>
      <c r="J127" s="278">
        <v>0</v>
      </c>
      <c r="K127" s="276">
        <f>G127*J127</f>
        <v>0</v>
      </c>
      <c r="L127" s="278">
        <v>0</v>
      </c>
      <c r="M127" s="276">
        <f>G127*L127</f>
        <v>0</v>
      </c>
      <c r="N127"/>
      <c r="O127"/>
      <c r="P127"/>
      <c r="Q127"/>
      <c r="R127"/>
      <c r="S127"/>
      <c r="T127"/>
      <c r="U127"/>
      <c r="V127"/>
      <c r="W127"/>
      <c r="X127"/>
      <c r="Y127"/>
      <c r="Z127"/>
      <c r="AA127"/>
    </row>
    <row r="128" spans="1:27" s="279" customFormat="1" ht="12.75" hidden="1">
      <c r="A128" s="273">
        <v>17</v>
      </c>
      <c r="B128" s="273" t="s">
        <v>175</v>
      </c>
      <c r="C128" s="273" t="s">
        <v>237</v>
      </c>
      <c r="D128" s="274" t="s">
        <v>405</v>
      </c>
      <c r="E128" s="275" t="s">
        <v>406</v>
      </c>
      <c r="F128" s="273" t="s">
        <v>402</v>
      </c>
      <c r="G128" s="276"/>
      <c r="H128" s="277">
        <v>1400</v>
      </c>
      <c r="I128" s="277">
        <f>ROUND(G128*H128,2)</f>
        <v>0</v>
      </c>
      <c r="J128" s="278">
        <v>0</v>
      </c>
      <c r="K128" s="276">
        <f>G128*J128</f>
        <v>0</v>
      </c>
      <c r="L128" s="278">
        <v>0</v>
      </c>
      <c r="M128" s="276">
        <f>G128*L128</f>
        <v>0</v>
      </c>
      <c r="N128"/>
      <c r="O128"/>
      <c r="P128"/>
      <c r="Q128"/>
      <c r="R128"/>
      <c r="S128"/>
      <c r="T128"/>
      <c r="U128"/>
      <c r="V128"/>
      <c r="W128"/>
      <c r="X128"/>
      <c r="Y128"/>
      <c r="Z128"/>
      <c r="AA128"/>
    </row>
    <row r="129" spans="1:27" s="279" customFormat="1" ht="12.75" hidden="1">
      <c r="A129" s="273"/>
      <c r="B129" s="273" t="s">
        <v>175</v>
      </c>
      <c r="C129" s="273" t="s">
        <v>237</v>
      </c>
      <c r="D129" s="274" t="s">
        <v>407</v>
      </c>
      <c r="E129" s="275" t="s">
        <v>408</v>
      </c>
      <c r="F129" s="273" t="s">
        <v>402</v>
      </c>
      <c r="G129" s="276"/>
      <c r="H129" s="277">
        <v>1710</v>
      </c>
      <c r="I129" s="277">
        <f>ROUND(G129*H129,2)</f>
        <v>0</v>
      </c>
      <c r="J129" s="278">
        <v>0</v>
      </c>
      <c r="K129" s="276">
        <f>G129*J129</f>
        <v>0</v>
      </c>
      <c r="L129" s="278">
        <v>0</v>
      </c>
      <c r="M129" s="276">
        <f>G129*L129</f>
        <v>0</v>
      </c>
      <c r="N129"/>
      <c r="O129"/>
      <c r="P129"/>
      <c r="Q129"/>
      <c r="R129"/>
      <c r="S129"/>
      <c r="T129"/>
      <c r="U129"/>
      <c r="V129"/>
      <c r="W129"/>
      <c r="X129"/>
      <c r="Y129"/>
      <c r="Z129"/>
      <c r="AA129"/>
    </row>
    <row r="130" spans="1:27" s="279" customFormat="1" ht="12.75" hidden="1">
      <c r="A130" s="273"/>
      <c r="B130" s="273" t="s">
        <v>175</v>
      </c>
      <c r="C130" s="273" t="s">
        <v>237</v>
      </c>
      <c r="D130" s="274" t="s">
        <v>409</v>
      </c>
      <c r="E130" s="275" t="s">
        <v>410</v>
      </c>
      <c r="F130" s="273" t="s">
        <v>402</v>
      </c>
      <c r="G130" s="276"/>
      <c r="H130" s="277">
        <v>2020</v>
      </c>
      <c r="I130" s="277">
        <f>ROUND(G130*H130,2)</f>
        <v>0</v>
      </c>
      <c r="J130" s="278">
        <v>0</v>
      </c>
      <c r="K130" s="276">
        <f>G130*J130</f>
        <v>0</v>
      </c>
      <c r="L130" s="278">
        <v>0</v>
      </c>
      <c r="M130" s="276">
        <f>G130*L130</f>
        <v>0</v>
      </c>
      <c r="N130"/>
      <c r="O130"/>
      <c r="P130"/>
      <c r="Q130"/>
      <c r="R130"/>
      <c r="S130"/>
      <c r="T130"/>
      <c r="U130"/>
      <c r="V130"/>
      <c r="W130"/>
      <c r="X130"/>
      <c r="Y130"/>
      <c r="Z130"/>
      <c r="AA130"/>
    </row>
    <row r="131" spans="1:27" s="279" customFormat="1" ht="12.75" hidden="1">
      <c r="A131" s="273"/>
      <c r="B131" s="273" t="s">
        <v>175</v>
      </c>
      <c r="C131" s="273" t="s">
        <v>237</v>
      </c>
      <c r="D131" s="274" t="s">
        <v>411</v>
      </c>
      <c r="E131" s="275" t="s">
        <v>412</v>
      </c>
      <c r="F131" s="273" t="s">
        <v>402</v>
      </c>
      <c r="G131" s="276"/>
      <c r="H131" s="277">
        <v>2330</v>
      </c>
      <c r="I131" s="277">
        <f>ROUND(G131*H131,2)</f>
        <v>0</v>
      </c>
      <c r="J131" s="278">
        <v>0</v>
      </c>
      <c r="K131" s="276">
        <f>G131*J131</f>
        <v>0</v>
      </c>
      <c r="L131" s="278">
        <v>0</v>
      </c>
      <c r="M131" s="276">
        <f>G131*L131</f>
        <v>0</v>
      </c>
      <c r="N131"/>
      <c r="O131"/>
      <c r="P131"/>
      <c r="Q131"/>
      <c r="R131"/>
      <c r="S131"/>
      <c r="T131"/>
      <c r="U131"/>
      <c r="V131"/>
      <c r="W131"/>
      <c r="X131"/>
      <c r="Y131"/>
      <c r="Z131"/>
      <c r="AA131"/>
    </row>
    <row r="132" spans="1:27" s="279" customFormat="1" ht="12.75" hidden="1">
      <c r="A132" s="273">
        <v>18</v>
      </c>
      <c r="B132" s="273" t="s">
        <v>175</v>
      </c>
      <c r="C132" s="273" t="s">
        <v>413</v>
      </c>
      <c r="D132" s="274" t="s">
        <v>414</v>
      </c>
      <c r="E132" s="275" t="s">
        <v>415</v>
      </c>
      <c r="F132" s="273" t="s">
        <v>402</v>
      </c>
      <c r="G132" s="276"/>
      <c r="H132" s="277">
        <v>934</v>
      </c>
      <c r="I132" s="277">
        <f>ROUND(G132*H132,2)</f>
        <v>0</v>
      </c>
      <c r="J132" s="278">
        <v>0</v>
      </c>
      <c r="K132" s="276">
        <f>G132*J132</f>
        <v>0</v>
      </c>
      <c r="L132" s="278">
        <v>0</v>
      </c>
      <c r="M132" s="276">
        <f>G132*L132</f>
        <v>0</v>
      </c>
      <c r="N132"/>
      <c r="O132"/>
      <c r="P132"/>
      <c r="Q132"/>
      <c r="R132"/>
      <c r="S132"/>
      <c r="T132"/>
      <c r="U132"/>
      <c r="V132"/>
      <c r="W132"/>
      <c r="X132"/>
      <c r="Y132"/>
      <c r="Z132"/>
      <c r="AA132"/>
    </row>
    <row r="133" spans="1:27" s="284" customFormat="1" ht="12.75" hidden="1">
      <c r="A133" s="273">
        <v>19</v>
      </c>
      <c r="B133" s="273" t="s">
        <v>175</v>
      </c>
      <c r="C133" s="273" t="s">
        <v>237</v>
      </c>
      <c r="D133" s="274" t="s">
        <v>416</v>
      </c>
      <c r="E133" s="275" t="s">
        <v>417</v>
      </c>
      <c r="F133" s="273" t="s">
        <v>402</v>
      </c>
      <c r="G133" s="276"/>
      <c r="H133" s="277">
        <v>237</v>
      </c>
      <c r="I133" s="277">
        <f>ROUND(G133*H133,2)</f>
        <v>0</v>
      </c>
      <c r="J133" s="282"/>
      <c r="K133" s="283"/>
      <c r="L133" s="282"/>
      <c r="M133" s="283"/>
      <c r="N133"/>
      <c r="O133"/>
      <c r="P133"/>
      <c r="Q133"/>
      <c r="R133"/>
      <c r="S133"/>
      <c r="T133"/>
      <c r="U133"/>
      <c r="V133"/>
      <c r="W133"/>
      <c r="X133"/>
      <c r="Y133"/>
      <c r="Z133"/>
      <c r="AA133"/>
    </row>
    <row r="134" spans="1:27" s="284" customFormat="1" ht="12.75" hidden="1">
      <c r="A134" s="273">
        <v>20</v>
      </c>
      <c r="B134" s="273" t="s">
        <v>175</v>
      </c>
      <c r="C134" s="273" t="s">
        <v>237</v>
      </c>
      <c r="D134" s="274" t="s">
        <v>418</v>
      </c>
      <c r="E134" s="275" t="s">
        <v>419</v>
      </c>
      <c r="F134" s="273" t="s">
        <v>402</v>
      </c>
      <c r="G134" s="276"/>
      <c r="H134" s="277">
        <v>10.3</v>
      </c>
      <c r="I134" s="277">
        <f>ROUND(G134*H134,2)</f>
        <v>0</v>
      </c>
      <c r="J134" s="282"/>
      <c r="K134" s="283"/>
      <c r="L134" s="282"/>
      <c r="M134" s="283"/>
      <c r="N134"/>
      <c r="O134"/>
      <c r="P134"/>
      <c r="Q134"/>
      <c r="R134"/>
      <c r="S134"/>
      <c r="T134"/>
      <c r="U134"/>
      <c r="V134"/>
      <c r="W134"/>
      <c r="X134"/>
      <c r="Y134"/>
      <c r="Z134"/>
      <c r="AA134"/>
    </row>
    <row r="135" spans="1:27" s="284" customFormat="1" ht="12.75" hidden="1">
      <c r="A135" s="273">
        <v>21</v>
      </c>
      <c r="B135" s="273" t="s">
        <v>175</v>
      </c>
      <c r="C135" s="273" t="s">
        <v>237</v>
      </c>
      <c r="D135" s="274" t="s">
        <v>420</v>
      </c>
      <c r="E135" s="275" t="s">
        <v>421</v>
      </c>
      <c r="F135" s="273" t="s">
        <v>402</v>
      </c>
      <c r="G135" s="276"/>
      <c r="H135" s="277">
        <v>1140</v>
      </c>
      <c r="I135" s="277">
        <f>ROUND(G135*H135,2)</f>
        <v>0</v>
      </c>
      <c r="J135" s="282"/>
      <c r="K135" s="283"/>
      <c r="L135" s="282"/>
      <c r="M135" s="283"/>
      <c r="N135"/>
      <c r="O135"/>
      <c r="P135"/>
      <c r="Q135"/>
      <c r="R135"/>
      <c r="S135"/>
      <c r="T135"/>
      <c r="U135"/>
      <c r="V135"/>
      <c r="W135"/>
      <c r="X135"/>
      <c r="Y135"/>
      <c r="Z135"/>
      <c r="AA135"/>
    </row>
    <row r="136" spans="2:27" s="268" customFormat="1" ht="12.75" hidden="1">
      <c r="B136" s="269" t="s">
        <v>68</v>
      </c>
      <c r="D136" s="270">
        <v>998</v>
      </c>
      <c r="E136" s="270" t="s">
        <v>422</v>
      </c>
      <c r="H136" s="280"/>
      <c r="I136" s="271">
        <f>SUM(I137:I143)</f>
        <v>0</v>
      </c>
      <c r="K136" s="272">
        <f>SUM(K137:K143)</f>
        <v>0</v>
      </c>
      <c r="M136" s="272">
        <f>SUM(M137:M143)</f>
        <v>0</v>
      </c>
      <c r="N136"/>
      <c r="O136"/>
      <c r="P136"/>
      <c r="Q136"/>
      <c r="R136"/>
      <c r="S136"/>
      <c r="T136"/>
      <c r="U136"/>
      <c r="V136"/>
      <c r="W136"/>
      <c r="X136"/>
      <c r="Y136"/>
      <c r="Z136"/>
      <c r="AA136"/>
    </row>
    <row r="137" spans="1:27" s="279" customFormat="1" ht="12.75" hidden="1">
      <c r="A137" s="273"/>
      <c r="B137" s="273" t="s">
        <v>175</v>
      </c>
      <c r="C137" s="273" t="s">
        <v>188</v>
      </c>
      <c r="D137" s="274" t="s">
        <v>423</v>
      </c>
      <c r="E137" s="275" t="s">
        <v>424</v>
      </c>
      <c r="F137" s="273" t="s">
        <v>402</v>
      </c>
      <c r="G137" s="276"/>
      <c r="H137" s="277">
        <v>262</v>
      </c>
      <c r="I137" s="277">
        <f>ROUND(G137*H137,2)</f>
        <v>0</v>
      </c>
      <c r="J137" s="278">
        <v>0</v>
      </c>
      <c r="K137" s="276">
        <f>G137*J137</f>
        <v>0</v>
      </c>
      <c r="L137" s="278">
        <v>0</v>
      </c>
      <c r="M137" s="276">
        <f>G137*L137</f>
        <v>0</v>
      </c>
      <c r="N137"/>
      <c r="O137"/>
      <c r="P137"/>
      <c r="Q137"/>
      <c r="R137"/>
      <c r="S137"/>
      <c r="T137"/>
      <c r="U137"/>
      <c r="V137"/>
      <c r="W137"/>
      <c r="X137"/>
      <c r="Y137"/>
      <c r="Z137"/>
      <c r="AA137"/>
    </row>
    <row r="138" spans="1:27" s="279" customFormat="1" ht="12.75" hidden="1">
      <c r="A138" s="273">
        <v>22</v>
      </c>
      <c r="B138" s="273" t="s">
        <v>175</v>
      </c>
      <c r="C138" s="273" t="s">
        <v>188</v>
      </c>
      <c r="D138" s="274" t="s">
        <v>425</v>
      </c>
      <c r="E138" s="275" t="s">
        <v>426</v>
      </c>
      <c r="F138" s="273" t="s">
        <v>402</v>
      </c>
      <c r="G138" s="276"/>
      <c r="H138" s="277">
        <v>279</v>
      </c>
      <c r="I138" s="277">
        <f>ROUND(G138*H138,2)</f>
        <v>0</v>
      </c>
      <c r="J138" s="278">
        <v>0</v>
      </c>
      <c r="K138" s="276">
        <f>G138*J138</f>
        <v>0</v>
      </c>
      <c r="L138" s="278">
        <v>0</v>
      </c>
      <c r="M138" s="276">
        <f>G138*L138</f>
        <v>0</v>
      </c>
      <c r="N138"/>
      <c r="O138"/>
      <c r="P138"/>
      <c r="Q138"/>
      <c r="R138"/>
      <c r="S138"/>
      <c r="T138"/>
      <c r="U138"/>
      <c r="V138"/>
      <c r="W138"/>
      <c r="X138"/>
      <c r="Y138"/>
      <c r="Z138"/>
      <c r="AA138"/>
    </row>
    <row r="139" spans="1:27" s="279" customFormat="1" ht="12.75" hidden="1">
      <c r="A139" s="273"/>
      <c r="B139" s="273" t="s">
        <v>175</v>
      </c>
      <c r="C139" s="273" t="s">
        <v>188</v>
      </c>
      <c r="D139" s="274" t="s">
        <v>427</v>
      </c>
      <c r="E139" s="275" t="s">
        <v>428</v>
      </c>
      <c r="F139" s="273" t="s">
        <v>402</v>
      </c>
      <c r="G139" s="276"/>
      <c r="H139" s="277">
        <v>293</v>
      </c>
      <c r="I139" s="277">
        <f>ROUND(G139*H139,2)</f>
        <v>0</v>
      </c>
      <c r="J139" s="278">
        <v>0</v>
      </c>
      <c r="K139" s="276">
        <f>G139*J139</f>
        <v>0</v>
      </c>
      <c r="L139" s="278">
        <v>0</v>
      </c>
      <c r="M139" s="276">
        <f>G139*L139</f>
        <v>0</v>
      </c>
      <c r="N139"/>
      <c r="O139"/>
      <c r="P139"/>
      <c r="Q139"/>
      <c r="R139"/>
      <c r="S139"/>
      <c r="T139"/>
      <c r="U139"/>
      <c r="V139"/>
      <c r="W139"/>
      <c r="X139"/>
      <c r="Y139"/>
      <c r="Z139"/>
      <c r="AA139"/>
    </row>
    <row r="140" spans="1:27" s="279" customFormat="1" ht="12.75" hidden="1">
      <c r="A140" s="273"/>
      <c r="B140" s="273" t="s">
        <v>175</v>
      </c>
      <c r="C140" s="273" t="s">
        <v>188</v>
      </c>
      <c r="D140" s="274" t="s">
        <v>429</v>
      </c>
      <c r="E140" s="275" t="s">
        <v>430</v>
      </c>
      <c r="F140" s="273" t="s">
        <v>402</v>
      </c>
      <c r="G140" s="276"/>
      <c r="H140" s="277">
        <v>529</v>
      </c>
      <c r="I140" s="277">
        <f>ROUND(G140*H140,2)</f>
        <v>0</v>
      </c>
      <c r="J140" s="278">
        <v>0</v>
      </c>
      <c r="K140" s="276">
        <f>G140*J140</f>
        <v>0</v>
      </c>
      <c r="L140" s="278">
        <v>0</v>
      </c>
      <c r="M140" s="276">
        <f>G140*L140</f>
        <v>0</v>
      </c>
      <c r="N140"/>
      <c r="O140"/>
      <c r="P140"/>
      <c r="Q140"/>
      <c r="R140"/>
      <c r="S140"/>
      <c r="T140"/>
      <c r="U140"/>
      <c r="V140"/>
      <c r="W140"/>
      <c r="X140"/>
      <c r="Y140"/>
      <c r="Z140"/>
      <c r="AA140"/>
    </row>
    <row r="141" spans="1:27" s="279" customFormat="1" ht="12.75" hidden="1">
      <c r="A141" s="273"/>
      <c r="B141" s="273" t="s">
        <v>175</v>
      </c>
      <c r="C141" s="273" t="s">
        <v>188</v>
      </c>
      <c r="D141" s="274" t="s">
        <v>431</v>
      </c>
      <c r="E141" s="275" t="s">
        <v>432</v>
      </c>
      <c r="F141" s="273" t="s">
        <v>402</v>
      </c>
      <c r="G141" s="276"/>
      <c r="H141" s="277">
        <v>241</v>
      </c>
      <c r="I141" s="277">
        <f>ROUND(G141*H141,2)</f>
        <v>0</v>
      </c>
      <c r="J141" s="278">
        <v>0</v>
      </c>
      <c r="K141" s="276">
        <f>G141*J141</f>
        <v>0</v>
      </c>
      <c r="L141" s="278">
        <v>0</v>
      </c>
      <c r="M141" s="276">
        <f>G141*L141</f>
        <v>0</v>
      </c>
      <c r="N141"/>
      <c r="O141"/>
      <c r="P141"/>
      <c r="Q141"/>
      <c r="R141"/>
      <c r="S141"/>
      <c r="T141"/>
      <c r="U141"/>
      <c r="V141"/>
      <c r="W141"/>
      <c r="X141"/>
      <c r="Y141"/>
      <c r="Z141"/>
      <c r="AA141"/>
    </row>
    <row r="142" spans="1:27" s="279" customFormat="1" ht="12.75" hidden="1">
      <c r="A142" s="273"/>
      <c r="B142" s="273" t="s">
        <v>175</v>
      </c>
      <c r="C142" s="273" t="s">
        <v>188</v>
      </c>
      <c r="D142" s="274" t="s">
        <v>433</v>
      </c>
      <c r="E142" s="275" t="s">
        <v>434</v>
      </c>
      <c r="F142" s="273" t="s">
        <v>402</v>
      </c>
      <c r="G142" s="276"/>
      <c r="H142" s="277">
        <v>223</v>
      </c>
      <c r="I142" s="277">
        <f>ROUND(G142*H142,2)</f>
        <v>0</v>
      </c>
      <c r="J142" s="278">
        <v>0</v>
      </c>
      <c r="K142" s="276">
        <f>G142*J142</f>
        <v>0</v>
      </c>
      <c r="L142" s="278">
        <v>0</v>
      </c>
      <c r="M142" s="276">
        <f>G142*L142</f>
        <v>0</v>
      </c>
      <c r="N142"/>
      <c r="O142"/>
      <c r="P142"/>
      <c r="Q142"/>
      <c r="R142"/>
      <c r="S142"/>
      <c r="T142"/>
      <c r="U142"/>
      <c r="V142"/>
      <c r="W142"/>
      <c r="X142"/>
      <c r="Y142"/>
      <c r="Z142"/>
      <c r="AA142"/>
    </row>
    <row r="143" spans="1:27" s="279" customFormat="1" ht="12.75" hidden="1">
      <c r="A143" s="273"/>
      <c r="B143" s="273" t="s">
        <v>175</v>
      </c>
      <c r="C143" s="273" t="s">
        <v>188</v>
      </c>
      <c r="D143" s="274" t="s">
        <v>435</v>
      </c>
      <c r="E143" s="275" t="s">
        <v>436</v>
      </c>
      <c r="F143" s="273" t="s">
        <v>402</v>
      </c>
      <c r="G143" s="276"/>
      <c r="H143" s="277">
        <v>270</v>
      </c>
      <c r="I143" s="277">
        <f>ROUND(G143*H143,2)</f>
        <v>0</v>
      </c>
      <c r="J143" s="278">
        <v>0</v>
      </c>
      <c r="K143" s="276">
        <f>G143*J143</f>
        <v>0</v>
      </c>
      <c r="L143" s="278">
        <v>0</v>
      </c>
      <c r="M143" s="276">
        <f>G143*L143</f>
        <v>0</v>
      </c>
      <c r="N143"/>
      <c r="O143"/>
      <c r="P143"/>
      <c r="Q143"/>
      <c r="R143"/>
      <c r="S143"/>
      <c r="T143"/>
      <c r="U143"/>
      <c r="V143"/>
      <c r="W143"/>
      <c r="X143"/>
      <c r="Y143"/>
      <c r="Z143"/>
      <c r="AA143"/>
    </row>
    <row r="144" spans="2:27" s="267" customFormat="1" ht="12.75" hidden="1">
      <c r="B144" s="285" t="s">
        <v>68</v>
      </c>
      <c r="D144" s="286" t="s">
        <v>130</v>
      </c>
      <c r="E144" s="286" t="s">
        <v>437</v>
      </c>
      <c r="H144" s="280"/>
      <c r="I144" s="287">
        <f>I145+I152+I161+I197+I243+I253+I279</f>
        <v>0</v>
      </c>
      <c r="K144" s="288">
        <f>K145+K152+K161+K197+K253+K279</f>
        <v>0</v>
      </c>
      <c r="M144" s="288">
        <f>M145+M152+M161+M197+M253+M279</f>
        <v>0</v>
      </c>
      <c r="N144"/>
      <c r="O144"/>
      <c r="P144"/>
      <c r="Q144"/>
      <c r="R144"/>
      <c r="S144"/>
      <c r="T144"/>
      <c r="U144"/>
      <c r="V144"/>
      <c r="W144"/>
      <c r="X144"/>
      <c r="Y144"/>
      <c r="Z144"/>
      <c r="AA144"/>
    </row>
    <row r="145" spans="2:27" s="268" customFormat="1" ht="12.75" hidden="1">
      <c r="B145" s="269" t="s">
        <v>68</v>
      </c>
      <c r="D145" s="270">
        <v>711</v>
      </c>
      <c r="E145" s="270" t="s">
        <v>438</v>
      </c>
      <c r="H145" s="280"/>
      <c r="I145" s="271">
        <f>SUM(I146:I151)</f>
        <v>0</v>
      </c>
      <c r="K145" s="272">
        <f>SUM(K146:K151)</f>
        <v>0</v>
      </c>
      <c r="M145" s="272">
        <f>SUM(M146:M151)</f>
        <v>0</v>
      </c>
      <c r="N145"/>
      <c r="O145"/>
      <c r="P145"/>
      <c r="Q145"/>
      <c r="R145"/>
      <c r="S145"/>
      <c r="T145"/>
      <c r="U145"/>
      <c r="V145"/>
      <c r="W145"/>
      <c r="X145"/>
      <c r="Y145"/>
      <c r="Z145"/>
      <c r="AA145"/>
    </row>
    <row r="146" spans="1:27" s="279" customFormat="1" ht="12.75" hidden="1">
      <c r="A146" s="273"/>
      <c r="B146" s="273" t="s">
        <v>175</v>
      </c>
      <c r="C146" s="273" t="s">
        <v>439</v>
      </c>
      <c r="D146" s="274" t="s">
        <v>440</v>
      </c>
      <c r="E146" s="275" t="s">
        <v>441</v>
      </c>
      <c r="F146" s="273" t="s">
        <v>179</v>
      </c>
      <c r="G146" s="276"/>
      <c r="H146" s="277">
        <v>623</v>
      </c>
      <c r="I146" s="277">
        <f>ROUND(G146*H146,2)</f>
        <v>0</v>
      </c>
      <c r="J146" s="278">
        <v>0.006110000000000001</v>
      </c>
      <c r="K146" s="276">
        <f>G146*J146</f>
        <v>0</v>
      </c>
      <c r="L146" s="278">
        <v>0</v>
      </c>
      <c r="M146" s="276">
        <f>G146*L146</f>
        <v>0</v>
      </c>
      <c r="N146"/>
      <c r="O146"/>
      <c r="P146"/>
      <c r="Q146"/>
      <c r="R146"/>
      <c r="S146"/>
      <c r="T146"/>
      <c r="U146"/>
      <c r="V146"/>
      <c r="W146"/>
      <c r="X146"/>
      <c r="Y146"/>
      <c r="Z146"/>
      <c r="AA146"/>
    </row>
    <row r="147" spans="1:27" s="279" customFormat="1" ht="12.75" hidden="1">
      <c r="A147" s="273"/>
      <c r="B147" s="273" t="s">
        <v>175</v>
      </c>
      <c r="C147" s="273" t="s">
        <v>439</v>
      </c>
      <c r="D147" s="274" t="s">
        <v>442</v>
      </c>
      <c r="E147" s="275" t="s">
        <v>443</v>
      </c>
      <c r="F147" s="273" t="s">
        <v>179</v>
      </c>
      <c r="G147" s="276"/>
      <c r="H147" s="277">
        <v>525</v>
      </c>
      <c r="I147" s="277">
        <f>ROUND(G147*H147,2)</f>
        <v>0</v>
      </c>
      <c r="J147" s="278">
        <v>0.00458</v>
      </c>
      <c r="K147" s="276">
        <f>G147*J147</f>
        <v>0</v>
      </c>
      <c r="L147" s="278">
        <v>0</v>
      </c>
      <c r="M147" s="276">
        <f>G147*L147</f>
        <v>0</v>
      </c>
      <c r="N147"/>
      <c r="O147"/>
      <c r="P147"/>
      <c r="Q147"/>
      <c r="R147"/>
      <c r="S147"/>
      <c r="T147"/>
      <c r="U147"/>
      <c r="V147"/>
      <c r="W147"/>
      <c r="X147"/>
      <c r="Y147"/>
      <c r="Z147"/>
      <c r="AA147"/>
    </row>
    <row r="148" spans="1:27" s="279" customFormat="1" ht="12.75" hidden="1">
      <c r="A148" s="273"/>
      <c r="B148" s="273" t="s">
        <v>175</v>
      </c>
      <c r="C148" s="273" t="s">
        <v>439</v>
      </c>
      <c r="D148" s="274" t="s">
        <v>444</v>
      </c>
      <c r="E148" s="275" t="s">
        <v>445</v>
      </c>
      <c r="F148" s="273" t="s">
        <v>179</v>
      </c>
      <c r="G148" s="276"/>
      <c r="H148" s="277">
        <v>269</v>
      </c>
      <c r="I148" s="277">
        <f>ROUND(G148*H148,2)</f>
        <v>0</v>
      </c>
      <c r="J148" s="278">
        <v>0.0045000000000000005</v>
      </c>
      <c r="K148" s="276">
        <f>G148*J148</f>
        <v>0</v>
      </c>
      <c r="L148" s="278">
        <v>0</v>
      </c>
      <c r="M148" s="276">
        <f>G148*L148</f>
        <v>0</v>
      </c>
      <c r="N148"/>
      <c r="O148"/>
      <c r="P148"/>
      <c r="Q148"/>
      <c r="R148"/>
      <c r="S148"/>
      <c r="T148"/>
      <c r="U148"/>
      <c r="V148"/>
      <c r="W148"/>
      <c r="X148"/>
      <c r="Y148"/>
      <c r="Z148"/>
      <c r="AA148"/>
    </row>
    <row r="149" spans="1:27" s="279" customFormat="1" ht="12.75" hidden="1">
      <c r="A149" s="273"/>
      <c r="B149" s="273" t="s">
        <v>175</v>
      </c>
      <c r="C149" s="273" t="s">
        <v>439</v>
      </c>
      <c r="D149" s="274" t="s">
        <v>446</v>
      </c>
      <c r="E149" s="275" t="s">
        <v>447</v>
      </c>
      <c r="F149" s="273" t="s">
        <v>127</v>
      </c>
      <c r="G149" s="276"/>
      <c r="H149" s="277">
        <v>3.05</v>
      </c>
      <c r="I149" s="277">
        <f>ROUND(G149*H149,2)</f>
        <v>0</v>
      </c>
      <c r="J149" s="278">
        <v>0</v>
      </c>
      <c r="K149" s="276">
        <f>G149*J149</f>
        <v>0</v>
      </c>
      <c r="L149" s="278">
        <v>0</v>
      </c>
      <c r="M149" s="276">
        <f>G149*L149</f>
        <v>0</v>
      </c>
      <c r="N149"/>
      <c r="O149"/>
      <c r="P149"/>
      <c r="Q149"/>
      <c r="R149"/>
      <c r="S149"/>
      <c r="T149"/>
      <c r="U149"/>
      <c r="V149"/>
      <c r="W149"/>
      <c r="X149"/>
      <c r="Y149"/>
      <c r="Z149"/>
      <c r="AA149"/>
    </row>
    <row r="150" spans="1:27" s="279" customFormat="1" ht="12.75" hidden="1">
      <c r="A150" s="273"/>
      <c r="B150" s="273" t="s">
        <v>175</v>
      </c>
      <c r="C150" s="273" t="s">
        <v>439</v>
      </c>
      <c r="D150" s="274" t="s">
        <v>448</v>
      </c>
      <c r="E150" s="275" t="s">
        <v>449</v>
      </c>
      <c r="F150" s="273" t="s">
        <v>127</v>
      </c>
      <c r="G150" s="276"/>
      <c r="H150" s="277">
        <v>3.21</v>
      </c>
      <c r="I150" s="277">
        <f>ROUND(G150*H150,2)</f>
        <v>0</v>
      </c>
      <c r="J150" s="278">
        <v>0</v>
      </c>
      <c r="K150" s="276">
        <f>G150*J150</f>
        <v>0</v>
      </c>
      <c r="L150" s="278">
        <v>0</v>
      </c>
      <c r="M150" s="276">
        <f>G150*L150</f>
        <v>0</v>
      </c>
      <c r="N150"/>
      <c r="O150"/>
      <c r="P150"/>
      <c r="Q150"/>
      <c r="R150"/>
      <c r="S150"/>
      <c r="T150"/>
      <c r="U150"/>
      <c r="V150"/>
      <c r="W150"/>
      <c r="X150"/>
      <c r="Y150"/>
      <c r="Z150"/>
      <c r="AA150"/>
    </row>
    <row r="151" spans="1:27" s="279" customFormat="1" ht="12.75" hidden="1">
      <c r="A151" s="273"/>
      <c r="B151" s="273" t="s">
        <v>175</v>
      </c>
      <c r="C151" s="273" t="s">
        <v>439</v>
      </c>
      <c r="D151" s="274" t="s">
        <v>450</v>
      </c>
      <c r="E151" s="275" t="s">
        <v>451</v>
      </c>
      <c r="F151" s="273" t="s">
        <v>127</v>
      </c>
      <c r="G151" s="276"/>
      <c r="H151" s="277">
        <v>3.42</v>
      </c>
      <c r="I151" s="277">
        <f>ROUND(G151*H151,2)</f>
        <v>0</v>
      </c>
      <c r="J151" s="278">
        <v>0</v>
      </c>
      <c r="K151" s="276">
        <f>G151*J151</f>
        <v>0</v>
      </c>
      <c r="L151" s="278">
        <v>0</v>
      </c>
      <c r="M151" s="276">
        <f>G151*L151</f>
        <v>0</v>
      </c>
      <c r="N151"/>
      <c r="O151"/>
      <c r="P151"/>
      <c r="Q151"/>
      <c r="R151"/>
      <c r="S151"/>
      <c r="T151"/>
      <c r="U151"/>
      <c r="V151"/>
      <c r="W151"/>
      <c r="X151"/>
      <c r="Y151"/>
      <c r="Z151"/>
      <c r="AA151"/>
    </row>
    <row r="152" spans="2:27" s="268" customFormat="1" ht="12.75" hidden="1">
      <c r="B152" s="269" t="s">
        <v>68</v>
      </c>
      <c r="D152" s="270">
        <v>725</v>
      </c>
      <c r="E152" s="270" t="s">
        <v>452</v>
      </c>
      <c r="H152" s="280"/>
      <c r="I152" s="271">
        <f>SUM(I153:I160)</f>
        <v>0</v>
      </c>
      <c r="K152" s="272">
        <f>SUM(K153:K160)</f>
        <v>0</v>
      </c>
      <c r="M152" s="272">
        <f>SUM(M153:M160)</f>
        <v>0</v>
      </c>
      <c r="N152"/>
      <c r="O152"/>
      <c r="P152"/>
      <c r="Q152"/>
      <c r="R152"/>
      <c r="S152"/>
      <c r="T152"/>
      <c r="U152"/>
      <c r="V152"/>
      <c r="W152"/>
      <c r="X152"/>
      <c r="Y152"/>
      <c r="Z152"/>
      <c r="AA152"/>
    </row>
    <row r="153" spans="1:27" s="284" customFormat="1" ht="25.5" customHeight="1" hidden="1">
      <c r="A153" s="289"/>
      <c r="B153" s="289" t="s">
        <v>175</v>
      </c>
      <c r="C153" s="289">
        <v>725</v>
      </c>
      <c r="D153" s="290" t="s">
        <v>453</v>
      </c>
      <c r="E153" s="291" t="s">
        <v>454</v>
      </c>
      <c r="F153" s="289" t="s">
        <v>199</v>
      </c>
      <c r="G153" s="283"/>
      <c r="H153" s="292">
        <v>23100</v>
      </c>
      <c r="I153" s="292">
        <f>ROUND(G153*H153,2)</f>
        <v>0</v>
      </c>
      <c r="J153" s="282">
        <v>0.00012</v>
      </c>
      <c r="K153" s="283">
        <f>G153*J153</f>
        <v>0</v>
      </c>
      <c r="L153" s="282">
        <v>0</v>
      </c>
      <c r="M153" s="283">
        <f>G153*L153</f>
        <v>0</v>
      </c>
      <c r="N153"/>
      <c r="O153"/>
      <c r="P153"/>
      <c r="Q153"/>
      <c r="R153"/>
      <c r="S153"/>
      <c r="T153"/>
      <c r="U153"/>
      <c r="V153"/>
      <c r="W153"/>
      <c r="X153"/>
      <c r="Y153"/>
      <c r="Z153"/>
      <c r="AA153"/>
    </row>
    <row r="154" spans="1:27" s="279" customFormat="1" ht="25.5" customHeight="1" hidden="1">
      <c r="A154" s="273">
        <v>23</v>
      </c>
      <c r="B154" s="273" t="s">
        <v>175</v>
      </c>
      <c r="C154" s="273">
        <v>725</v>
      </c>
      <c r="D154" s="274" t="s">
        <v>455</v>
      </c>
      <c r="E154" s="275" t="s">
        <v>456</v>
      </c>
      <c r="F154" s="273" t="s">
        <v>199</v>
      </c>
      <c r="G154" s="276"/>
      <c r="H154" s="277">
        <v>25500</v>
      </c>
      <c r="I154" s="277">
        <f>ROUND(G154*H154,2)</f>
        <v>0</v>
      </c>
      <c r="J154" s="278">
        <v>0.00012</v>
      </c>
      <c r="K154" s="276">
        <f>G154*J154</f>
        <v>0</v>
      </c>
      <c r="L154" s="278">
        <v>0</v>
      </c>
      <c r="M154" s="276">
        <f>G154*L154</f>
        <v>0</v>
      </c>
      <c r="N154"/>
      <c r="O154"/>
      <c r="P154"/>
      <c r="Q154"/>
      <c r="R154"/>
      <c r="S154"/>
      <c r="T154"/>
      <c r="U154"/>
      <c r="V154"/>
      <c r="W154"/>
      <c r="X154"/>
      <c r="Y154"/>
      <c r="Z154"/>
      <c r="AA154"/>
    </row>
    <row r="155" spans="1:27" s="279" customFormat="1" ht="12.75" hidden="1">
      <c r="A155" s="273">
        <v>24</v>
      </c>
      <c r="B155" s="273" t="s">
        <v>175</v>
      </c>
      <c r="C155" s="273" t="s">
        <v>457</v>
      </c>
      <c r="D155" s="274" t="s">
        <v>458</v>
      </c>
      <c r="E155" s="275" t="s">
        <v>459</v>
      </c>
      <c r="F155" s="273" t="s">
        <v>460</v>
      </c>
      <c r="G155" s="276"/>
      <c r="H155" s="277">
        <v>128</v>
      </c>
      <c r="I155" s="277">
        <f>ROUND(G155*H155,2)</f>
        <v>0</v>
      </c>
      <c r="J155" s="278">
        <v>0</v>
      </c>
      <c r="K155" s="276">
        <f>G155*J155</f>
        <v>0</v>
      </c>
      <c r="L155" s="278">
        <v>0.01946</v>
      </c>
      <c r="M155" s="276">
        <f>G155*L155</f>
        <v>0</v>
      </c>
      <c r="N155"/>
      <c r="O155"/>
      <c r="P155"/>
      <c r="Q155"/>
      <c r="R155"/>
      <c r="S155"/>
      <c r="T155"/>
      <c r="U155"/>
      <c r="V155"/>
      <c r="W155"/>
      <c r="X155"/>
      <c r="Y155"/>
      <c r="Z155"/>
      <c r="AA155"/>
    </row>
    <row r="156" spans="1:27" s="279" customFormat="1" ht="12.75" hidden="1">
      <c r="A156" s="273">
        <v>25</v>
      </c>
      <c r="B156" s="273" t="s">
        <v>175</v>
      </c>
      <c r="C156" s="273" t="s">
        <v>457</v>
      </c>
      <c r="D156" s="274" t="s">
        <v>461</v>
      </c>
      <c r="E156" s="275" t="s">
        <v>462</v>
      </c>
      <c r="F156" s="273" t="s">
        <v>460</v>
      </c>
      <c r="G156" s="276"/>
      <c r="H156" s="277">
        <v>76.8</v>
      </c>
      <c r="I156" s="277">
        <f>ROUND(G156*H156,2)</f>
        <v>0</v>
      </c>
      <c r="J156" s="278">
        <v>0</v>
      </c>
      <c r="K156" s="276">
        <f>G156*J156</f>
        <v>0</v>
      </c>
      <c r="L156" s="278">
        <v>0.0015600000000000002</v>
      </c>
      <c r="M156" s="276">
        <f>G156*L156</f>
        <v>0</v>
      </c>
      <c r="N156"/>
      <c r="O156"/>
      <c r="P156"/>
      <c r="Q156"/>
      <c r="R156"/>
      <c r="S156"/>
      <c r="T156"/>
      <c r="U156"/>
      <c r="V156"/>
      <c r="W156"/>
      <c r="X156"/>
      <c r="Y156"/>
      <c r="Z156"/>
      <c r="AA156"/>
    </row>
    <row r="157" spans="1:27" s="279" customFormat="1" ht="12.75" hidden="1">
      <c r="A157" s="273"/>
      <c r="B157" s="273" t="s">
        <v>175</v>
      </c>
      <c r="C157" s="273" t="s">
        <v>457</v>
      </c>
      <c r="D157" s="274" t="s">
        <v>463</v>
      </c>
      <c r="E157" s="275" t="s">
        <v>464</v>
      </c>
      <c r="F157" s="273" t="s">
        <v>460</v>
      </c>
      <c r="G157" s="276"/>
      <c r="H157" s="277">
        <v>78.5</v>
      </c>
      <c r="I157" s="277">
        <f>ROUND(G157*H157,2)</f>
        <v>0</v>
      </c>
      <c r="J157" s="278">
        <v>0</v>
      </c>
      <c r="K157" s="276">
        <f>G157*J157</f>
        <v>0</v>
      </c>
      <c r="L157" s="278">
        <v>0.00086</v>
      </c>
      <c r="M157" s="276">
        <f>G157*L157</f>
        <v>0</v>
      </c>
      <c r="N157"/>
      <c r="O157"/>
      <c r="P157"/>
      <c r="Q157"/>
      <c r="R157"/>
      <c r="S157"/>
      <c r="T157"/>
      <c r="U157"/>
      <c r="V157"/>
      <c r="W157"/>
      <c r="X157"/>
      <c r="Y157"/>
      <c r="Z157"/>
      <c r="AA157"/>
    </row>
    <row r="158" spans="1:27" s="279" customFormat="1" ht="12.75" hidden="1">
      <c r="A158" s="273"/>
      <c r="B158" s="273" t="s">
        <v>175</v>
      </c>
      <c r="C158" s="273" t="s">
        <v>457</v>
      </c>
      <c r="D158" s="274" t="s">
        <v>465</v>
      </c>
      <c r="E158" s="275" t="s">
        <v>466</v>
      </c>
      <c r="F158" s="273" t="s">
        <v>460</v>
      </c>
      <c r="G158" s="276"/>
      <c r="H158" s="277">
        <v>157</v>
      </c>
      <c r="I158" s="277">
        <f>ROUND(G158*H158,2)</f>
        <v>0</v>
      </c>
      <c r="J158" s="278">
        <v>0</v>
      </c>
      <c r="K158" s="276">
        <f>G158*J158</f>
        <v>0</v>
      </c>
      <c r="L158" s="278">
        <v>0.0017600000000000003</v>
      </c>
      <c r="M158" s="276">
        <f>G158*L158</f>
        <v>0</v>
      </c>
      <c r="N158"/>
      <c r="O158"/>
      <c r="P158"/>
      <c r="Q158"/>
      <c r="R158"/>
      <c r="S158"/>
      <c r="T158"/>
      <c r="U158"/>
      <c r="V158"/>
      <c r="W158"/>
      <c r="X158"/>
      <c r="Y158"/>
      <c r="Z158"/>
      <c r="AA158"/>
    </row>
    <row r="159" spans="1:27" s="279" customFormat="1" ht="12.75" hidden="1">
      <c r="A159" s="273">
        <v>26</v>
      </c>
      <c r="B159" s="273" t="s">
        <v>175</v>
      </c>
      <c r="C159" s="273" t="s">
        <v>457</v>
      </c>
      <c r="D159" s="274" t="s">
        <v>467</v>
      </c>
      <c r="E159" s="275" t="s">
        <v>468</v>
      </c>
      <c r="F159" s="273" t="s">
        <v>199</v>
      </c>
      <c r="G159" s="276"/>
      <c r="H159" s="277">
        <v>210</v>
      </c>
      <c r="I159" s="277">
        <f>ROUND(G159*H159,2)</f>
        <v>0</v>
      </c>
      <c r="J159" s="278">
        <v>0.00016</v>
      </c>
      <c r="K159" s="276">
        <f>G159*J159</f>
        <v>0</v>
      </c>
      <c r="L159" s="278">
        <v>0</v>
      </c>
      <c r="M159" s="276">
        <f>G159*L159</f>
        <v>0</v>
      </c>
      <c r="N159"/>
      <c r="O159"/>
      <c r="P159"/>
      <c r="Q159"/>
      <c r="R159"/>
      <c r="S159"/>
      <c r="T159"/>
      <c r="U159"/>
      <c r="V159"/>
      <c r="W159"/>
      <c r="X159"/>
      <c r="Y159"/>
      <c r="Z159"/>
      <c r="AA159"/>
    </row>
    <row r="160" spans="1:27" s="293" customFormat="1" ht="12.75" hidden="1">
      <c r="A160" s="273">
        <v>27</v>
      </c>
      <c r="B160" s="273" t="s">
        <v>469</v>
      </c>
      <c r="C160" s="273" t="s">
        <v>470</v>
      </c>
      <c r="D160" s="274" t="s">
        <v>471</v>
      </c>
      <c r="E160" s="275" t="s">
        <v>472</v>
      </c>
      <c r="F160" s="273" t="s">
        <v>199</v>
      </c>
      <c r="G160" s="276"/>
      <c r="H160" s="277">
        <v>3260</v>
      </c>
      <c r="I160" s="277">
        <f>ROUND(G160*H160,2)</f>
        <v>0</v>
      </c>
      <c r="J160" s="278">
        <v>0.0018000000000000002</v>
      </c>
      <c r="K160" s="276">
        <f>G160*J160</f>
        <v>0</v>
      </c>
      <c r="L160" s="278">
        <v>0</v>
      </c>
      <c r="M160" s="276">
        <f>G160*L160</f>
        <v>0</v>
      </c>
      <c r="N160"/>
      <c r="O160"/>
      <c r="P160"/>
      <c r="Q160"/>
      <c r="R160"/>
      <c r="S160"/>
      <c r="T160"/>
      <c r="U160"/>
      <c r="V160"/>
      <c r="W160"/>
      <c r="X160"/>
      <c r="Y160"/>
      <c r="Z160"/>
      <c r="AA160"/>
    </row>
    <row r="161" spans="1:27" s="268" customFormat="1" ht="12.75" hidden="1">
      <c r="A161" s="273"/>
      <c r="B161" s="269" t="s">
        <v>68</v>
      </c>
      <c r="D161" s="270">
        <v>775</v>
      </c>
      <c r="E161" s="270" t="s">
        <v>473</v>
      </c>
      <c r="G161" s="276"/>
      <c r="H161" s="280"/>
      <c r="I161" s="271">
        <f>SUM(I162:I196)</f>
        <v>0</v>
      </c>
      <c r="K161" s="272">
        <f>SUM(K162:K196)</f>
        <v>0</v>
      </c>
      <c r="M161" s="272">
        <f>SUM(M162:M196)</f>
        <v>0</v>
      </c>
      <c r="N161"/>
      <c r="O161"/>
      <c r="P161"/>
      <c r="Q161"/>
      <c r="R161"/>
      <c r="S161"/>
      <c r="T161"/>
      <c r="U161"/>
      <c r="V161"/>
      <c r="W161"/>
      <c r="X161"/>
      <c r="Y161"/>
      <c r="Z161"/>
      <c r="AA161"/>
    </row>
    <row r="162" spans="1:27" s="279" customFormat="1" ht="12.75" hidden="1">
      <c r="A162" s="273"/>
      <c r="B162" s="273" t="s">
        <v>175</v>
      </c>
      <c r="C162" s="273" t="s">
        <v>474</v>
      </c>
      <c r="D162" s="274" t="s">
        <v>475</v>
      </c>
      <c r="E162" s="275" t="s">
        <v>476</v>
      </c>
      <c r="F162" s="273" t="s">
        <v>199</v>
      </c>
      <c r="G162" s="276"/>
      <c r="H162" s="277">
        <v>198</v>
      </c>
      <c r="I162" s="277">
        <f>ROUND(G162*H162,2)</f>
        <v>0</v>
      </c>
      <c r="J162" s="278">
        <v>2E-05</v>
      </c>
      <c r="K162" s="276">
        <f>G162*J162</f>
        <v>0</v>
      </c>
      <c r="L162" s="278">
        <v>0</v>
      </c>
      <c r="M162" s="276">
        <f>G162*L162</f>
        <v>0</v>
      </c>
      <c r="N162"/>
      <c r="O162"/>
      <c r="P162"/>
      <c r="Q162"/>
      <c r="R162"/>
      <c r="S162"/>
      <c r="T162"/>
      <c r="U162"/>
      <c r="V162"/>
      <c r="W162"/>
      <c r="X162"/>
      <c r="Y162"/>
      <c r="Z162"/>
      <c r="AA162"/>
    </row>
    <row r="163" spans="1:27" s="279" customFormat="1" ht="12.75" hidden="1">
      <c r="A163" s="273"/>
      <c r="B163" s="273" t="s">
        <v>175</v>
      </c>
      <c r="C163" s="273" t="s">
        <v>474</v>
      </c>
      <c r="D163" s="274" t="s">
        <v>477</v>
      </c>
      <c r="E163" s="275" t="s">
        <v>478</v>
      </c>
      <c r="F163" s="273" t="s">
        <v>199</v>
      </c>
      <c r="G163" s="276"/>
      <c r="H163" s="277">
        <v>455</v>
      </c>
      <c r="I163" s="277">
        <f>ROUND(G163*H163,2)</f>
        <v>0</v>
      </c>
      <c r="J163" s="278">
        <v>7E-05</v>
      </c>
      <c r="K163" s="276">
        <f>G163*J163</f>
        <v>0</v>
      </c>
      <c r="L163" s="278">
        <v>0</v>
      </c>
      <c r="M163" s="276">
        <f>G163*L163</f>
        <v>0</v>
      </c>
      <c r="N163"/>
      <c r="O163"/>
      <c r="P163"/>
      <c r="Q163"/>
      <c r="R163"/>
      <c r="S163"/>
      <c r="T163"/>
      <c r="U163"/>
      <c r="V163"/>
      <c r="W163"/>
      <c r="X163"/>
      <c r="Y163"/>
      <c r="Z163"/>
      <c r="AA163"/>
    </row>
    <row r="164" spans="1:27" s="279" customFormat="1" ht="12.75" hidden="1">
      <c r="A164" s="273"/>
      <c r="B164" s="273" t="s">
        <v>175</v>
      </c>
      <c r="C164" s="273" t="s">
        <v>474</v>
      </c>
      <c r="D164" s="274" t="s">
        <v>479</v>
      </c>
      <c r="E164" s="275" t="s">
        <v>480</v>
      </c>
      <c r="F164" s="273" t="s">
        <v>199</v>
      </c>
      <c r="G164" s="276"/>
      <c r="H164" s="277">
        <v>753</v>
      </c>
      <c r="I164" s="277">
        <f>ROUND(G164*H164,2)</f>
        <v>0</v>
      </c>
      <c r="J164" s="278">
        <v>0.00014</v>
      </c>
      <c r="K164" s="276">
        <f>G164*J164</f>
        <v>0</v>
      </c>
      <c r="L164" s="278">
        <v>0</v>
      </c>
      <c r="M164" s="276">
        <f>G164*L164</f>
        <v>0</v>
      </c>
      <c r="N164"/>
      <c r="O164"/>
      <c r="P164"/>
      <c r="Q164"/>
      <c r="R164"/>
      <c r="S164"/>
      <c r="T164"/>
      <c r="U164"/>
      <c r="V164"/>
      <c r="W164"/>
      <c r="X164"/>
      <c r="Y164"/>
      <c r="Z164"/>
      <c r="AA164"/>
    </row>
    <row r="165" spans="1:27" s="279" customFormat="1" ht="12.75" hidden="1">
      <c r="A165" s="273"/>
      <c r="B165" s="273" t="s">
        <v>175</v>
      </c>
      <c r="C165" s="273" t="s">
        <v>474</v>
      </c>
      <c r="D165" s="274" t="s">
        <v>481</v>
      </c>
      <c r="E165" s="275" t="s">
        <v>482</v>
      </c>
      <c r="F165" s="273" t="s">
        <v>199</v>
      </c>
      <c r="G165" s="276"/>
      <c r="H165" s="277">
        <v>1190</v>
      </c>
      <c r="I165" s="277">
        <f>ROUND(G165*H165,2)</f>
        <v>0</v>
      </c>
      <c r="J165" s="278">
        <v>0.00028</v>
      </c>
      <c r="K165" s="276">
        <f>G165*J165</f>
        <v>0</v>
      </c>
      <c r="L165" s="278">
        <v>0</v>
      </c>
      <c r="M165" s="276">
        <f>G165*L165</f>
        <v>0</v>
      </c>
      <c r="N165"/>
      <c r="O165"/>
      <c r="P165"/>
      <c r="Q165"/>
      <c r="R165"/>
      <c r="S165"/>
      <c r="T165"/>
      <c r="U165"/>
      <c r="V165"/>
      <c r="W165"/>
      <c r="X165"/>
      <c r="Y165"/>
      <c r="Z165"/>
      <c r="AA165"/>
    </row>
    <row r="166" spans="1:27" s="279" customFormat="1" ht="12.75" hidden="1">
      <c r="A166" s="273"/>
      <c r="B166" s="273" t="s">
        <v>469</v>
      </c>
      <c r="C166" s="273" t="s">
        <v>470</v>
      </c>
      <c r="D166" s="274" t="s">
        <v>483</v>
      </c>
      <c r="E166" s="275" t="s">
        <v>484</v>
      </c>
      <c r="F166" s="273" t="s">
        <v>179</v>
      </c>
      <c r="G166" s="276"/>
      <c r="H166" s="277">
        <v>633</v>
      </c>
      <c r="I166" s="277">
        <f>ROUND(G166*H166,2)</f>
        <v>0</v>
      </c>
      <c r="J166" s="278">
        <v>0.015750000000000004</v>
      </c>
      <c r="K166" s="276">
        <f>G166*J166</f>
        <v>0</v>
      </c>
      <c r="L166" s="278">
        <v>0</v>
      </c>
      <c r="M166" s="276">
        <f>G166*L166</f>
        <v>0</v>
      </c>
      <c r="N166"/>
      <c r="O166"/>
      <c r="P166"/>
      <c r="Q166"/>
      <c r="R166"/>
      <c r="S166"/>
      <c r="T166"/>
      <c r="U166"/>
      <c r="V166"/>
      <c r="W166"/>
      <c r="X166"/>
      <c r="Y166"/>
      <c r="Z166"/>
      <c r="AA166"/>
    </row>
    <row r="167" spans="1:27" s="279" customFormat="1" ht="12.75" hidden="1">
      <c r="A167" s="273"/>
      <c r="B167" s="273" t="s">
        <v>175</v>
      </c>
      <c r="C167" s="273" t="s">
        <v>474</v>
      </c>
      <c r="D167" s="274" t="s">
        <v>485</v>
      </c>
      <c r="E167" s="275" t="s">
        <v>486</v>
      </c>
      <c r="F167" s="273" t="s">
        <v>179</v>
      </c>
      <c r="G167" s="276"/>
      <c r="H167" s="277">
        <v>70.8</v>
      </c>
      <c r="I167" s="277">
        <f>ROUND(G167*H167,2)</f>
        <v>0</v>
      </c>
      <c r="J167" s="278">
        <v>0</v>
      </c>
      <c r="K167" s="276">
        <f>G167*J167</f>
        <v>0</v>
      </c>
      <c r="L167" s="278">
        <v>0.025</v>
      </c>
      <c r="M167" s="276">
        <f>G167*L167</f>
        <v>0</v>
      </c>
      <c r="N167"/>
      <c r="O167"/>
      <c r="P167"/>
      <c r="Q167"/>
      <c r="R167"/>
      <c r="S167"/>
      <c r="T167"/>
      <c r="U167"/>
      <c r="V167"/>
      <c r="W167"/>
      <c r="X167"/>
      <c r="Y167"/>
      <c r="Z167"/>
      <c r="AA167"/>
    </row>
    <row r="168" spans="1:27" s="279" customFormat="1" ht="12.75" hidden="1">
      <c r="A168" s="273"/>
      <c r="B168" s="273" t="s">
        <v>175</v>
      </c>
      <c r="C168" s="273" t="s">
        <v>474</v>
      </c>
      <c r="D168" s="274" t="s">
        <v>487</v>
      </c>
      <c r="E168" s="275" t="s">
        <v>488</v>
      </c>
      <c r="F168" s="273" t="s">
        <v>179</v>
      </c>
      <c r="G168" s="276"/>
      <c r="H168" s="277">
        <v>84.9</v>
      </c>
      <c r="I168" s="277">
        <f>ROUND(G168*H168,2)</f>
        <v>0</v>
      </c>
      <c r="J168" s="278">
        <v>0</v>
      </c>
      <c r="K168" s="276">
        <f>G168*J168</f>
        <v>0</v>
      </c>
      <c r="L168" s="278">
        <v>0.015</v>
      </c>
      <c r="M168" s="276">
        <f>G168*L168</f>
        <v>0</v>
      </c>
      <c r="N168"/>
      <c r="O168"/>
      <c r="P168"/>
      <c r="Q168"/>
      <c r="R168"/>
      <c r="S168"/>
      <c r="T168"/>
      <c r="U168"/>
      <c r="V168"/>
      <c r="W168"/>
      <c r="X168"/>
      <c r="Y168"/>
      <c r="Z168"/>
      <c r="AA168"/>
    </row>
    <row r="169" spans="1:27" s="279" customFormat="1" ht="12.75" hidden="1">
      <c r="A169" s="273"/>
      <c r="B169" s="273" t="s">
        <v>175</v>
      </c>
      <c r="C169" s="273" t="s">
        <v>474</v>
      </c>
      <c r="D169" s="274" t="s">
        <v>489</v>
      </c>
      <c r="E169" s="275" t="s">
        <v>490</v>
      </c>
      <c r="F169" s="273" t="s">
        <v>179</v>
      </c>
      <c r="G169" s="276"/>
      <c r="H169" s="277">
        <v>67.2</v>
      </c>
      <c r="I169" s="277">
        <f>ROUND(G169*H169,2)</f>
        <v>0</v>
      </c>
      <c r="J169" s="278">
        <v>0</v>
      </c>
      <c r="K169" s="276">
        <f>G169*J169</f>
        <v>0</v>
      </c>
      <c r="L169" s="278">
        <v>0.015</v>
      </c>
      <c r="M169" s="276">
        <f>G169*L169</f>
        <v>0</v>
      </c>
      <c r="N169"/>
      <c r="O169"/>
      <c r="P169"/>
      <c r="Q169"/>
      <c r="R169"/>
      <c r="S169"/>
      <c r="T169"/>
      <c r="U169"/>
      <c r="V169"/>
      <c r="W169"/>
      <c r="X169"/>
      <c r="Y169"/>
      <c r="Z169"/>
      <c r="AA169"/>
    </row>
    <row r="170" spans="1:27" s="279" customFormat="1" ht="12.75" hidden="1">
      <c r="A170" s="273"/>
      <c r="B170" s="273" t="s">
        <v>175</v>
      </c>
      <c r="C170" s="273" t="s">
        <v>474</v>
      </c>
      <c r="D170" s="274" t="s">
        <v>491</v>
      </c>
      <c r="E170" s="275" t="s">
        <v>492</v>
      </c>
      <c r="F170" s="273" t="s">
        <v>179</v>
      </c>
      <c r="G170" s="276"/>
      <c r="H170" s="277">
        <v>81.4</v>
      </c>
      <c r="I170" s="277">
        <f>ROUND(G170*H170,2)</f>
        <v>0</v>
      </c>
      <c r="J170" s="278">
        <v>0</v>
      </c>
      <c r="K170" s="276">
        <f>G170*J170</f>
        <v>0</v>
      </c>
      <c r="L170" s="278">
        <v>0.015</v>
      </c>
      <c r="M170" s="276">
        <f>G170*L170</f>
        <v>0</v>
      </c>
      <c r="N170"/>
      <c r="O170"/>
      <c r="P170"/>
      <c r="Q170"/>
      <c r="R170"/>
      <c r="S170"/>
      <c r="T170"/>
      <c r="U170"/>
      <c r="V170"/>
      <c r="W170"/>
      <c r="X170"/>
      <c r="Y170"/>
      <c r="Z170"/>
      <c r="AA170"/>
    </row>
    <row r="171" spans="1:27" s="279" customFormat="1" ht="12.75" hidden="1">
      <c r="A171" s="273"/>
      <c r="B171" s="273" t="s">
        <v>175</v>
      </c>
      <c r="C171" s="273" t="s">
        <v>474</v>
      </c>
      <c r="D171" s="274" t="s">
        <v>493</v>
      </c>
      <c r="E171" s="275" t="s">
        <v>494</v>
      </c>
      <c r="F171" s="273" t="s">
        <v>179</v>
      </c>
      <c r="G171" s="276"/>
      <c r="H171" s="277">
        <v>67.2</v>
      </c>
      <c r="I171" s="277">
        <f>ROUND(G171*H171,2)</f>
        <v>0</v>
      </c>
      <c r="J171" s="278">
        <v>0</v>
      </c>
      <c r="K171" s="276">
        <f>G171*J171</f>
        <v>0</v>
      </c>
      <c r="L171" s="278">
        <v>0.02</v>
      </c>
      <c r="M171" s="276">
        <f>G171*L171</f>
        <v>0</v>
      </c>
      <c r="N171"/>
      <c r="O171"/>
      <c r="P171"/>
      <c r="Q171"/>
      <c r="R171"/>
      <c r="S171"/>
      <c r="T171"/>
      <c r="U171"/>
      <c r="V171"/>
      <c r="W171"/>
      <c r="X171"/>
      <c r="Y171"/>
      <c r="Z171"/>
      <c r="AA171"/>
    </row>
    <row r="172" spans="1:27" s="279" customFormat="1" ht="12.75" hidden="1">
      <c r="A172" s="273"/>
      <c r="B172" s="273" t="s">
        <v>175</v>
      </c>
      <c r="C172" s="273" t="s">
        <v>474</v>
      </c>
      <c r="D172" s="274" t="s">
        <v>495</v>
      </c>
      <c r="E172" s="275" t="s">
        <v>496</v>
      </c>
      <c r="F172" s="273" t="s">
        <v>179</v>
      </c>
      <c r="G172" s="276"/>
      <c r="H172" s="277">
        <v>81.4</v>
      </c>
      <c r="I172" s="277">
        <f>ROUND(G172*H172,2)</f>
        <v>0</v>
      </c>
      <c r="J172" s="278">
        <v>0</v>
      </c>
      <c r="K172" s="276">
        <f>G172*J172</f>
        <v>0</v>
      </c>
      <c r="L172" s="278">
        <v>0.02</v>
      </c>
      <c r="M172" s="276">
        <f>G172*L172</f>
        <v>0</v>
      </c>
      <c r="N172"/>
      <c r="O172"/>
      <c r="P172"/>
      <c r="Q172"/>
      <c r="R172"/>
      <c r="S172"/>
      <c r="T172"/>
      <c r="U172"/>
      <c r="V172"/>
      <c r="W172"/>
      <c r="X172"/>
      <c r="Y172"/>
      <c r="Z172"/>
      <c r="AA172"/>
    </row>
    <row r="173" spans="1:27" s="279" customFormat="1" ht="12.75" hidden="1">
      <c r="A173" s="273"/>
      <c r="B173" s="273" t="s">
        <v>175</v>
      </c>
      <c r="C173" s="273" t="s">
        <v>474</v>
      </c>
      <c r="D173" s="274" t="s">
        <v>497</v>
      </c>
      <c r="E173" s="275" t="s">
        <v>498</v>
      </c>
      <c r="F173" s="273" t="s">
        <v>179</v>
      </c>
      <c r="G173" s="276"/>
      <c r="H173" s="277">
        <v>792</v>
      </c>
      <c r="I173" s="277">
        <f>ROUND(G173*H173,2)</f>
        <v>0</v>
      </c>
      <c r="J173" s="278">
        <v>0.010630000000000002</v>
      </c>
      <c r="K173" s="276">
        <f>G173*J173</f>
        <v>0</v>
      </c>
      <c r="L173" s="278">
        <v>0</v>
      </c>
      <c r="M173" s="276">
        <f>G173*L173</f>
        <v>0</v>
      </c>
      <c r="N173"/>
      <c r="O173"/>
      <c r="P173"/>
      <c r="Q173"/>
      <c r="R173"/>
      <c r="S173"/>
      <c r="T173"/>
      <c r="U173"/>
      <c r="V173"/>
      <c r="W173"/>
      <c r="X173"/>
      <c r="Y173"/>
      <c r="Z173"/>
      <c r="AA173"/>
    </row>
    <row r="174" spans="1:27" s="279" customFormat="1" ht="12.75" hidden="1">
      <c r="A174" s="273"/>
      <c r="B174" s="273" t="s">
        <v>175</v>
      </c>
      <c r="C174" s="273" t="s">
        <v>474</v>
      </c>
      <c r="D174" s="274" t="s">
        <v>499</v>
      </c>
      <c r="E174" s="275" t="s">
        <v>500</v>
      </c>
      <c r="F174" s="273" t="s">
        <v>179</v>
      </c>
      <c r="G174" s="276"/>
      <c r="H174" s="277">
        <v>626</v>
      </c>
      <c r="I174" s="277">
        <f>ROUND(G174*H174,2)</f>
        <v>0</v>
      </c>
      <c r="J174" s="278">
        <v>0.00965</v>
      </c>
      <c r="K174" s="276">
        <f>G174*J174</f>
        <v>0</v>
      </c>
      <c r="L174" s="278">
        <v>0</v>
      </c>
      <c r="M174" s="276">
        <f>G174*L174</f>
        <v>0</v>
      </c>
      <c r="N174"/>
      <c r="O174"/>
      <c r="P174"/>
      <c r="Q174"/>
      <c r="R174"/>
      <c r="S174"/>
      <c r="T174"/>
      <c r="U174"/>
      <c r="V174"/>
      <c r="W174"/>
      <c r="X174"/>
      <c r="Y174"/>
      <c r="Z174"/>
      <c r="AA174"/>
    </row>
    <row r="175" spans="1:27" s="279" customFormat="1" ht="12.75" hidden="1">
      <c r="A175" s="273"/>
      <c r="B175" s="273" t="s">
        <v>175</v>
      </c>
      <c r="C175" s="273" t="s">
        <v>474</v>
      </c>
      <c r="D175" s="274" t="s">
        <v>501</v>
      </c>
      <c r="E175" s="275" t="s">
        <v>502</v>
      </c>
      <c r="F175" s="273" t="s">
        <v>179</v>
      </c>
      <c r="G175" s="276"/>
      <c r="H175" s="277">
        <v>645</v>
      </c>
      <c r="I175" s="277">
        <f>ROUND(G175*H175,2)</f>
        <v>0</v>
      </c>
      <c r="J175" s="278">
        <v>0.00974</v>
      </c>
      <c r="K175" s="276">
        <f>G175*J175</f>
        <v>0</v>
      </c>
      <c r="L175" s="278">
        <v>0</v>
      </c>
      <c r="M175" s="276">
        <f>G175*L175</f>
        <v>0</v>
      </c>
      <c r="N175"/>
      <c r="O175"/>
      <c r="P175"/>
      <c r="Q175"/>
      <c r="R175"/>
      <c r="S175"/>
      <c r="T175"/>
      <c r="U175"/>
      <c r="V175"/>
      <c r="W175"/>
      <c r="X175"/>
      <c r="Y175"/>
      <c r="Z175"/>
      <c r="AA175"/>
    </row>
    <row r="176" spans="1:27" s="279" customFormat="1" ht="12.75" hidden="1">
      <c r="A176" s="273"/>
      <c r="B176" s="273" t="s">
        <v>469</v>
      </c>
      <c r="C176" s="273" t="s">
        <v>470</v>
      </c>
      <c r="D176" s="274" t="s">
        <v>503</v>
      </c>
      <c r="E176" s="275" t="s">
        <v>504</v>
      </c>
      <c r="F176" s="273" t="s">
        <v>179</v>
      </c>
      <c r="G176" s="276"/>
      <c r="H176" s="277">
        <v>441</v>
      </c>
      <c r="I176" s="277">
        <f>ROUND(G176*H176,2)</f>
        <v>0</v>
      </c>
      <c r="J176" s="278">
        <v>0.006</v>
      </c>
      <c r="K176" s="276">
        <f>G176*J176</f>
        <v>0</v>
      </c>
      <c r="L176" s="278">
        <v>0</v>
      </c>
      <c r="M176" s="276">
        <f>G176*L176</f>
        <v>0</v>
      </c>
      <c r="N176"/>
      <c r="O176"/>
      <c r="P176"/>
      <c r="Q176"/>
      <c r="R176"/>
      <c r="S176"/>
      <c r="T176"/>
      <c r="U176"/>
      <c r="V176"/>
      <c r="W176"/>
      <c r="X176"/>
      <c r="Y176"/>
      <c r="Z176"/>
      <c r="AA176"/>
    </row>
    <row r="177" spans="1:27" s="279" customFormat="1" ht="12.75" hidden="1">
      <c r="A177" s="273"/>
      <c r="B177" s="273" t="s">
        <v>175</v>
      </c>
      <c r="C177" s="273" t="s">
        <v>474</v>
      </c>
      <c r="D177" s="274" t="s">
        <v>505</v>
      </c>
      <c r="E177" s="275" t="s">
        <v>506</v>
      </c>
      <c r="F177" s="273" t="s">
        <v>179</v>
      </c>
      <c r="G177" s="276"/>
      <c r="H177" s="277">
        <v>275</v>
      </c>
      <c r="I177" s="277">
        <f>ROUND(G177*H177,2)</f>
        <v>0</v>
      </c>
      <c r="J177" s="278">
        <v>0.00013</v>
      </c>
      <c r="K177" s="276">
        <f>G177*J177</f>
        <v>0</v>
      </c>
      <c r="L177" s="278">
        <v>0</v>
      </c>
      <c r="M177" s="276">
        <f>G177*L177</f>
        <v>0</v>
      </c>
      <c r="N177"/>
      <c r="O177"/>
      <c r="P177"/>
      <c r="Q177"/>
      <c r="R177"/>
      <c r="S177"/>
      <c r="T177"/>
      <c r="U177"/>
      <c r="V177"/>
      <c r="W177"/>
      <c r="X177"/>
      <c r="Y177"/>
      <c r="Z177"/>
      <c r="AA177"/>
    </row>
    <row r="178" spans="1:27" s="279" customFormat="1" ht="12.75" hidden="1">
      <c r="A178" s="273"/>
      <c r="B178" s="273" t="s">
        <v>469</v>
      </c>
      <c r="C178" s="273" t="s">
        <v>470</v>
      </c>
      <c r="D178" s="274" t="s">
        <v>507</v>
      </c>
      <c r="E178" s="275" t="s">
        <v>508</v>
      </c>
      <c r="F178" s="273" t="s">
        <v>179</v>
      </c>
      <c r="G178" s="276"/>
      <c r="H178" s="277">
        <v>1610</v>
      </c>
      <c r="I178" s="277">
        <f>ROUND(G178*H178,2)</f>
        <v>0</v>
      </c>
      <c r="J178" s="278">
        <v>0.0083</v>
      </c>
      <c r="K178" s="276">
        <f>G178*J178</f>
        <v>0</v>
      </c>
      <c r="L178" s="278">
        <v>0</v>
      </c>
      <c r="M178" s="276">
        <f>G178*L178</f>
        <v>0</v>
      </c>
      <c r="N178"/>
      <c r="O178"/>
      <c r="P178"/>
      <c r="Q178"/>
      <c r="R178"/>
      <c r="S178"/>
      <c r="T178"/>
      <c r="U178"/>
      <c r="V178"/>
      <c r="W178"/>
      <c r="X178"/>
      <c r="Y178"/>
      <c r="Z178"/>
      <c r="AA178"/>
    </row>
    <row r="179" spans="1:27" s="279" customFormat="1" ht="12.75" hidden="1">
      <c r="A179" s="273"/>
      <c r="B179" s="273" t="s">
        <v>175</v>
      </c>
      <c r="C179" s="273" t="s">
        <v>474</v>
      </c>
      <c r="D179" s="274" t="s">
        <v>509</v>
      </c>
      <c r="E179" s="275" t="s">
        <v>510</v>
      </c>
      <c r="F179" s="273" t="s">
        <v>179</v>
      </c>
      <c r="G179" s="276"/>
      <c r="H179" s="277">
        <v>35.4</v>
      </c>
      <c r="I179" s="277">
        <f>ROUND(G179*H179,2)</f>
        <v>0</v>
      </c>
      <c r="J179" s="278">
        <v>0</v>
      </c>
      <c r="K179" s="276">
        <f>G179*J179</f>
        <v>0</v>
      </c>
      <c r="L179" s="278">
        <v>0.0071</v>
      </c>
      <c r="M179" s="276">
        <f>G179*L179</f>
        <v>0</v>
      </c>
      <c r="N179"/>
      <c r="O179"/>
      <c r="P179"/>
      <c r="Q179"/>
      <c r="R179"/>
      <c r="S179"/>
      <c r="T179"/>
      <c r="U179"/>
      <c r="V179"/>
      <c r="W179"/>
      <c r="X179"/>
      <c r="Y179"/>
      <c r="Z179"/>
      <c r="AA179"/>
    </row>
    <row r="180" spans="1:27" s="279" customFormat="1" ht="12.75" hidden="1">
      <c r="A180" s="273"/>
      <c r="B180" s="273" t="s">
        <v>175</v>
      </c>
      <c r="C180" s="273" t="s">
        <v>474</v>
      </c>
      <c r="D180" s="274" t="s">
        <v>511</v>
      </c>
      <c r="E180" s="275" t="s">
        <v>512</v>
      </c>
      <c r="F180" s="273" t="s">
        <v>179</v>
      </c>
      <c r="G180" s="276"/>
      <c r="H180" s="277">
        <v>28.3</v>
      </c>
      <c r="I180" s="277">
        <f>ROUND(G180*H180,2)</f>
        <v>0</v>
      </c>
      <c r="J180" s="278">
        <v>0</v>
      </c>
      <c r="K180" s="276">
        <f>G180*J180</f>
        <v>0</v>
      </c>
      <c r="L180" s="278">
        <v>0.007</v>
      </c>
      <c r="M180" s="276">
        <f>G180*L180</f>
        <v>0</v>
      </c>
      <c r="N180"/>
      <c r="O180"/>
      <c r="P180"/>
      <c r="Q180"/>
      <c r="R180"/>
      <c r="S180"/>
      <c r="T180"/>
      <c r="U180"/>
      <c r="V180"/>
      <c r="W180"/>
      <c r="X180"/>
      <c r="Y180"/>
      <c r="Z180"/>
      <c r="AA180"/>
    </row>
    <row r="181" spans="1:27" s="279" customFormat="1" ht="12.75" hidden="1">
      <c r="A181" s="273"/>
      <c r="B181" s="273" t="s">
        <v>175</v>
      </c>
      <c r="C181" s="273" t="s">
        <v>474</v>
      </c>
      <c r="D181" s="274" t="s">
        <v>513</v>
      </c>
      <c r="E181" s="275" t="s">
        <v>514</v>
      </c>
      <c r="F181" s="273" t="s">
        <v>199</v>
      </c>
      <c r="G181" s="276"/>
      <c r="H181" s="277">
        <v>58.9</v>
      </c>
      <c r="I181" s="277">
        <f>ROUND(G181*H181,2)</f>
        <v>0</v>
      </c>
      <c r="J181" s="278">
        <v>5E-05</v>
      </c>
      <c r="K181" s="276">
        <f>G181*J181</f>
        <v>0</v>
      </c>
      <c r="L181" s="278">
        <v>0</v>
      </c>
      <c r="M181" s="276">
        <f>G181*L181</f>
        <v>0</v>
      </c>
      <c r="N181"/>
      <c r="O181"/>
      <c r="P181"/>
      <c r="Q181"/>
      <c r="R181"/>
      <c r="S181"/>
      <c r="T181"/>
      <c r="U181"/>
      <c r="V181"/>
      <c r="W181"/>
      <c r="X181"/>
      <c r="Y181"/>
      <c r="Z181"/>
      <c r="AA181"/>
    </row>
    <row r="182" spans="1:27" s="279" customFormat="1" ht="12.75" hidden="1">
      <c r="A182" s="273"/>
      <c r="B182" s="273" t="s">
        <v>175</v>
      </c>
      <c r="C182" s="273" t="s">
        <v>474</v>
      </c>
      <c r="D182" s="274" t="s">
        <v>515</v>
      </c>
      <c r="E182" s="275" t="s">
        <v>516</v>
      </c>
      <c r="F182" s="273" t="s">
        <v>199</v>
      </c>
      <c r="G182" s="276"/>
      <c r="H182" s="277">
        <v>55</v>
      </c>
      <c r="I182" s="277">
        <f>ROUND(G182*H182,2)</f>
        <v>0</v>
      </c>
      <c r="J182" s="278">
        <v>5E-05</v>
      </c>
      <c r="K182" s="276">
        <f>G182*J182</f>
        <v>0</v>
      </c>
      <c r="L182" s="278">
        <v>0</v>
      </c>
      <c r="M182" s="276">
        <f>G182*L182</f>
        <v>0</v>
      </c>
      <c r="N182"/>
      <c r="O182"/>
      <c r="P182"/>
      <c r="Q182"/>
      <c r="R182"/>
      <c r="S182"/>
      <c r="T182"/>
      <c r="U182"/>
      <c r="V182"/>
      <c r="W182"/>
      <c r="X182"/>
      <c r="Y182"/>
      <c r="Z182"/>
      <c r="AA182"/>
    </row>
    <row r="183" spans="1:27" s="279" customFormat="1" ht="12.75" hidden="1">
      <c r="A183" s="273"/>
      <c r="B183" s="273" t="s">
        <v>175</v>
      </c>
      <c r="C183" s="273" t="s">
        <v>474</v>
      </c>
      <c r="D183" s="274" t="s">
        <v>517</v>
      </c>
      <c r="E183" s="275" t="s">
        <v>518</v>
      </c>
      <c r="F183" s="273" t="s">
        <v>179</v>
      </c>
      <c r="G183" s="276"/>
      <c r="H183" s="277">
        <v>48.7</v>
      </c>
      <c r="I183" s="277">
        <f>ROUND(G183*H183,2)</f>
        <v>0</v>
      </c>
      <c r="J183" s="278">
        <v>1E-05</v>
      </c>
      <c r="K183" s="276">
        <f>G183*J183</f>
        <v>0</v>
      </c>
      <c r="L183" s="278">
        <v>0</v>
      </c>
      <c r="M183" s="276">
        <f>G183*L183</f>
        <v>0</v>
      </c>
      <c r="N183"/>
      <c r="O183"/>
      <c r="P183"/>
      <c r="Q183"/>
      <c r="R183"/>
      <c r="S183"/>
      <c r="T183"/>
      <c r="U183"/>
      <c r="V183"/>
      <c r="W183"/>
      <c r="X183"/>
      <c r="Y183"/>
      <c r="Z183"/>
      <c r="AA183"/>
    </row>
    <row r="184" spans="1:27" s="279" customFormat="1" ht="12.75" hidden="1">
      <c r="A184" s="273"/>
      <c r="B184" s="273" t="s">
        <v>175</v>
      </c>
      <c r="C184" s="273" t="s">
        <v>474</v>
      </c>
      <c r="D184" s="274" t="s">
        <v>519</v>
      </c>
      <c r="E184" s="275" t="s">
        <v>520</v>
      </c>
      <c r="F184" s="273" t="s">
        <v>179</v>
      </c>
      <c r="G184" s="276"/>
      <c r="H184" s="277">
        <v>35.6</v>
      </c>
      <c r="I184" s="277">
        <f>ROUND(G184*H184,2)</f>
        <v>0</v>
      </c>
      <c r="J184" s="278">
        <v>1E-05</v>
      </c>
      <c r="K184" s="276">
        <f>G184*J184</f>
        <v>0</v>
      </c>
      <c r="L184" s="278">
        <v>0</v>
      </c>
      <c r="M184" s="276">
        <f>G184*L184</f>
        <v>0</v>
      </c>
      <c r="N184"/>
      <c r="O184"/>
      <c r="P184"/>
      <c r="Q184"/>
      <c r="R184"/>
      <c r="S184"/>
      <c r="T184"/>
      <c r="U184"/>
      <c r="V184"/>
      <c r="W184"/>
      <c r="X184"/>
      <c r="Y184"/>
      <c r="Z184"/>
      <c r="AA184"/>
    </row>
    <row r="185" spans="1:27" s="279" customFormat="1" ht="12.75" hidden="1">
      <c r="A185" s="273"/>
      <c r="B185" s="273" t="s">
        <v>175</v>
      </c>
      <c r="C185" s="273" t="s">
        <v>474</v>
      </c>
      <c r="D185" s="274" t="s">
        <v>521</v>
      </c>
      <c r="E185" s="275" t="s">
        <v>522</v>
      </c>
      <c r="F185" s="273" t="s">
        <v>179</v>
      </c>
      <c r="G185" s="276"/>
      <c r="H185" s="277">
        <v>180</v>
      </c>
      <c r="I185" s="277">
        <f>ROUND(G185*H185,2)</f>
        <v>0</v>
      </c>
      <c r="J185" s="278">
        <v>0.00018</v>
      </c>
      <c r="K185" s="276">
        <f>G185*J185</f>
        <v>0</v>
      </c>
      <c r="L185" s="278">
        <v>0</v>
      </c>
      <c r="M185" s="276">
        <f>G185*L185</f>
        <v>0</v>
      </c>
      <c r="N185"/>
      <c r="O185"/>
      <c r="P185"/>
      <c r="Q185"/>
      <c r="R185"/>
      <c r="S185"/>
      <c r="T185"/>
      <c r="U185"/>
      <c r="V185"/>
      <c r="W185"/>
      <c r="X185"/>
      <c r="Y185"/>
      <c r="Z185"/>
      <c r="AA185"/>
    </row>
    <row r="186" spans="1:27" s="279" customFormat="1" ht="12.75" hidden="1">
      <c r="A186" s="273"/>
      <c r="B186" s="273" t="s">
        <v>175</v>
      </c>
      <c r="C186" s="273" t="s">
        <v>474</v>
      </c>
      <c r="D186" s="274" t="s">
        <v>523</v>
      </c>
      <c r="E186" s="275" t="s">
        <v>524</v>
      </c>
      <c r="F186" s="273" t="s">
        <v>179</v>
      </c>
      <c r="G186" s="276"/>
      <c r="H186" s="277">
        <v>3.13</v>
      </c>
      <c r="I186" s="277">
        <f>ROUND(G186*H186,2)</f>
        <v>0</v>
      </c>
      <c r="J186" s="278">
        <v>0</v>
      </c>
      <c r="K186" s="276">
        <f>G186*J186</f>
        <v>0</v>
      </c>
      <c r="L186" s="278">
        <v>0</v>
      </c>
      <c r="M186" s="276">
        <f>G186*L186</f>
        <v>0</v>
      </c>
      <c r="N186"/>
      <c r="O186"/>
      <c r="P186"/>
      <c r="Q186"/>
      <c r="R186"/>
      <c r="S186"/>
      <c r="T186"/>
      <c r="U186"/>
      <c r="V186"/>
      <c r="W186"/>
      <c r="X186"/>
      <c r="Y186"/>
      <c r="Z186"/>
      <c r="AA186"/>
    </row>
    <row r="187" spans="1:27" s="279" customFormat="1" ht="12.75" hidden="1">
      <c r="A187" s="273"/>
      <c r="B187" s="273" t="s">
        <v>175</v>
      </c>
      <c r="C187" s="273" t="s">
        <v>474</v>
      </c>
      <c r="D187" s="274" t="s">
        <v>525</v>
      </c>
      <c r="E187" s="275" t="s">
        <v>526</v>
      </c>
      <c r="F187" s="273" t="s">
        <v>179</v>
      </c>
      <c r="G187" s="276"/>
      <c r="H187" s="277">
        <v>137</v>
      </c>
      <c r="I187" s="277">
        <f>ROUND(G187*H187,2)</f>
        <v>0</v>
      </c>
      <c r="J187" s="278">
        <v>0.00026</v>
      </c>
      <c r="K187" s="276">
        <f>G187*J187</f>
        <v>0</v>
      </c>
      <c r="L187" s="278">
        <v>0</v>
      </c>
      <c r="M187" s="276">
        <f>G187*L187</f>
        <v>0</v>
      </c>
      <c r="N187"/>
      <c r="O187"/>
      <c r="P187"/>
      <c r="Q187"/>
      <c r="R187"/>
      <c r="S187"/>
      <c r="T187"/>
      <c r="U187"/>
      <c r="V187"/>
      <c r="W187"/>
      <c r="X187"/>
      <c r="Y187"/>
      <c r="Z187"/>
      <c r="AA187"/>
    </row>
    <row r="188" spans="1:27" s="279" customFormat="1" ht="12.75" hidden="1">
      <c r="A188" s="273"/>
      <c r="B188" s="273" t="s">
        <v>175</v>
      </c>
      <c r="C188" s="273" t="s">
        <v>474</v>
      </c>
      <c r="D188" s="274" t="s">
        <v>527</v>
      </c>
      <c r="E188" s="275" t="s">
        <v>528</v>
      </c>
      <c r="F188" s="273" t="s">
        <v>179</v>
      </c>
      <c r="G188" s="276"/>
      <c r="H188" s="277">
        <v>85.1</v>
      </c>
      <c r="I188" s="277">
        <f>ROUND(G188*H188,2)</f>
        <v>0</v>
      </c>
      <c r="J188" s="278">
        <v>0.00024</v>
      </c>
      <c r="K188" s="276">
        <f>G188*J188</f>
        <v>0</v>
      </c>
      <c r="L188" s="278">
        <v>0</v>
      </c>
      <c r="M188" s="276">
        <f>G188*L188</f>
        <v>0</v>
      </c>
      <c r="N188"/>
      <c r="O188"/>
      <c r="P188"/>
      <c r="Q188"/>
      <c r="R188"/>
      <c r="S188"/>
      <c r="T188"/>
      <c r="U188"/>
      <c r="V188"/>
      <c r="W188"/>
      <c r="X188"/>
      <c r="Y188"/>
      <c r="Z188"/>
      <c r="AA188"/>
    </row>
    <row r="189" spans="1:27" s="279" customFormat="1" ht="12.75" hidden="1">
      <c r="A189" s="273"/>
      <c r="B189" s="273" t="s">
        <v>175</v>
      </c>
      <c r="C189" s="273" t="s">
        <v>474</v>
      </c>
      <c r="D189" s="274" t="s">
        <v>529</v>
      </c>
      <c r="E189" s="275" t="s">
        <v>530</v>
      </c>
      <c r="F189" s="273" t="s">
        <v>179</v>
      </c>
      <c r="G189" s="276"/>
      <c r="H189" s="277">
        <v>24.3</v>
      </c>
      <c r="I189" s="277">
        <f>ROUND(G189*H189,2)</f>
        <v>0</v>
      </c>
      <c r="J189" s="278">
        <v>1E-05</v>
      </c>
      <c r="K189" s="276">
        <f>G189*J189</f>
        <v>0</v>
      </c>
      <c r="L189" s="278">
        <v>0</v>
      </c>
      <c r="M189" s="276">
        <f>G189*L189</f>
        <v>0</v>
      </c>
      <c r="N189"/>
      <c r="O189"/>
      <c r="P189"/>
      <c r="Q189"/>
      <c r="R189"/>
      <c r="S189"/>
      <c r="T189"/>
      <c r="U189"/>
      <c r="V189"/>
      <c r="W189"/>
      <c r="X189"/>
      <c r="Y189"/>
      <c r="Z189"/>
      <c r="AA189"/>
    </row>
    <row r="190" spans="1:27" s="279" customFormat="1" ht="12.75" hidden="1">
      <c r="A190" s="273"/>
      <c r="B190" s="273" t="s">
        <v>175</v>
      </c>
      <c r="C190" s="273" t="s">
        <v>474</v>
      </c>
      <c r="D190" s="274" t="s">
        <v>531</v>
      </c>
      <c r="E190" s="275" t="s">
        <v>532</v>
      </c>
      <c r="F190" s="273" t="s">
        <v>179</v>
      </c>
      <c r="G190" s="276"/>
      <c r="H190" s="277">
        <v>411</v>
      </c>
      <c r="I190" s="277">
        <f>ROUND(G190*H190,2)</f>
        <v>0</v>
      </c>
      <c r="J190" s="278">
        <v>0.00048</v>
      </c>
      <c r="K190" s="276">
        <f>G190*J190</f>
        <v>0</v>
      </c>
      <c r="L190" s="278">
        <v>0</v>
      </c>
      <c r="M190" s="276">
        <f>G190*L190</f>
        <v>0</v>
      </c>
      <c r="N190"/>
      <c r="O190"/>
      <c r="P190"/>
      <c r="Q190"/>
      <c r="R190"/>
      <c r="S190"/>
      <c r="T190"/>
      <c r="U190"/>
      <c r="V190"/>
      <c r="W190"/>
      <c r="X190"/>
      <c r="Y190"/>
      <c r="Z190"/>
      <c r="AA190"/>
    </row>
    <row r="191" spans="1:27" s="279" customFormat="1" ht="12.75" hidden="1">
      <c r="A191" s="273"/>
      <c r="B191" s="273" t="s">
        <v>175</v>
      </c>
      <c r="C191" s="273" t="s">
        <v>474</v>
      </c>
      <c r="D191" s="274" t="s">
        <v>533</v>
      </c>
      <c r="E191" s="275" t="s">
        <v>534</v>
      </c>
      <c r="F191" s="273" t="s">
        <v>179</v>
      </c>
      <c r="G191" s="276"/>
      <c r="H191" s="277">
        <v>74.7</v>
      </c>
      <c r="I191" s="277">
        <f>ROUND(G191*H191,2)</f>
        <v>0</v>
      </c>
      <c r="J191" s="278">
        <v>5E-05</v>
      </c>
      <c r="K191" s="276">
        <f>G191*J191</f>
        <v>0</v>
      </c>
      <c r="L191" s="278">
        <v>0</v>
      </c>
      <c r="M191" s="276">
        <f>G191*L191</f>
        <v>0</v>
      </c>
      <c r="N191"/>
      <c r="O191"/>
      <c r="P191"/>
      <c r="Q191"/>
      <c r="R191"/>
      <c r="S191"/>
      <c r="T191"/>
      <c r="U191"/>
      <c r="V191"/>
      <c r="W191"/>
      <c r="X191"/>
      <c r="Y191"/>
      <c r="Z191"/>
      <c r="AA191"/>
    </row>
    <row r="192" spans="1:27" s="279" customFormat="1" ht="12.75" hidden="1">
      <c r="A192" s="273"/>
      <c r="B192" s="273" t="s">
        <v>175</v>
      </c>
      <c r="C192" s="273" t="s">
        <v>474</v>
      </c>
      <c r="D192" s="274" t="s">
        <v>535</v>
      </c>
      <c r="E192" s="275" t="s">
        <v>536</v>
      </c>
      <c r="F192" s="273" t="s">
        <v>179</v>
      </c>
      <c r="G192" s="276"/>
      <c r="H192" s="277">
        <v>43.1</v>
      </c>
      <c r="I192" s="277">
        <f>ROUND(G192*H192,2)</f>
        <v>0</v>
      </c>
      <c r="J192" s="278">
        <v>4E-05</v>
      </c>
      <c r="K192" s="276">
        <f>G192*J192</f>
        <v>0</v>
      </c>
      <c r="L192" s="278">
        <v>0</v>
      </c>
      <c r="M192" s="276">
        <f>G192*L192</f>
        <v>0</v>
      </c>
      <c r="N192"/>
      <c r="O192"/>
      <c r="P192"/>
      <c r="Q192"/>
      <c r="R192"/>
      <c r="S192"/>
      <c r="T192"/>
      <c r="U192"/>
      <c r="V192"/>
      <c r="W192"/>
      <c r="X192"/>
      <c r="Y192"/>
      <c r="Z192"/>
      <c r="AA192"/>
    </row>
    <row r="193" spans="1:27" s="279" customFormat="1" ht="12.75" hidden="1">
      <c r="A193" s="273"/>
      <c r="B193" s="273" t="s">
        <v>175</v>
      </c>
      <c r="C193" s="273" t="s">
        <v>474</v>
      </c>
      <c r="D193" s="274" t="s">
        <v>537</v>
      </c>
      <c r="E193" s="275" t="s">
        <v>538</v>
      </c>
      <c r="F193" s="273" t="s">
        <v>127</v>
      </c>
      <c r="G193" s="276"/>
      <c r="H193" s="277">
        <v>1.19</v>
      </c>
      <c r="I193" s="277">
        <f>ROUND(G193*H193,2)</f>
        <v>0</v>
      </c>
      <c r="J193" s="278">
        <v>0</v>
      </c>
      <c r="K193" s="276">
        <f>G193*J193</f>
        <v>0</v>
      </c>
      <c r="L193" s="278">
        <v>0</v>
      </c>
      <c r="M193" s="276">
        <f>G193*L193</f>
        <v>0</v>
      </c>
      <c r="N193"/>
      <c r="O193"/>
      <c r="P193"/>
      <c r="Q193"/>
      <c r="R193"/>
      <c r="S193"/>
      <c r="T193"/>
      <c r="U193"/>
      <c r="V193"/>
      <c r="W193"/>
      <c r="X193"/>
      <c r="Y193"/>
      <c r="Z193"/>
      <c r="AA193"/>
    </row>
    <row r="194" spans="1:27" s="279" customFormat="1" ht="12.75" hidden="1">
      <c r="A194" s="273"/>
      <c r="B194" s="273" t="s">
        <v>175</v>
      </c>
      <c r="C194" s="273" t="s">
        <v>474</v>
      </c>
      <c r="D194" s="274" t="s">
        <v>539</v>
      </c>
      <c r="E194" s="275" t="s">
        <v>540</v>
      </c>
      <c r="F194" s="273" t="s">
        <v>127</v>
      </c>
      <c r="G194" s="276"/>
      <c r="H194" s="277">
        <v>1.2</v>
      </c>
      <c r="I194" s="277">
        <f>ROUND(G194*H194,2)</f>
        <v>0</v>
      </c>
      <c r="J194" s="278">
        <v>0</v>
      </c>
      <c r="K194" s="276">
        <f>G194*J194</f>
        <v>0</v>
      </c>
      <c r="L194" s="278">
        <v>0</v>
      </c>
      <c r="M194" s="276">
        <f>G194*L194</f>
        <v>0</v>
      </c>
      <c r="N194"/>
      <c r="O194"/>
      <c r="P194"/>
      <c r="Q194"/>
      <c r="R194"/>
      <c r="S194"/>
      <c r="T194"/>
      <c r="U194"/>
      <c r="V194"/>
      <c r="W194"/>
      <c r="X194"/>
      <c r="Y194"/>
      <c r="Z194"/>
      <c r="AA194"/>
    </row>
    <row r="195" spans="1:27" s="279" customFormat="1" ht="12.75" hidden="1">
      <c r="A195" s="273"/>
      <c r="B195" s="273" t="s">
        <v>175</v>
      </c>
      <c r="C195" s="273" t="s">
        <v>474</v>
      </c>
      <c r="D195" s="274" t="s">
        <v>541</v>
      </c>
      <c r="E195" s="275" t="s">
        <v>542</v>
      </c>
      <c r="F195" s="273" t="s">
        <v>127</v>
      </c>
      <c r="G195" s="276"/>
      <c r="H195" s="277">
        <v>1.29</v>
      </c>
      <c r="I195" s="277">
        <f>ROUND(G195*H195,2)</f>
        <v>0</v>
      </c>
      <c r="J195" s="278">
        <v>0</v>
      </c>
      <c r="K195" s="276">
        <f>G195*J195</f>
        <v>0</v>
      </c>
      <c r="L195" s="278">
        <v>0</v>
      </c>
      <c r="M195" s="276">
        <f>G195*L195</f>
        <v>0</v>
      </c>
      <c r="N195"/>
      <c r="O195"/>
      <c r="P195"/>
      <c r="Q195"/>
      <c r="R195"/>
      <c r="S195"/>
      <c r="T195"/>
      <c r="U195"/>
      <c r="V195"/>
      <c r="W195"/>
      <c r="X195"/>
      <c r="Y195"/>
      <c r="Z195"/>
      <c r="AA195"/>
    </row>
    <row r="196" spans="1:27" s="279" customFormat="1" ht="12.75" hidden="1">
      <c r="A196" s="273"/>
      <c r="B196" s="273" t="s">
        <v>175</v>
      </c>
      <c r="C196" s="273" t="s">
        <v>474</v>
      </c>
      <c r="D196" s="274" t="s">
        <v>543</v>
      </c>
      <c r="E196" s="275" t="s">
        <v>544</v>
      </c>
      <c r="F196" s="273" t="s">
        <v>127</v>
      </c>
      <c r="G196" s="276"/>
      <c r="H196" s="277">
        <v>1.3</v>
      </c>
      <c r="I196" s="277">
        <f>ROUND(G196*H196,2)</f>
        <v>0</v>
      </c>
      <c r="J196" s="278">
        <v>0</v>
      </c>
      <c r="K196" s="276">
        <f>G196*J196</f>
        <v>0</v>
      </c>
      <c r="L196" s="278">
        <v>0</v>
      </c>
      <c r="M196" s="276">
        <f>G196*L196</f>
        <v>0</v>
      </c>
      <c r="N196"/>
      <c r="O196"/>
      <c r="P196"/>
      <c r="Q196"/>
      <c r="R196"/>
      <c r="S196"/>
      <c r="T196"/>
      <c r="U196"/>
      <c r="V196"/>
      <c r="W196"/>
      <c r="X196"/>
      <c r="Y196"/>
      <c r="Z196"/>
      <c r="AA196"/>
    </row>
    <row r="197" spans="2:27" s="268" customFormat="1" ht="12.75" hidden="1">
      <c r="B197" s="269" t="s">
        <v>68</v>
      </c>
      <c r="D197" s="270">
        <v>776</v>
      </c>
      <c r="E197" s="270" t="s">
        <v>545</v>
      </c>
      <c r="H197" s="280"/>
      <c r="I197" s="271">
        <f>SUM(I198:I241)</f>
        <v>0</v>
      </c>
      <c r="K197" s="272">
        <f>SUM(K198:K242)</f>
        <v>0</v>
      </c>
      <c r="M197" s="272">
        <f>SUM(M198:M242)</f>
        <v>0</v>
      </c>
      <c r="N197"/>
      <c r="O197"/>
      <c r="P197"/>
      <c r="Q197"/>
      <c r="R197"/>
      <c r="S197"/>
      <c r="T197"/>
      <c r="U197"/>
      <c r="V197"/>
      <c r="W197"/>
      <c r="X197"/>
      <c r="Y197"/>
      <c r="Z197"/>
      <c r="AA197"/>
    </row>
    <row r="198" spans="1:27" s="279" customFormat="1" ht="12.75" hidden="1">
      <c r="A198" s="273">
        <v>23</v>
      </c>
      <c r="B198" s="273" t="s">
        <v>175</v>
      </c>
      <c r="C198" s="273" t="s">
        <v>546</v>
      </c>
      <c r="D198" s="274" t="s">
        <v>547</v>
      </c>
      <c r="E198" s="275" t="s">
        <v>548</v>
      </c>
      <c r="F198" s="273" t="s">
        <v>179</v>
      </c>
      <c r="G198" s="276"/>
      <c r="H198" s="277">
        <v>27.5</v>
      </c>
      <c r="I198" s="277">
        <f>ROUND(G198*H198,2)</f>
        <v>0</v>
      </c>
      <c r="J198" s="278">
        <v>0</v>
      </c>
      <c r="K198" s="276">
        <f>G198*J198</f>
        <v>0</v>
      </c>
      <c r="L198" s="278">
        <v>0</v>
      </c>
      <c r="M198" s="276">
        <f>G198*L198</f>
        <v>0</v>
      </c>
      <c r="N198"/>
      <c r="O198"/>
      <c r="P198"/>
      <c r="Q198"/>
      <c r="R198"/>
      <c r="S198"/>
      <c r="T198"/>
      <c r="U198"/>
      <c r="V198"/>
      <c r="W198"/>
      <c r="X198"/>
      <c r="Y198"/>
      <c r="Z198"/>
      <c r="AA198"/>
    </row>
    <row r="199" spans="1:27" s="279" customFormat="1" ht="12.75" hidden="1">
      <c r="A199" s="273">
        <v>24</v>
      </c>
      <c r="B199" s="273" t="s">
        <v>175</v>
      </c>
      <c r="C199" s="273" t="s">
        <v>546</v>
      </c>
      <c r="D199" s="274" t="s">
        <v>549</v>
      </c>
      <c r="E199" s="275" t="s">
        <v>550</v>
      </c>
      <c r="F199" s="273" t="s">
        <v>179</v>
      </c>
      <c r="G199" s="276"/>
      <c r="H199" s="277">
        <v>56.1</v>
      </c>
      <c r="I199" s="277">
        <f>ROUND(G199*H199,2)</f>
        <v>0</v>
      </c>
      <c r="J199" s="278">
        <v>0</v>
      </c>
      <c r="K199" s="276">
        <f>G199*J199</f>
        <v>0</v>
      </c>
      <c r="L199" s="278">
        <v>0</v>
      </c>
      <c r="M199" s="276">
        <f>G199*L199</f>
        <v>0</v>
      </c>
      <c r="N199"/>
      <c r="O199"/>
      <c r="P199"/>
      <c r="Q199"/>
      <c r="R199"/>
      <c r="S199"/>
      <c r="T199"/>
      <c r="U199"/>
      <c r="V199"/>
      <c r="W199"/>
      <c r="X199"/>
      <c r="Y199"/>
      <c r="Z199"/>
      <c r="AA199"/>
    </row>
    <row r="200" spans="1:27" s="279" customFormat="1" ht="12.75" hidden="1">
      <c r="A200" s="273"/>
      <c r="B200" s="273" t="s">
        <v>175</v>
      </c>
      <c r="C200" s="273" t="s">
        <v>546</v>
      </c>
      <c r="D200" s="274" t="s">
        <v>551</v>
      </c>
      <c r="E200" s="275" t="s">
        <v>552</v>
      </c>
      <c r="F200" s="273" t="s">
        <v>179</v>
      </c>
      <c r="G200" s="276"/>
      <c r="H200" s="277">
        <v>259</v>
      </c>
      <c r="I200" s="277">
        <f>ROUND(G200*H200,2)</f>
        <v>0</v>
      </c>
      <c r="J200" s="278">
        <v>0</v>
      </c>
      <c r="K200" s="276">
        <f>G200*J200</f>
        <v>0</v>
      </c>
      <c r="L200" s="278">
        <v>0</v>
      </c>
      <c r="M200" s="276">
        <f>G200*L200</f>
        <v>0</v>
      </c>
      <c r="N200"/>
      <c r="O200"/>
      <c r="P200"/>
      <c r="Q200"/>
      <c r="R200"/>
      <c r="S200"/>
      <c r="T200"/>
      <c r="U200"/>
      <c r="V200"/>
      <c r="W200"/>
      <c r="X200"/>
      <c r="Y200"/>
      <c r="Z200"/>
      <c r="AA200"/>
    </row>
    <row r="201" spans="1:27" s="279" customFormat="1" ht="12.75" hidden="1">
      <c r="A201" s="273">
        <v>25</v>
      </c>
      <c r="B201" s="273" t="s">
        <v>175</v>
      </c>
      <c r="C201" s="273" t="s">
        <v>546</v>
      </c>
      <c r="D201" s="274" t="s">
        <v>553</v>
      </c>
      <c r="E201" s="275" t="s">
        <v>554</v>
      </c>
      <c r="F201" s="273" t="s">
        <v>179</v>
      </c>
      <c r="G201" s="276"/>
      <c r="H201" s="277">
        <v>12.1</v>
      </c>
      <c r="I201" s="277">
        <f>ROUND(G201*H201,2)</f>
        <v>0</v>
      </c>
      <c r="J201" s="278">
        <v>0</v>
      </c>
      <c r="K201" s="276">
        <f>G201*J201</f>
        <v>0</v>
      </c>
      <c r="L201" s="278">
        <v>0</v>
      </c>
      <c r="M201" s="276">
        <f>G201*L201</f>
        <v>0</v>
      </c>
      <c r="N201"/>
      <c r="O201"/>
      <c r="P201"/>
      <c r="Q201"/>
      <c r="R201"/>
      <c r="S201"/>
      <c r="T201"/>
      <c r="U201"/>
      <c r="V201"/>
      <c r="W201"/>
      <c r="X201"/>
      <c r="Y201"/>
      <c r="Z201"/>
      <c r="AA201"/>
    </row>
    <row r="202" spans="1:27" s="279" customFormat="1" ht="12.75" hidden="1">
      <c r="A202" s="273"/>
      <c r="B202" s="273" t="s">
        <v>175</v>
      </c>
      <c r="C202" s="273" t="s">
        <v>546</v>
      </c>
      <c r="D202" s="274" t="s">
        <v>555</v>
      </c>
      <c r="E202" s="275" t="s">
        <v>556</v>
      </c>
      <c r="F202" s="273" t="s">
        <v>179</v>
      </c>
      <c r="G202" s="276"/>
      <c r="H202" s="277">
        <v>32.1</v>
      </c>
      <c r="I202" s="277">
        <f>ROUND(G202*H202,2)</f>
        <v>0</v>
      </c>
      <c r="J202" s="278">
        <v>3.0000000000000004E-05</v>
      </c>
      <c r="K202" s="276">
        <f>G202*J202</f>
        <v>0</v>
      </c>
      <c r="L202" s="278">
        <v>0</v>
      </c>
      <c r="M202" s="276">
        <f>G202*L202</f>
        <v>0</v>
      </c>
      <c r="N202"/>
      <c r="O202"/>
      <c r="P202"/>
      <c r="Q202"/>
      <c r="R202"/>
      <c r="S202"/>
      <c r="T202"/>
      <c r="U202"/>
      <c r="V202"/>
      <c r="W202"/>
      <c r="X202"/>
      <c r="Y202"/>
      <c r="Z202"/>
      <c r="AA202"/>
    </row>
    <row r="203" spans="1:27" s="279" customFormat="1" ht="12.75" hidden="1">
      <c r="A203" s="273"/>
      <c r="B203" s="273" t="s">
        <v>175</v>
      </c>
      <c r="C203" s="273" t="s">
        <v>546</v>
      </c>
      <c r="D203" s="274" t="s">
        <v>557</v>
      </c>
      <c r="E203" s="275" t="s">
        <v>558</v>
      </c>
      <c r="F203" s="273" t="s">
        <v>179</v>
      </c>
      <c r="G203" s="276"/>
      <c r="H203" s="277">
        <v>65.7</v>
      </c>
      <c r="I203" s="277">
        <f>ROUND(G203*H203,2)</f>
        <v>0</v>
      </c>
      <c r="J203" s="278">
        <v>0.0002</v>
      </c>
      <c r="K203" s="276">
        <f>G203*J203</f>
        <v>0</v>
      </c>
      <c r="L203" s="278">
        <v>0</v>
      </c>
      <c r="M203" s="276">
        <f>G203*L203</f>
        <v>0</v>
      </c>
      <c r="N203"/>
      <c r="O203"/>
      <c r="P203"/>
      <c r="Q203"/>
      <c r="R203"/>
      <c r="S203"/>
      <c r="T203"/>
      <c r="U203"/>
      <c r="V203"/>
      <c r="W203"/>
      <c r="X203"/>
      <c r="Y203"/>
      <c r="Z203"/>
      <c r="AA203"/>
    </row>
    <row r="204" spans="1:27" s="279" customFormat="1" ht="12.75" hidden="1">
      <c r="A204" s="273">
        <v>26</v>
      </c>
      <c r="B204" s="273" t="s">
        <v>175</v>
      </c>
      <c r="C204" s="273" t="s">
        <v>546</v>
      </c>
      <c r="D204" s="274" t="s">
        <v>559</v>
      </c>
      <c r="E204" s="275" t="s">
        <v>560</v>
      </c>
      <c r="F204" s="273" t="s">
        <v>179</v>
      </c>
      <c r="G204" s="276"/>
      <c r="H204" s="277">
        <v>143</v>
      </c>
      <c r="I204" s="277">
        <f>ROUND(G204*H204,2)</f>
        <v>0</v>
      </c>
      <c r="J204" s="278">
        <v>0.0005</v>
      </c>
      <c r="K204" s="276">
        <f>G204*J204</f>
        <v>0</v>
      </c>
      <c r="L204" s="278">
        <v>0</v>
      </c>
      <c r="M204" s="276">
        <f>G204*L204</f>
        <v>0</v>
      </c>
      <c r="N204"/>
      <c r="O204"/>
      <c r="P204"/>
      <c r="Q204"/>
      <c r="R204"/>
      <c r="S204"/>
      <c r="T204"/>
      <c r="U204"/>
      <c r="V204"/>
      <c r="W204"/>
      <c r="X204"/>
      <c r="Y204"/>
      <c r="Z204"/>
      <c r="AA204"/>
    </row>
    <row r="205" spans="1:27" s="279" customFormat="1" ht="12.75" hidden="1">
      <c r="A205" s="273"/>
      <c r="B205" s="273" t="s">
        <v>175</v>
      </c>
      <c r="C205" s="273" t="s">
        <v>546</v>
      </c>
      <c r="D205" s="274" t="s">
        <v>561</v>
      </c>
      <c r="E205" s="275" t="s">
        <v>562</v>
      </c>
      <c r="F205" s="273" t="s">
        <v>179</v>
      </c>
      <c r="G205" s="276"/>
      <c r="H205" s="277">
        <v>296</v>
      </c>
      <c r="I205" s="277">
        <f>ROUND(G205*H205,2)</f>
        <v>0</v>
      </c>
      <c r="J205" s="278">
        <v>0.00315</v>
      </c>
      <c r="K205" s="276">
        <f>G205*J205</f>
        <v>0</v>
      </c>
      <c r="L205" s="278">
        <v>0</v>
      </c>
      <c r="M205" s="276">
        <f>G205*L205</f>
        <v>0</v>
      </c>
      <c r="N205"/>
      <c r="O205"/>
      <c r="P205"/>
      <c r="Q205"/>
      <c r="R205"/>
      <c r="S205"/>
      <c r="T205"/>
      <c r="U205"/>
      <c r="V205"/>
      <c r="W205"/>
      <c r="X205"/>
      <c r="Y205"/>
      <c r="Z205"/>
      <c r="AA205"/>
    </row>
    <row r="206" spans="1:27" s="279" customFormat="1" ht="12.75" hidden="1">
      <c r="A206" s="273"/>
      <c r="B206" s="273" t="s">
        <v>175</v>
      </c>
      <c r="C206" s="273" t="s">
        <v>546</v>
      </c>
      <c r="D206" s="274" t="s">
        <v>563</v>
      </c>
      <c r="E206" s="275" t="s">
        <v>564</v>
      </c>
      <c r="F206" s="273" t="s">
        <v>179</v>
      </c>
      <c r="G206" s="276"/>
      <c r="H206" s="277">
        <v>164</v>
      </c>
      <c r="I206" s="277">
        <f>ROUND(G206*H206,2)</f>
        <v>0</v>
      </c>
      <c r="J206" s="278">
        <v>0.00455</v>
      </c>
      <c r="K206" s="276">
        <f>G206*J206</f>
        <v>0</v>
      </c>
      <c r="L206" s="278">
        <v>0</v>
      </c>
      <c r="M206" s="276">
        <f>G206*L206</f>
        <v>0</v>
      </c>
      <c r="N206"/>
      <c r="O206"/>
      <c r="P206"/>
      <c r="Q206"/>
      <c r="R206"/>
      <c r="S206"/>
      <c r="T206"/>
      <c r="U206"/>
      <c r="V206"/>
      <c r="W206"/>
      <c r="X206"/>
      <c r="Y206"/>
      <c r="Z206"/>
      <c r="AA206"/>
    </row>
    <row r="207" spans="1:27" s="279" customFormat="1" ht="12.75" hidden="1">
      <c r="A207" s="273">
        <v>27</v>
      </c>
      <c r="B207" s="273" t="s">
        <v>175</v>
      </c>
      <c r="C207" s="273" t="s">
        <v>546</v>
      </c>
      <c r="D207" s="274" t="s">
        <v>565</v>
      </c>
      <c r="E207" s="275" t="s">
        <v>566</v>
      </c>
      <c r="F207" s="273" t="s">
        <v>179</v>
      </c>
      <c r="G207" s="276"/>
      <c r="H207" s="277">
        <v>307</v>
      </c>
      <c r="I207" s="277">
        <f>ROUND(G207*H207,2)</f>
        <v>0</v>
      </c>
      <c r="J207" s="278">
        <v>0.012</v>
      </c>
      <c r="K207" s="276">
        <f>G207*J207</f>
        <v>0</v>
      </c>
      <c r="L207" s="278">
        <v>0</v>
      </c>
      <c r="M207" s="276">
        <f>G207*L207</f>
        <v>0</v>
      </c>
      <c r="N207"/>
      <c r="O207"/>
      <c r="P207"/>
      <c r="Q207"/>
      <c r="R207"/>
      <c r="S207"/>
      <c r="T207"/>
      <c r="U207"/>
      <c r="V207"/>
      <c r="W207"/>
      <c r="X207"/>
      <c r="Y207"/>
      <c r="Z207"/>
      <c r="AA207"/>
    </row>
    <row r="208" spans="1:27" s="279" customFormat="1" ht="12.75" hidden="1">
      <c r="A208" s="273"/>
      <c r="B208" s="273" t="s">
        <v>175</v>
      </c>
      <c r="C208" s="273" t="s">
        <v>546</v>
      </c>
      <c r="D208" s="274" t="s">
        <v>567</v>
      </c>
      <c r="E208" s="275" t="s">
        <v>568</v>
      </c>
      <c r="F208" s="273" t="s">
        <v>179</v>
      </c>
      <c r="G208" s="276"/>
      <c r="H208" s="277">
        <v>237</v>
      </c>
      <c r="I208" s="277">
        <f>ROUND(G208*H208,2)</f>
        <v>0</v>
      </c>
      <c r="J208" s="278">
        <v>0.0045000000000000005</v>
      </c>
      <c r="K208" s="276">
        <f>G208*J208</f>
        <v>0</v>
      </c>
      <c r="L208" s="278">
        <v>0</v>
      </c>
      <c r="M208" s="276">
        <f>G208*L208</f>
        <v>0</v>
      </c>
      <c r="N208"/>
      <c r="O208"/>
      <c r="P208"/>
      <c r="Q208"/>
      <c r="R208"/>
      <c r="S208"/>
      <c r="T208"/>
      <c r="U208"/>
      <c r="V208"/>
      <c r="W208"/>
      <c r="X208"/>
      <c r="Y208"/>
      <c r="Z208"/>
      <c r="AA208"/>
    </row>
    <row r="209" spans="1:27" s="279" customFormat="1" ht="12.75" hidden="1">
      <c r="A209" s="273"/>
      <c r="B209" s="273" t="s">
        <v>175</v>
      </c>
      <c r="C209" s="273" t="s">
        <v>546</v>
      </c>
      <c r="D209" s="274" t="s">
        <v>569</v>
      </c>
      <c r="E209" s="275" t="s">
        <v>570</v>
      </c>
      <c r="F209" s="273" t="s">
        <v>179</v>
      </c>
      <c r="G209" s="276"/>
      <c r="H209" s="277">
        <v>359</v>
      </c>
      <c r="I209" s="277">
        <f>ROUND(G209*H209,2)</f>
        <v>0</v>
      </c>
      <c r="J209" s="278">
        <v>0.0075</v>
      </c>
      <c r="K209" s="276">
        <f>G209*J209</f>
        <v>0</v>
      </c>
      <c r="L209" s="278">
        <v>0</v>
      </c>
      <c r="M209" s="276">
        <f>G209*L209</f>
        <v>0</v>
      </c>
      <c r="N209"/>
      <c r="O209"/>
      <c r="P209"/>
      <c r="Q209"/>
      <c r="R209"/>
      <c r="S209"/>
      <c r="T209"/>
      <c r="U209"/>
      <c r="V209"/>
      <c r="W209"/>
      <c r="X209"/>
      <c r="Y209"/>
      <c r="Z209"/>
      <c r="AA209"/>
    </row>
    <row r="210" spans="1:27" s="279" customFormat="1" ht="12.75" hidden="1">
      <c r="A210" s="273"/>
      <c r="B210" s="273" t="s">
        <v>175</v>
      </c>
      <c r="C210" s="273" t="s">
        <v>546</v>
      </c>
      <c r="D210" s="274" t="s">
        <v>571</v>
      </c>
      <c r="E210" s="275" t="s">
        <v>572</v>
      </c>
      <c r="F210" s="273" t="s">
        <v>179</v>
      </c>
      <c r="G210" s="276"/>
      <c r="H210" s="277">
        <v>527</v>
      </c>
      <c r="I210" s="277">
        <f>ROUND(G210*H210,2)</f>
        <v>0</v>
      </c>
      <c r="J210" s="278">
        <v>0.012</v>
      </c>
      <c r="K210" s="276">
        <f>G210*J210</f>
        <v>0</v>
      </c>
      <c r="L210" s="278">
        <v>0</v>
      </c>
      <c r="M210" s="276">
        <f>G210*L210</f>
        <v>0</v>
      </c>
      <c r="N210"/>
      <c r="O210"/>
      <c r="P210"/>
      <c r="Q210"/>
      <c r="R210"/>
      <c r="S210"/>
      <c r="T210"/>
      <c r="U210"/>
      <c r="V210"/>
      <c r="W210"/>
      <c r="X210"/>
      <c r="Y210"/>
      <c r="Z210"/>
      <c r="AA210"/>
    </row>
    <row r="211" spans="1:27" s="279" customFormat="1" ht="12.75" hidden="1">
      <c r="A211" s="273"/>
      <c r="B211" s="273" t="s">
        <v>175</v>
      </c>
      <c r="C211" s="273" t="s">
        <v>546</v>
      </c>
      <c r="D211" s="274" t="s">
        <v>573</v>
      </c>
      <c r="E211" s="275" t="s">
        <v>574</v>
      </c>
      <c r="F211" s="273" t="s">
        <v>179</v>
      </c>
      <c r="G211" s="276"/>
      <c r="H211" s="277">
        <v>652</v>
      </c>
      <c r="I211" s="277">
        <f>ROUND(G211*H211,2)</f>
        <v>0</v>
      </c>
      <c r="J211" s="278">
        <v>0.015</v>
      </c>
      <c r="K211" s="276">
        <f>G211*J211</f>
        <v>0</v>
      </c>
      <c r="L211" s="278">
        <v>0</v>
      </c>
      <c r="M211" s="276">
        <f>G211*L211</f>
        <v>0</v>
      </c>
      <c r="N211"/>
      <c r="O211"/>
      <c r="P211"/>
      <c r="Q211"/>
      <c r="R211"/>
      <c r="S211"/>
      <c r="T211"/>
      <c r="U211"/>
      <c r="V211"/>
      <c r="W211"/>
      <c r="X211"/>
      <c r="Y211"/>
      <c r="Z211"/>
      <c r="AA211"/>
    </row>
    <row r="212" spans="1:27" s="279" customFormat="1" ht="12.75" hidden="1">
      <c r="A212" s="273">
        <v>28</v>
      </c>
      <c r="B212" s="273" t="s">
        <v>175</v>
      </c>
      <c r="C212" s="273" t="s">
        <v>546</v>
      </c>
      <c r="D212" s="274" t="s">
        <v>575</v>
      </c>
      <c r="E212" s="275" t="s">
        <v>576</v>
      </c>
      <c r="F212" s="273" t="s">
        <v>179</v>
      </c>
      <c r="G212" s="276"/>
      <c r="H212" s="277">
        <v>49.4</v>
      </c>
      <c r="I212" s="277">
        <f>ROUND(G212*H212,2)</f>
        <v>0</v>
      </c>
      <c r="J212" s="278">
        <v>0</v>
      </c>
      <c r="K212" s="276">
        <f>G212*J212</f>
        <v>0</v>
      </c>
      <c r="L212" s="278">
        <v>0.0025</v>
      </c>
      <c r="M212" s="276">
        <f>G212*L212</f>
        <v>0</v>
      </c>
      <c r="N212"/>
      <c r="O212"/>
      <c r="P212"/>
      <c r="Q212"/>
      <c r="R212"/>
      <c r="S212"/>
      <c r="T212"/>
      <c r="U212"/>
      <c r="V212"/>
      <c r="W212"/>
      <c r="X212"/>
      <c r="Y212"/>
      <c r="Z212"/>
      <c r="AA212"/>
    </row>
    <row r="213" spans="1:27" s="279" customFormat="1" ht="12.75" hidden="1">
      <c r="A213" s="273"/>
      <c r="B213" s="273" t="s">
        <v>175</v>
      </c>
      <c r="C213" s="273" t="s">
        <v>546</v>
      </c>
      <c r="D213" s="274" t="s">
        <v>577</v>
      </c>
      <c r="E213" s="275" t="s">
        <v>578</v>
      </c>
      <c r="F213" s="273" t="s">
        <v>179</v>
      </c>
      <c r="G213" s="276"/>
      <c r="H213" s="277">
        <v>120</v>
      </c>
      <c r="I213" s="277">
        <f>ROUND(G213*H213,2)</f>
        <v>0</v>
      </c>
      <c r="J213" s="278">
        <v>0</v>
      </c>
      <c r="K213" s="276">
        <f>G213*J213</f>
        <v>0</v>
      </c>
      <c r="L213" s="278">
        <v>0.003</v>
      </c>
      <c r="M213" s="276">
        <f>G213*L213</f>
        <v>0</v>
      </c>
      <c r="N213"/>
      <c r="O213"/>
      <c r="P213"/>
      <c r="Q213"/>
      <c r="R213"/>
      <c r="S213"/>
      <c r="T213"/>
      <c r="U213"/>
      <c r="V213"/>
      <c r="W213"/>
      <c r="X213"/>
      <c r="Y213"/>
      <c r="Z213"/>
      <c r="AA213"/>
    </row>
    <row r="214" spans="1:27" s="279" customFormat="1" ht="12.75" hidden="1">
      <c r="A214" s="273"/>
      <c r="B214" s="273" t="s">
        <v>175</v>
      </c>
      <c r="C214" s="273" t="s">
        <v>546</v>
      </c>
      <c r="D214" s="274" t="s">
        <v>579</v>
      </c>
      <c r="E214" s="275" t="s">
        <v>580</v>
      </c>
      <c r="F214" s="273" t="s">
        <v>179</v>
      </c>
      <c r="G214" s="276"/>
      <c r="H214" s="277">
        <v>23.5</v>
      </c>
      <c r="I214" s="277">
        <f>ROUND(G214*H214,2)</f>
        <v>0</v>
      </c>
      <c r="J214" s="278">
        <v>0</v>
      </c>
      <c r="K214" s="276">
        <f>G214*J214</f>
        <v>0</v>
      </c>
      <c r="L214" s="278">
        <v>0.003</v>
      </c>
      <c r="M214" s="276">
        <f>G214*L214</f>
        <v>0</v>
      </c>
      <c r="N214"/>
      <c r="O214"/>
      <c r="P214"/>
      <c r="Q214"/>
      <c r="R214"/>
      <c r="S214"/>
      <c r="T214"/>
      <c r="U214"/>
      <c r="V214"/>
      <c r="W214"/>
      <c r="X214"/>
      <c r="Y214"/>
      <c r="Z214"/>
      <c r="AA214"/>
    </row>
    <row r="215" spans="1:27" s="279" customFormat="1" ht="12.75" hidden="1">
      <c r="A215" s="273"/>
      <c r="B215" s="273" t="s">
        <v>175</v>
      </c>
      <c r="C215" s="273" t="s">
        <v>546</v>
      </c>
      <c r="D215" s="274" t="s">
        <v>581</v>
      </c>
      <c r="E215" s="275" t="s">
        <v>582</v>
      </c>
      <c r="F215" s="273" t="s">
        <v>199</v>
      </c>
      <c r="G215" s="276"/>
      <c r="H215" s="277">
        <v>103</v>
      </c>
      <c r="I215" s="277">
        <f>ROUND(G215*H215,2)</f>
        <v>0</v>
      </c>
      <c r="J215" s="278">
        <v>0.00017000000000000004</v>
      </c>
      <c r="K215" s="276">
        <f>G215*J215</f>
        <v>0</v>
      </c>
      <c r="L215" s="278">
        <v>0.0015</v>
      </c>
      <c r="M215" s="276">
        <f>G215*L215</f>
        <v>0</v>
      </c>
      <c r="N215"/>
      <c r="O215"/>
      <c r="P215"/>
      <c r="Q215"/>
      <c r="R215"/>
      <c r="S215"/>
      <c r="T215"/>
      <c r="U215"/>
      <c r="V215"/>
      <c r="W215"/>
      <c r="X215"/>
      <c r="Y215"/>
      <c r="Z215"/>
      <c r="AA215"/>
    </row>
    <row r="216" spans="1:27" s="279" customFormat="1" ht="12.75" hidden="1">
      <c r="A216" s="273"/>
      <c r="B216" s="273" t="s">
        <v>175</v>
      </c>
      <c r="C216" s="273" t="s">
        <v>546</v>
      </c>
      <c r="D216" s="274" t="s">
        <v>583</v>
      </c>
      <c r="E216" s="275" t="s">
        <v>584</v>
      </c>
      <c r="F216" s="273" t="s">
        <v>199</v>
      </c>
      <c r="G216" s="276"/>
      <c r="H216" s="277">
        <v>166</v>
      </c>
      <c r="I216" s="277">
        <f>ROUND(G216*H216,2)</f>
        <v>0</v>
      </c>
      <c r="J216" s="278">
        <v>0.00035</v>
      </c>
      <c r="K216" s="276">
        <f>G216*J216</f>
        <v>0</v>
      </c>
      <c r="L216" s="278">
        <v>0.003</v>
      </c>
      <c r="M216" s="276">
        <f>G216*L216</f>
        <v>0</v>
      </c>
      <c r="N216"/>
      <c r="O216"/>
      <c r="P216"/>
      <c r="Q216"/>
      <c r="R216"/>
      <c r="S216"/>
      <c r="T216"/>
      <c r="U216"/>
      <c r="V216"/>
      <c r="W216"/>
      <c r="X216"/>
      <c r="Y216"/>
      <c r="Z216"/>
      <c r="AA216"/>
    </row>
    <row r="217" spans="1:27" s="279" customFormat="1" ht="12.75" hidden="1">
      <c r="A217" s="273"/>
      <c r="B217" s="273" t="s">
        <v>175</v>
      </c>
      <c r="C217" s="273" t="s">
        <v>546</v>
      </c>
      <c r="D217" s="274" t="s">
        <v>585</v>
      </c>
      <c r="E217" s="275" t="s">
        <v>586</v>
      </c>
      <c r="F217" s="273" t="s">
        <v>199</v>
      </c>
      <c r="G217" s="276"/>
      <c r="H217" s="277">
        <v>267</v>
      </c>
      <c r="I217" s="277">
        <f>ROUND(G217*H217,2)</f>
        <v>0</v>
      </c>
      <c r="J217" s="278">
        <v>0.0007</v>
      </c>
      <c r="K217" s="276">
        <f>G217*J217</f>
        <v>0</v>
      </c>
      <c r="L217" s="278">
        <v>0.005</v>
      </c>
      <c r="M217" s="276">
        <f>G217*L217</f>
        <v>0</v>
      </c>
      <c r="N217"/>
      <c r="O217"/>
      <c r="P217"/>
      <c r="Q217"/>
      <c r="R217"/>
      <c r="S217"/>
      <c r="T217"/>
      <c r="U217"/>
      <c r="V217"/>
      <c r="W217"/>
      <c r="X217"/>
      <c r="Y217"/>
      <c r="Z217"/>
      <c r="AA217"/>
    </row>
    <row r="218" spans="1:27" s="279" customFormat="1" ht="12.75" hidden="1">
      <c r="A218" s="273"/>
      <c r="B218" s="273" t="s">
        <v>175</v>
      </c>
      <c r="C218" s="273" t="s">
        <v>546</v>
      </c>
      <c r="D218" s="274" t="s">
        <v>587</v>
      </c>
      <c r="E218" s="275" t="s">
        <v>588</v>
      </c>
      <c r="F218" s="273" t="s">
        <v>199</v>
      </c>
      <c r="G218" s="276"/>
      <c r="H218" s="277">
        <v>436</v>
      </c>
      <c r="I218" s="277">
        <f>ROUND(G218*H218,2)</f>
        <v>0</v>
      </c>
      <c r="J218" s="278">
        <v>0.0013900000000000002</v>
      </c>
      <c r="K218" s="276">
        <f>G218*J218</f>
        <v>0</v>
      </c>
      <c r="L218" s="278">
        <v>0.01</v>
      </c>
      <c r="M218" s="276">
        <f>G218*L218</f>
        <v>0</v>
      </c>
      <c r="N218"/>
      <c r="O218"/>
      <c r="P218"/>
      <c r="Q218"/>
      <c r="R218"/>
      <c r="S218"/>
      <c r="T218"/>
      <c r="U218"/>
      <c r="V218"/>
      <c r="W218"/>
      <c r="X218"/>
      <c r="Y218"/>
      <c r="Z218"/>
      <c r="AA218"/>
    </row>
    <row r="219" spans="1:27" s="279" customFormat="1" ht="12.75" hidden="1">
      <c r="A219" s="273">
        <v>29</v>
      </c>
      <c r="B219" s="273" t="s">
        <v>175</v>
      </c>
      <c r="C219" s="273" t="s">
        <v>546</v>
      </c>
      <c r="D219" s="274" t="s">
        <v>589</v>
      </c>
      <c r="E219" s="275" t="s">
        <v>590</v>
      </c>
      <c r="F219" s="273" t="s">
        <v>179</v>
      </c>
      <c r="G219" s="276"/>
      <c r="H219" s="277">
        <v>133</v>
      </c>
      <c r="I219" s="277">
        <f>ROUND(G219*H219,2)</f>
        <v>0</v>
      </c>
      <c r="J219" s="278">
        <v>0.0003</v>
      </c>
      <c r="K219" s="276">
        <f>G219*J219</f>
        <v>0</v>
      </c>
      <c r="L219" s="278">
        <v>0</v>
      </c>
      <c r="M219" s="276">
        <f>G219*L219</f>
        <v>0</v>
      </c>
      <c r="N219"/>
      <c r="O219"/>
      <c r="P219"/>
      <c r="Q219"/>
      <c r="R219"/>
      <c r="S219"/>
      <c r="T219"/>
      <c r="U219"/>
      <c r="V219"/>
      <c r="W219"/>
      <c r="X219"/>
      <c r="Y219"/>
      <c r="Z219"/>
      <c r="AA219"/>
    </row>
    <row r="220" spans="1:27" s="293" customFormat="1" ht="25.5" customHeight="1" hidden="1">
      <c r="A220" s="273">
        <v>30</v>
      </c>
      <c r="B220" s="273" t="s">
        <v>469</v>
      </c>
      <c r="C220" s="273" t="s">
        <v>470</v>
      </c>
      <c r="D220" s="274" t="s">
        <v>591</v>
      </c>
      <c r="E220" s="275" t="s">
        <v>592</v>
      </c>
      <c r="F220" s="273" t="s">
        <v>179</v>
      </c>
      <c r="G220" s="276"/>
      <c r="H220" s="277">
        <v>510</v>
      </c>
      <c r="I220" s="277">
        <f>ROUND(G220*H220,2)</f>
        <v>0</v>
      </c>
      <c r="J220" s="278">
        <v>0.00287</v>
      </c>
      <c r="K220" s="276">
        <f>G220*J220</f>
        <v>0</v>
      </c>
      <c r="L220" s="278">
        <v>0</v>
      </c>
      <c r="M220" s="276">
        <f>G220*L220</f>
        <v>0</v>
      </c>
      <c r="N220"/>
      <c r="O220"/>
      <c r="P220"/>
      <c r="Q220"/>
      <c r="R220"/>
      <c r="S220"/>
      <c r="T220"/>
      <c r="U220"/>
      <c r="V220"/>
      <c r="W220"/>
      <c r="X220"/>
      <c r="Y220"/>
      <c r="Z220"/>
      <c r="AA220"/>
    </row>
    <row r="221" spans="1:27" s="279" customFormat="1" ht="12.75" hidden="1">
      <c r="A221" s="273"/>
      <c r="B221" s="273" t="s">
        <v>175</v>
      </c>
      <c r="C221" s="273" t="s">
        <v>546</v>
      </c>
      <c r="D221" s="274" t="s">
        <v>593</v>
      </c>
      <c r="E221" s="275" t="s">
        <v>594</v>
      </c>
      <c r="F221" s="273" t="s">
        <v>179</v>
      </c>
      <c r="G221" s="276"/>
      <c r="H221" s="277">
        <v>209</v>
      </c>
      <c r="I221" s="277">
        <f>ROUND(G221*H221,2)</f>
        <v>0</v>
      </c>
      <c r="J221" s="278">
        <v>0.0004</v>
      </c>
      <c r="K221" s="276">
        <f>G221*J221</f>
        <v>0</v>
      </c>
      <c r="L221" s="278">
        <v>0</v>
      </c>
      <c r="M221" s="276">
        <f>G221*L221</f>
        <v>0</v>
      </c>
      <c r="N221"/>
      <c r="O221"/>
      <c r="P221"/>
      <c r="Q221"/>
      <c r="R221"/>
      <c r="S221"/>
      <c r="T221"/>
      <c r="U221"/>
      <c r="V221"/>
      <c r="W221"/>
      <c r="X221"/>
      <c r="Y221"/>
      <c r="Z221"/>
      <c r="AA221"/>
    </row>
    <row r="222" spans="1:27" s="293" customFormat="1" ht="25.5" customHeight="1" hidden="1">
      <c r="A222" s="273"/>
      <c r="B222" s="273" t="s">
        <v>469</v>
      </c>
      <c r="C222" s="273" t="s">
        <v>470</v>
      </c>
      <c r="D222" s="274" t="s">
        <v>595</v>
      </c>
      <c r="E222" s="275" t="s">
        <v>596</v>
      </c>
      <c r="F222" s="273" t="s">
        <v>179</v>
      </c>
      <c r="G222" s="276"/>
      <c r="H222" s="277">
        <v>1060</v>
      </c>
      <c r="I222" s="277">
        <f>ROUND(G222*H222,2)</f>
        <v>0</v>
      </c>
      <c r="J222" s="278">
        <v>0.0029</v>
      </c>
      <c r="K222" s="276">
        <f>G222*J222</f>
        <v>0</v>
      </c>
      <c r="L222" s="278">
        <v>0</v>
      </c>
      <c r="M222" s="276">
        <f>G222*L222</f>
        <v>0</v>
      </c>
      <c r="N222"/>
      <c r="O222"/>
      <c r="P222"/>
      <c r="Q222"/>
      <c r="R222"/>
      <c r="S222"/>
      <c r="T222"/>
      <c r="U222"/>
      <c r="V222"/>
      <c r="W222"/>
      <c r="X222"/>
      <c r="Y222"/>
      <c r="Z222"/>
      <c r="AA222"/>
    </row>
    <row r="223" spans="1:27" s="279" customFormat="1" ht="12.75" hidden="1">
      <c r="A223" s="273"/>
      <c r="B223" s="273" t="s">
        <v>175</v>
      </c>
      <c r="C223" s="273" t="s">
        <v>546</v>
      </c>
      <c r="D223" s="274" t="s">
        <v>597</v>
      </c>
      <c r="E223" s="275" t="s">
        <v>598</v>
      </c>
      <c r="F223" s="273" t="s">
        <v>280</v>
      </c>
      <c r="G223" s="276"/>
      <c r="H223" s="277">
        <v>52.8</v>
      </c>
      <c r="I223" s="277">
        <f>ROUND(G223*H223,2)</f>
        <v>0</v>
      </c>
      <c r="J223" s="278">
        <v>2E-05</v>
      </c>
      <c r="K223" s="276">
        <f>G223*J223</f>
        <v>0</v>
      </c>
      <c r="L223" s="278">
        <v>0</v>
      </c>
      <c r="M223" s="276">
        <f>G223*L223</f>
        <v>0</v>
      </c>
      <c r="N223"/>
      <c r="O223"/>
      <c r="P223"/>
      <c r="Q223"/>
      <c r="R223"/>
      <c r="S223"/>
      <c r="T223"/>
      <c r="U223"/>
      <c r="V223"/>
      <c r="W223"/>
      <c r="X223"/>
      <c r="Y223"/>
      <c r="Z223"/>
      <c r="AA223"/>
    </row>
    <row r="224" spans="1:27" s="279" customFormat="1" ht="12.75" hidden="1">
      <c r="A224" s="273">
        <v>31</v>
      </c>
      <c r="B224" s="273" t="s">
        <v>175</v>
      </c>
      <c r="C224" s="273" t="s">
        <v>546</v>
      </c>
      <c r="D224" s="274" t="s">
        <v>599</v>
      </c>
      <c r="E224" s="275" t="s">
        <v>600</v>
      </c>
      <c r="F224" s="273" t="s">
        <v>280</v>
      </c>
      <c r="G224" s="276"/>
      <c r="H224" s="277">
        <v>62.5</v>
      </c>
      <c r="I224" s="277">
        <f>ROUND(G224*H224,2)</f>
        <v>0</v>
      </c>
      <c r="J224" s="278">
        <v>0</v>
      </c>
      <c r="K224" s="276">
        <f>G224*J224</f>
        <v>0</v>
      </c>
      <c r="L224" s="278">
        <v>0</v>
      </c>
      <c r="M224" s="276">
        <f>G224*L224</f>
        <v>0</v>
      </c>
      <c r="N224"/>
      <c r="O224"/>
      <c r="P224"/>
      <c r="Q224"/>
      <c r="R224"/>
      <c r="S224"/>
      <c r="T224"/>
      <c r="U224"/>
      <c r="V224"/>
      <c r="W224"/>
      <c r="X224"/>
      <c r="Y224"/>
      <c r="Z224"/>
      <c r="AA224"/>
    </row>
    <row r="225" spans="1:27" s="279" customFormat="1" ht="12.75" hidden="1">
      <c r="A225" s="273"/>
      <c r="B225" s="273" t="s">
        <v>175</v>
      </c>
      <c r="C225" s="273" t="s">
        <v>546</v>
      </c>
      <c r="D225" s="274" t="s">
        <v>601</v>
      </c>
      <c r="E225" s="275" t="s">
        <v>602</v>
      </c>
      <c r="F225" s="273" t="s">
        <v>179</v>
      </c>
      <c r="G225" s="276"/>
      <c r="H225" s="277">
        <v>184</v>
      </c>
      <c r="I225" s="277">
        <f>ROUND(G225*H225,2)</f>
        <v>0</v>
      </c>
      <c r="J225" s="278">
        <v>0.0003</v>
      </c>
      <c r="K225" s="276">
        <f>G225*J225</f>
        <v>0</v>
      </c>
      <c r="L225" s="278">
        <v>0</v>
      </c>
      <c r="M225" s="276">
        <f>G225*L225</f>
        <v>0</v>
      </c>
      <c r="N225"/>
      <c r="O225"/>
      <c r="P225"/>
      <c r="Q225"/>
      <c r="R225"/>
      <c r="S225"/>
      <c r="T225"/>
      <c r="U225"/>
      <c r="V225"/>
      <c r="W225"/>
      <c r="X225"/>
      <c r="Y225"/>
      <c r="Z225"/>
      <c r="AA225"/>
    </row>
    <row r="226" spans="1:27" s="293" customFormat="1" ht="25.5" customHeight="1" hidden="1">
      <c r="A226" s="273"/>
      <c r="B226" s="273" t="s">
        <v>469</v>
      </c>
      <c r="C226" s="273" t="s">
        <v>470</v>
      </c>
      <c r="D226" s="274" t="s">
        <v>603</v>
      </c>
      <c r="E226" s="275" t="s">
        <v>604</v>
      </c>
      <c r="F226" s="273" t="s">
        <v>179</v>
      </c>
      <c r="G226" s="276"/>
      <c r="H226" s="277">
        <v>474</v>
      </c>
      <c r="I226" s="277">
        <f>ROUND(G226*H226,2)</f>
        <v>0</v>
      </c>
      <c r="J226" s="278">
        <v>0.00368</v>
      </c>
      <c r="K226" s="276">
        <f>G226*J226</f>
        <v>0</v>
      </c>
      <c r="L226" s="278">
        <v>0</v>
      </c>
      <c r="M226" s="276">
        <f>G226*L226</f>
        <v>0</v>
      </c>
      <c r="N226"/>
      <c r="O226"/>
      <c r="P226"/>
      <c r="Q226"/>
      <c r="R226"/>
      <c r="S226"/>
      <c r="T226"/>
      <c r="U226"/>
      <c r="V226"/>
      <c r="W226"/>
      <c r="X226"/>
      <c r="Y226"/>
      <c r="Z226"/>
      <c r="AA226"/>
    </row>
    <row r="227" spans="1:27" s="279" customFormat="1" ht="12.75" hidden="1">
      <c r="A227" s="273"/>
      <c r="B227" s="273" t="s">
        <v>175</v>
      </c>
      <c r="C227" s="273" t="s">
        <v>546</v>
      </c>
      <c r="D227" s="274" t="s">
        <v>605</v>
      </c>
      <c r="E227" s="275" t="s">
        <v>606</v>
      </c>
      <c r="F227" s="273" t="s">
        <v>179</v>
      </c>
      <c r="G227" s="276"/>
      <c r="H227" s="277">
        <v>280</v>
      </c>
      <c r="I227" s="277">
        <f>ROUND(G227*H227,2)</f>
        <v>0</v>
      </c>
      <c r="J227" s="278">
        <v>0.0007</v>
      </c>
      <c r="K227" s="276">
        <f>G227*J227</f>
        <v>0</v>
      </c>
      <c r="L227" s="278">
        <v>0</v>
      </c>
      <c r="M227" s="276">
        <f>G227*L227</f>
        <v>0</v>
      </c>
      <c r="N227"/>
      <c r="O227"/>
      <c r="P227"/>
      <c r="Q227"/>
      <c r="R227"/>
      <c r="S227"/>
      <c r="T227"/>
      <c r="U227"/>
      <c r="V227"/>
      <c r="W227"/>
      <c r="X227"/>
      <c r="Y227"/>
      <c r="Z227"/>
      <c r="AA227"/>
    </row>
    <row r="228" spans="1:27" s="279" customFormat="1" ht="12.75" hidden="1">
      <c r="A228" s="273">
        <v>32</v>
      </c>
      <c r="B228" s="273" t="s">
        <v>175</v>
      </c>
      <c r="C228" s="273" t="s">
        <v>546</v>
      </c>
      <c r="D228" s="274" t="s">
        <v>607</v>
      </c>
      <c r="E228" s="275" t="s">
        <v>608</v>
      </c>
      <c r="F228" s="273" t="s">
        <v>280</v>
      </c>
      <c r="G228" s="276"/>
      <c r="H228" s="277">
        <v>12.4</v>
      </c>
      <c r="I228" s="277">
        <f>ROUND(G228*H228,2)</f>
        <v>0</v>
      </c>
      <c r="J228" s="278">
        <v>0</v>
      </c>
      <c r="K228" s="276">
        <f>G228*J228</f>
        <v>0</v>
      </c>
      <c r="L228" s="278">
        <v>0.0003</v>
      </c>
      <c r="M228" s="276">
        <f>G228*L228</f>
        <v>0</v>
      </c>
      <c r="N228"/>
      <c r="O228"/>
      <c r="P228"/>
      <c r="Q228"/>
      <c r="R228"/>
      <c r="S228"/>
      <c r="T228"/>
      <c r="U228"/>
      <c r="V228"/>
      <c r="W228"/>
      <c r="X228"/>
      <c r="Y228"/>
      <c r="Z228"/>
      <c r="AA228"/>
    </row>
    <row r="229" spans="1:27" s="279" customFormat="1" ht="12.75" hidden="1">
      <c r="A229" s="273"/>
      <c r="B229" s="273" t="s">
        <v>175</v>
      </c>
      <c r="C229" s="273" t="s">
        <v>546</v>
      </c>
      <c r="D229" s="274" t="s">
        <v>609</v>
      </c>
      <c r="E229" s="275" t="s">
        <v>610</v>
      </c>
      <c r="F229" s="273" t="s">
        <v>280</v>
      </c>
      <c r="G229" s="276"/>
      <c r="H229" s="277">
        <v>126</v>
      </c>
      <c r="I229" s="277">
        <f>ROUND(G229*H229,2)</f>
        <v>0</v>
      </c>
      <c r="J229" s="278">
        <v>2E-05</v>
      </c>
      <c r="K229" s="276">
        <f>G229*J229</f>
        <v>0</v>
      </c>
      <c r="L229" s="278">
        <v>0</v>
      </c>
      <c r="M229" s="276">
        <f>G229*L229</f>
        <v>0</v>
      </c>
      <c r="N229"/>
      <c r="O229"/>
      <c r="P229"/>
      <c r="Q229"/>
      <c r="R229"/>
      <c r="S229"/>
      <c r="T229"/>
      <c r="U229"/>
      <c r="V229"/>
      <c r="W229"/>
      <c r="X229"/>
      <c r="Y229"/>
      <c r="Z229"/>
      <c r="AA229"/>
    </row>
    <row r="230" spans="1:27" s="293" customFormat="1" ht="12.75" hidden="1">
      <c r="A230" s="273">
        <v>33</v>
      </c>
      <c r="B230" s="273" t="s">
        <v>469</v>
      </c>
      <c r="C230" s="273" t="s">
        <v>470</v>
      </c>
      <c r="D230" s="274" t="s">
        <v>611</v>
      </c>
      <c r="E230" s="275" t="s">
        <v>612</v>
      </c>
      <c r="F230" s="273" t="s">
        <v>280</v>
      </c>
      <c r="G230" s="276"/>
      <c r="H230" s="277">
        <v>21</v>
      </c>
      <c r="I230" s="277">
        <f>ROUND(G230*H230,2)</f>
        <v>0</v>
      </c>
      <c r="J230" s="278">
        <v>0.00015000000000000001</v>
      </c>
      <c r="K230" s="276">
        <f>G230*J230</f>
        <v>0</v>
      </c>
      <c r="L230" s="278">
        <v>0</v>
      </c>
      <c r="M230" s="276">
        <f>G230*L230</f>
        <v>0</v>
      </c>
      <c r="N230"/>
      <c r="O230"/>
      <c r="P230"/>
      <c r="Q230"/>
      <c r="R230"/>
      <c r="S230"/>
      <c r="T230"/>
      <c r="U230"/>
      <c r="V230"/>
      <c r="W230"/>
      <c r="X230"/>
      <c r="Y230"/>
      <c r="Z230"/>
      <c r="AA230"/>
    </row>
    <row r="231" spans="1:27" s="279" customFormat="1" ht="12.75" hidden="1">
      <c r="A231" s="273">
        <v>34</v>
      </c>
      <c r="B231" s="273" t="s">
        <v>175</v>
      </c>
      <c r="C231" s="273" t="s">
        <v>546</v>
      </c>
      <c r="D231" s="274" t="s">
        <v>613</v>
      </c>
      <c r="E231" s="275" t="s">
        <v>614</v>
      </c>
      <c r="F231" s="273" t="s">
        <v>280</v>
      </c>
      <c r="G231" s="276"/>
      <c r="H231" s="277">
        <v>92.4</v>
      </c>
      <c r="I231" s="277">
        <f>ROUND(G231*H231,2)</f>
        <v>0</v>
      </c>
      <c r="J231" s="278">
        <v>3.0000000000000004E-05</v>
      </c>
      <c r="K231" s="276">
        <f>G231*J231</f>
        <v>0</v>
      </c>
      <c r="L231" s="278">
        <v>0</v>
      </c>
      <c r="M231" s="276">
        <f>G231*L231</f>
        <v>0</v>
      </c>
      <c r="N231"/>
      <c r="O231"/>
      <c r="P231"/>
      <c r="Q231"/>
      <c r="R231"/>
      <c r="S231"/>
      <c r="T231"/>
      <c r="U231"/>
      <c r="V231"/>
      <c r="W231"/>
      <c r="X231"/>
      <c r="Y231"/>
      <c r="Z231"/>
      <c r="AA231"/>
    </row>
    <row r="232" spans="1:27" s="279" customFormat="1" ht="12.75" hidden="1">
      <c r="A232" s="273">
        <v>35</v>
      </c>
      <c r="B232" s="273" t="s">
        <v>175</v>
      </c>
      <c r="C232" s="273" t="s">
        <v>546</v>
      </c>
      <c r="D232" s="274" t="s">
        <v>615</v>
      </c>
      <c r="E232" s="275" t="s">
        <v>616</v>
      </c>
      <c r="F232" s="273" t="s">
        <v>179</v>
      </c>
      <c r="G232" s="276"/>
      <c r="H232" s="277">
        <v>34.7</v>
      </c>
      <c r="I232" s="277">
        <f>ROUND(G232*H232,2)</f>
        <v>0</v>
      </c>
      <c r="J232" s="278">
        <v>0</v>
      </c>
      <c r="K232" s="276">
        <f>G232*J232</f>
        <v>0</v>
      </c>
      <c r="L232" s="278">
        <v>0</v>
      </c>
      <c r="M232" s="276">
        <f>G232*L232</f>
        <v>0</v>
      </c>
      <c r="N232"/>
      <c r="O232"/>
      <c r="P232"/>
      <c r="Q232"/>
      <c r="R232"/>
      <c r="S232"/>
      <c r="T232"/>
      <c r="U232"/>
      <c r="V232"/>
      <c r="W232"/>
      <c r="X232"/>
      <c r="Y232"/>
      <c r="Z232"/>
      <c r="AA232"/>
    </row>
    <row r="233" spans="1:27" s="279" customFormat="1" ht="12.75" hidden="1">
      <c r="A233" s="273"/>
      <c r="B233" s="273" t="s">
        <v>175</v>
      </c>
      <c r="C233" s="273" t="s">
        <v>546</v>
      </c>
      <c r="D233" s="274" t="s">
        <v>617</v>
      </c>
      <c r="E233" s="275" t="s">
        <v>618</v>
      </c>
      <c r="F233" s="273" t="s">
        <v>179</v>
      </c>
      <c r="G233" s="276"/>
      <c r="H233" s="277">
        <v>137</v>
      </c>
      <c r="I233" s="277">
        <f>ROUND(G233*H233,2)</f>
        <v>0</v>
      </c>
      <c r="J233" s="278">
        <v>5E-05</v>
      </c>
      <c r="K233" s="276">
        <f>G233*J233</f>
        <v>0</v>
      </c>
      <c r="L233" s="278">
        <v>0</v>
      </c>
      <c r="M233" s="276">
        <f>G233*L233</f>
        <v>0</v>
      </c>
      <c r="N233"/>
      <c r="O233"/>
      <c r="P233"/>
      <c r="Q233"/>
      <c r="R233"/>
      <c r="S233"/>
      <c r="T233"/>
      <c r="U233"/>
      <c r="V233"/>
      <c r="W233"/>
      <c r="X233"/>
      <c r="Y233"/>
      <c r="Z233"/>
      <c r="AA233"/>
    </row>
    <row r="234" spans="1:27" s="279" customFormat="1" ht="12.75" hidden="1">
      <c r="A234" s="273"/>
      <c r="B234" s="273" t="s">
        <v>175</v>
      </c>
      <c r="C234" s="273" t="s">
        <v>546</v>
      </c>
      <c r="D234" s="274" t="s">
        <v>619</v>
      </c>
      <c r="E234" s="275" t="s">
        <v>620</v>
      </c>
      <c r="F234" s="273" t="s">
        <v>179</v>
      </c>
      <c r="G234" s="276"/>
      <c r="H234" s="277">
        <v>200</v>
      </c>
      <c r="I234" s="277">
        <f>ROUND(G234*H234,2)</f>
        <v>0</v>
      </c>
      <c r="J234" s="278">
        <v>0.0001</v>
      </c>
      <c r="K234" s="276">
        <f>G234*J234</f>
        <v>0</v>
      </c>
      <c r="L234" s="278">
        <v>0</v>
      </c>
      <c r="M234" s="276">
        <f>G234*L234</f>
        <v>0</v>
      </c>
      <c r="N234"/>
      <c r="O234"/>
      <c r="P234"/>
      <c r="Q234"/>
      <c r="R234"/>
      <c r="S234"/>
      <c r="T234"/>
      <c r="U234"/>
      <c r="V234"/>
      <c r="W234"/>
      <c r="X234"/>
      <c r="Y234"/>
      <c r="Z234"/>
      <c r="AA234"/>
    </row>
    <row r="235" spans="1:27" s="279" customFormat="1" ht="12.75" hidden="1">
      <c r="A235" s="273"/>
      <c r="B235" s="273" t="s">
        <v>175</v>
      </c>
      <c r="C235" s="273" t="s">
        <v>546</v>
      </c>
      <c r="D235" s="274" t="s">
        <v>621</v>
      </c>
      <c r="E235" s="275" t="s">
        <v>622</v>
      </c>
      <c r="F235" s="273" t="s">
        <v>179</v>
      </c>
      <c r="G235" s="276"/>
      <c r="H235" s="277">
        <v>37.8</v>
      </c>
      <c r="I235" s="277">
        <f>ROUND(G235*H235,2)</f>
        <v>0</v>
      </c>
      <c r="J235" s="278">
        <v>3.0000000000000004E-05</v>
      </c>
      <c r="K235" s="276">
        <f>G235*J235</f>
        <v>0</v>
      </c>
      <c r="L235" s="278">
        <v>0</v>
      </c>
      <c r="M235" s="276">
        <f>G235*L235</f>
        <v>0</v>
      </c>
      <c r="N235"/>
      <c r="O235"/>
      <c r="P235"/>
      <c r="Q235"/>
      <c r="R235"/>
      <c r="S235"/>
      <c r="T235"/>
      <c r="U235"/>
      <c r="V235"/>
      <c r="W235"/>
      <c r="X235"/>
      <c r="Y235"/>
      <c r="Z235"/>
      <c r="AA235"/>
    </row>
    <row r="236" spans="1:27" s="279" customFormat="1" ht="12.75" hidden="1">
      <c r="A236" s="273"/>
      <c r="B236" s="273" t="s">
        <v>175</v>
      </c>
      <c r="C236" s="273" t="s">
        <v>546</v>
      </c>
      <c r="D236" s="274" t="s">
        <v>623</v>
      </c>
      <c r="E236" s="275" t="s">
        <v>624</v>
      </c>
      <c r="F236" s="273" t="s">
        <v>179</v>
      </c>
      <c r="G236" s="276"/>
      <c r="H236" s="277">
        <v>55.1</v>
      </c>
      <c r="I236" s="277">
        <f>ROUND(G236*H236,2)</f>
        <v>0</v>
      </c>
      <c r="J236" s="278">
        <v>3.0000000000000004E-05</v>
      </c>
      <c r="K236" s="276">
        <f>G236*J236</f>
        <v>0</v>
      </c>
      <c r="L236" s="278">
        <v>0</v>
      </c>
      <c r="M236" s="276">
        <f>G236*L236</f>
        <v>0</v>
      </c>
      <c r="N236"/>
      <c r="O236"/>
      <c r="P236"/>
      <c r="Q236"/>
      <c r="R236"/>
      <c r="S236"/>
      <c r="T236"/>
      <c r="U236"/>
      <c r="V236"/>
      <c r="W236"/>
      <c r="X236"/>
      <c r="Y236"/>
      <c r="Z236"/>
      <c r="AA236"/>
    </row>
    <row r="237" spans="1:27" s="279" customFormat="1" ht="12.75" hidden="1">
      <c r="A237" s="273"/>
      <c r="B237" s="273" t="s">
        <v>175</v>
      </c>
      <c r="C237" s="273" t="s">
        <v>546</v>
      </c>
      <c r="D237" s="274" t="s">
        <v>625</v>
      </c>
      <c r="E237" s="275" t="s">
        <v>626</v>
      </c>
      <c r="F237" s="273" t="s">
        <v>179</v>
      </c>
      <c r="G237" s="276"/>
      <c r="H237" s="277">
        <v>67.3</v>
      </c>
      <c r="I237" s="277">
        <f>ROUND(G237*H237,2)</f>
        <v>0</v>
      </c>
      <c r="J237" s="278">
        <v>5E-05</v>
      </c>
      <c r="K237" s="276">
        <f>G237*J237</f>
        <v>0</v>
      </c>
      <c r="L237" s="278">
        <v>0</v>
      </c>
      <c r="M237" s="276">
        <f>G237*L237</f>
        <v>0</v>
      </c>
      <c r="N237"/>
      <c r="O237"/>
      <c r="P237"/>
      <c r="Q237"/>
      <c r="R237"/>
      <c r="S237"/>
      <c r="T237"/>
      <c r="U237"/>
      <c r="V237"/>
      <c r="W237"/>
      <c r="X237"/>
      <c r="Y237"/>
      <c r="Z237"/>
      <c r="AA237"/>
    </row>
    <row r="238" spans="1:27" s="279" customFormat="1" ht="12.75" hidden="1">
      <c r="A238" s="273"/>
      <c r="B238" s="273" t="s">
        <v>175</v>
      </c>
      <c r="C238" s="273" t="s">
        <v>546</v>
      </c>
      <c r="D238" s="274" t="s">
        <v>627</v>
      </c>
      <c r="E238" s="275" t="s">
        <v>628</v>
      </c>
      <c r="F238" s="273" t="s">
        <v>280</v>
      </c>
      <c r="G238" s="276"/>
      <c r="H238" s="277">
        <v>7.08</v>
      </c>
      <c r="I238" s="277">
        <f>ROUND(G238*H238,2)</f>
        <v>0</v>
      </c>
      <c r="J238" s="278">
        <v>0</v>
      </c>
      <c r="K238" s="276">
        <f>G238*J238</f>
        <v>0</v>
      </c>
      <c r="L238" s="278">
        <v>0</v>
      </c>
      <c r="M238" s="276">
        <f>G238*L238</f>
        <v>0</v>
      </c>
      <c r="N238"/>
      <c r="O238"/>
      <c r="P238"/>
      <c r="Q238"/>
      <c r="R238"/>
      <c r="S238"/>
      <c r="T238"/>
      <c r="U238"/>
      <c r="V238"/>
      <c r="W238"/>
      <c r="X238"/>
      <c r="Y238"/>
      <c r="Z238"/>
      <c r="AA238"/>
    </row>
    <row r="239" spans="1:27" s="279" customFormat="1" ht="12.75" hidden="1">
      <c r="A239" s="273">
        <v>36</v>
      </c>
      <c r="B239" s="273" t="s">
        <v>175</v>
      </c>
      <c r="C239" s="273" t="s">
        <v>546</v>
      </c>
      <c r="D239" s="274" t="s">
        <v>629</v>
      </c>
      <c r="E239" s="275" t="s">
        <v>630</v>
      </c>
      <c r="F239" s="273" t="s">
        <v>179</v>
      </c>
      <c r="G239" s="276"/>
      <c r="H239" s="277">
        <v>149</v>
      </c>
      <c r="I239" s="277">
        <f>ROUND(G239*H239,2)</f>
        <v>0</v>
      </c>
      <c r="J239" s="278">
        <v>0</v>
      </c>
      <c r="K239" s="276">
        <f>G239*J239</f>
        <v>0</v>
      </c>
      <c r="L239" s="278">
        <v>0</v>
      </c>
      <c r="M239" s="276">
        <f>G239*L239</f>
        <v>0</v>
      </c>
      <c r="N239"/>
      <c r="O239"/>
      <c r="P239"/>
      <c r="Q239"/>
      <c r="R239"/>
      <c r="S239"/>
      <c r="T239"/>
      <c r="U239"/>
      <c r="V239"/>
      <c r="W239"/>
      <c r="X239"/>
      <c r="Y239"/>
      <c r="Z239"/>
      <c r="AA239"/>
    </row>
    <row r="240" spans="1:27" s="279" customFormat="1" ht="12.75" hidden="1">
      <c r="A240" s="273"/>
      <c r="B240" s="273" t="s">
        <v>175</v>
      </c>
      <c r="C240" s="273" t="s">
        <v>546</v>
      </c>
      <c r="D240" s="274" t="s">
        <v>631</v>
      </c>
      <c r="E240" s="275" t="s">
        <v>632</v>
      </c>
      <c r="F240" s="273" t="s">
        <v>127</v>
      </c>
      <c r="G240" s="276"/>
      <c r="H240" s="277">
        <v>0.37</v>
      </c>
      <c r="I240" s="277">
        <f>ROUND(G240*H240,2)</f>
        <v>0</v>
      </c>
      <c r="J240" s="278">
        <v>0</v>
      </c>
      <c r="K240" s="276">
        <f>G240*J240</f>
        <v>0</v>
      </c>
      <c r="L240" s="278">
        <v>0</v>
      </c>
      <c r="M240" s="276">
        <f>G240*L240</f>
        <v>0</v>
      </c>
      <c r="N240"/>
      <c r="O240"/>
      <c r="P240"/>
      <c r="Q240"/>
      <c r="R240"/>
      <c r="S240"/>
      <c r="T240"/>
      <c r="U240"/>
      <c r="V240"/>
      <c r="W240"/>
      <c r="X240"/>
      <c r="Y240"/>
      <c r="Z240"/>
      <c r="AA240"/>
    </row>
    <row r="241" spans="1:27" s="279" customFormat="1" ht="12.75" hidden="1">
      <c r="A241" s="273">
        <v>37</v>
      </c>
      <c r="B241" s="273" t="s">
        <v>175</v>
      </c>
      <c r="C241" s="273" t="s">
        <v>546</v>
      </c>
      <c r="D241" s="274" t="s">
        <v>633</v>
      </c>
      <c r="E241" s="275" t="s">
        <v>634</v>
      </c>
      <c r="F241" s="273" t="s">
        <v>127</v>
      </c>
      <c r="G241" s="276"/>
      <c r="H241" s="277">
        <v>0.38</v>
      </c>
      <c r="I241" s="277">
        <f>ROUND(G241*H241,2)</f>
        <v>0</v>
      </c>
      <c r="J241" s="278">
        <v>0</v>
      </c>
      <c r="K241" s="276">
        <f>G241*J241</f>
        <v>0</v>
      </c>
      <c r="L241" s="278">
        <v>0</v>
      </c>
      <c r="M241" s="276">
        <f>G241*L241</f>
        <v>0</v>
      </c>
      <c r="N241"/>
      <c r="O241"/>
      <c r="P241"/>
      <c r="Q241"/>
      <c r="R241"/>
      <c r="S241"/>
      <c r="T241"/>
      <c r="U241"/>
      <c r="V241"/>
      <c r="W241"/>
      <c r="X241"/>
      <c r="Y241"/>
      <c r="Z241"/>
      <c r="AA241"/>
    </row>
    <row r="242" spans="1:27" s="279" customFormat="1" ht="12.75" hidden="1">
      <c r="A242" s="273"/>
      <c r="B242" s="273" t="s">
        <v>175</v>
      </c>
      <c r="C242" s="273" t="s">
        <v>546</v>
      </c>
      <c r="D242" s="274" t="s">
        <v>635</v>
      </c>
      <c r="E242" s="275" t="s">
        <v>636</v>
      </c>
      <c r="F242" s="273" t="s">
        <v>127</v>
      </c>
      <c r="G242" s="276"/>
      <c r="H242" s="277">
        <v>0.4</v>
      </c>
      <c r="I242" s="277">
        <f>ROUND(G242*H242,2)</f>
        <v>0</v>
      </c>
      <c r="J242" s="278">
        <v>0</v>
      </c>
      <c r="K242" s="276">
        <f>G242*J242</f>
        <v>0</v>
      </c>
      <c r="L242" s="278">
        <v>0</v>
      </c>
      <c r="M242" s="276">
        <f>G242*L242</f>
        <v>0</v>
      </c>
      <c r="N242"/>
      <c r="O242"/>
      <c r="P242"/>
      <c r="Q242"/>
      <c r="R242"/>
      <c r="S242"/>
      <c r="T242"/>
      <c r="U242"/>
      <c r="V242"/>
      <c r="W242"/>
      <c r="X242"/>
      <c r="Y242"/>
      <c r="Z242"/>
      <c r="AA242"/>
    </row>
    <row r="243" spans="2:27" s="268" customFormat="1" ht="12.75" hidden="1">
      <c r="B243" s="269" t="s">
        <v>68</v>
      </c>
      <c r="D243" s="270">
        <v>763</v>
      </c>
      <c r="E243" s="270" t="s">
        <v>637</v>
      </c>
      <c r="H243" s="280"/>
      <c r="I243" s="271">
        <f>SUM(I244:I252)</f>
        <v>0</v>
      </c>
      <c r="K243" s="272">
        <f>SUM(K246:K252)</f>
        <v>0</v>
      </c>
      <c r="M243" s="272">
        <f>SUM(M246:M252)</f>
        <v>0</v>
      </c>
      <c r="N243"/>
      <c r="O243"/>
      <c r="P243"/>
      <c r="Q243"/>
      <c r="R243"/>
      <c r="S243"/>
      <c r="T243"/>
      <c r="U243"/>
      <c r="V243"/>
      <c r="W243"/>
      <c r="X243"/>
      <c r="Y243"/>
      <c r="Z243"/>
      <c r="AA243"/>
    </row>
    <row r="244" spans="1:27" s="284" customFormat="1" ht="12.75" hidden="1">
      <c r="A244" s="289"/>
      <c r="B244" s="289" t="s">
        <v>175</v>
      </c>
      <c r="C244" s="289">
        <v>763</v>
      </c>
      <c r="D244" s="290" t="s">
        <v>638</v>
      </c>
      <c r="E244" s="291" t="s">
        <v>639</v>
      </c>
      <c r="F244" s="289" t="s">
        <v>179</v>
      </c>
      <c r="G244" s="283"/>
      <c r="H244" s="292">
        <v>126</v>
      </c>
      <c r="I244" s="292">
        <f>ROUND(G244*H244,2)</f>
        <v>0</v>
      </c>
      <c r="J244" s="282"/>
      <c r="K244" s="283"/>
      <c r="L244" s="282"/>
      <c r="M244" s="283"/>
      <c r="N244"/>
      <c r="O244"/>
      <c r="P244"/>
      <c r="Q244"/>
      <c r="R244"/>
      <c r="S244"/>
      <c r="T244"/>
      <c r="U244"/>
      <c r="V244"/>
      <c r="W244"/>
      <c r="X244"/>
      <c r="Y244"/>
      <c r="Z244"/>
      <c r="AA244"/>
    </row>
    <row r="245" spans="1:27" s="284" customFormat="1" ht="25.5" customHeight="1" hidden="1">
      <c r="A245" s="289"/>
      <c r="B245" s="289" t="s">
        <v>175</v>
      </c>
      <c r="C245" s="289">
        <v>763</v>
      </c>
      <c r="D245" s="290" t="s">
        <v>640</v>
      </c>
      <c r="E245" s="291" t="s">
        <v>641</v>
      </c>
      <c r="F245" s="289" t="s">
        <v>179</v>
      </c>
      <c r="G245" s="283"/>
      <c r="H245" s="292">
        <v>348</v>
      </c>
      <c r="I245" s="292">
        <f>ROUND(G245*H245,2)</f>
        <v>0</v>
      </c>
      <c r="J245" s="282"/>
      <c r="K245" s="283"/>
      <c r="L245" s="282"/>
      <c r="M245" s="283"/>
      <c r="N245"/>
      <c r="O245"/>
      <c r="P245"/>
      <c r="Q245"/>
      <c r="R245"/>
      <c r="S245"/>
      <c r="T245"/>
      <c r="U245"/>
      <c r="V245"/>
      <c r="W245"/>
      <c r="X245"/>
      <c r="Y245"/>
      <c r="Z245"/>
      <c r="AA245"/>
    </row>
    <row r="246" spans="1:27" s="284" customFormat="1" ht="12.75" hidden="1">
      <c r="A246" s="289"/>
      <c r="B246" s="289" t="s">
        <v>469</v>
      </c>
      <c r="C246" s="289">
        <v>590</v>
      </c>
      <c r="D246" s="290" t="s">
        <v>642</v>
      </c>
      <c r="E246" s="291" t="s">
        <v>643</v>
      </c>
      <c r="F246" s="289" t="s">
        <v>179</v>
      </c>
      <c r="G246" s="283"/>
      <c r="H246" s="292">
        <v>150</v>
      </c>
      <c r="I246" s="292">
        <f>ROUND(G246*H246,2)</f>
        <v>0</v>
      </c>
      <c r="J246" s="282">
        <v>0</v>
      </c>
      <c r="K246" s="283">
        <f>G246*J246</f>
        <v>0</v>
      </c>
      <c r="L246" s="282">
        <v>0.0815</v>
      </c>
      <c r="M246" s="283">
        <f>G246*L246</f>
        <v>0</v>
      </c>
      <c r="N246"/>
      <c r="O246"/>
      <c r="P246"/>
      <c r="Q246"/>
      <c r="R246"/>
      <c r="S246"/>
      <c r="T246"/>
      <c r="U246"/>
      <c r="V246"/>
      <c r="W246"/>
      <c r="X246"/>
      <c r="Y246"/>
      <c r="Z246"/>
      <c r="AA246"/>
    </row>
    <row r="247" spans="1:27" s="284" customFormat="1" ht="12.75" hidden="1">
      <c r="A247" s="289"/>
      <c r="B247" s="289" t="s">
        <v>469</v>
      </c>
      <c r="C247" s="289">
        <v>590</v>
      </c>
      <c r="D247" s="290" t="s">
        <v>644</v>
      </c>
      <c r="E247" s="291" t="s">
        <v>645</v>
      </c>
      <c r="F247" s="289" t="s">
        <v>280</v>
      </c>
      <c r="G247" s="283"/>
      <c r="H247" s="292">
        <v>30.2</v>
      </c>
      <c r="I247" s="292">
        <f>ROUND(G247*H247,2)</f>
        <v>0</v>
      </c>
      <c r="J247" s="282">
        <v>0</v>
      </c>
      <c r="K247" s="283">
        <f>G247*J247</f>
        <v>0</v>
      </c>
      <c r="L247" s="282">
        <v>0.0272</v>
      </c>
      <c r="M247" s="283">
        <f>G247*L247</f>
        <v>0</v>
      </c>
      <c r="N247"/>
      <c r="O247"/>
      <c r="P247"/>
      <c r="Q247"/>
      <c r="R247"/>
      <c r="S247"/>
      <c r="T247"/>
      <c r="U247"/>
      <c r="V247"/>
      <c r="W247"/>
      <c r="X247"/>
      <c r="Y247"/>
      <c r="Z247"/>
      <c r="AA247"/>
    </row>
    <row r="248" spans="1:27" s="284" customFormat="1" ht="12.75" hidden="1">
      <c r="A248" s="289"/>
      <c r="B248" s="289" t="s">
        <v>469</v>
      </c>
      <c r="C248" s="289">
        <v>590</v>
      </c>
      <c r="D248" s="290" t="s">
        <v>644</v>
      </c>
      <c r="E248" s="291" t="s">
        <v>646</v>
      </c>
      <c r="F248" s="289" t="s">
        <v>280</v>
      </c>
      <c r="G248" s="283"/>
      <c r="H248" s="292">
        <v>30.2</v>
      </c>
      <c r="I248" s="292">
        <f>ROUND(G248*H248,2)</f>
        <v>0</v>
      </c>
      <c r="J248" s="282">
        <v>0</v>
      </c>
      <c r="K248" s="283">
        <f>G248*J248</f>
        <v>0</v>
      </c>
      <c r="L248" s="282">
        <v>0.0272</v>
      </c>
      <c r="M248" s="283">
        <f>G248*L248</f>
        <v>0</v>
      </c>
      <c r="N248"/>
      <c r="O248"/>
      <c r="P248"/>
      <c r="Q248"/>
      <c r="R248"/>
      <c r="S248"/>
      <c r="T248"/>
      <c r="U248"/>
      <c r="V248"/>
      <c r="W248"/>
      <c r="X248"/>
      <c r="Y248"/>
      <c r="Z248"/>
      <c r="AA248"/>
    </row>
    <row r="249" spans="1:27" s="284" customFormat="1" ht="12.75" hidden="1">
      <c r="A249" s="289"/>
      <c r="B249" s="289" t="s">
        <v>469</v>
      </c>
      <c r="C249" s="289">
        <v>590</v>
      </c>
      <c r="D249" s="290" t="s">
        <v>647</v>
      </c>
      <c r="E249" s="291" t="s">
        <v>648</v>
      </c>
      <c r="F249" s="289" t="s">
        <v>280</v>
      </c>
      <c r="G249" s="283"/>
      <c r="H249" s="292">
        <v>29</v>
      </c>
      <c r="I249" s="292">
        <f>ROUND(G249*H249,2)</f>
        <v>0</v>
      </c>
      <c r="J249" s="282">
        <v>0</v>
      </c>
      <c r="K249" s="283">
        <f>G249*J249</f>
        <v>0</v>
      </c>
      <c r="L249" s="282">
        <v>0.0272</v>
      </c>
      <c r="M249" s="283">
        <f>G249*L249</f>
        <v>0</v>
      </c>
      <c r="N249"/>
      <c r="O249"/>
      <c r="P249"/>
      <c r="Q249"/>
      <c r="R249"/>
      <c r="S249"/>
      <c r="T249"/>
      <c r="U249"/>
      <c r="V249"/>
      <c r="W249"/>
      <c r="X249"/>
      <c r="Y249"/>
      <c r="Z249"/>
      <c r="AA249"/>
    </row>
    <row r="250" spans="1:27" s="284" customFormat="1" ht="12.75" hidden="1">
      <c r="A250" s="289"/>
      <c r="B250" s="289" t="s">
        <v>469</v>
      </c>
      <c r="C250" s="289">
        <v>590</v>
      </c>
      <c r="D250" s="290" t="s">
        <v>649</v>
      </c>
      <c r="E250" s="291" t="s">
        <v>650</v>
      </c>
      <c r="F250" s="289" t="s">
        <v>280</v>
      </c>
      <c r="G250" s="283"/>
      <c r="H250" s="292">
        <v>129</v>
      </c>
      <c r="I250" s="292">
        <f>ROUND(G250*H250,2)</f>
        <v>0</v>
      </c>
      <c r="J250" s="282">
        <v>0.0029</v>
      </c>
      <c r="K250" s="283">
        <f>G250*J250</f>
        <v>0</v>
      </c>
      <c r="L250" s="282">
        <v>0</v>
      </c>
      <c r="M250" s="283">
        <f>G250*L250</f>
        <v>0</v>
      </c>
      <c r="N250"/>
      <c r="O250"/>
      <c r="P250"/>
      <c r="Q250"/>
      <c r="R250"/>
      <c r="S250"/>
      <c r="T250"/>
      <c r="U250"/>
      <c r="V250"/>
      <c r="W250"/>
      <c r="X250"/>
      <c r="Y250"/>
      <c r="Z250"/>
      <c r="AA250"/>
    </row>
    <row r="251" spans="1:27" s="284" customFormat="1" ht="12.75" hidden="1">
      <c r="A251" s="289"/>
      <c r="B251" s="289" t="s">
        <v>469</v>
      </c>
      <c r="C251" s="289">
        <v>590</v>
      </c>
      <c r="D251" s="290" t="s">
        <v>651</v>
      </c>
      <c r="E251" s="291" t="s">
        <v>652</v>
      </c>
      <c r="F251" s="289" t="s">
        <v>199</v>
      </c>
      <c r="G251" s="283"/>
      <c r="H251" s="292">
        <v>6</v>
      </c>
      <c r="I251" s="292">
        <f>ROUND(G251*H251,2)</f>
        <v>0</v>
      </c>
      <c r="J251" s="282">
        <v>0.003</v>
      </c>
      <c r="K251" s="283">
        <f>G251*J251</f>
        <v>0</v>
      </c>
      <c r="L251" s="282">
        <v>0</v>
      </c>
      <c r="M251" s="283">
        <f>G251*L251</f>
        <v>0</v>
      </c>
      <c r="N251"/>
      <c r="O251"/>
      <c r="P251"/>
      <c r="Q251"/>
      <c r="R251"/>
      <c r="S251"/>
      <c r="T251"/>
      <c r="U251"/>
      <c r="V251"/>
      <c r="W251"/>
      <c r="X251"/>
      <c r="Y251"/>
      <c r="Z251"/>
      <c r="AA251"/>
    </row>
    <row r="252" spans="1:27" s="284" customFormat="1" ht="12.75" hidden="1">
      <c r="A252" s="289"/>
      <c r="B252" s="289" t="s">
        <v>469</v>
      </c>
      <c r="C252" s="289">
        <v>590</v>
      </c>
      <c r="D252" s="290" t="s">
        <v>653</v>
      </c>
      <c r="E252" s="291" t="s">
        <v>654</v>
      </c>
      <c r="F252" s="289" t="s">
        <v>199</v>
      </c>
      <c r="G252" s="283"/>
      <c r="H252" s="292">
        <v>1.3</v>
      </c>
      <c r="I252" s="292">
        <f>ROUND(G252*H252,2)</f>
        <v>0</v>
      </c>
      <c r="J252" s="282">
        <v>0.003</v>
      </c>
      <c r="K252" s="283">
        <f>G252*J252</f>
        <v>0</v>
      </c>
      <c r="L252" s="282">
        <v>0</v>
      </c>
      <c r="M252" s="283">
        <f>G252*L252</f>
        <v>0</v>
      </c>
      <c r="N252"/>
      <c r="O252"/>
      <c r="P252"/>
      <c r="Q252"/>
      <c r="R252"/>
      <c r="S252"/>
      <c r="T252"/>
      <c r="U252"/>
      <c r="V252"/>
      <c r="W252"/>
      <c r="X252"/>
      <c r="Y252"/>
      <c r="Z252"/>
      <c r="AA252"/>
    </row>
    <row r="253" spans="2:27" s="268" customFormat="1" ht="12.75" hidden="1">
      <c r="B253" s="269" t="s">
        <v>68</v>
      </c>
      <c r="D253" s="270">
        <v>781</v>
      </c>
      <c r="E253" s="270" t="s">
        <v>655</v>
      </c>
      <c r="H253" s="280"/>
      <c r="I253" s="271">
        <f>SUM(I254:I278)</f>
        <v>0</v>
      </c>
      <c r="K253" s="272">
        <f>SUM(K254:K273)</f>
        <v>0</v>
      </c>
      <c r="M253" s="272">
        <f>SUM(M254:M273)</f>
        <v>0</v>
      </c>
      <c r="N253"/>
      <c r="O253"/>
      <c r="P253"/>
      <c r="Q253"/>
      <c r="R253"/>
      <c r="S253"/>
      <c r="T253"/>
      <c r="U253"/>
      <c r="V253"/>
      <c r="W253"/>
      <c r="X253"/>
      <c r="Y253"/>
      <c r="Z253"/>
      <c r="AA253"/>
    </row>
    <row r="254" spans="1:27" s="279" customFormat="1" ht="12.75" hidden="1">
      <c r="A254" s="273">
        <v>43</v>
      </c>
      <c r="B254" s="273" t="s">
        <v>175</v>
      </c>
      <c r="C254" s="273" t="s">
        <v>656</v>
      </c>
      <c r="D254" s="274" t="s">
        <v>657</v>
      </c>
      <c r="E254" s="275" t="s">
        <v>658</v>
      </c>
      <c r="F254" s="273" t="s">
        <v>179</v>
      </c>
      <c r="G254" s="276"/>
      <c r="H254" s="277">
        <v>104</v>
      </c>
      <c r="I254" s="277">
        <f>ROUND(G254*H254,2)</f>
        <v>0</v>
      </c>
      <c r="J254" s="278">
        <v>0</v>
      </c>
      <c r="K254" s="276">
        <f>G254*J254</f>
        <v>0</v>
      </c>
      <c r="L254" s="278">
        <v>0.0815</v>
      </c>
      <c r="M254" s="276">
        <f>G254*L254</f>
        <v>0</v>
      </c>
      <c r="N254"/>
      <c r="O254"/>
      <c r="P254"/>
      <c r="Q254"/>
      <c r="R254"/>
      <c r="S254"/>
      <c r="T254"/>
      <c r="U254"/>
      <c r="V254"/>
      <c r="W254"/>
      <c r="X254"/>
      <c r="Y254"/>
      <c r="Z254"/>
      <c r="AA254"/>
    </row>
    <row r="255" spans="1:27" s="279" customFormat="1" ht="12.75" hidden="1">
      <c r="A255" s="273"/>
      <c r="B255" s="273" t="s">
        <v>175</v>
      </c>
      <c r="C255" s="273" t="s">
        <v>656</v>
      </c>
      <c r="D255" s="274" t="s">
        <v>659</v>
      </c>
      <c r="E255" s="275" t="s">
        <v>660</v>
      </c>
      <c r="F255" s="273" t="s">
        <v>179</v>
      </c>
      <c r="G255" s="276"/>
      <c r="H255" s="277">
        <v>67.9</v>
      </c>
      <c r="I255" s="277">
        <f>ROUND(G255*H255,2)</f>
        <v>0</v>
      </c>
      <c r="J255" s="278">
        <v>0</v>
      </c>
      <c r="K255" s="276">
        <f>G255*J255</f>
        <v>0</v>
      </c>
      <c r="L255" s="278">
        <v>0.0272</v>
      </c>
      <c r="M255" s="276">
        <f>G255*L255</f>
        <v>0</v>
      </c>
      <c r="N255"/>
      <c r="O255"/>
      <c r="P255"/>
      <c r="Q255"/>
      <c r="R255"/>
      <c r="S255"/>
      <c r="T255"/>
      <c r="U255"/>
      <c r="V255"/>
      <c r="W255"/>
      <c r="X255"/>
      <c r="Y255"/>
      <c r="Z255"/>
      <c r="AA255"/>
    </row>
    <row r="256" spans="1:27" s="279" customFormat="1" ht="12.75" hidden="1">
      <c r="A256" s="273"/>
      <c r="B256" s="273" t="s">
        <v>175</v>
      </c>
      <c r="C256" s="273" t="s">
        <v>656</v>
      </c>
      <c r="D256" s="274" t="s">
        <v>661</v>
      </c>
      <c r="E256" s="275" t="s">
        <v>662</v>
      </c>
      <c r="F256" s="273" t="s">
        <v>179</v>
      </c>
      <c r="G256" s="276"/>
      <c r="H256" s="277">
        <v>710</v>
      </c>
      <c r="I256" s="277">
        <f>ROUND(G256*H256,2)</f>
        <v>0</v>
      </c>
      <c r="J256" s="278">
        <v>0.0029500000000000004</v>
      </c>
      <c r="K256" s="276">
        <f>G256*J256</f>
        <v>0</v>
      </c>
      <c r="L256" s="278">
        <v>0</v>
      </c>
      <c r="M256" s="276">
        <f>G256*L256</f>
        <v>0</v>
      </c>
      <c r="N256"/>
      <c r="O256"/>
      <c r="P256"/>
      <c r="Q256"/>
      <c r="R256"/>
      <c r="S256"/>
      <c r="T256"/>
      <c r="U256"/>
      <c r="V256"/>
      <c r="W256"/>
      <c r="X256"/>
      <c r="Y256"/>
      <c r="Z256"/>
      <c r="AA256"/>
    </row>
    <row r="257" spans="1:27" s="279" customFormat="1" ht="12.75" hidden="1">
      <c r="A257" s="273"/>
      <c r="B257" s="273" t="s">
        <v>175</v>
      </c>
      <c r="C257" s="273" t="s">
        <v>656</v>
      </c>
      <c r="D257" s="274" t="s">
        <v>663</v>
      </c>
      <c r="E257" s="275" t="s">
        <v>664</v>
      </c>
      <c r="F257" s="273" t="s">
        <v>179</v>
      </c>
      <c r="G257" s="276"/>
      <c r="H257" s="277">
        <v>442</v>
      </c>
      <c r="I257" s="277">
        <f>ROUND(G257*H257,2)</f>
        <v>0</v>
      </c>
      <c r="J257" s="278">
        <v>0.0029</v>
      </c>
      <c r="K257" s="276">
        <f>G257*J257</f>
        <v>0</v>
      </c>
      <c r="L257" s="278">
        <v>0</v>
      </c>
      <c r="M257" s="276">
        <f>G257*L257</f>
        <v>0</v>
      </c>
      <c r="N257"/>
      <c r="O257"/>
      <c r="P257"/>
      <c r="Q257"/>
      <c r="R257"/>
      <c r="S257"/>
      <c r="T257"/>
      <c r="U257"/>
      <c r="V257"/>
      <c r="W257"/>
      <c r="X257"/>
      <c r="Y257"/>
      <c r="Z257"/>
      <c r="AA257"/>
    </row>
    <row r="258" spans="1:27" s="279" customFormat="1" ht="12.75" hidden="1">
      <c r="A258" s="273"/>
      <c r="B258" s="273" t="s">
        <v>175</v>
      </c>
      <c r="C258" s="273" t="s">
        <v>656</v>
      </c>
      <c r="D258" s="274" t="s">
        <v>665</v>
      </c>
      <c r="E258" s="275" t="s">
        <v>666</v>
      </c>
      <c r="F258" s="273" t="s">
        <v>179</v>
      </c>
      <c r="G258" s="276"/>
      <c r="H258" s="277">
        <v>458</v>
      </c>
      <c r="I258" s="277">
        <f>ROUND(G258*H258,2)</f>
        <v>0</v>
      </c>
      <c r="J258" s="278">
        <v>0.003</v>
      </c>
      <c r="K258" s="276">
        <f>G258*J258</f>
        <v>0</v>
      </c>
      <c r="L258" s="278">
        <v>0</v>
      </c>
      <c r="M258" s="276">
        <f>G258*L258</f>
        <v>0</v>
      </c>
      <c r="N258"/>
      <c r="O258"/>
      <c r="P258"/>
      <c r="Q258"/>
      <c r="R258"/>
      <c r="S258"/>
      <c r="T258"/>
      <c r="U258"/>
      <c r="V258"/>
      <c r="W258"/>
      <c r="X258"/>
      <c r="Y258"/>
      <c r="Z258"/>
      <c r="AA258"/>
    </row>
    <row r="259" spans="1:27" s="279" customFormat="1" ht="12.75" hidden="1">
      <c r="A259" s="273"/>
      <c r="B259" s="273" t="s">
        <v>175</v>
      </c>
      <c r="C259" s="273" t="s">
        <v>656</v>
      </c>
      <c r="D259" s="274" t="s">
        <v>667</v>
      </c>
      <c r="E259" s="275" t="s">
        <v>668</v>
      </c>
      <c r="F259" s="273" t="s">
        <v>179</v>
      </c>
      <c r="G259" s="276"/>
      <c r="H259" s="277">
        <v>461</v>
      </c>
      <c r="I259" s="277">
        <f>ROUND(G259*H259,2)</f>
        <v>0</v>
      </c>
      <c r="J259" s="278">
        <v>0.003</v>
      </c>
      <c r="K259" s="276">
        <f>G259*J259</f>
        <v>0</v>
      </c>
      <c r="L259" s="278">
        <v>0</v>
      </c>
      <c r="M259" s="276">
        <f>G259*L259</f>
        <v>0</v>
      </c>
      <c r="N259"/>
      <c r="O259"/>
      <c r="P259"/>
      <c r="Q259"/>
      <c r="R259"/>
      <c r="S259"/>
      <c r="T259"/>
      <c r="U259"/>
      <c r="V259"/>
      <c r="W259"/>
      <c r="X259"/>
      <c r="Y259"/>
      <c r="Z259"/>
      <c r="AA259"/>
    </row>
    <row r="260" spans="1:27" s="279" customFormat="1" ht="12.75" hidden="1">
      <c r="A260" s="273">
        <v>44</v>
      </c>
      <c r="B260" s="273" t="s">
        <v>175</v>
      </c>
      <c r="C260" s="273" t="s">
        <v>656</v>
      </c>
      <c r="D260" s="274" t="s">
        <v>669</v>
      </c>
      <c r="E260" s="275" t="s">
        <v>670</v>
      </c>
      <c r="F260" s="273" t="s">
        <v>179</v>
      </c>
      <c r="G260" s="276"/>
      <c r="H260" s="277">
        <v>517</v>
      </c>
      <c r="I260" s="277">
        <f>ROUND(G260*H260,2)</f>
        <v>0</v>
      </c>
      <c r="J260" s="278">
        <v>0.0031000000000000003</v>
      </c>
      <c r="K260" s="276">
        <f>G260*J260</f>
        <v>0</v>
      </c>
      <c r="L260" s="278">
        <v>0</v>
      </c>
      <c r="M260" s="276">
        <f>G260*L260</f>
        <v>0</v>
      </c>
      <c r="N260"/>
      <c r="O260"/>
      <c r="P260"/>
      <c r="Q260"/>
      <c r="R260"/>
      <c r="S260"/>
      <c r="T260"/>
      <c r="U260"/>
      <c r="V260"/>
      <c r="W260"/>
      <c r="X260"/>
      <c r="Y260"/>
      <c r="Z260"/>
      <c r="AA260"/>
    </row>
    <row r="261" spans="1:27" s="279" customFormat="1" ht="12.75" hidden="1">
      <c r="A261" s="273"/>
      <c r="B261" s="273" t="s">
        <v>175</v>
      </c>
      <c r="C261" s="273" t="s">
        <v>656</v>
      </c>
      <c r="D261" s="274" t="s">
        <v>671</v>
      </c>
      <c r="E261" s="275" t="s">
        <v>672</v>
      </c>
      <c r="F261" s="273" t="s">
        <v>179</v>
      </c>
      <c r="G261" s="276"/>
      <c r="H261" s="277">
        <v>537</v>
      </c>
      <c r="I261" s="277">
        <f>ROUND(G261*H261,2)</f>
        <v>0</v>
      </c>
      <c r="J261" s="278">
        <v>0.0032</v>
      </c>
      <c r="K261" s="276">
        <f>G261*J261</f>
        <v>0</v>
      </c>
      <c r="L261" s="278">
        <v>0</v>
      </c>
      <c r="M261" s="276">
        <f>G261*L261</f>
        <v>0</v>
      </c>
      <c r="N261"/>
      <c r="O261"/>
      <c r="P261"/>
      <c r="Q261"/>
      <c r="R261"/>
      <c r="S261"/>
      <c r="T261"/>
      <c r="U261"/>
      <c r="V261"/>
      <c r="W261"/>
      <c r="X261"/>
      <c r="Y261"/>
      <c r="Z261"/>
      <c r="AA261"/>
    </row>
    <row r="262" spans="1:27" s="279" customFormat="1" ht="12.75" hidden="1">
      <c r="A262" s="273"/>
      <c r="B262" s="273" t="s">
        <v>175</v>
      </c>
      <c r="C262" s="273" t="s">
        <v>656</v>
      </c>
      <c r="D262" s="274" t="s">
        <v>673</v>
      </c>
      <c r="E262" s="275" t="s">
        <v>674</v>
      </c>
      <c r="F262" s="273" t="s">
        <v>179</v>
      </c>
      <c r="G262" s="276"/>
      <c r="H262" s="277">
        <v>564</v>
      </c>
      <c r="I262" s="277">
        <f>ROUND(G262*H262,2)</f>
        <v>0</v>
      </c>
      <c r="J262" s="278">
        <v>0.0032500000000000003</v>
      </c>
      <c r="K262" s="276">
        <f>G262*J262</f>
        <v>0</v>
      </c>
      <c r="L262" s="278">
        <v>0</v>
      </c>
      <c r="M262" s="276">
        <f>G262*L262</f>
        <v>0</v>
      </c>
      <c r="N262"/>
      <c r="O262"/>
      <c r="P262"/>
      <c r="Q262"/>
      <c r="R262"/>
      <c r="S262"/>
      <c r="T262"/>
      <c r="U262"/>
      <c r="V262"/>
      <c r="W262"/>
      <c r="X262"/>
      <c r="Y262"/>
      <c r="Z262"/>
      <c r="AA262"/>
    </row>
    <row r="263" spans="1:27" s="293" customFormat="1" ht="25.5" customHeight="1" hidden="1">
      <c r="A263" s="273">
        <v>45</v>
      </c>
      <c r="B263" s="273" t="s">
        <v>469</v>
      </c>
      <c r="C263" s="273">
        <v>781</v>
      </c>
      <c r="D263" s="274" t="s">
        <v>675</v>
      </c>
      <c r="E263" s="275" t="s">
        <v>676</v>
      </c>
      <c r="F263" s="273" t="s">
        <v>179</v>
      </c>
      <c r="G263" s="276"/>
      <c r="H263" s="277">
        <v>529</v>
      </c>
      <c r="I263" s="277">
        <f>ROUND(G263*H263,2)</f>
        <v>0</v>
      </c>
      <c r="J263" s="278">
        <v>0.0118</v>
      </c>
      <c r="K263" s="276">
        <f>G263*J263</f>
        <v>0</v>
      </c>
      <c r="L263" s="278">
        <v>0</v>
      </c>
      <c r="M263" s="276">
        <f>G263*L263</f>
        <v>0</v>
      </c>
      <c r="N263"/>
      <c r="O263"/>
      <c r="P263"/>
      <c r="Q263"/>
      <c r="R263"/>
      <c r="S263"/>
      <c r="T263"/>
      <c r="U263"/>
      <c r="V263"/>
      <c r="W263"/>
      <c r="X263"/>
      <c r="Y263"/>
      <c r="Z263"/>
      <c r="AA263"/>
    </row>
    <row r="264" spans="1:27" s="279" customFormat="1" ht="12.75" hidden="1">
      <c r="A264" s="273">
        <v>46</v>
      </c>
      <c r="B264" s="273" t="s">
        <v>175</v>
      </c>
      <c r="C264" s="273" t="s">
        <v>656</v>
      </c>
      <c r="D264" s="274" t="s">
        <v>677</v>
      </c>
      <c r="E264" s="275" t="s">
        <v>678</v>
      </c>
      <c r="F264" s="273" t="s">
        <v>280</v>
      </c>
      <c r="G264" s="276"/>
      <c r="H264" s="277">
        <v>4.95</v>
      </c>
      <c r="I264" s="277">
        <f>ROUND(G264*H264,2)</f>
        <v>0</v>
      </c>
      <c r="J264" s="278">
        <v>0</v>
      </c>
      <c r="K264" s="276">
        <f>G264*J264</f>
        <v>0</v>
      </c>
      <c r="L264" s="278">
        <v>0.00019</v>
      </c>
      <c r="M264" s="276">
        <f>G264*L264</f>
        <v>0</v>
      </c>
      <c r="N264"/>
      <c r="O264"/>
      <c r="P264"/>
      <c r="Q264"/>
      <c r="R264"/>
      <c r="S264"/>
      <c r="T264"/>
      <c r="U264"/>
      <c r="V264"/>
      <c r="W264"/>
      <c r="X264"/>
      <c r="Y264"/>
      <c r="Z264"/>
      <c r="AA264"/>
    </row>
    <row r="265" spans="1:27" s="279" customFormat="1" ht="12.75" hidden="1">
      <c r="A265" s="273"/>
      <c r="B265" s="273" t="s">
        <v>175</v>
      </c>
      <c r="C265" s="273" t="s">
        <v>656</v>
      </c>
      <c r="D265" s="274" t="s">
        <v>679</v>
      </c>
      <c r="E265" s="275" t="s">
        <v>680</v>
      </c>
      <c r="F265" s="273" t="s">
        <v>280</v>
      </c>
      <c r="G265" s="276"/>
      <c r="H265" s="277">
        <v>145</v>
      </c>
      <c r="I265" s="277">
        <f>ROUND(G265*H265,2)</f>
        <v>0</v>
      </c>
      <c r="J265" s="278">
        <v>0.00031</v>
      </c>
      <c r="K265" s="276">
        <f>G265*J265</f>
        <v>0</v>
      </c>
      <c r="L265" s="278">
        <v>0</v>
      </c>
      <c r="M265" s="276">
        <f>G265*L265</f>
        <v>0</v>
      </c>
      <c r="N265"/>
      <c r="O265"/>
      <c r="P265"/>
      <c r="Q265"/>
      <c r="R265"/>
      <c r="S265"/>
      <c r="T265"/>
      <c r="U265"/>
      <c r="V265"/>
      <c r="W265"/>
      <c r="X265"/>
      <c r="Y265"/>
      <c r="Z265"/>
      <c r="AA265"/>
    </row>
    <row r="266" spans="1:27" s="279" customFormat="1" ht="12.75" hidden="1">
      <c r="A266" s="273"/>
      <c r="B266" s="273" t="s">
        <v>175</v>
      </c>
      <c r="C266" s="273" t="s">
        <v>656</v>
      </c>
      <c r="D266" s="274" t="s">
        <v>681</v>
      </c>
      <c r="E266" s="275" t="s">
        <v>682</v>
      </c>
      <c r="F266" s="273" t="s">
        <v>280</v>
      </c>
      <c r="G266" s="276"/>
      <c r="H266" s="277">
        <v>99.8</v>
      </c>
      <c r="I266" s="277">
        <f>ROUND(G266*H266,2)</f>
        <v>0</v>
      </c>
      <c r="J266" s="278">
        <v>0.00026</v>
      </c>
      <c r="K266" s="276">
        <f>G266*J266</f>
        <v>0</v>
      </c>
      <c r="L266" s="278">
        <v>0</v>
      </c>
      <c r="M266" s="276">
        <f>G266*L266</f>
        <v>0</v>
      </c>
      <c r="N266"/>
      <c r="O266"/>
      <c r="P266"/>
      <c r="Q266"/>
      <c r="R266"/>
      <c r="S266"/>
      <c r="T266"/>
      <c r="U266"/>
      <c r="V266"/>
      <c r="W266"/>
      <c r="X266"/>
      <c r="Y266"/>
      <c r="Z266"/>
      <c r="AA266"/>
    </row>
    <row r="267" spans="1:27" s="279" customFormat="1" ht="12.75" hidden="1">
      <c r="A267" s="273">
        <v>47</v>
      </c>
      <c r="B267" s="273" t="s">
        <v>175</v>
      </c>
      <c r="C267" s="273" t="s">
        <v>656</v>
      </c>
      <c r="D267" s="274" t="s">
        <v>683</v>
      </c>
      <c r="E267" s="275" t="s">
        <v>684</v>
      </c>
      <c r="F267" s="273" t="s">
        <v>280</v>
      </c>
      <c r="G267" s="276"/>
      <c r="H267" s="277">
        <v>147</v>
      </c>
      <c r="I267" s="277">
        <f>ROUND(G267*H267,2)</f>
        <v>0</v>
      </c>
      <c r="J267" s="278">
        <v>0.00031</v>
      </c>
      <c r="K267" s="276">
        <f>G267*J267</f>
        <v>0</v>
      </c>
      <c r="L267" s="278">
        <v>0</v>
      </c>
      <c r="M267" s="276">
        <f>G267*L267</f>
        <v>0</v>
      </c>
      <c r="N267"/>
      <c r="O267"/>
      <c r="P267"/>
      <c r="Q267"/>
      <c r="R267"/>
      <c r="S267"/>
      <c r="T267"/>
      <c r="U267"/>
      <c r="V267"/>
      <c r="W267"/>
      <c r="X267"/>
      <c r="Y267"/>
      <c r="Z267"/>
      <c r="AA267"/>
    </row>
    <row r="268" spans="1:27" s="279" customFormat="1" ht="12.75" hidden="1">
      <c r="A268" s="273">
        <v>48</v>
      </c>
      <c r="B268" s="273" t="s">
        <v>175</v>
      </c>
      <c r="C268" s="273" t="s">
        <v>656</v>
      </c>
      <c r="D268" s="274" t="s">
        <v>685</v>
      </c>
      <c r="E268" s="275" t="s">
        <v>686</v>
      </c>
      <c r="F268" s="273" t="s">
        <v>280</v>
      </c>
      <c r="G268" s="276"/>
      <c r="H268" s="277">
        <v>101</v>
      </c>
      <c r="I268" s="277">
        <f>ROUND(G268*H268,2)</f>
        <v>0</v>
      </c>
      <c r="J268" s="278">
        <v>0.00026</v>
      </c>
      <c r="K268" s="276">
        <f>G268*J268</f>
        <v>0</v>
      </c>
      <c r="L268" s="278">
        <v>0</v>
      </c>
      <c r="M268" s="276">
        <f>G268*L268</f>
        <v>0</v>
      </c>
      <c r="N268"/>
      <c r="O268"/>
      <c r="P268"/>
      <c r="Q268"/>
      <c r="R268"/>
      <c r="S268"/>
      <c r="T268"/>
      <c r="U268"/>
      <c r="V268"/>
      <c r="W268"/>
      <c r="X268"/>
      <c r="Y268"/>
      <c r="Z268"/>
      <c r="AA268"/>
    </row>
    <row r="269" spans="1:27" s="279" customFormat="1" ht="12.75" hidden="1">
      <c r="A269" s="273">
        <v>49</v>
      </c>
      <c r="B269" s="273" t="s">
        <v>175</v>
      </c>
      <c r="C269" s="273" t="s">
        <v>656</v>
      </c>
      <c r="D269" s="274" t="s">
        <v>687</v>
      </c>
      <c r="E269" s="275" t="s">
        <v>688</v>
      </c>
      <c r="F269" s="273" t="s">
        <v>280</v>
      </c>
      <c r="G269" s="276"/>
      <c r="H269" s="277">
        <v>43.4</v>
      </c>
      <c r="I269" s="277">
        <f>ROUND(G269*H269,2)</f>
        <v>0</v>
      </c>
      <c r="J269" s="278">
        <v>3.0000000000000004E-05</v>
      </c>
      <c r="K269" s="276">
        <f>G269*J269</f>
        <v>0</v>
      </c>
      <c r="L269" s="278">
        <v>0</v>
      </c>
      <c r="M269" s="276">
        <f>G269*L269</f>
        <v>0</v>
      </c>
      <c r="N269"/>
      <c r="O269"/>
      <c r="P269"/>
      <c r="Q269"/>
      <c r="R269"/>
      <c r="S269"/>
      <c r="T269"/>
      <c r="U269"/>
      <c r="V269"/>
      <c r="W269"/>
      <c r="X269"/>
      <c r="Y269"/>
      <c r="Z269"/>
      <c r="AA269"/>
    </row>
    <row r="270" spans="1:27" s="279" customFormat="1" ht="12.75" hidden="1">
      <c r="A270" s="273"/>
      <c r="B270" s="273" t="s">
        <v>175</v>
      </c>
      <c r="C270" s="273" t="s">
        <v>656</v>
      </c>
      <c r="D270" s="274" t="s">
        <v>689</v>
      </c>
      <c r="E270" s="275" t="s">
        <v>690</v>
      </c>
      <c r="F270" s="273" t="s">
        <v>280</v>
      </c>
      <c r="G270" s="276"/>
      <c r="H270" s="277">
        <v>49.1</v>
      </c>
      <c r="I270" s="277">
        <f>ROUND(G270*H270,2)</f>
        <v>0</v>
      </c>
      <c r="J270" s="278">
        <v>5E-05</v>
      </c>
      <c r="K270" s="276">
        <f>G270*J270</f>
        <v>0</v>
      </c>
      <c r="L270" s="278">
        <v>0</v>
      </c>
      <c r="M270" s="276">
        <f>G270*L270</f>
        <v>0</v>
      </c>
      <c r="N270"/>
      <c r="O270"/>
      <c r="P270"/>
      <c r="Q270"/>
      <c r="R270"/>
      <c r="S270"/>
      <c r="T270"/>
      <c r="U270"/>
      <c r="V270"/>
      <c r="W270"/>
      <c r="X270"/>
      <c r="Y270"/>
      <c r="Z270"/>
      <c r="AA270"/>
    </row>
    <row r="271" spans="1:27" s="279" customFormat="1" ht="12.75" hidden="1">
      <c r="A271" s="273"/>
      <c r="B271" s="273" t="s">
        <v>175</v>
      </c>
      <c r="C271" s="273" t="s">
        <v>656</v>
      </c>
      <c r="D271" s="274" t="s">
        <v>691</v>
      </c>
      <c r="E271" s="275" t="s">
        <v>692</v>
      </c>
      <c r="F271" s="273" t="s">
        <v>127</v>
      </c>
      <c r="G271" s="276"/>
      <c r="H271" s="277">
        <v>2.8</v>
      </c>
      <c r="I271" s="277">
        <f>ROUND(G271*H271,2)</f>
        <v>0</v>
      </c>
      <c r="J271" s="278">
        <v>0</v>
      </c>
      <c r="K271" s="276">
        <f>G271*J271</f>
        <v>0</v>
      </c>
      <c r="L271" s="278">
        <v>0</v>
      </c>
      <c r="M271" s="276">
        <f>G271*L271</f>
        <v>0</v>
      </c>
      <c r="N271"/>
      <c r="O271"/>
      <c r="P271"/>
      <c r="Q271"/>
      <c r="R271"/>
      <c r="S271"/>
      <c r="T271"/>
      <c r="U271"/>
      <c r="V271"/>
      <c r="W271"/>
      <c r="X271"/>
      <c r="Y271"/>
      <c r="Z271"/>
      <c r="AA271"/>
    </row>
    <row r="272" spans="1:27" s="279" customFormat="1" ht="12.75" hidden="1">
      <c r="A272" s="273">
        <v>50</v>
      </c>
      <c r="B272" s="273" t="s">
        <v>175</v>
      </c>
      <c r="C272" s="273" t="s">
        <v>656</v>
      </c>
      <c r="D272" s="274" t="s">
        <v>693</v>
      </c>
      <c r="E272" s="275" t="s">
        <v>694</v>
      </c>
      <c r="F272" s="273" t="s">
        <v>127</v>
      </c>
      <c r="G272" s="276"/>
      <c r="H272" s="277">
        <v>3.37</v>
      </c>
      <c r="I272" s="277">
        <f>ROUND(G272*H272,2)</f>
        <v>0</v>
      </c>
      <c r="J272" s="278">
        <v>0</v>
      </c>
      <c r="K272" s="276">
        <f>G272*J272</f>
        <v>0</v>
      </c>
      <c r="L272" s="278">
        <v>0</v>
      </c>
      <c r="M272" s="276">
        <f>G272*L272</f>
        <v>0</v>
      </c>
      <c r="N272"/>
      <c r="O272"/>
      <c r="P272"/>
      <c r="Q272"/>
      <c r="R272"/>
      <c r="S272"/>
      <c r="T272"/>
      <c r="U272"/>
      <c r="V272"/>
      <c r="W272"/>
      <c r="X272"/>
      <c r="Y272"/>
      <c r="Z272"/>
      <c r="AA272"/>
    </row>
    <row r="273" spans="1:27" s="279" customFormat="1" ht="12.75" hidden="1">
      <c r="A273" s="273"/>
      <c r="B273" s="273" t="s">
        <v>175</v>
      </c>
      <c r="C273" s="273" t="s">
        <v>656</v>
      </c>
      <c r="D273" s="274" t="s">
        <v>695</v>
      </c>
      <c r="E273" s="275" t="s">
        <v>696</v>
      </c>
      <c r="F273" s="273" t="s">
        <v>127</v>
      </c>
      <c r="G273" s="276"/>
      <c r="H273" s="277">
        <v>3.54</v>
      </c>
      <c r="I273" s="277">
        <f>ROUND(G273*H273,2)</f>
        <v>0</v>
      </c>
      <c r="J273" s="278">
        <v>0</v>
      </c>
      <c r="K273" s="276">
        <f>G273*J273</f>
        <v>0</v>
      </c>
      <c r="L273" s="278">
        <v>0</v>
      </c>
      <c r="M273" s="276">
        <f>G273*L273</f>
        <v>0</v>
      </c>
      <c r="N273"/>
      <c r="O273"/>
      <c r="P273"/>
      <c r="Q273"/>
      <c r="R273"/>
      <c r="S273"/>
      <c r="T273"/>
      <c r="U273"/>
      <c r="V273"/>
      <c r="W273"/>
      <c r="X273"/>
      <c r="Y273"/>
      <c r="Z273"/>
      <c r="AA273"/>
    </row>
    <row r="274" spans="1:27" s="284" customFormat="1" ht="12.75" hidden="1">
      <c r="A274" s="289"/>
      <c r="B274" s="289" t="s">
        <v>175</v>
      </c>
      <c r="C274" s="289">
        <v>766</v>
      </c>
      <c r="D274" s="290" t="s">
        <v>697</v>
      </c>
      <c r="E274" s="291" t="s">
        <v>698</v>
      </c>
      <c r="F274" s="289" t="s">
        <v>179</v>
      </c>
      <c r="G274" s="283"/>
      <c r="H274" s="292">
        <v>97.7</v>
      </c>
      <c r="I274" s="292">
        <f>ROUND(G274*H274,2)</f>
        <v>0</v>
      </c>
      <c r="J274" s="282"/>
      <c r="K274" s="283"/>
      <c r="L274" s="282"/>
      <c r="M274" s="283"/>
      <c r="N274"/>
      <c r="O274"/>
      <c r="P274"/>
      <c r="Q274"/>
      <c r="R274"/>
      <c r="S274"/>
      <c r="T274"/>
      <c r="U274"/>
      <c r="V274"/>
      <c r="W274"/>
      <c r="X274"/>
      <c r="Y274"/>
      <c r="Z274"/>
      <c r="AA274"/>
    </row>
    <row r="275" spans="1:27" s="284" customFormat="1" ht="12.75" hidden="1">
      <c r="A275" s="289"/>
      <c r="B275" s="289" t="s">
        <v>175</v>
      </c>
      <c r="C275" s="289" t="s">
        <v>656</v>
      </c>
      <c r="D275" s="290" t="s">
        <v>699</v>
      </c>
      <c r="E275" s="291" t="s">
        <v>700</v>
      </c>
      <c r="F275" s="289" t="s">
        <v>179</v>
      </c>
      <c r="G275" s="283"/>
      <c r="H275" s="292">
        <v>100</v>
      </c>
      <c r="I275" s="292">
        <f>ROUND(G275*H275,2)</f>
        <v>0</v>
      </c>
      <c r="J275" s="282"/>
      <c r="K275" s="283"/>
      <c r="L275" s="282"/>
      <c r="M275" s="283"/>
      <c r="N275"/>
      <c r="O275"/>
      <c r="P275"/>
      <c r="Q275"/>
      <c r="R275"/>
      <c r="S275"/>
      <c r="T275"/>
      <c r="U275"/>
      <c r="V275"/>
      <c r="W275"/>
      <c r="X275"/>
      <c r="Y275"/>
      <c r="Z275"/>
      <c r="AA275"/>
    </row>
    <row r="276" spans="1:27" s="284" customFormat="1" ht="12.75" hidden="1">
      <c r="A276" s="289"/>
      <c r="B276" s="289" t="s">
        <v>469</v>
      </c>
      <c r="C276" s="289">
        <v>246</v>
      </c>
      <c r="D276" s="290" t="s">
        <v>701</v>
      </c>
      <c r="E276" s="291" t="s">
        <v>702</v>
      </c>
      <c r="F276" s="289" t="s">
        <v>703</v>
      </c>
      <c r="G276" s="283"/>
      <c r="H276" s="292">
        <v>311</v>
      </c>
      <c r="I276" s="292">
        <f>ROUND(G276*H276,2)</f>
        <v>0</v>
      </c>
      <c r="J276" s="282"/>
      <c r="K276" s="283"/>
      <c r="L276" s="282"/>
      <c r="M276" s="283"/>
      <c r="N276"/>
      <c r="O276"/>
      <c r="P276"/>
      <c r="Q276"/>
      <c r="R276"/>
      <c r="S276"/>
      <c r="T276"/>
      <c r="U276"/>
      <c r="V276"/>
      <c r="W276"/>
      <c r="X276"/>
      <c r="Y276"/>
      <c r="Z276"/>
      <c r="AA276"/>
    </row>
    <row r="277" spans="1:27" s="284" customFormat="1" ht="12.75" hidden="1">
      <c r="A277" s="289"/>
      <c r="B277" s="289" t="s">
        <v>175</v>
      </c>
      <c r="C277" s="289" t="s">
        <v>656</v>
      </c>
      <c r="D277" s="290" t="s">
        <v>704</v>
      </c>
      <c r="E277" s="291" t="s">
        <v>705</v>
      </c>
      <c r="F277" s="289" t="s">
        <v>179</v>
      </c>
      <c r="G277" s="283"/>
      <c r="H277" s="292">
        <v>202</v>
      </c>
      <c r="I277" s="292">
        <f>ROUND(G277*H277,2)</f>
        <v>0</v>
      </c>
      <c r="J277" s="282"/>
      <c r="K277" s="283"/>
      <c r="L277" s="282"/>
      <c r="M277" s="283"/>
      <c r="N277"/>
      <c r="O277"/>
      <c r="P277"/>
      <c r="Q277"/>
      <c r="R277"/>
      <c r="S277"/>
      <c r="T277"/>
      <c r="U277"/>
      <c r="V277"/>
      <c r="W277"/>
      <c r="X277"/>
      <c r="Y277"/>
      <c r="Z277"/>
      <c r="AA277"/>
    </row>
    <row r="278" spans="1:27" s="284" customFormat="1" ht="12.75" hidden="1">
      <c r="A278" s="289"/>
      <c r="B278" s="289" t="s">
        <v>469</v>
      </c>
      <c r="C278" s="289">
        <v>246</v>
      </c>
      <c r="D278" s="290" t="s">
        <v>706</v>
      </c>
      <c r="E278" s="291" t="s">
        <v>707</v>
      </c>
      <c r="F278" s="289" t="s">
        <v>703</v>
      </c>
      <c r="G278" s="283"/>
      <c r="H278" s="292">
        <v>155</v>
      </c>
      <c r="I278" s="292">
        <f>ROUND(G278*H278,2)</f>
        <v>0</v>
      </c>
      <c r="J278" s="282"/>
      <c r="K278" s="283"/>
      <c r="L278" s="282"/>
      <c r="M278" s="283"/>
      <c r="N278"/>
      <c r="O278"/>
      <c r="P278"/>
      <c r="Q278"/>
      <c r="R278"/>
      <c r="S278"/>
      <c r="T278"/>
      <c r="U278"/>
      <c r="V278"/>
      <c r="W278"/>
      <c r="X278"/>
      <c r="Y278"/>
      <c r="Z278"/>
      <c r="AA278"/>
    </row>
    <row r="279" spans="2:27" s="268" customFormat="1" ht="12.75" hidden="1">
      <c r="B279" s="269" t="s">
        <v>68</v>
      </c>
      <c r="D279" s="270">
        <v>784</v>
      </c>
      <c r="E279" s="294" t="s">
        <v>708</v>
      </c>
      <c r="H279" s="280"/>
      <c r="I279" s="271">
        <f>SUM(I280:I317)</f>
        <v>0</v>
      </c>
      <c r="K279" s="272">
        <f>SUM(K280:K317)</f>
        <v>0</v>
      </c>
      <c r="M279" s="272">
        <f>SUM(M280:M317)</f>
        <v>0</v>
      </c>
      <c r="N279"/>
      <c r="O279"/>
      <c r="P279"/>
      <c r="Q279"/>
      <c r="R279"/>
      <c r="S279"/>
      <c r="T279"/>
      <c r="U279"/>
      <c r="V279"/>
      <c r="W279"/>
      <c r="X279"/>
      <c r="Y279"/>
      <c r="Z279"/>
      <c r="AA279"/>
    </row>
    <row r="280" spans="1:27" s="279" customFormat="1" ht="12.75" hidden="1">
      <c r="A280" s="273">
        <v>38</v>
      </c>
      <c r="B280" s="273" t="s">
        <v>175</v>
      </c>
      <c r="C280" s="273" t="s">
        <v>709</v>
      </c>
      <c r="D280" s="274" t="s">
        <v>710</v>
      </c>
      <c r="E280" s="275" t="s">
        <v>711</v>
      </c>
      <c r="F280" s="273" t="s">
        <v>179</v>
      </c>
      <c r="G280" s="276"/>
      <c r="H280" s="277">
        <v>32.9</v>
      </c>
      <c r="I280" s="277">
        <f>ROUND(G280*H280,2)</f>
        <v>0</v>
      </c>
      <c r="J280" s="278">
        <v>0</v>
      </c>
      <c r="K280" s="276">
        <f>G280*J280</f>
        <v>0</v>
      </c>
      <c r="L280" s="278">
        <v>0</v>
      </c>
      <c r="M280" s="276">
        <f>G280*L280</f>
        <v>0</v>
      </c>
      <c r="N280"/>
      <c r="O280"/>
      <c r="P280"/>
      <c r="Q280"/>
      <c r="R280"/>
      <c r="S280"/>
      <c r="T280"/>
      <c r="U280"/>
      <c r="V280"/>
      <c r="W280"/>
      <c r="X280"/>
      <c r="Y280"/>
      <c r="Z280"/>
      <c r="AA280"/>
    </row>
    <row r="281" spans="1:27" s="279" customFormat="1" ht="12.75" hidden="1">
      <c r="A281" s="273"/>
      <c r="B281" s="273" t="s">
        <v>175</v>
      </c>
      <c r="C281" s="273" t="s">
        <v>709</v>
      </c>
      <c r="D281" s="274" t="s">
        <v>712</v>
      </c>
      <c r="E281" s="275" t="s">
        <v>713</v>
      </c>
      <c r="F281" s="273" t="s">
        <v>179</v>
      </c>
      <c r="G281" s="276"/>
      <c r="H281" s="277">
        <v>35.2</v>
      </c>
      <c r="I281" s="277">
        <f>ROUND(G281*H281,2)</f>
        <v>0</v>
      </c>
      <c r="J281" s="278">
        <v>0</v>
      </c>
      <c r="K281" s="276">
        <f>G281*J281</f>
        <v>0</v>
      </c>
      <c r="L281" s="278">
        <v>0</v>
      </c>
      <c r="M281" s="276">
        <f>G281*L281</f>
        <v>0</v>
      </c>
      <c r="N281"/>
      <c r="O281"/>
      <c r="P281"/>
      <c r="Q281"/>
      <c r="R281"/>
      <c r="S281"/>
      <c r="T281"/>
      <c r="U281"/>
      <c r="V281"/>
      <c r="W281"/>
      <c r="X281"/>
      <c r="Y281"/>
      <c r="Z281"/>
      <c r="AA281"/>
    </row>
    <row r="282" spans="1:27" s="279" customFormat="1" ht="12.75" hidden="1">
      <c r="A282" s="273">
        <v>39</v>
      </c>
      <c r="B282" s="273" t="s">
        <v>175</v>
      </c>
      <c r="C282" s="273" t="s">
        <v>709</v>
      </c>
      <c r="D282" s="274" t="s">
        <v>714</v>
      </c>
      <c r="E282" s="275" t="s">
        <v>715</v>
      </c>
      <c r="F282" s="273" t="s">
        <v>179</v>
      </c>
      <c r="G282" s="276"/>
      <c r="H282" s="277">
        <v>29</v>
      </c>
      <c r="I282" s="277">
        <f>ROUND(G282*H282,2)</f>
        <v>0</v>
      </c>
      <c r="J282" s="278">
        <v>0.001</v>
      </c>
      <c r="K282" s="276">
        <f>G282*J282</f>
        <v>0</v>
      </c>
      <c r="L282" s="278">
        <v>0.00031</v>
      </c>
      <c r="M282" s="276">
        <f>G282*L282</f>
        <v>0</v>
      </c>
      <c r="N282"/>
      <c r="O282"/>
      <c r="P282"/>
      <c r="Q282"/>
      <c r="R282"/>
      <c r="S282"/>
      <c r="T282"/>
      <c r="U282"/>
      <c r="V282"/>
      <c r="W282"/>
      <c r="X282"/>
      <c r="Y282"/>
      <c r="Z282"/>
      <c r="AA282"/>
    </row>
    <row r="283" spans="1:27" s="279" customFormat="1" ht="12.75" hidden="1">
      <c r="A283" s="273"/>
      <c r="B283" s="273" t="s">
        <v>175</v>
      </c>
      <c r="C283" s="273" t="s">
        <v>709</v>
      </c>
      <c r="D283" s="274" t="s">
        <v>716</v>
      </c>
      <c r="E283" s="275" t="s">
        <v>717</v>
      </c>
      <c r="F283" s="273" t="s">
        <v>179</v>
      </c>
      <c r="G283" s="276"/>
      <c r="H283" s="277">
        <v>30.9</v>
      </c>
      <c r="I283" s="277">
        <f>ROUND(G283*H283,2)</f>
        <v>0</v>
      </c>
      <c r="J283" s="278">
        <v>0.001</v>
      </c>
      <c r="K283" s="276">
        <f>G283*J283</f>
        <v>0</v>
      </c>
      <c r="L283" s="278">
        <v>0.00031</v>
      </c>
      <c r="M283" s="276">
        <f>G283*L283</f>
        <v>0</v>
      </c>
      <c r="N283"/>
      <c r="O283"/>
      <c r="P283"/>
      <c r="Q283"/>
      <c r="R283"/>
      <c r="S283"/>
      <c r="T283"/>
      <c r="U283"/>
      <c r="V283"/>
      <c r="W283"/>
      <c r="X283"/>
      <c r="Y283"/>
      <c r="Z283"/>
      <c r="AA283"/>
    </row>
    <row r="284" spans="1:27" s="279" customFormat="1" ht="12.75" hidden="1">
      <c r="A284" s="273"/>
      <c r="B284" s="273" t="s">
        <v>175</v>
      </c>
      <c r="C284" s="273" t="s">
        <v>709</v>
      </c>
      <c r="D284" s="274" t="s">
        <v>718</v>
      </c>
      <c r="E284" s="275" t="s">
        <v>719</v>
      </c>
      <c r="F284" s="273" t="s">
        <v>179</v>
      </c>
      <c r="G284" s="276"/>
      <c r="H284" s="277">
        <v>82.4</v>
      </c>
      <c r="I284" s="277">
        <f>ROUND(G284*H284,2)</f>
        <v>0</v>
      </c>
      <c r="J284" s="278">
        <v>0</v>
      </c>
      <c r="K284" s="276">
        <f>G284*J284</f>
        <v>0</v>
      </c>
      <c r="L284" s="278">
        <v>0.00025</v>
      </c>
      <c r="M284" s="276">
        <f>G284*L284</f>
        <v>0</v>
      </c>
      <c r="N284"/>
      <c r="O284"/>
      <c r="P284"/>
      <c r="Q284"/>
      <c r="R284"/>
      <c r="S284"/>
      <c r="T284"/>
      <c r="U284"/>
      <c r="V284"/>
      <c r="W284"/>
      <c r="X284"/>
      <c r="Y284"/>
      <c r="Z284"/>
      <c r="AA284"/>
    </row>
    <row r="285" spans="1:27" s="279" customFormat="1" ht="12.75" hidden="1">
      <c r="A285" s="273"/>
      <c r="B285" s="273" t="s">
        <v>175</v>
      </c>
      <c r="C285" s="273" t="s">
        <v>709</v>
      </c>
      <c r="D285" s="274" t="s">
        <v>720</v>
      </c>
      <c r="E285" s="275" t="s">
        <v>721</v>
      </c>
      <c r="F285" s="273" t="s">
        <v>179</v>
      </c>
      <c r="G285" s="276"/>
      <c r="H285" s="277">
        <v>63.3</v>
      </c>
      <c r="I285" s="277">
        <f>ROUND(G285*H285,2)</f>
        <v>0</v>
      </c>
      <c r="J285" s="278">
        <v>0</v>
      </c>
      <c r="K285" s="276">
        <f>G285*J285</f>
        <v>0</v>
      </c>
      <c r="L285" s="278">
        <v>0.00025</v>
      </c>
      <c r="M285" s="276">
        <f>G285*L285</f>
        <v>0</v>
      </c>
      <c r="N285"/>
      <c r="O285"/>
      <c r="P285"/>
      <c r="Q285"/>
      <c r="R285"/>
      <c r="S285"/>
      <c r="T285"/>
      <c r="U285"/>
      <c r="V285"/>
      <c r="W285"/>
      <c r="X285"/>
      <c r="Y285"/>
      <c r="Z285"/>
      <c r="AA285"/>
    </row>
    <row r="286" spans="1:27" s="279" customFormat="1" ht="12.75" hidden="1">
      <c r="A286" s="273"/>
      <c r="B286" s="273" t="s">
        <v>175</v>
      </c>
      <c r="C286" s="273" t="s">
        <v>709</v>
      </c>
      <c r="D286" s="274" t="s">
        <v>722</v>
      </c>
      <c r="E286" s="275" t="s">
        <v>723</v>
      </c>
      <c r="F286" s="273" t="s">
        <v>179</v>
      </c>
      <c r="G286" s="276"/>
      <c r="H286" s="277">
        <v>50.4</v>
      </c>
      <c r="I286" s="277">
        <f>ROUND(G286*H286,2)</f>
        <v>0</v>
      </c>
      <c r="J286" s="278">
        <v>0</v>
      </c>
      <c r="K286" s="276">
        <f>G286*J286</f>
        <v>0</v>
      </c>
      <c r="L286" s="278">
        <v>0.00015000000000000001</v>
      </c>
      <c r="M286" s="276">
        <f>G286*L286</f>
        <v>0</v>
      </c>
      <c r="N286"/>
      <c r="O286"/>
      <c r="P286"/>
      <c r="Q286"/>
      <c r="R286"/>
      <c r="S286"/>
      <c r="T286"/>
      <c r="U286"/>
      <c r="V286"/>
      <c r="W286"/>
      <c r="X286"/>
      <c r="Y286"/>
      <c r="Z286"/>
      <c r="AA286"/>
    </row>
    <row r="287" spans="1:27" s="279" customFormat="1" ht="12.75" hidden="1">
      <c r="A287" s="273"/>
      <c r="B287" s="273" t="s">
        <v>175</v>
      </c>
      <c r="C287" s="273" t="s">
        <v>709</v>
      </c>
      <c r="D287" s="274" t="s">
        <v>724</v>
      </c>
      <c r="E287" s="275" t="s">
        <v>725</v>
      </c>
      <c r="F287" s="273" t="s">
        <v>179</v>
      </c>
      <c r="G287" s="276"/>
      <c r="H287" s="277">
        <v>38.7</v>
      </c>
      <c r="I287" s="277">
        <f>ROUND(G287*H287,2)</f>
        <v>0</v>
      </c>
      <c r="J287" s="278">
        <v>0</v>
      </c>
      <c r="K287" s="276">
        <f>G287*J287</f>
        <v>0</v>
      </c>
      <c r="L287" s="278">
        <v>0.00015000000000000001</v>
      </c>
      <c r="M287" s="276">
        <f>G287*L287</f>
        <v>0</v>
      </c>
      <c r="N287"/>
      <c r="O287"/>
      <c r="P287"/>
      <c r="Q287"/>
      <c r="R287"/>
      <c r="S287"/>
      <c r="T287"/>
      <c r="U287"/>
      <c r="V287"/>
      <c r="W287"/>
      <c r="X287"/>
      <c r="Y287"/>
      <c r="Z287"/>
      <c r="AA287"/>
    </row>
    <row r="288" spans="1:27" s="279" customFormat="1" ht="12.75" hidden="1">
      <c r="A288" s="273"/>
      <c r="B288" s="273" t="s">
        <v>175</v>
      </c>
      <c r="C288" s="273" t="s">
        <v>709</v>
      </c>
      <c r="D288" s="274" t="s">
        <v>726</v>
      </c>
      <c r="E288" s="275" t="s">
        <v>727</v>
      </c>
      <c r="F288" s="273" t="s">
        <v>199</v>
      </c>
      <c r="G288" s="276"/>
      <c r="H288" s="277">
        <v>33.3</v>
      </c>
      <c r="I288" s="277">
        <f>ROUND(G288*H288,2)</f>
        <v>0</v>
      </c>
      <c r="J288" s="278">
        <v>0.00048</v>
      </c>
      <c r="K288" s="276">
        <f>G288*J288</f>
        <v>0</v>
      </c>
      <c r="L288" s="278">
        <v>0</v>
      </c>
      <c r="M288" s="276">
        <f>G288*L288</f>
        <v>0</v>
      </c>
      <c r="N288"/>
      <c r="O288"/>
      <c r="P288"/>
      <c r="Q288"/>
      <c r="R288"/>
      <c r="S288"/>
      <c r="T288"/>
      <c r="U288"/>
      <c r="V288"/>
      <c r="W288"/>
      <c r="X288"/>
      <c r="Y288"/>
      <c r="Z288"/>
      <c r="AA288"/>
    </row>
    <row r="289" spans="1:27" s="279" customFormat="1" ht="12.75" hidden="1">
      <c r="A289" s="273"/>
      <c r="B289" s="273" t="s">
        <v>175</v>
      </c>
      <c r="C289" s="273" t="s">
        <v>709</v>
      </c>
      <c r="D289" s="274" t="s">
        <v>728</v>
      </c>
      <c r="E289" s="275" t="s">
        <v>729</v>
      </c>
      <c r="F289" s="273" t="s">
        <v>199</v>
      </c>
      <c r="G289" s="276"/>
      <c r="H289" s="277">
        <v>34.9</v>
      </c>
      <c r="I289" s="277">
        <f>ROUND(G289*H289,2)</f>
        <v>0</v>
      </c>
      <c r="J289" s="278">
        <v>0.00048</v>
      </c>
      <c r="K289" s="276">
        <f>G289*J289</f>
        <v>0</v>
      </c>
      <c r="L289" s="278">
        <v>0</v>
      </c>
      <c r="M289" s="276">
        <f>G289*L289</f>
        <v>0</v>
      </c>
      <c r="N289"/>
      <c r="O289"/>
      <c r="P289"/>
      <c r="Q289"/>
      <c r="R289"/>
      <c r="S289"/>
      <c r="T289"/>
      <c r="U289"/>
      <c r="V289"/>
      <c r="W289"/>
      <c r="X289"/>
      <c r="Y289"/>
      <c r="Z289"/>
      <c r="AA289"/>
    </row>
    <row r="290" spans="1:27" s="279" customFormat="1" ht="12.75" hidden="1">
      <c r="A290" s="273">
        <v>40</v>
      </c>
      <c r="B290" s="273" t="s">
        <v>175</v>
      </c>
      <c r="C290" s="273" t="s">
        <v>709</v>
      </c>
      <c r="D290" s="274" t="s">
        <v>730</v>
      </c>
      <c r="E290" s="275" t="s">
        <v>731</v>
      </c>
      <c r="F290" s="273" t="s">
        <v>199</v>
      </c>
      <c r="G290" s="276"/>
      <c r="H290" s="277">
        <v>48.8</v>
      </c>
      <c r="I290" s="277">
        <f>ROUND(G290*H290,2)</f>
        <v>0</v>
      </c>
      <c r="J290" s="278">
        <v>0.0012</v>
      </c>
      <c r="K290" s="276">
        <f>G290*J290</f>
        <v>0</v>
      </c>
      <c r="L290" s="278">
        <v>0</v>
      </c>
      <c r="M290" s="276">
        <f>G290*L290</f>
        <v>0</v>
      </c>
      <c r="N290"/>
      <c r="O290"/>
      <c r="P290"/>
      <c r="Q290"/>
      <c r="R290"/>
      <c r="S290"/>
      <c r="T290"/>
      <c r="U290"/>
      <c r="V290"/>
      <c r="W290"/>
      <c r="X290"/>
      <c r="Y290"/>
      <c r="Z290"/>
      <c r="AA290"/>
    </row>
    <row r="291" spans="1:27" s="279" customFormat="1" ht="12.75" hidden="1">
      <c r="A291" s="273"/>
      <c r="B291" s="273" t="s">
        <v>175</v>
      </c>
      <c r="C291" s="273" t="s">
        <v>709</v>
      </c>
      <c r="D291" s="274" t="s">
        <v>732</v>
      </c>
      <c r="E291" s="275" t="s">
        <v>733</v>
      </c>
      <c r="F291" s="273" t="s">
        <v>199</v>
      </c>
      <c r="G291" s="276"/>
      <c r="H291" s="277">
        <v>50.8</v>
      </c>
      <c r="I291" s="277">
        <f>ROUND(G291*H291,2)</f>
        <v>0</v>
      </c>
      <c r="J291" s="278">
        <v>0.0012</v>
      </c>
      <c r="K291" s="276">
        <f>G291*J291</f>
        <v>0</v>
      </c>
      <c r="L291" s="278">
        <v>0</v>
      </c>
      <c r="M291" s="276">
        <f>G291*L291</f>
        <v>0</v>
      </c>
      <c r="N291"/>
      <c r="O291"/>
      <c r="P291"/>
      <c r="Q291"/>
      <c r="R291"/>
      <c r="S291"/>
      <c r="T291"/>
      <c r="U291"/>
      <c r="V291"/>
      <c r="W291"/>
      <c r="X291"/>
      <c r="Y291"/>
      <c r="Z291"/>
      <c r="AA291"/>
    </row>
    <row r="292" spans="1:27" s="279" customFormat="1" ht="12.75" hidden="1">
      <c r="A292" s="273"/>
      <c r="B292" s="273" t="s">
        <v>175</v>
      </c>
      <c r="C292" s="273" t="s">
        <v>709</v>
      </c>
      <c r="D292" s="274" t="s">
        <v>734</v>
      </c>
      <c r="E292" s="275" t="s">
        <v>735</v>
      </c>
      <c r="F292" s="273" t="s">
        <v>179</v>
      </c>
      <c r="G292" s="276"/>
      <c r="H292" s="277">
        <v>14.9</v>
      </c>
      <c r="I292" s="277">
        <f>ROUND(G292*H292,2)</f>
        <v>0</v>
      </c>
      <c r="J292" s="278">
        <v>0.0002</v>
      </c>
      <c r="K292" s="276">
        <f>G292*J292</f>
        <v>0</v>
      </c>
      <c r="L292" s="278">
        <v>0</v>
      </c>
      <c r="M292" s="276">
        <f>G292*L292</f>
        <v>0</v>
      </c>
      <c r="N292"/>
      <c r="O292"/>
      <c r="P292"/>
      <c r="Q292"/>
      <c r="R292"/>
      <c r="S292"/>
      <c r="T292"/>
      <c r="U292"/>
      <c r="V292"/>
      <c r="W292"/>
      <c r="X292"/>
      <c r="Y292"/>
      <c r="Z292"/>
      <c r="AA292"/>
    </row>
    <row r="293" spans="1:27" s="279" customFormat="1" ht="12.75" hidden="1">
      <c r="A293" s="273"/>
      <c r="B293" s="273" t="s">
        <v>175</v>
      </c>
      <c r="C293" s="273" t="s">
        <v>709</v>
      </c>
      <c r="D293" s="274" t="s">
        <v>736</v>
      </c>
      <c r="E293" s="275" t="s">
        <v>737</v>
      </c>
      <c r="F293" s="273" t="s">
        <v>179</v>
      </c>
      <c r="G293" s="276"/>
      <c r="H293" s="277">
        <v>15.7</v>
      </c>
      <c r="I293" s="277">
        <f>ROUND(G293*H293,2)</f>
        <v>0</v>
      </c>
      <c r="J293" s="278">
        <v>0.0002</v>
      </c>
      <c r="K293" s="276">
        <f>G293*J293</f>
        <v>0</v>
      </c>
      <c r="L293" s="278">
        <v>0</v>
      </c>
      <c r="M293" s="276">
        <f>G293*L293</f>
        <v>0</v>
      </c>
      <c r="N293"/>
      <c r="O293"/>
      <c r="P293"/>
      <c r="Q293"/>
      <c r="R293"/>
      <c r="S293"/>
      <c r="T293"/>
      <c r="U293"/>
      <c r="V293"/>
      <c r="W293"/>
      <c r="X293"/>
      <c r="Y293"/>
      <c r="Z293"/>
      <c r="AA293"/>
    </row>
    <row r="294" spans="1:27" s="279" customFormat="1" ht="12.75" hidden="1">
      <c r="A294" s="273"/>
      <c r="B294" s="273" t="s">
        <v>175</v>
      </c>
      <c r="C294" s="273" t="s">
        <v>709</v>
      </c>
      <c r="D294" s="274" t="s">
        <v>738</v>
      </c>
      <c r="E294" s="275" t="s">
        <v>739</v>
      </c>
      <c r="F294" s="273" t="s">
        <v>179</v>
      </c>
      <c r="G294" s="276"/>
      <c r="H294" s="277">
        <v>20.4</v>
      </c>
      <c r="I294" s="277">
        <f>ROUND(G294*H294,2)</f>
        <v>0</v>
      </c>
      <c r="J294" s="278">
        <v>0.00021</v>
      </c>
      <c r="K294" s="276">
        <f>G294*J294</f>
        <v>0</v>
      </c>
      <c r="L294" s="278">
        <v>0</v>
      </c>
      <c r="M294" s="276">
        <f>G294*L294</f>
        <v>0</v>
      </c>
      <c r="N294"/>
      <c r="O294"/>
      <c r="P294"/>
      <c r="Q294"/>
      <c r="R294"/>
      <c r="S294"/>
      <c r="T294"/>
      <c r="U294"/>
      <c r="V294"/>
      <c r="W294"/>
      <c r="X294"/>
      <c r="Y294"/>
      <c r="Z294"/>
      <c r="AA294"/>
    </row>
    <row r="295" spans="1:27" s="279" customFormat="1" ht="12.75" hidden="1">
      <c r="A295" s="273"/>
      <c r="B295" s="273" t="s">
        <v>175</v>
      </c>
      <c r="C295" s="273" t="s">
        <v>709</v>
      </c>
      <c r="D295" s="274" t="s">
        <v>740</v>
      </c>
      <c r="E295" s="275" t="s">
        <v>741</v>
      </c>
      <c r="F295" s="273" t="s">
        <v>179</v>
      </c>
      <c r="G295" s="276"/>
      <c r="H295" s="277">
        <v>21.1</v>
      </c>
      <c r="I295" s="277">
        <f>ROUND(G295*H295,2)</f>
        <v>0</v>
      </c>
      <c r="J295" s="278">
        <v>0.00021</v>
      </c>
      <c r="K295" s="276">
        <f>G295*J295</f>
        <v>0</v>
      </c>
      <c r="L295" s="278">
        <v>0</v>
      </c>
      <c r="M295" s="276">
        <f>G295*L295</f>
        <v>0</v>
      </c>
      <c r="N295"/>
      <c r="O295"/>
      <c r="P295"/>
      <c r="Q295"/>
      <c r="R295"/>
      <c r="S295"/>
      <c r="T295"/>
      <c r="U295"/>
      <c r="V295"/>
      <c r="W295"/>
      <c r="X295"/>
      <c r="Y295"/>
      <c r="Z295"/>
      <c r="AA295"/>
    </row>
    <row r="296" spans="1:27" s="279" customFormat="1" ht="12.75" hidden="1">
      <c r="A296" s="273">
        <v>41</v>
      </c>
      <c r="B296" s="273" t="s">
        <v>175</v>
      </c>
      <c r="C296" s="273" t="s">
        <v>709</v>
      </c>
      <c r="D296" s="274" t="s">
        <v>742</v>
      </c>
      <c r="E296" s="275" t="s">
        <v>743</v>
      </c>
      <c r="F296" s="273" t="s">
        <v>179</v>
      </c>
      <c r="G296" s="276"/>
      <c r="H296" s="277">
        <v>22</v>
      </c>
      <c r="I296" s="277">
        <f>ROUND(G296*H296,2)</f>
        <v>0</v>
      </c>
      <c r="J296" s="278">
        <v>0.0002</v>
      </c>
      <c r="K296" s="276">
        <f>G296*J296</f>
        <v>0</v>
      </c>
      <c r="L296" s="278">
        <v>0</v>
      </c>
      <c r="M296" s="276">
        <f>G296*L296</f>
        <v>0</v>
      </c>
      <c r="N296"/>
      <c r="O296"/>
      <c r="P296"/>
      <c r="Q296"/>
      <c r="R296"/>
      <c r="S296"/>
      <c r="T296"/>
      <c r="U296"/>
      <c r="V296"/>
      <c r="W296"/>
      <c r="X296"/>
      <c r="Y296"/>
      <c r="Z296"/>
      <c r="AA296"/>
    </row>
    <row r="297" spans="1:27" s="279" customFormat="1" ht="12.75" hidden="1">
      <c r="A297" s="273"/>
      <c r="B297" s="273" t="s">
        <v>175</v>
      </c>
      <c r="C297" s="273" t="s">
        <v>709</v>
      </c>
      <c r="D297" s="274" t="s">
        <v>744</v>
      </c>
      <c r="E297" s="275" t="s">
        <v>745</v>
      </c>
      <c r="F297" s="273" t="s">
        <v>179</v>
      </c>
      <c r="G297" s="276"/>
      <c r="H297" s="277">
        <v>22.7</v>
      </c>
      <c r="I297" s="277">
        <f>ROUND(G297*H297,2)</f>
        <v>0</v>
      </c>
      <c r="J297" s="278">
        <v>0.0002</v>
      </c>
      <c r="K297" s="276">
        <f>G297*J297</f>
        <v>0</v>
      </c>
      <c r="L297" s="278">
        <v>0</v>
      </c>
      <c r="M297" s="276">
        <f>G297*L297</f>
        <v>0</v>
      </c>
      <c r="N297"/>
      <c r="O297"/>
      <c r="P297"/>
      <c r="Q297"/>
      <c r="R297"/>
      <c r="S297"/>
      <c r="T297"/>
      <c r="U297"/>
      <c r="V297"/>
      <c r="W297"/>
      <c r="X297"/>
      <c r="Y297"/>
      <c r="Z297"/>
      <c r="AA297"/>
    </row>
    <row r="298" spans="1:27" s="279" customFormat="1" ht="12.75" hidden="1">
      <c r="A298" s="273"/>
      <c r="B298" s="273" t="s">
        <v>175</v>
      </c>
      <c r="C298" s="273" t="s">
        <v>709</v>
      </c>
      <c r="D298" s="274" t="s">
        <v>746</v>
      </c>
      <c r="E298" s="275" t="s">
        <v>747</v>
      </c>
      <c r="F298" s="273" t="s">
        <v>179</v>
      </c>
      <c r="G298" s="276"/>
      <c r="H298" s="277">
        <v>10</v>
      </c>
      <c r="I298" s="277">
        <f>ROUND(G298*H298,2)</f>
        <v>0</v>
      </c>
      <c r="J298" s="278">
        <v>1E-05</v>
      </c>
      <c r="K298" s="276">
        <f>G298*J298</f>
        <v>0</v>
      </c>
      <c r="L298" s="278">
        <v>0</v>
      </c>
      <c r="M298" s="276">
        <f>G298*L298</f>
        <v>0</v>
      </c>
      <c r="N298"/>
      <c r="O298"/>
      <c r="P298"/>
      <c r="Q298"/>
      <c r="R298"/>
      <c r="S298"/>
      <c r="T298"/>
      <c r="U298"/>
      <c r="V298"/>
      <c r="W298"/>
      <c r="X298"/>
      <c r="Y298"/>
      <c r="Z298"/>
      <c r="AA298"/>
    </row>
    <row r="299" spans="1:27" s="279" customFormat="1" ht="12.75" hidden="1">
      <c r="A299" s="273">
        <v>42</v>
      </c>
      <c r="B299" s="273" t="s">
        <v>175</v>
      </c>
      <c r="C299" s="273" t="s">
        <v>709</v>
      </c>
      <c r="D299" s="274" t="s">
        <v>748</v>
      </c>
      <c r="E299" s="275" t="s">
        <v>749</v>
      </c>
      <c r="F299" s="273" t="s">
        <v>179</v>
      </c>
      <c r="G299" s="276"/>
      <c r="H299" s="277">
        <v>17.4</v>
      </c>
      <c r="I299" s="277">
        <f>ROUND(G299*H299,2)</f>
        <v>0</v>
      </c>
      <c r="J299" s="278">
        <v>2E-05</v>
      </c>
      <c r="K299" s="276">
        <f>G299*J299</f>
        <v>0</v>
      </c>
      <c r="L299" s="278">
        <v>0</v>
      </c>
      <c r="M299" s="276">
        <f>G299*L299</f>
        <v>0</v>
      </c>
      <c r="N299"/>
      <c r="O299"/>
      <c r="P299"/>
      <c r="Q299"/>
      <c r="R299"/>
      <c r="S299"/>
      <c r="T299"/>
      <c r="U299"/>
      <c r="V299"/>
      <c r="W299"/>
      <c r="X299"/>
      <c r="Y299"/>
      <c r="Z299"/>
      <c r="AA299"/>
    </row>
    <row r="300" spans="1:27" s="279" customFormat="1" ht="12.75" hidden="1">
      <c r="A300" s="273"/>
      <c r="B300" s="273" t="s">
        <v>175</v>
      </c>
      <c r="C300" s="273" t="s">
        <v>546</v>
      </c>
      <c r="D300" s="274" t="s">
        <v>750</v>
      </c>
      <c r="E300" s="275" t="s">
        <v>751</v>
      </c>
      <c r="F300" s="273" t="s">
        <v>179</v>
      </c>
      <c r="G300" s="276"/>
      <c r="H300" s="277">
        <v>406</v>
      </c>
      <c r="I300" s="277">
        <f>ROUND(G300*H300,2)</f>
        <v>0</v>
      </c>
      <c r="J300" s="278">
        <v>0.015</v>
      </c>
      <c r="K300" s="276">
        <f>G300*J300</f>
        <v>0</v>
      </c>
      <c r="L300" s="278">
        <v>0</v>
      </c>
      <c r="M300" s="276">
        <f>G300*L300</f>
        <v>0</v>
      </c>
      <c r="N300"/>
      <c r="O300"/>
      <c r="P300"/>
      <c r="Q300"/>
      <c r="R300"/>
      <c r="S300"/>
      <c r="T300"/>
      <c r="U300"/>
      <c r="V300"/>
      <c r="W300"/>
      <c r="X300"/>
      <c r="Y300"/>
      <c r="Z300"/>
      <c r="AA300"/>
    </row>
    <row r="301" spans="1:27" s="279" customFormat="1" ht="12.75" hidden="1">
      <c r="A301" s="273">
        <v>43</v>
      </c>
      <c r="B301" s="273" t="s">
        <v>175</v>
      </c>
      <c r="C301" s="273" t="s">
        <v>709</v>
      </c>
      <c r="D301" s="274" t="s">
        <v>752</v>
      </c>
      <c r="E301" s="275" t="s">
        <v>753</v>
      </c>
      <c r="F301" s="273" t="s">
        <v>179</v>
      </c>
      <c r="G301" s="276"/>
      <c r="H301" s="277">
        <v>13.8</v>
      </c>
      <c r="I301" s="277">
        <f>ROUND(G301*H301,2)</f>
        <v>0</v>
      </c>
      <c r="J301" s="278">
        <v>1E-05</v>
      </c>
      <c r="K301" s="276">
        <f>G301*J301</f>
        <v>0</v>
      </c>
      <c r="L301" s="278">
        <v>0</v>
      </c>
      <c r="M301" s="276">
        <f>G301*L301</f>
        <v>0</v>
      </c>
      <c r="N301"/>
      <c r="O301"/>
      <c r="P301"/>
      <c r="Q301"/>
      <c r="R301"/>
      <c r="S301"/>
      <c r="T301"/>
      <c r="U301"/>
      <c r="V301"/>
      <c r="W301"/>
      <c r="X301"/>
      <c r="Y301"/>
      <c r="Z301"/>
      <c r="AA301"/>
    </row>
    <row r="302" spans="1:27" s="279" customFormat="1" ht="12.75" hidden="1">
      <c r="A302" s="273">
        <v>44</v>
      </c>
      <c r="B302" s="273" t="s">
        <v>175</v>
      </c>
      <c r="C302" s="273" t="s">
        <v>709</v>
      </c>
      <c r="D302" s="274" t="s">
        <v>754</v>
      </c>
      <c r="E302" s="275" t="s">
        <v>755</v>
      </c>
      <c r="F302" s="273" t="s">
        <v>179</v>
      </c>
      <c r="G302" s="276"/>
      <c r="H302" s="277">
        <v>2.5</v>
      </c>
      <c r="I302" s="277">
        <f>ROUND(G302*H302,2)</f>
        <v>0</v>
      </c>
      <c r="J302" s="278">
        <v>1E-05</v>
      </c>
      <c r="K302" s="276">
        <f>G302*J302</f>
        <v>0</v>
      </c>
      <c r="L302" s="278">
        <v>0</v>
      </c>
      <c r="M302" s="276">
        <f>G302*L302</f>
        <v>0</v>
      </c>
      <c r="N302"/>
      <c r="O302"/>
      <c r="P302"/>
      <c r="Q302"/>
      <c r="R302"/>
      <c r="S302"/>
      <c r="T302"/>
      <c r="U302"/>
      <c r="V302"/>
      <c r="W302"/>
      <c r="X302"/>
      <c r="Y302"/>
      <c r="Z302"/>
      <c r="AA302"/>
    </row>
    <row r="303" spans="1:27" s="279" customFormat="1" ht="12.75" hidden="1">
      <c r="A303" s="273"/>
      <c r="B303" s="273" t="s">
        <v>175</v>
      </c>
      <c r="C303" s="273" t="s">
        <v>709</v>
      </c>
      <c r="D303" s="274" t="s">
        <v>756</v>
      </c>
      <c r="E303" s="275" t="s">
        <v>757</v>
      </c>
      <c r="F303" s="273" t="s">
        <v>179</v>
      </c>
      <c r="G303" s="276"/>
      <c r="H303" s="277">
        <v>2.96</v>
      </c>
      <c r="I303" s="277">
        <f>ROUND(G303*H303,2)</f>
        <v>0</v>
      </c>
      <c r="J303" s="278">
        <v>1E-05</v>
      </c>
      <c r="K303" s="276">
        <f>G303*J303</f>
        <v>0</v>
      </c>
      <c r="L303" s="278">
        <v>0</v>
      </c>
      <c r="M303" s="276">
        <f>G303*L303</f>
        <v>0</v>
      </c>
      <c r="N303"/>
      <c r="O303"/>
      <c r="P303"/>
      <c r="Q303"/>
      <c r="R303"/>
      <c r="S303"/>
      <c r="T303"/>
      <c r="U303"/>
      <c r="V303"/>
      <c r="W303"/>
      <c r="X303"/>
      <c r="Y303"/>
      <c r="Z303"/>
      <c r="AA303"/>
    </row>
    <row r="304" spans="1:27" s="279" customFormat="1" ht="12.75" hidden="1">
      <c r="A304" s="273"/>
      <c r="B304" s="273" t="s">
        <v>175</v>
      </c>
      <c r="C304" s="273" t="s">
        <v>709</v>
      </c>
      <c r="D304" s="274" t="s">
        <v>758</v>
      </c>
      <c r="E304" s="275" t="s">
        <v>759</v>
      </c>
      <c r="F304" s="273" t="s">
        <v>179</v>
      </c>
      <c r="G304" s="276"/>
      <c r="H304" s="277">
        <v>65.7</v>
      </c>
      <c r="I304" s="277">
        <f>ROUND(G304*H304,2)</f>
        <v>0</v>
      </c>
      <c r="J304" s="278">
        <v>0.00026</v>
      </c>
      <c r="K304" s="276">
        <f>G304*J304</f>
        <v>0</v>
      </c>
      <c r="L304" s="278">
        <v>0</v>
      </c>
      <c r="M304" s="276">
        <f>G304*L304</f>
        <v>0</v>
      </c>
      <c r="N304"/>
      <c r="O304"/>
      <c r="P304"/>
      <c r="Q304"/>
      <c r="R304"/>
      <c r="S304"/>
      <c r="T304"/>
      <c r="U304"/>
      <c r="V304"/>
      <c r="W304"/>
      <c r="X304"/>
      <c r="Y304"/>
      <c r="Z304"/>
      <c r="AA304"/>
    </row>
    <row r="305" spans="1:27" s="279" customFormat="1" ht="12.75" hidden="1">
      <c r="A305" s="273"/>
      <c r="B305" s="273" t="s">
        <v>175</v>
      </c>
      <c r="C305" s="273" t="s">
        <v>709</v>
      </c>
      <c r="D305" s="274" t="s">
        <v>760</v>
      </c>
      <c r="E305" s="275" t="s">
        <v>761</v>
      </c>
      <c r="F305" s="273" t="s">
        <v>179</v>
      </c>
      <c r="G305" s="276"/>
      <c r="H305" s="277">
        <v>68.4</v>
      </c>
      <c r="I305" s="277">
        <f>ROUND(G305*H305,2)</f>
        <v>0</v>
      </c>
      <c r="J305" s="278">
        <v>0.00026</v>
      </c>
      <c r="K305" s="276">
        <f>G305*J305</f>
        <v>0</v>
      </c>
      <c r="L305" s="278">
        <v>0</v>
      </c>
      <c r="M305" s="276">
        <f>G305*L305</f>
        <v>0</v>
      </c>
      <c r="N305"/>
      <c r="O305"/>
      <c r="P305"/>
      <c r="Q305"/>
      <c r="R305"/>
      <c r="S305"/>
      <c r="T305"/>
      <c r="U305"/>
      <c r="V305"/>
      <c r="W305"/>
      <c r="X305"/>
      <c r="Y305"/>
      <c r="Z305"/>
      <c r="AA305"/>
    </row>
    <row r="306" spans="1:27" s="279" customFormat="1" ht="12.75" hidden="1">
      <c r="A306" s="273"/>
      <c r="B306" s="273" t="s">
        <v>175</v>
      </c>
      <c r="C306" s="273" t="s">
        <v>709</v>
      </c>
      <c r="D306" s="274" t="s">
        <v>762</v>
      </c>
      <c r="E306" s="275" t="s">
        <v>763</v>
      </c>
      <c r="F306" s="273" t="s">
        <v>179</v>
      </c>
      <c r="G306" s="276"/>
      <c r="H306" s="277">
        <v>60.5</v>
      </c>
      <c r="I306" s="277">
        <f>ROUND(G306*H306,2)</f>
        <v>0</v>
      </c>
      <c r="J306" s="278">
        <v>0.00029</v>
      </c>
      <c r="K306" s="276">
        <f>G306*J306</f>
        <v>0</v>
      </c>
      <c r="L306" s="278">
        <v>0</v>
      </c>
      <c r="M306" s="276">
        <f>G306*L306</f>
        <v>0</v>
      </c>
      <c r="N306"/>
      <c r="O306"/>
      <c r="P306"/>
      <c r="Q306"/>
      <c r="R306"/>
      <c r="S306"/>
      <c r="T306"/>
      <c r="U306"/>
      <c r="V306"/>
      <c r="W306"/>
      <c r="X306"/>
      <c r="Y306"/>
      <c r="Z306"/>
      <c r="AA306"/>
    </row>
    <row r="307" spans="1:27" s="279" customFormat="1" ht="12.75" hidden="1">
      <c r="A307" s="273"/>
      <c r="B307" s="273" t="s">
        <v>175</v>
      </c>
      <c r="C307" s="273" t="s">
        <v>709</v>
      </c>
      <c r="D307" s="274" t="s">
        <v>764</v>
      </c>
      <c r="E307" s="275" t="s">
        <v>765</v>
      </c>
      <c r="F307" s="273" t="s">
        <v>179</v>
      </c>
      <c r="G307" s="276"/>
      <c r="H307" s="277">
        <v>70.3</v>
      </c>
      <c r="I307" s="277">
        <f>ROUND(G307*H307,2)</f>
        <v>0</v>
      </c>
      <c r="J307" s="278">
        <v>0.00029</v>
      </c>
      <c r="K307" s="276">
        <f>G307*J307</f>
        <v>0</v>
      </c>
      <c r="L307" s="278">
        <v>0</v>
      </c>
      <c r="M307" s="276">
        <f>G307*L307</f>
        <v>0</v>
      </c>
      <c r="N307"/>
      <c r="O307"/>
      <c r="P307"/>
      <c r="Q307"/>
      <c r="R307"/>
      <c r="S307"/>
      <c r="T307"/>
      <c r="U307"/>
      <c r="V307"/>
      <c r="W307"/>
      <c r="X307"/>
      <c r="Y307"/>
      <c r="Z307"/>
      <c r="AA307"/>
    </row>
    <row r="308" spans="1:27" s="279" customFormat="1" ht="12.75" hidden="1">
      <c r="A308" s="273"/>
      <c r="B308" s="273" t="s">
        <v>175</v>
      </c>
      <c r="C308" s="273" t="s">
        <v>709</v>
      </c>
      <c r="D308" s="274" t="s">
        <v>766</v>
      </c>
      <c r="E308" s="275" t="s">
        <v>767</v>
      </c>
      <c r="F308" s="273" t="s">
        <v>179</v>
      </c>
      <c r="G308" s="276"/>
      <c r="H308" s="277">
        <v>62</v>
      </c>
      <c r="I308" s="277">
        <f>ROUND(G308*H308,2)</f>
        <v>0</v>
      </c>
      <c r="J308" s="278">
        <v>0.00027000000000000006</v>
      </c>
      <c r="K308" s="276">
        <f>G308*J308</f>
        <v>0</v>
      </c>
      <c r="L308" s="278">
        <v>0</v>
      </c>
      <c r="M308" s="276">
        <f>G308*L308</f>
        <v>0</v>
      </c>
      <c r="N308"/>
      <c r="O308"/>
      <c r="P308"/>
      <c r="Q308"/>
      <c r="R308"/>
      <c r="S308"/>
      <c r="T308"/>
      <c r="U308"/>
      <c r="V308"/>
      <c r="W308"/>
      <c r="X308"/>
      <c r="Y308"/>
      <c r="Z308"/>
      <c r="AA308"/>
    </row>
    <row r="309" spans="1:27" s="279" customFormat="1" ht="12.75" hidden="1">
      <c r="A309" s="273"/>
      <c r="B309" s="273" t="s">
        <v>175</v>
      </c>
      <c r="C309" s="273" t="s">
        <v>709</v>
      </c>
      <c r="D309" s="274" t="s">
        <v>768</v>
      </c>
      <c r="E309" s="275" t="s">
        <v>769</v>
      </c>
      <c r="F309" s="273" t="s">
        <v>179</v>
      </c>
      <c r="G309" s="276"/>
      <c r="H309" s="277">
        <v>65.4</v>
      </c>
      <c r="I309" s="277">
        <f>ROUND(G309*H309,2)</f>
        <v>0</v>
      </c>
      <c r="J309" s="278">
        <v>0.00027000000000000006</v>
      </c>
      <c r="K309" s="276">
        <f>G309*J309</f>
        <v>0</v>
      </c>
      <c r="L309" s="278">
        <v>0</v>
      </c>
      <c r="M309" s="276">
        <f>G309*L309</f>
        <v>0</v>
      </c>
      <c r="N309"/>
      <c r="O309"/>
      <c r="P309"/>
      <c r="Q309"/>
      <c r="R309"/>
      <c r="S309"/>
      <c r="T309"/>
      <c r="U309"/>
      <c r="V309"/>
      <c r="W309"/>
      <c r="X309"/>
      <c r="Y309"/>
      <c r="Z309"/>
      <c r="AA309"/>
    </row>
    <row r="310" spans="1:27" s="279" customFormat="1" ht="12.75" hidden="1">
      <c r="A310" s="273"/>
      <c r="B310" s="273" t="s">
        <v>175</v>
      </c>
      <c r="C310" s="273" t="s">
        <v>709</v>
      </c>
      <c r="D310" s="274" t="s">
        <v>770</v>
      </c>
      <c r="E310" s="275" t="s">
        <v>771</v>
      </c>
      <c r="F310" s="273" t="s">
        <v>179</v>
      </c>
      <c r="G310" s="276"/>
      <c r="H310" s="277">
        <v>48.2</v>
      </c>
      <c r="I310" s="277">
        <f>ROUND(G310*H310,2)</f>
        <v>0</v>
      </c>
      <c r="J310" s="278">
        <v>0.00032</v>
      </c>
      <c r="K310" s="276">
        <f>G310*J310</f>
        <v>0</v>
      </c>
      <c r="L310" s="278">
        <v>0</v>
      </c>
      <c r="M310" s="276">
        <f>G310*L310</f>
        <v>0</v>
      </c>
      <c r="N310"/>
      <c r="O310"/>
      <c r="P310"/>
      <c r="Q310"/>
      <c r="R310"/>
      <c r="S310"/>
      <c r="T310"/>
      <c r="U310"/>
      <c r="V310"/>
      <c r="W310"/>
      <c r="X310"/>
      <c r="Y310"/>
      <c r="Z310"/>
      <c r="AA310"/>
    </row>
    <row r="311" spans="1:27" s="279" customFormat="1" ht="12.75" hidden="1">
      <c r="A311" s="273"/>
      <c r="B311" s="273" t="s">
        <v>175</v>
      </c>
      <c r="C311" s="273" t="s">
        <v>709</v>
      </c>
      <c r="D311" s="274" t="s">
        <v>772</v>
      </c>
      <c r="E311" s="275" t="s">
        <v>773</v>
      </c>
      <c r="F311" s="273" t="s">
        <v>179</v>
      </c>
      <c r="G311" s="276"/>
      <c r="H311" s="277">
        <v>50.5</v>
      </c>
      <c r="I311" s="277">
        <f>ROUND(G311*H311,2)</f>
        <v>0</v>
      </c>
      <c r="J311" s="278">
        <v>0.00032</v>
      </c>
      <c r="K311" s="276">
        <f>G311*J311</f>
        <v>0</v>
      </c>
      <c r="L311" s="278">
        <v>0</v>
      </c>
      <c r="M311" s="276">
        <f>G311*L311</f>
        <v>0</v>
      </c>
      <c r="N311"/>
      <c r="O311"/>
      <c r="P311"/>
      <c r="Q311"/>
      <c r="R311"/>
      <c r="S311"/>
      <c r="T311"/>
      <c r="U311"/>
      <c r="V311"/>
      <c r="W311"/>
      <c r="X311"/>
      <c r="Y311"/>
      <c r="Z311"/>
      <c r="AA311"/>
    </row>
    <row r="312" spans="1:27" s="279" customFormat="1" ht="12.75" hidden="1">
      <c r="A312" s="273">
        <v>45</v>
      </c>
      <c r="B312" s="273" t="s">
        <v>175</v>
      </c>
      <c r="C312" s="273" t="s">
        <v>709</v>
      </c>
      <c r="D312" s="274" t="s">
        <v>774</v>
      </c>
      <c r="E312" s="275" t="s">
        <v>775</v>
      </c>
      <c r="F312" s="273" t="s">
        <v>179</v>
      </c>
      <c r="G312" s="276"/>
      <c r="H312" s="277">
        <v>37</v>
      </c>
      <c r="I312" s="277">
        <f>ROUND(G312*H312,2)</f>
        <v>0</v>
      </c>
      <c r="J312" s="278">
        <v>0.00029</v>
      </c>
      <c r="K312" s="276">
        <f>G312*J312</f>
        <v>0</v>
      </c>
      <c r="L312" s="278">
        <v>0</v>
      </c>
      <c r="M312" s="276">
        <f>G312*L312</f>
        <v>0</v>
      </c>
      <c r="N312"/>
      <c r="O312"/>
      <c r="P312"/>
      <c r="Q312"/>
      <c r="R312"/>
      <c r="S312"/>
      <c r="T312"/>
      <c r="U312"/>
      <c r="V312"/>
      <c r="W312"/>
      <c r="X312"/>
      <c r="Y312"/>
      <c r="Z312"/>
      <c r="AA312"/>
    </row>
    <row r="313" spans="1:27" s="279" customFormat="1" ht="12.75" hidden="1">
      <c r="A313" s="273"/>
      <c r="B313" s="273" t="s">
        <v>175</v>
      </c>
      <c r="C313" s="273" t="s">
        <v>709</v>
      </c>
      <c r="D313" s="274" t="s">
        <v>776</v>
      </c>
      <c r="E313" s="275" t="s">
        <v>777</v>
      </c>
      <c r="F313" s="273" t="s">
        <v>179</v>
      </c>
      <c r="G313" s="276">
        <v>0</v>
      </c>
      <c r="H313" s="277">
        <v>38.5</v>
      </c>
      <c r="I313" s="277">
        <f>ROUND(G313*H313,2)</f>
        <v>0</v>
      </c>
      <c r="J313" s="278">
        <v>0.00029</v>
      </c>
      <c r="K313" s="276">
        <f>G313*J313</f>
        <v>0</v>
      </c>
      <c r="L313" s="278">
        <v>0</v>
      </c>
      <c r="M313" s="276">
        <f>G313*L313</f>
        <v>0</v>
      </c>
      <c r="N313"/>
      <c r="O313"/>
      <c r="P313"/>
      <c r="Q313"/>
      <c r="R313"/>
      <c r="S313"/>
      <c r="T313"/>
      <c r="U313"/>
      <c r="V313"/>
      <c r="W313"/>
      <c r="X313"/>
      <c r="Y313"/>
      <c r="Z313"/>
      <c r="AA313"/>
    </row>
    <row r="314" spans="1:27" s="279" customFormat="1" ht="12.75" hidden="1">
      <c r="A314" s="273"/>
      <c r="B314" s="273" t="s">
        <v>175</v>
      </c>
      <c r="C314" s="273" t="s">
        <v>709</v>
      </c>
      <c r="D314" s="274" t="s">
        <v>778</v>
      </c>
      <c r="E314" s="275" t="s">
        <v>779</v>
      </c>
      <c r="F314" s="273" t="s">
        <v>179</v>
      </c>
      <c r="G314" s="276">
        <v>0</v>
      </c>
      <c r="H314" s="277">
        <v>29.9</v>
      </c>
      <c r="I314" s="277">
        <f>ROUND(G314*H314,2)</f>
        <v>0</v>
      </c>
      <c r="J314" s="278">
        <v>0.0002</v>
      </c>
      <c r="K314" s="276">
        <f>G314*J314</f>
        <v>0</v>
      </c>
      <c r="L314" s="278">
        <v>0</v>
      </c>
      <c r="M314" s="276">
        <f>G314*L314</f>
        <v>0</v>
      </c>
      <c r="N314"/>
      <c r="O314"/>
      <c r="P314"/>
      <c r="Q314"/>
      <c r="R314"/>
      <c r="S314"/>
      <c r="T314"/>
      <c r="U314"/>
      <c r="V314"/>
      <c r="W314"/>
      <c r="X314"/>
      <c r="Y314"/>
      <c r="Z314"/>
      <c r="AA314"/>
    </row>
    <row r="315" spans="1:27" s="279" customFormat="1" ht="12.75" hidden="1">
      <c r="A315" s="273"/>
      <c r="B315" s="273" t="s">
        <v>175</v>
      </c>
      <c r="C315" s="273" t="s">
        <v>709</v>
      </c>
      <c r="D315" s="274" t="s">
        <v>780</v>
      </c>
      <c r="E315" s="275" t="s">
        <v>781</v>
      </c>
      <c r="F315" s="273" t="s">
        <v>179</v>
      </c>
      <c r="G315" s="276">
        <v>0</v>
      </c>
      <c r="H315" s="277">
        <v>31.5</v>
      </c>
      <c r="I315" s="277">
        <f>ROUND(G315*H315,2)</f>
        <v>0</v>
      </c>
      <c r="J315" s="278">
        <v>0.0002</v>
      </c>
      <c r="K315" s="276">
        <f>G315*J315</f>
        <v>0</v>
      </c>
      <c r="L315" s="278">
        <v>0</v>
      </c>
      <c r="M315" s="276">
        <f>G315*L315</f>
        <v>0</v>
      </c>
      <c r="N315"/>
      <c r="O315"/>
      <c r="P315"/>
      <c r="Q315"/>
      <c r="R315"/>
      <c r="S315"/>
      <c r="T315"/>
      <c r="U315"/>
      <c r="V315"/>
      <c r="W315"/>
      <c r="X315"/>
      <c r="Y315"/>
      <c r="Z315"/>
      <c r="AA315"/>
    </row>
    <row r="316" spans="1:27" s="279" customFormat="1" ht="12.75" hidden="1">
      <c r="A316" s="273"/>
      <c r="B316" s="273" t="s">
        <v>175</v>
      </c>
      <c r="C316" s="273" t="s">
        <v>709</v>
      </c>
      <c r="D316" s="274" t="s">
        <v>782</v>
      </c>
      <c r="E316" s="275" t="s">
        <v>783</v>
      </c>
      <c r="F316" s="273" t="s">
        <v>179</v>
      </c>
      <c r="G316" s="276">
        <v>0</v>
      </c>
      <c r="H316" s="277">
        <v>27.2</v>
      </c>
      <c r="I316" s="277">
        <f>ROUND(G316*H316,2)</f>
        <v>0</v>
      </c>
      <c r="J316" s="278">
        <v>0.00017000000000000004</v>
      </c>
      <c r="K316" s="276">
        <f>G316*J316</f>
        <v>0</v>
      </c>
      <c r="L316" s="278">
        <v>0</v>
      </c>
      <c r="M316" s="276">
        <f>G316*L316</f>
        <v>0</v>
      </c>
      <c r="N316"/>
      <c r="O316"/>
      <c r="P316"/>
      <c r="Q316"/>
      <c r="R316"/>
      <c r="S316"/>
      <c r="T316"/>
      <c r="U316"/>
      <c r="V316"/>
      <c r="W316"/>
      <c r="X316"/>
      <c r="Y316"/>
      <c r="Z316"/>
      <c r="AA316"/>
    </row>
    <row r="317" spans="1:27" s="279" customFormat="1" ht="12.75" hidden="1">
      <c r="A317" s="273"/>
      <c r="B317" s="273" t="s">
        <v>175</v>
      </c>
      <c r="C317" s="273" t="s">
        <v>709</v>
      </c>
      <c r="D317" s="274" t="s">
        <v>784</v>
      </c>
      <c r="E317" s="275" t="s">
        <v>785</v>
      </c>
      <c r="F317" s="273" t="s">
        <v>179</v>
      </c>
      <c r="G317" s="276">
        <v>0</v>
      </c>
      <c r="H317" s="277">
        <v>28.7</v>
      </c>
      <c r="I317" s="277">
        <f>ROUND(G317*N317,2)</f>
        <v>0</v>
      </c>
      <c r="J317" s="278">
        <v>0.00017000000000000004</v>
      </c>
      <c r="K317" s="276">
        <f>G317*J317</f>
        <v>0</v>
      </c>
      <c r="L317" s="278">
        <v>0</v>
      </c>
      <c r="M317" s="276">
        <f>G317*L317</f>
        <v>0</v>
      </c>
      <c r="N317"/>
      <c r="O317"/>
      <c r="P317"/>
      <c r="Q317"/>
      <c r="R317"/>
      <c r="S317"/>
      <c r="T317"/>
      <c r="U317"/>
      <c r="V317"/>
      <c r="W317"/>
      <c r="X317"/>
      <c r="Y317"/>
      <c r="Z317"/>
      <c r="AA317"/>
    </row>
    <row r="318" spans="1:27" s="279" customFormat="1" ht="12.75" hidden="1">
      <c r="A318" s="273"/>
      <c r="B318" s="273"/>
      <c r="C318" s="273"/>
      <c r="D318" s="294">
        <v>741</v>
      </c>
      <c r="E318" s="294" t="s">
        <v>813</v>
      </c>
      <c r="F318" s="273"/>
      <c r="G318" s="276"/>
      <c r="H318" s="277"/>
      <c r="I318" s="295">
        <f>SUM(I319:I357)</f>
        <v>0</v>
      </c>
      <c r="J318" s="278"/>
      <c r="K318" s="276"/>
      <c r="L318" s="278"/>
      <c r="M318" s="276"/>
      <c r="N318"/>
      <c r="O318"/>
      <c r="P318"/>
      <c r="Q318"/>
      <c r="R318"/>
      <c r="S318"/>
      <c r="T318"/>
      <c r="U318"/>
      <c r="V318"/>
      <c r="W318"/>
      <c r="X318"/>
      <c r="Y318"/>
      <c r="Z318"/>
      <c r="AA318"/>
    </row>
    <row r="319" spans="1:27" s="279" customFormat="1" ht="12.75" hidden="1">
      <c r="A319" s="273">
        <v>14</v>
      </c>
      <c r="B319" s="273" t="s">
        <v>175</v>
      </c>
      <c r="C319" s="273">
        <v>741</v>
      </c>
      <c r="D319" s="274" t="s">
        <v>814</v>
      </c>
      <c r="E319" s="275" t="s">
        <v>815</v>
      </c>
      <c r="F319" s="273" t="s">
        <v>199</v>
      </c>
      <c r="G319" s="276">
        <v>0</v>
      </c>
      <c r="H319" s="277">
        <v>842</v>
      </c>
      <c r="I319" s="277">
        <f>ROUND(G319*H319,2)</f>
        <v>0</v>
      </c>
      <c r="J319" s="278"/>
      <c r="K319" s="276"/>
      <c r="L319" s="278"/>
      <c r="M319" s="276"/>
      <c r="N319"/>
      <c r="O319"/>
      <c r="P319"/>
      <c r="Q319"/>
      <c r="R319"/>
      <c r="S319"/>
      <c r="T319"/>
      <c r="U319"/>
      <c r="V319"/>
      <c r="W319"/>
      <c r="X319"/>
      <c r="Y319"/>
      <c r="Z319"/>
      <c r="AA319"/>
    </row>
    <row r="320" spans="1:27" s="279" customFormat="1" ht="12.75" hidden="1">
      <c r="A320" s="289"/>
      <c r="B320" s="289" t="s">
        <v>469</v>
      </c>
      <c r="C320" s="289" t="s">
        <v>470</v>
      </c>
      <c r="D320" s="290" t="s">
        <v>816</v>
      </c>
      <c r="E320" s="291" t="s">
        <v>817</v>
      </c>
      <c r="F320" s="289" t="s">
        <v>199</v>
      </c>
      <c r="G320" s="283">
        <v>0</v>
      </c>
      <c r="H320" s="292">
        <v>523.62</v>
      </c>
      <c r="I320" s="292">
        <f>ROUND(G320*H320,2)</f>
        <v>0</v>
      </c>
      <c r="J320" s="282"/>
      <c r="K320" s="283"/>
      <c r="L320" s="282"/>
      <c r="M320" s="283"/>
      <c r="N320"/>
      <c r="O320"/>
      <c r="P320"/>
      <c r="Q320"/>
      <c r="R320"/>
      <c r="S320"/>
      <c r="T320"/>
      <c r="U320"/>
      <c r="V320"/>
      <c r="W320"/>
      <c r="X320"/>
      <c r="Y320"/>
      <c r="Z320"/>
      <c r="AA320"/>
    </row>
    <row r="321" spans="1:27" s="284" customFormat="1" ht="12.75" hidden="1">
      <c r="A321" s="289"/>
      <c r="B321" s="289" t="s">
        <v>469</v>
      </c>
      <c r="C321" s="289" t="s">
        <v>470</v>
      </c>
      <c r="D321" s="290" t="s">
        <v>818</v>
      </c>
      <c r="E321" s="291" t="s">
        <v>819</v>
      </c>
      <c r="F321" s="289" t="s">
        <v>199</v>
      </c>
      <c r="G321" s="283">
        <v>0</v>
      </c>
      <c r="H321" s="292">
        <v>523.62</v>
      </c>
      <c r="I321" s="292">
        <f>ROUND(G321*H321,2)</f>
        <v>0</v>
      </c>
      <c r="J321" s="282"/>
      <c r="K321" s="283"/>
      <c r="L321" s="282"/>
      <c r="M321" s="283"/>
      <c r="N321"/>
      <c r="O321"/>
      <c r="P321"/>
      <c r="Q321"/>
      <c r="R321"/>
      <c r="S321"/>
      <c r="T321"/>
      <c r="U321"/>
      <c r="V321"/>
      <c r="W321"/>
      <c r="X321"/>
      <c r="Y321"/>
      <c r="Z321"/>
      <c r="AA321"/>
    </row>
    <row r="322" spans="1:27" s="279" customFormat="1" ht="12.75" hidden="1">
      <c r="A322" s="273">
        <v>15</v>
      </c>
      <c r="B322" s="273" t="s">
        <v>469</v>
      </c>
      <c r="C322" s="273" t="s">
        <v>470</v>
      </c>
      <c r="D322" s="274" t="s">
        <v>820</v>
      </c>
      <c r="E322" s="275" t="s">
        <v>821</v>
      </c>
      <c r="F322" s="273" t="s">
        <v>199</v>
      </c>
      <c r="G322" s="276">
        <v>0</v>
      </c>
      <c r="H322" s="277">
        <v>716.25</v>
      </c>
      <c r="I322" s="277">
        <f>ROUND(G322*H322,2)</f>
        <v>0</v>
      </c>
      <c r="J322" s="278"/>
      <c r="K322" s="276"/>
      <c r="L322" s="278"/>
      <c r="M322" s="276"/>
      <c r="N322"/>
      <c r="O322"/>
      <c r="P322"/>
      <c r="Q322"/>
      <c r="R322"/>
      <c r="S322"/>
      <c r="T322"/>
      <c r="U322"/>
      <c r="V322"/>
      <c r="W322"/>
      <c r="X322"/>
      <c r="Y322"/>
      <c r="Z322"/>
      <c r="AA322"/>
    </row>
    <row r="323" spans="1:27" s="279" customFormat="1" ht="12.75" hidden="1">
      <c r="A323" s="273">
        <v>71</v>
      </c>
      <c r="B323" s="273" t="s">
        <v>469</v>
      </c>
      <c r="C323" s="273" t="s">
        <v>470</v>
      </c>
      <c r="D323" s="274" t="s">
        <v>822</v>
      </c>
      <c r="E323" s="275" t="s">
        <v>823</v>
      </c>
      <c r="F323" s="273" t="s">
        <v>199</v>
      </c>
      <c r="G323" s="276">
        <v>0</v>
      </c>
      <c r="H323" s="277">
        <v>716.25</v>
      </c>
      <c r="I323" s="277">
        <f>ROUND(G323*H323,2)</f>
        <v>0</v>
      </c>
      <c r="J323" s="278"/>
      <c r="K323" s="276"/>
      <c r="L323" s="278"/>
      <c r="M323" s="276"/>
      <c r="N323"/>
      <c r="O323"/>
      <c r="P323"/>
      <c r="Q323"/>
      <c r="R323"/>
      <c r="S323"/>
      <c r="T323"/>
      <c r="U323"/>
      <c r="V323"/>
      <c r="W323"/>
      <c r="X323"/>
      <c r="Y323"/>
      <c r="Z323"/>
      <c r="AA323"/>
    </row>
    <row r="324" spans="1:27" s="279" customFormat="1" ht="12.75" hidden="1">
      <c r="A324" s="273">
        <v>16</v>
      </c>
      <c r="B324" s="273" t="s">
        <v>175</v>
      </c>
      <c r="C324" s="273">
        <v>741</v>
      </c>
      <c r="D324" s="274" t="s">
        <v>824</v>
      </c>
      <c r="E324" s="275" t="s">
        <v>825</v>
      </c>
      <c r="F324" s="273" t="s">
        <v>199</v>
      </c>
      <c r="G324" s="276">
        <v>0</v>
      </c>
      <c r="H324" s="277">
        <v>172</v>
      </c>
      <c r="I324" s="277">
        <f>ROUND(G324*H324,2)</f>
        <v>0</v>
      </c>
      <c r="J324" s="278"/>
      <c r="K324" s="276"/>
      <c r="L324" s="278"/>
      <c r="M324" s="276"/>
      <c r="N324"/>
      <c r="O324"/>
      <c r="P324"/>
      <c r="Q324"/>
      <c r="R324"/>
      <c r="S324"/>
      <c r="T324"/>
      <c r="U324"/>
      <c r="V324"/>
      <c r="W324"/>
      <c r="X324"/>
      <c r="Y324"/>
      <c r="Z324"/>
      <c r="AA324"/>
    </row>
    <row r="325" spans="1:27" s="279" customFormat="1" ht="25.5" customHeight="1" hidden="1">
      <c r="A325" s="273">
        <v>17</v>
      </c>
      <c r="B325" s="273" t="s">
        <v>469</v>
      </c>
      <c r="C325" s="273" t="s">
        <v>470</v>
      </c>
      <c r="D325" s="274" t="s">
        <v>826</v>
      </c>
      <c r="E325" s="275" t="s">
        <v>827</v>
      </c>
      <c r="F325" s="273" t="s">
        <v>199</v>
      </c>
      <c r="G325" s="276">
        <v>0</v>
      </c>
      <c r="H325" s="277">
        <v>1329.16</v>
      </c>
      <c r="I325" s="277">
        <f>ROUND(G325*H325,2)</f>
        <v>0</v>
      </c>
      <c r="J325" s="278"/>
      <c r="K325" s="276"/>
      <c r="L325" s="278"/>
      <c r="M325" s="276"/>
      <c r="N325"/>
      <c r="O325"/>
      <c r="P325"/>
      <c r="Q325"/>
      <c r="R325"/>
      <c r="S325"/>
      <c r="T325"/>
      <c r="U325"/>
      <c r="V325"/>
      <c r="W325"/>
      <c r="X325"/>
      <c r="Y325"/>
      <c r="Z325"/>
      <c r="AA325"/>
    </row>
    <row r="326" spans="1:27" s="279" customFormat="1" ht="12.75" hidden="1">
      <c r="A326" s="273">
        <v>18</v>
      </c>
      <c r="B326" s="273" t="s">
        <v>175</v>
      </c>
      <c r="C326" s="273">
        <v>741</v>
      </c>
      <c r="D326" s="274" t="s">
        <v>828</v>
      </c>
      <c r="E326" s="275" t="s">
        <v>829</v>
      </c>
      <c r="F326" s="273" t="s">
        <v>199</v>
      </c>
      <c r="G326" s="276">
        <v>0</v>
      </c>
      <c r="H326" s="277">
        <v>138</v>
      </c>
      <c r="I326" s="277">
        <f>ROUND(G326*H326,2)</f>
        <v>0</v>
      </c>
      <c r="J326" s="278"/>
      <c r="K326" s="276"/>
      <c r="L326" s="278"/>
      <c r="M326" s="276"/>
      <c r="N326"/>
      <c r="O326"/>
      <c r="P326"/>
      <c r="Q326"/>
      <c r="R326"/>
      <c r="S326"/>
      <c r="T326"/>
      <c r="U326"/>
      <c r="V326"/>
      <c r="W326"/>
      <c r="X326"/>
      <c r="Y326"/>
      <c r="Z326"/>
      <c r="AA326"/>
    </row>
    <row r="327" spans="1:27" s="279" customFormat="1" ht="12.75" hidden="1">
      <c r="A327" s="273">
        <v>19</v>
      </c>
      <c r="B327" s="273" t="s">
        <v>469</v>
      </c>
      <c r="C327" s="273" t="s">
        <v>470</v>
      </c>
      <c r="D327" s="274" t="s">
        <v>830</v>
      </c>
      <c r="E327" s="275" t="s">
        <v>831</v>
      </c>
      <c r="F327" s="273" t="s">
        <v>199</v>
      </c>
      <c r="G327" s="276">
        <v>0</v>
      </c>
      <c r="H327" s="277">
        <v>485.07</v>
      </c>
      <c r="I327" s="277">
        <f>ROUND(G327*H327,2)</f>
        <v>0</v>
      </c>
      <c r="J327" s="278"/>
      <c r="K327" s="276"/>
      <c r="L327" s="278"/>
      <c r="M327" s="276"/>
      <c r="N327"/>
      <c r="O327"/>
      <c r="P327"/>
      <c r="Q327"/>
      <c r="R327"/>
      <c r="S327"/>
      <c r="T327"/>
      <c r="U327"/>
      <c r="V327"/>
      <c r="W327"/>
      <c r="X327"/>
      <c r="Y327"/>
      <c r="Z327"/>
      <c r="AA327"/>
    </row>
    <row r="328" spans="1:27" s="279" customFormat="1" ht="12.75" hidden="1">
      <c r="A328" s="273">
        <v>20</v>
      </c>
      <c r="B328" s="273" t="s">
        <v>175</v>
      </c>
      <c r="C328" s="273">
        <v>741</v>
      </c>
      <c r="D328" s="274" t="s">
        <v>832</v>
      </c>
      <c r="E328" s="275" t="s">
        <v>833</v>
      </c>
      <c r="F328" s="273" t="s">
        <v>199</v>
      </c>
      <c r="G328" s="276">
        <v>0</v>
      </c>
      <c r="H328" s="277">
        <v>1280</v>
      </c>
      <c r="I328" s="277">
        <f>ROUND(G328*H328,2)</f>
        <v>0</v>
      </c>
      <c r="J328" s="278"/>
      <c r="K328" s="276"/>
      <c r="L328" s="278"/>
      <c r="M328" s="276"/>
      <c r="N328"/>
      <c r="O328"/>
      <c r="P328"/>
      <c r="Q328"/>
      <c r="R328"/>
      <c r="S328"/>
      <c r="T328"/>
      <c r="U328"/>
      <c r="V328"/>
      <c r="W328"/>
      <c r="X328"/>
      <c r="Y328"/>
      <c r="Z328"/>
      <c r="AA328"/>
    </row>
    <row r="329" spans="1:27" s="279" customFormat="1" ht="12.75" hidden="1">
      <c r="A329" s="273">
        <v>77</v>
      </c>
      <c r="B329" s="273" t="s">
        <v>175</v>
      </c>
      <c r="C329" s="273">
        <v>741</v>
      </c>
      <c r="D329" s="274" t="s">
        <v>834</v>
      </c>
      <c r="E329" s="275" t="s">
        <v>835</v>
      </c>
      <c r="F329" s="273" t="s">
        <v>280</v>
      </c>
      <c r="G329" s="276">
        <v>0</v>
      </c>
      <c r="H329" s="277">
        <v>20.7</v>
      </c>
      <c r="I329" s="277">
        <f>ROUND(G329*H329,2)</f>
        <v>0</v>
      </c>
      <c r="J329" s="278"/>
      <c r="K329" s="276"/>
      <c r="L329" s="278"/>
      <c r="M329" s="276"/>
      <c r="N329"/>
      <c r="O329"/>
      <c r="P329"/>
      <c r="Q329"/>
      <c r="R329"/>
      <c r="S329"/>
      <c r="T329"/>
      <c r="U329"/>
      <c r="V329"/>
      <c r="W329"/>
      <c r="X329"/>
      <c r="Y329"/>
      <c r="Z329"/>
      <c r="AA329"/>
    </row>
    <row r="330" spans="1:27" s="279" customFormat="1" ht="25.5" customHeight="1" hidden="1">
      <c r="A330" s="273">
        <v>78</v>
      </c>
      <c r="B330" s="273" t="s">
        <v>469</v>
      </c>
      <c r="C330" s="273" t="s">
        <v>470</v>
      </c>
      <c r="D330" s="274" t="s">
        <v>836</v>
      </c>
      <c r="E330" s="275" t="s">
        <v>837</v>
      </c>
      <c r="F330" s="273" t="s">
        <v>280</v>
      </c>
      <c r="G330" s="276">
        <f>G329</f>
        <v>0</v>
      </c>
      <c r="H330" s="277">
        <v>22.32</v>
      </c>
      <c r="I330" s="277">
        <f>ROUND(G330*H330,2)</f>
        <v>0</v>
      </c>
      <c r="J330" s="278"/>
      <c r="K330" s="276"/>
      <c r="L330" s="278"/>
      <c r="M330" s="276"/>
      <c r="N330"/>
      <c r="O330"/>
      <c r="P330"/>
      <c r="Q330"/>
      <c r="R330"/>
      <c r="S330"/>
      <c r="T330"/>
      <c r="U330"/>
      <c r="V330"/>
      <c r="W330"/>
      <c r="X330"/>
      <c r="Y330"/>
      <c r="Z330"/>
      <c r="AA330"/>
    </row>
    <row r="331" spans="1:27" s="279" customFormat="1" ht="12.75" hidden="1">
      <c r="A331" s="273">
        <v>79</v>
      </c>
      <c r="B331" s="273" t="s">
        <v>175</v>
      </c>
      <c r="C331" s="273">
        <v>741</v>
      </c>
      <c r="D331" s="274" t="s">
        <v>834</v>
      </c>
      <c r="E331" s="275" t="s">
        <v>835</v>
      </c>
      <c r="F331" s="273" t="s">
        <v>280</v>
      </c>
      <c r="G331" s="276">
        <v>0</v>
      </c>
      <c r="H331" s="277">
        <v>20.7</v>
      </c>
      <c r="I331" s="277">
        <f>ROUND(G331*H331,2)</f>
        <v>0</v>
      </c>
      <c r="J331" s="278"/>
      <c r="K331" s="276"/>
      <c r="L331" s="278"/>
      <c r="M331" s="276"/>
      <c r="N331"/>
      <c r="O331"/>
      <c r="P331"/>
      <c r="Q331"/>
      <c r="R331"/>
      <c r="S331"/>
      <c r="T331"/>
      <c r="U331"/>
      <c r="V331"/>
      <c r="W331"/>
      <c r="X331"/>
      <c r="Y331"/>
      <c r="Z331"/>
      <c r="AA331"/>
    </row>
    <row r="332" spans="1:27" s="279" customFormat="1" ht="12.75" hidden="1">
      <c r="A332" s="273">
        <v>80</v>
      </c>
      <c r="B332" s="273" t="s">
        <v>469</v>
      </c>
      <c r="C332" s="273" t="s">
        <v>470</v>
      </c>
      <c r="D332" s="274" t="s">
        <v>838</v>
      </c>
      <c r="E332" s="275" t="s">
        <v>839</v>
      </c>
      <c r="F332" s="273" t="s">
        <v>280</v>
      </c>
      <c r="G332" s="276">
        <f>G331</f>
        <v>0</v>
      </c>
      <c r="H332" s="277">
        <v>14.32</v>
      </c>
      <c r="I332" s="277">
        <f>ROUND(G332*H332,2)</f>
        <v>0</v>
      </c>
      <c r="J332" s="278"/>
      <c r="K332" s="276"/>
      <c r="L332" s="278"/>
      <c r="M332" s="276"/>
      <c r="N332"/>
      <c r="O332"/>
      <c r="P332"/>
      <c r="Q332"/>
      <c r="R332"/>
      <c r="S332"/>
      <c r="T332"/>
      <c r="U332"/>
      <c r="V332"/>
      <c r="W332"/>
      <c r="X332"/>
      <c r="Y332"/>
      <c r="Z332"/>
      <c r="AA332"/>
    </row>
    <row r="333" spans="1:27" s="279" customFormat="1" ht="12.75" hidden="1">
      <c r="A333" s="273"/>
      <c r="B333" s="273" t="s">
        <v>175</v>
      </c>
      <c r="C333" s="273">
        <v>741</v>
      </c>
      <c r="D333" s="274" t="s">
        <v>840</v>
      </c>
      <c r="E333" s="275" t="s">
        <v>841</v>
      </c>
      <c r="F333" s="273" t="s">
        <v>199</v>
      </c>
      <c r="G333" s="276">
        <v>0</v>
      </c>
      <c r="H333" s="277">
        <v>70.8</v>
      </c>
      <c r="I333" s="277">
        <f>ROUND(G333*H333,2)</f>
        <v>0</v>
      </c>
      <c r="J333" s="278"/>
      <c r="K333" s="276"/>
      <c r="L333" s="278"/>
      <c r="M333" s="276"/>
      <c r="N333"/>
      <c r="O333"/>
      <c r="P333"/>
      <c r="Q333"/>
      <c r="R333"/>
      <c r="S333"/>
      <c r="T333"/>
      <c r="U333"/>
      <c r="V333"/>
      <c r="W333"/>
      <c r="X333"/>
      <c r="Y333"/>
      <c r="Z333"/>
      <c r="AA333"/>
    </row>
    <row r="334" spans="1:27" s="279" customFormat="1" ht="12.75" hidden="1">
      <c r="A334" s="273"/>
      <c r="B334" s="273" t="s">
        <v>469</v>
      </c>
      <c r="C334" s="273" t="s">
        <v>470</v>
      </c>
      <c r="D334" s="274" t="s">
        <v>842</v>
      </c>
      <c r="E334" s="275" t="s">
        <v>843</v>
      </c>
      <c r="F334" s="273" t="s">
        <v>199</v>
      </c>
      <c r="G334" s="276">
        <v>0</v>
      </c>
      <c r="H334" s="277">
        <v>45.3</v>
      </c>
      <c r="I334" s="277">
        <f>ROUND(G334*H334,2)</f>
        <v>0</v>
      </c>
      <c r="J334" s="278"/>
      <c r="K334" s="276"/>
      <c r="L334" s="278"/>
      <c r="M334" s="276"/>
      <c r="N334"/>
      <c r="O334"/>
      <c r="P334"/>
      <c r="Q334"/>
      <c r="R334"/>
      <c r="S334"/>
      <c r="T334"/>
      <c r="U334"/>
      <c r="V334"/>
      <c r="W334"/>
      <c r="X334"/>
      <c r="Y334"/>
      <c r="Z334"/>
      <c r="AA334"/>
    </row>
    <row r="335" spans="1:27" s="279" customFormat="1" ht="12.75" hidden="1">
      <c r="A335" s="273"/>
      <c r="B335" s="273" t="s">
        <v>469</v>
      </c>
      <c r="C335" s="273" t="s">
        <v>470</v>
      </c>
      <c r="D335" s="274" t="s">
        <v>844</v>
      </c>
      <c r="E335" s="275" t="s">
        <v>845</v>
      </c>
      <c r="F335" s="273" t="s">
        <v>199</v>
      </c>
      <c r="G335" s="276">
        <v>0</v>
      </c>
      <c r="H335" s="277">
        <v>45.3</v>
      </c>
      <c r="I335" s="277">
        <f>ROUND(G335*H335,2)</f>
        <v>0</v>
      </c>
      <c r="J335" s="278"/>
      <c r="K335" s="276"/>
      <c r="L335" s="278"/>
      <c r="M335" s="276"/>
      <c r="N335"/>
      <c r="O335"/>
      <c r="P335"/>
      <c r="Q335"/>
      <c r="R335"/>
      <c r="S335"/>
      <c r="T335"/>
      <c r="U335"/>
      <c r="V335"/>
      <c r="W335"/>
      <c r="X335"/>
      <c r="Y335"/>
      <c r="Z335"/>
      <c r="AA335"/>
    </row>
    <row r="336" spans="1:27" s="279" customFormat="1" ht="25.5" customHeight="1" hidden="1">
      <c r="A336" s="273">
        <v>21</v>
      </c>
      <c r="B336" s="273" t="s">
        <v>175</v>
      </c>
      <c r="C336" s="273">
        <v>741</v>
      </c>
      <c r="D336" s="274" t="s">
        <v>846</v>
      </c>
      <c r="E336" s="275" t="s">
        <v>847</v>
      </c>
      <c r="F336" s="273" t="s">
        <v>199</v>
      </c>
      <c r="G336" s="276">
        <v>0</v>
      </c>
      <c r="H336" s="277">
        <v>92</v>
      </c>
      <c r="I336" s="277">
        <f>ROUND(G336*H336,2)</f>
        <v>0</v>
      </c>
      <c r="J336" s="278"/>
      <c r="K336" s="276"/>
      <c r="L336" s="278"/>
      <c r="M336" s="276"/>
      <c r="N336"/>
      <c r="O336"/>
      <c r="P336"/>
      <c r="Q336"/>
      <c r="R336"/>
      <c r="S336"/>
      <c r="T336"/>
      <c r="U336"/>
      <c r="V336"/>
      <c r="W336"/>
      <c r="X336"/>
      <c r="Y336"/>
      <c r="Z336"/>
      <c r="AA336"/>
    </row>
    <row r="337" spans="1:27" s="279" customFormat="1" ht="12.75" hidden="1">
      <c r="A337" s="273">
        <v>22</v>
      </c>
      <c r="B337" s="273" t="s">
        <v>469</v>
      </c>
      <c r="C337" s="273" t="s">
        <v>470</v>
      </c>
      <c r="D337" s="274" t="s">
        <v>848</v>
      </c>
      <c r="E337" s="275" t="s">
        <v>849</v>
      </c>
      <c r="F337" s="273" t="s">
        <v>199</v>
      </c>
      <c r="G337" s="276">
        <v>0</v>
      </c>
      <c r="H337" s="277">
        <v>147.99</v>
      </c>
      <c r="I337" s="277">
        <f>ROUND(G337*H337,2)</f>
        <v>0</v>
      </c>
      <c r="J337" s="278"/>
      <c r="K337" s="276"/>
      <c r="L337" s="278"/>
      <c r="M337" s="276"/>
      <c r="N337"/>
      <c r="O337"/>
      <c r="P337"/>
      <c r="Q337"/>
      <c r="R337"/>
      <c r="S337"/>
      <c r="T337"/>
      <c r="U337"/>
      <c r="V337"/>
      <c r="W337"/>
      <c r="X337"/>
      <c r="Y337"/>
      <c r="Z337"/>
      <c r="AA337"/>
    </row>
    <row r="338" spans="1:27" s="279" customFormat="1" ht="25.5" customHeight="1" hidden="1">
      <c r="A338" s="273">
        <v>23</v>
      </c>
      <c r="B338" s="273" t="s">
        <v>175</v>
      </c>
      <c r="C338" s="273">
        <v>741</v>
      </c>
      <c r="D338" s="274" t="s">
        <v>846</v>
      </c>
      <c r="E338" s="275" t="s">
        <v>847</v>
      </c>
      <c r="F338" s="273" t="s">
        <v>199</v>
      </c>
      <c r="G338" s="276">
        <v>0</v>
      </c>
      <c r="H338" s="277">
        <v>92</v>
      </c>
      <c r="I338" s="277">
        <f>ROUND(G338*H338,2)</f>
        <v>0</v>
      </c>
      <c r="J338" s="278"/>
      <c r="K338" s="276"/>
      <c r="L338" s="278"/>
      <c r="M338" s="276"/>
      <c r="N338"/>
      <c r="O338"/>
      <c r="P338"/>
      <c r="Q338"/>
      <c r="R338"/>
      <c r="S338"/>
      <c r="T338"/>
      <c r="U338"/>
      <c r="V338"/>
      <c r="W338"/>
      <c r="X338"/>
      <c r="Y338"/>
      <c r="Z338"/>
      <c r="AA338"/>
    </row>
    <row r="339" spans="1:27" s="279" customFormat="1" ht="12.75" hidden="1">
      <c r="A339" s="273">
        <v>24</v>
      </c>
      <c r="B339" s="273" t="s">
        <v>469</v>
      </c>
      <c r="C339" s="273" t="s">
        <v>470</v>
      </c>
      <c r="D339" s="274" t="s">
        <v>850</v>
      </c>
      <c r="E339" s="275" t="s">
        <v>851</v>
      </c>
      <c r="F339" s="273" t="s">
        <v>199</v>
      </c>
      <c r="G339" s="276">
        <v>0</v>
      </c>
      <c r="H339" s="277">
        <v>232.14</v>
      </c>
      <c r="I339" s="277">
        <f>ROUND(G339*H339,2)</f>
        <v>0</v>
      </c>
      <c r="J339" s="278"/>
      <c r="K339" s="276"/>
      <c r="L339" s="278"/>
      <c r="M339" s="276"/>
      <c r="N339"/>
      <c r="O339"/>
      <c r="P339"/>
      <c r="Q339"/>
      <c r="R339"/>
      <c r="S339"/>
      <c r="T339"/>
      <c r="U339"/>
      <c r="V339"/>
      <c r="W339"/>
      <c r="X339"/>
      <c r="Y339"/>
      <c r="Z339"/>
      <c r="AA339"/>
    </row>
    <row r="340" spans="1:27" s="279" customFormat="1" ht="25.5" customHeight="1" hidden="1">
      <c r="A340" s="273">
        <v>25</v>
      </c>
      <c r="B340" s="273" t="s">
        <v>175</v>
      </c>
      <c r="C340" s="273">
        <v>741</v>
      </c>
      <c r="D340" s="274" t="s">
        <v>852</v>
      </c>
      <c r="E340" s="275" t="s">
        <v>853</v>
      </c>
      <c r="F340" s="273" t="s">
        <v>199</v>
      </c>
      <c r="G340" s="276">
        <v>0</v>
      </c>
      <c r="H340" s="277">
        <v>88.1</v>
      </c>
      <c r="I340" s="277">
        <f>ROUND(G340*H340,2)</f>
        <v>0</v>
      </c>
      <c r="J340" s="278"/>
      <c r="K340" s="276"/>
      <c r="L340" s="278"/>
      <c r="M340" s="276"/>
      <c r="N340"/>
      <c r="O340"/>
      <c r="P340"/>
      <c r="Q340"/>
      <c r="R340"/>
      <c r="S340"/>
      <c r="T340"/>
      <c r="U340"/>
      <c r="V340"/>
      <c r="W340"/>
      <c r="X340"/>
      <c r="Y340"/>
      <c r="Z340"/>
      <c r="AA340"/>
    </row>
    <row r="341" spans="1:27" s="279" customFormat="1" ht="12.75" hidden="1">
      <c r="A341" s="273">
        <v>26</v>
      </c>
      <c r="B341" s="273" t="s">
        <v>469</v>
      </c>
      <c r="C341" s="273" t="s">
        <v>470</v>
      </c>
      <c r="D341" s="274" t="s">
        <v>854</v>
      </c>
      <c r="E341" s="275" t="s">
        <v>855</v>
      </c>
      <c r="F341" s="273" t="s">
        <v>199</v>
      </c>
      <c r="G341" s="276">
        <v>0</v>
      </c>
      <c r="H341" s="277">
        <v>100.85</v>
      </c>
      <c r="I341" s="277">
        <f>ROUND(G341*H341,2)</f>
        <v>0</v>
      </c>
      <c r="J341" s="278"/>
      <c r="K341" s="276"/>
      <c r="L341" s="278"/>
      <c r="M341" s="276"/>
      <c r="N341"/>
      <c r="O341"/>
      <c r="P341"/>
      <c r="Q341"/>
      <c r="R341"/>
      <c r="S341"/>
      <c r="T341"/>
      <c r="U341"/>
      <c r="V341"/>
      <c r="W341"/>
      <c r="X341"/>
      <c r="Y341"/>
      <c r="Z341"/>
      <c r="AA341"/>
    </row>
    <row r="342" spans="1:27" s="279" customFormat="1" ht="12.75" hidden="1">
      <c r="A342" s="289"/>
      <c r="B342" s="289" t="s">
        <v>469</v>
      </c>
      <c r="C342" s="289" t="s">
        <v>470</v>
      </c>
      <c r="D342" s="290" t="s">
        <v>856</v>
      </c>
      <c r="E342" s="291" t="s">
        <v>857</v>
      </c>
      <c r="F342" s="289" t="s">
        <v>199</v>
      </c>
      <c r="G342" s="283">
        <v>0</v>
      </c>
      <c r="H342" s="292">
        <v>35.44</v>
      </c>
      <c r="I342" s="292">
        <f>ROUND(G342*H342,2)</f>
        <v>0</v>
      </c>
      <c r="J342" s="282"/>
      <c r="K342" s="283"/>
      <c r="L342" s="282"/>
      <c r="M342" s="283"/>
      <c r="N342"/>
      <c r="O342"/>
      <c r="P342"/>
      <c r="Q342"/>
      <c r="R342"/>
      <c r="S342"/>
      <c r="T342"/>
      <c r="U342"/>
      <c r="V342"/>
      <c r="W342"/>
      <c r="X342"/>
      <c r="Y342"/>
      <c r="Z342"/>
      <c r="AA342"/>
    </row>
    <row r="343" spans="1:27" s="279" customFormat="1" ht="12.75" hidden="1">
      <c r="A343" s="273">
        <v>27</v>
      </c>
      <c r="B343" s="273" t="s">
        <v>469</v>
      </c>
      <c r="C343" s="273" t="s">
        <v>470</v>
      </c>
      <c r="D343" s="274" t="s">
        <v>858</v>
      </c>
      <c r="E343" s="275" t="s">
        <v>859</v>
      </c>
      <c r="F343" s="273" t="s">
        <v>199</v>
      </c>
      <c r="G343" s="276">
        <v>0</v>
      </c>
      <c r="H343" s="277">
        <v>50.79</v>
      </c>
      <c r="I343" s="277">
        <f>ROUND(G343*H343,2)</f>
        <v>0</v>
      </c>
      <c r="J343" s="278"/>
      <c r="K343" s="276"/>
      <c r="L343" s="278"/>
      <c r="M343" s="276"/>
      <c r="N343"/>
      <c r="O343"/>
      <c r="P343"/>
      <c r="Q343"/>
      <c r="R343"/>
      <c r="S343"/>
      <c r="T343"/>
      <c r="U343"/>
      <c r="V343"/>
      <c r="W343"/>
      <c r="X343"/>
      <c r="Y343"/>
      <c r="Z343"/>
      <c r="AA343"/>
    </row>
    <row r="344" spans="1:27" s="284" customFormat="1" ht="12.75" hidden="1">
      <c r="A344" s="289"/>
      <c r="B344" s="289" t="s">
        <v>469</v>
      </c>
      <c r="C344" s="289" t="s">
        <v>470</v>
      </c>
      <c r="D344" s="290" t="s">
        <v>860</v>
      </c>
      <c r="E344" s="291" t="s">
        <v>861</v>
      </c>
      <c r="F344" s="289" t="s">
        <v>199</v>
      </c>
      <c r="G344" s="283">
        <v>0</v>
      </c>
      <c r="H344" s="292">
        <v>66.87</v>
      </c>
      <c r="I344" s="292">
        <f>ROUND(G344*H344,2)</f>
        <v>0</v>
      </c>
      <c r="J344" s="282"/>
      <c r="K344" s="283"/>
      <c r="L344" s="282"/>
      <c r="M344" s="283"/>
      <c r="N344"/>
      <c r="O344"/>
      <c r="P344"/>
      <c r="Q344"/>
      <c r="R344"/>
      <c r="S344"/>
      <c r="T344"/>
      <c r="U344"/>
      <c r="V344"/>
      <c r="W344"/>
      <c r="X344"/>
      <c r="Y344"/>
      <c r="Z344"/>
      <c r="AA344"/>
    </row>
    <row r="345" spans="1:27" s="279" customFormat="1" ht="25.5" customHeight="1" hidden="1">
      <c r="A345" s="273">
        <v>28</v>
      </c>
      <c r="B345" s="273" t="s">
        <v>175</v>
      </c>
      <c r="C345" s="273">
        <v>741</v>
      </c>
      <c r="D345" s="274" t="s">
        <v>862</v>
      </c>
      <c r="E345" s="275" t="s">
        <v>863</v>
      </c>
      <c r="F345" s="273" t="s">
        <v>280</v>
      </c>
      <c r="G345" s="276">
        <v>0</v>
      </c>
      <c r="H345" s="277">
        <v>32</v>
      </c>
      <c r="I345" s="277">
        <f>ROUND(G345*H345,2)</f>
        <v>0</v>
      </c>
      <c r="J345" s="278"/>
      <c r="K345" s="276"/>
      <c r="L345" s="278"/>
      <c r="M345" s="276"/>
      <c r="N345"/>
      <c r="O345"/>
      <c r="P345"/>
      <c r="Q345"/>
      <c r="R345"/>
      <c r="S345"/>
      <c r="T345"/>
      <c r="U345"/>
      <c r="V345"/>
      <c r="W345"/>
      <c r="X345"/>
      <c r="Y345"/>
      <c r="Z345"/>
      <c r="AA345"/>
    </row>
    <row r="346" spans="1:27" s="279" customFormat="1" ht="12.75" hidden="1">
      <c r="A346" s="273">
        <v>29</v>
      </c>
      <c r="B346" s="273" t="s">
        <v>469</v>
      </c>
      <c r="C346" s="273" t="s">
        <v>470</v>
      </c>
      <c r="D346" s="274" t="s">
        <v>864</v>
      </c>
      <c r="E346" s="275" t="s">
        <v>865</v>
      </c>
      <c r="F346" s="273" t="s">
        <v>280</v>
      </c>
      <c r="G346" s="276">
        <v>0</v>
      </c>
      <c r="H346" s="277">
        <v>18.1</v>
      </c>
      <c r="I346" s="277">
        <f>ROUND(G346*H346,2)</f>
        <v>0</v>
      </c>
      <c r="J346" s="278"/>
      <c r="K346" s="276"/>
      <c r="L346" s="278"/>
      <c r="M346" s="276"/>
      <c r="N346"/>
      <c r="O346"/>
      <c r="P346"/>
      <c r="Q346"/>
      <c r="R346"/>
      <c r="S346"/>
      <c r="T346"/>
      <c r="U346"/>
      <c r="V346"/>
      <c r="W346"/>
      <c r="X346"/>
      <c r="Y346"/>
      <c r="Z346"/>
      <c r="AA346"/>
    </row>
    <row r="347" spans="1:27" s="279" customFormat="1" ht="25.5" customHeight="1" hidden="1">
      <c r="A347" s="273">
        <v>30</v>
      </c>
      <c r="B347" s="273" t="s">
        <v>175</v>
      </c>
      <c r="C347" s="273">
        <v>741</v>
      </c>
      <c r="D347" s="274" t="s">
        <v>866</v>
      </c>
      <c r="E347" s="275" t="s">
        <v>867</v>
      </c>
      <c r="F347" s="273" t="s">
        <v>280</v>
      </c>
      <c r="G347" s="276">
        <v>0</v>
      </c>
      <c r="H347" s="277">
        <v>37.5</v>
      </c>
      <c r="I347" s="277">
        <f>ROUND(G347*H347,2)</f>
        <v>0</v>
      </c>
      <c r="J347" s="278"/>
      <c r="K347" s="276"/>
      <c r="L347" s="278"/>
      <c r="M347" s="276"/>
      <c r="N347"/>
      <c r="O347"/>
      <c r="P347"/>
      <c r="Q347"/>
      <c r="R347"/>
      <c r="S347"/>
      <c r="T347"/>
      <c r="U347"/>
      <c r="V347"/>
      <c r="W347"/>
      <c r="X347"/>
      <c r="Y347"/>
      <c r="Z347"/>
      <c r="AA347"/>
    </row>
    <row r="348" spans="1:27" s="279" customFormat="1" ht="12.75" hidden="1">
      <c r="A348" s="273">
        <v>31</v>
      </c>
      <c r="B348" s="273" t="s">
        <v>469</v>
      </c>
      <c r="C348" s="273" t="s">
        <v>470</v>
      </c>
      <c r="D348" s="274" t="s">
        <v>868</v>
      </c>
      <c r="E348" s="275" t="s">
        <v>869</v>
      </c>
      <c r="F348" s="273" t="s">
        <v>280</v>
      </c>
      <c r="G348" s="276">
        <v>0</v>
      </c>
      <c r="H348" s="277">
        <v>9.48</v>
      </c>
      <c r="I348" s="277">
        <f>ROUND(G348*H348,2)</f>
        <v>0</v>
      </c>
      <c r="J348" s="278"/>
      <c r="K348" s="276"/>
      <c r="L348" s="278"/>
      <c r="M348" s="276"/>
      <c r="N348"/>
      <c r="O348"/>
      <c r="P348"/>
      <c r="Q348"/>
      <c r="R348"/>
      <c r="S348"/>
      <c r="T348"/>
      <c r="U348"/>
      <c r="V348"/>
      <c r="W348"/>
      <c r="X348"/>
      <c r="Y348"/>
      <c r="Z348"/>
      <c r="AA348"/>
    </row>
    <row r="349" spans="1:27" s="284" customFormat="1" ht="12.75" hidden="1">
      <c r="A349" s="289"/>
      <c r="B349" s="289" t="s">
        <v>175</v>
      </c>
      <c r="C349" s="289">
        <v>741</v>
      </c>
      <c r="D349" s="290" t="s">
        <v>870</v>
      </c>
      <c r="E349" s="291" t="s">
        <v>871</v>
      </c>
      <c r="F349" s="289" t="s">
        <v>280</v>
      </c>
      <c r="G349" s="283">
        <v>0</v>
      </c>
      <c r="H349" s="292">
        <v>79.6</v>
      </c>
      <c r="I349" s="292">
        <f>ROUND(G349*H349,2)</f>
        <v>0</v>
      </c>
      <c r="J349" s="282"/>
      <c r="K349" s="283"/>
      <c r="L349" s="282"/>
      <c r="M349" s="283"/>
      <c r="N349"/>
      <c r="O349"/>
      <c r="P349"/>
      <c r="Q349"/>
      <c r="R349"/>
      <c r="S349"/>
      <c r="T349"/>
      <c r="U349"/>
      <c r="V349"/>
      <c r="W349"/>
      <c r="X349"/>
      <c r="Y349"/>
      <c r="Z349"/>
      <c r="AA349"/>
    </row>
    <row r="350" spans="1:27" s="284" customFormat="1" ht="25.5" customHeight="1" hidden="1">
      <c r="A350" s="289"/>
      <c r="B350" s="289" t="s">
        <v>469</v>
      </c>
      <c r="C350" s="289" t="s">
        <v>470</v>
      </c>
      <c r="D350" s="290" t="s">
        <v>872</v>
      </c>
      <c r="E350" s="291" t="s">
        <v>873</v>
      </c>
      <c r="F350" s="289" t="s">
        <v>280</v>
      </c>
      <c r="G350" s="283">
        <f>G349</f>
        <v>0</v>
      </c>
      <c r="H350" s="292">
        <v>219.08</v>
      </c>
      <c r="I350" s="292">
        <f>ROUND(G350*H350,2)</f>
        <v>0</v>
      </c>
      <c r="J350" s="282"/>
      <c r="K350" s="283"/>
      <c r="L350" s="282"/>
      <c r="M350" s="283"/>
      <c r="N350"/>
      <c r="O350"/>
      <c r="P350"/>
      <c r="Q350"/>
      <c r="R350"/>
      <c r="S350"/>
      <c r="T350"/>
      <c r="U350"/>
      <c r="V350"/>
      <c r="W350"/>
      <c r="X350"/>
      <c r="Y350"/>
      <c r="Z350"/>
      <c r="AA350"/>
    </row>
    <row r="351" spans="1:27" s="279" customFormat="1" ht="12.75" hidden="1">
      <c r="A351" s="273">
        <v>32</v>
      </c>
      <c r="B351" s="273" t="s">
        <v>469</v>
      </c>
      <c r="C351" s="273" t="s">
        <v>470</v>
      </c>
      <c r="D351" s="274" t="s">
        <v>874</v>
      </c>
      <c r="E351" s="275" t="s">
        <v>875</v>
      </c>
      <c r="F351" s="273" t="s">
        <v>280</v>
      </c>
      <c r="G351" s="332">
        <v>0</v>
      </c>
      <c r="H351" s="277">
        <v>16.6</v>
      </c>
      <c r="I351" s="277">
        <f>ROUND(G351*H351,2)</f>
        <v>0</v>
      </c>
      <c r="J351" s="278"/>
      <c r="K351" s="276"/>
      <c r="L351" s="278"/>
      <c r="M351" s="276"/>
      <c r="N351"/>
      <c r="O351"/>
      <c r="P351"/>
      <c r="Q351"/>
      <c r="R351"/>
      <c r="S351"/>
      <c r="T351"/>
      <c r="U351"/>
      <c r="V351"/>
      <c r="W351"/>
      <c r="X351"/>
      <c r="Y351"/>
      <c r="Z351"/>
      <c r="AA351"/>
    </row>
    <row r="352" spans="1:27" s="279" customFormat="1" ht="25.5" customHeight="1" hidden="1">
      <c r="A352" s="273">
        <v>33</v>
      </c>
      <c r="B352" s="273" t="s">
        <v>175</v>
      </c>
      <c r="C352" s="273">
        <v>741</v>
      </c>
      <c r="D352" s="274" t="s">
        <v>876</v>
      </c>
      <c r="E352" s="275" t="s">
        <v>877</v>
      </c>
      <c r="F352" s="273" t="s">
        <v>280</v>
      </c>
      <c r="G352" s="332">
        <v>0</v>
      </c>
      <c r="H352" s="277">
        <v>33.3</v>
      </c>
      <c r="I352" s="277">
        <f>ROUND(G352*H352,2)</f>
        <v>0</v>
      </c>
      <c r="J352" s="278"/>
      <c r="K352" s="276"/>
      <c r="L352" s="278"/>
      <c r="M352" s="276"/>
      <c r="N352"/>
      <c r="O352"/>
      <c r="P352"/>
      <c r="Q352"/>
      <c r="R352"/>
      <c r="S352"/>
      <c r="T352"/>
      <c r="U352"/>
      <c r="V352"/>
      <c r="W352"/>
      <c r="X352"/>
      <c r="Y352"/>
      <c r="Z352"/>
      <c r="AA352"/>
    </row>
    <row r="353" spans="1:27" s="279" customFormat="1" ht="12.75" hidden="1">
      <c r="A353" s="273">
        <v>34</v>
      </c>
      <c r="B353" s="273" t="s">
        <v>469</v>
      </c>
      <c r="C353" s="273" t="s">
        <v>470</v>
      </c>
      <c r="D353" s="274" t="s">
        <v>878</v>
      </c>
      <c r="E353" s="275" t="s">
        <v>879</v>
      </c>
      <c r="F353" s="273" t="s">
        <v>280</v>
      </c>
      <c r="G353" s="332">
        <v>0</v>
      </c>
      <c r="H353" s="277">
        <v>19.27</v>
      </c>
      <c r="I353" s="277">
        <f>ROUND(G353*H353,2)</f>
        <v>0</v>
      </c>
      <c r="J353" s="278"/>
      <c r="K353" s="276"/>
      <c r="L353" s="278"/>
      <c r="M353" s="276"/>
      <c r="N353"/>
      <c r="O353"/>
      <c r="P353"/>
      <c r="Q353"/>
      <c r="R353"/>
      <c r="S353"/>
      <c r="T353"/>
      <c r="U353"/>
      <c r="V353"/>
      <c r="W353"/>
      <c r="X353"/>
      <c r="Y353"/>
      <c r="Z353"/>
      <c r="AA353"/>
    </row>
    <row r="354" spans="1:27" s="279" customFormat="1" ht="25.5" customHeight="1" hidden="1">
      <c r="A354" s="273">
        <v>35</v>
      </c>
      <c r="B354" s="273" t="s">
        <v>175</v>
      </c>
      <c r="C354" s="273">
        <v>741</v>
      </c>
      <c r="D354" s="274" t="s">
        <v>880</v>
      </c>
      <c r="E354" s="275" t="s">
        <v>881</v>
      </c>
      <c r="F354" s="273" t="s">
        <v>280</v>
      </c>
      <c r="G354" s="332">
        <v>0</v>
      </c>
      <c r="H354" s="277">
        <v>36.4</v>
      </c>
      <c r="I354" s="277">
        <f>ROUND(G354*H354,2)</f>
        <v>0</v>
      </c>
      <c r="J354" s="278"/>
      <c r="K354" s="276"/>
      <c r="L354" s="278"/>
      <c r="M354" s="276"/>
      <c r="N354"/>
      <c r="O354"/>
      <c r="P354"/>
      <c r="Q354"/>
      <c r="R354"/>
      <c r="S354"/>
      <c r="T354"/>
      <c r="U354"/>
      <c r="V354"/>
      <c r="W354"/>
      <c r="X354"/>
      <c r="Y354"/>
      <c r="Z354"/>
      <c r="AA354"/>
    </row>
    <row r="355" spans="1:27" s="284" customFormat="1" ht="12.75" hidden="1">
      <c r="A355" s="289"/>
      <c r="B355" s="289" t="s">
        <v>469</v>
      </c>
      <c r="C355" s="289" t="s">
        <v>470</v>
      </c>
      <c r="D355" s="290" t="s">
        <v>882</v>
      </c>
      <c r="E355" s="291" t="s">
        <v>883</v>
      </c>
      <c r="F355" s="289" t="s">
        <v>280</v>
      </c>
      <c r="G355" s="283">
        <v>0</v>
      </c>
      <c r="H355" s="292">
        <v>14.68</v>
      </c>
      <c r="I355" s="292">
        <f>ROUND(G355*H355,2)</f>
        <v>0</v>
      </c>
      <c r="J355" s="282"/>
      <c r="K355" s="283"/>
      <c r="L355" s="282"/>
      <c r="M355" s="283"/>
      <c r="N355"/>
      <c r="O355"/>
      <c r="P355"/>
      <c r="Q355"/>
      <c r="R355"/>
      <c r="S355"/>
      <c r="T355"/>
      <c r="U355"/>
      <c r="V355"/>
      <c r="W355"/>
      <c r="X355"/>
      <c r="Y355"/>
      <c r="Z355"/>
      <c r="AA355"/>
    </row>
    <row r="356" spans="1:27" s="284" customFormat="1" ht="25.5" customHeight="1" hidden="1">
      <c r="A356" s="289"/>
      <c r="B356" s="289" t="s">
        <v>175</v>
      </c>
      <c r="C356" s="289">
        <v>741</v>
      </c>
      <c r="D356" s="290" t="s">
        <v>885</v>
      </c>
      <c r="E356" s="291" t="s">
        <v>886</v>
      </c>
      <c r="F356" s="289" t="s">
        <v>280</v>
      </c>
      <c r="G356" s="283">
        <f>G355</f>
        <v>0</v>
      </c>
      <c r="H356" s="292">
        <v>30.1</v>
      </c>
      <c r="I356" s="292">
        <f>ROUND(G356*H356,2)</f>
        <v>0</v>
      </c>
      <c r="J356" s="282"/>
      <c r="K356" s="283"/>
      <c r="L356" s="282"/>
      <c r="M356" s="283"/>
      <c r="N356"/>
      <c r="O356"/>
      <c r="P356"/>
      <c r="Q356"/>
      <c r="R356"/>
      <c r="S356"/>
      <c r="T356"/>
      <c r="U356"/>
      <c r="V356"/>
      <c r="W356"/>
      <c r="X356"/>
      <c r="Y356"/>
      <c r="Z356"/>
      <c r="AA356"/>
    </row>
    <row r="357" spans="1:27" s="279" customFormat="1" ht="25.5" customHeight="1" hidden="1">
      <c r="A357" s="273">
        <v>36</v>
      </c>
      <c r="B357" s="273" t="s">
        <v>175</v>
      </c>
      <c r="C357" s="273">
        <v>741</v>
      </c>
      <c r="D357" s="274" t="s">
        <v>887</v>
      </c>
      <c r="E357" s="275" t="s">
        <v>888</v>
      </c>
      <c r="F357" s="273" t="s">
        <v>199</v>
      </c>
      <c r="G357" s="276">
        <v>0</v>
      </c>
      <c r="H357" s="277">
        <v>5500</v>
      </c>
      <c r="I357" s="277">
        <f>ROUND(G357*H357,2)</f>
        <v>0</v>
      </c>
      <c r="J357" s="278"/>
      <c r="K357" s="276"/>
      <c r="L357" s="278"/>
      <c r="M357" s="276"/>
      <c r="N357"/>
      <c r="O357"/>
      <c r="P357"/>
      <c r="Q357"/>
      <c r="R357"/>
      <c r="S357"/>
      <c r="T357"/>
      <c r="U357"/>
      <c r="V357"/>
      <c r="W357"/>
      <c r="X357"/>
      <c r="Y357"/>
      <c r="Z357"/>
      <c r="AA357"/>
    </row>
    <row r="358" spans="1:27" s="279" customFormat="1" ht="12.75" hidden="1">
      <c r="A358" s="273"/>
      <c r="B358" s="273"/>
      <c r="C358" s="273"/>
      <c r="D358" s="294">
        <v>741</v>
      </c>
      <c r="E358" s="294" t="s">
        <v>889</v>
      </c>
      <c r="F358" s="273"/>
      <c r="G358" s="276"/>
      <c r="H358" s="277"/>
      <c r="I358" s="295">
        <f>SUM(I359:I373)</f>
        <v>0</v>
      </c>
      <c r="J358" s="278"/>
      <c r="K358" s="276"/>
      <c r="L358" s="278"/>
      <c r="M358" s="276"/>
      <c r="N358"/>
      <c r="O358"/>
      <c r="P358"/>
      <c r="Q358"/>
      <c r="R358"/>
      <c r="S358"/>
      <c r="T358"/>
      <c r="U358"/>
      <c r="V358"/>
      <c r="W358"/>
      <c r="X358"/>
      <c r="Y358"/>
      <c r="Z358"/>
      <c r="AA358"/>
    </row>
    <row r="359" spans="1:27" s="279" customFormat="1" ht="12.75" hidden="1">
      <c r="A359" s="273">
        <v>91</v>
      </c>
      <c r="B359" s="273" t="s">
        <v>175</v>
      </c>
      <c r="C359" s="273">
        <v>741</v>
      </c>
      <c r="D359" s="274" t="s">
        <v>824</v>
      </c>
      <c r="E359" s="275" t="s">
        <v>825</v>
      </c>
      <c r="F359" s="273" t="s">
        <v>199</v>
      </c>
      <c r="G359" s="276">
        <v>0</v>
      </c>
      <c r="H359" s="277">
        <v>172</v>
      </c>
      <c r="I359" s="277">
        <f>ROUND(G359*H359,2)</f>
        <v>0</v>
      </c>
      <c r="J359" s="278"/>
      <c r="K359" s="276"/>
      <c r="L359" s="278"/>
      <c r="M359" s="276"/>
      <c r="N359"/>
      <c r="O359"/>
      <c r="P359"/>
      <c r="Q359"/>
      <c r="R359"/>
      <c r="S359"/>
      <c r="T359"/>
      <c r="U359"/>
      <c r="V359"/>
      <c r="W359"/>
      <c r="X359"/>
      <c r="Y359"/>
      <c r="Z359"/>
      <c r="AA359"/>
    </row>
    <row r="360" spans="1:27" s="279" customFormat="1" ht="25.5" customHeight="1" hidden="1">
      <c r="A360" s="273">
        <v>92</v>
      </c>
      <c r="B360" s="273" t="s">
        <v>469</v>
      </c>
      <c r="C360" s="273" t="s">
        <v>470</v>
      </c>
      <c r="D360" s="274" t="s">
        <v>890</v>
      </c>
      <c r="E360" s="275" t="s">
        <v>891</v>
      </c>
      <c r="F360" s="273" t="s">
        <v>199</v>
      </c>
      <c r="G360" s="276">
        <f>G359</f>
        <v>0</v>
      </c>
      <c r="H360" s="277">
        <v>1556.52</v>
      </c>
      <c r="I360" s="277">
        <f>ROUND(G360*H360,2)</f>
        <v>0</v>
      </c>
      <c r="J360" s="278"/>
      <c r="K360" s="276"/>
      <c r="L360" s="278"/>
      <c r="M360" s="276"/>
      <c r="N360"/>
      <c r="O360"/>
      <c r="P360"/>
      <c r="Q360"/>
      <c r="R360"/>
      <c r="S360"/>
      <c r="T360"/>
      <c r="U360"/>
      <c r="V360"/>
      <c r="W360"/>
      <c r="X360"/>
      <c r="Y360"/>
      <c r="Z360"/>
      <c r="AA360"/>
    </row>
    <row r="361" spans="1:27" s="279" customFormat="1" ht="25.5" customHeight="1" hidden="1">
      <c r="A361" s="273">
        <v>93</v>
      </c>
      <c r="B361" s="273" t="s">
        <v>175</v>
      </c>
      <c r="C361" s="273">
        <v>741</v>
      </c>
      <c r="D361" s="274" t="s">
        <v>893</v>
      </c>
      <c r="E361" s="275" t="s">
        <v>894</v>
      </c>
      <c r="F361" s="273" t="s">
        <v>199</v>
      </c>
      <c r="G361" s="276">
        <v>0</v>
      </c>
      <c r="H361" s="277">
        <v>328</v>
      </c>
      <c r="I361" s="277">
        <f>ROUND(G361*H361,2)</f>
        <v>0</v>
      </c>
      <c r="J361" s="278"/>
      <c r="K361" s="276"/>
      <c r="L361" s="278"/>
      <c r="M361" s="276"/>
      <c r="N361"/>
      <c r="O361"/>
      <c r="P361"/>
      <c r="Q361"/>
      <c r="R361"/>
      <c r="S361"/>
      <c r="T361"/>
      <c r="U361"/>
      <c r="V361"/>
      <c r="W361"/>
      <c r="X361"/>
      <c r="Y361"/>
      <c r="Z361"/>
      <c r="AA361"/>
    </row>
    <row r="362" spans="1:27" s="279" customFormat="1" ht="63.75" customHeight="1" hidden="1">
      <c r="A362" s="273">
        <v>94</v>
      </c>
      <c r="B362" s="273" t="s">
        <v>469</v>
      </c>
      <c r="C362" s="273" t="s">
        <v>895</v>
      </c>
      <c r="D362" s="274" t="s">
        <v>896</v>
      </c>
      <c r="E362" s="275" t="s">
        <v>897</v>
      </c>
      <c r="F362" s="273" t="s">
        <v>199</v>
      </c>
      <c r="G362" s="276">
        <f>G361</f>
        <v>0</v>
      </c>
      <c r="H362" s="277">
        <f>4200+500</f>
        <v>4700</v>
      </c>
      <c r="I362" s="277">
        <f>ROUND(G362*H362,2)</f>
        <v>0</v>
      </c>
      <c r="J362" s="278"/>
      <c r="K362" s="276"/>
      <c r="L362" s="278"/>
      <c r="M362" s="276"/>
      <c r="N362"/>
      <c r="O362"/>
      <c r="P362"/>
      <c r="Q362"/>
      <c r="R362"/>
      <c r="S362"/>
      <c r="T362"/>
      <c r="U362"/>
      <c r="V362"/>
      <c r="W362"/>
      <c r="X362"/>
      <c r="Y362"/>
      <c r="Z362"/>
      <c r="AA362"/>
    </row>
    <row r="363" spans="1:27" s="279" customFormat="1" ht="25.5" customHeight="1" hidden="1">
      <c r="A363" s="289"/>
      <c r="B363" s="289" t="s">
        <v>175</v>
      </c>
      <c r="C363" s="289">
        <v>741</v>
      </c>
      <c r="D363" s="290" t="s">
        <v>899</v>
      </c>
      <c r="E363" s="291" t="s">
        <v>900</v>
      </c>
      <c r="F363" s="289" t="s">
        <v>199</v>
      </c>
      <c r="G363" s="283">
        <v>0</v>
      </c>
      <c r="H363" s="292">
        <v>108</v>
      </c>
      <c r="I363" s="292">
        <f>ROUND(G363*H363,2)</f>
        <v>0</v>
      </c>
      <c r="J363" s="282"/>
      <c r="K363" s="283"/>
      <c r="L363" s="282"/>
      <c r="M363" s="283"/>
      <c r="N363"/>
      <c r="O363"/>
      <c r="P363"/>
      <c r="Q363"/>
      <c r="R363"/>
      <c r="S363"/>
      <c r="T363"/>
      <c r="U363"/>
      <c r="V363"/>
      <c r="W363"/>
      <c r="X363"/>
      <c r="Y363"/>
      <c r="Z363"/>
      <c r="AA363"/>
    </row>
    <row r="364" spans="1:27" s="279" customFormat="1" ht="12.75" hidden="1">
      <c r="A364" s="289"/>
      <c r="B364" s="289" t="s">
        <v>469</v>
      </c>
      <c r="C364" s="289" t="s">
        <v>470</v>
      </c>
      <c r="D364" s="290" t="s">
        <v>901</v>
      </c>
      <c r="E364" s="291" t="s">
        <v>902</v>
      </c>
      <c r="F364" s="289" t="s">
        <v>199</v>
      </c>
      <c r="G364" s="283">
        <v>0</v>
      </c>
      <c r="H364" s="292">
        <v>95</v>
      </c>
      <c r="I364" s="292">
        <f>ROUND(G364*H364,2)</f>
        <v>0</v>
      </c>
      <c r="J364" s="282"/>
      <c r="K364" s="283"/>
      <c r="L364" s="282"/>
      <c r="M364" s="283"/>
      <c r="N364"/>
      <c r="O364"/>
      <c r="P364"/>
      <c r="Q364"/>
      <c r="R364"/>
      <c r="S364"/>
      <c r="T364"/>
      <c r="U364"/>
      <c r="V364"/>
      <c r="W364"/>
      <c r="X364"/>
      <c r="Y364"/>
      <c r="Z364"/>
      <c r="AA364"/>
    </row>
    <row r="365" spans="1:27" s="279" customFormat="1" ht="12.75" hidden="1">
      <c r="A365" s="289"/>
      <c r="B365" s="289" t="s">
        <v>469</v>
      </c>
      <c r="C365" s="289" t="s">
        <v>470</v>
      </c>
      <c r="D365" s="290" t="s">
        <v>903</v>
      </c>
      <c r="E365" s="291" t="s">
        <v>904</v>
      </c>
      <c r="F365" s="289" t="s">
        <v>199</v>
      </c>
      <c r="G365" s="283">
        <v>0</v>
      </c>
      <c r="H365" s="292">
        <v>31.42</v>
      </c>
      <c r="I365" s="292">
        <f>ROUND(G365*H365,2)</f>
        <v>0</v>
      </c>
      <c r="J365" s="282"/>
      <c r="K365" s="283"/>
      <c r="L365" s="282"/>
      <c r="M365" s="283"/>
      <c r="N365"/>
      <c r="O365"/>
      <c r="P365"/>
      <c r="Q365"/>
      <c r="R365"/>
      <c r="S365"/>
      <c r="T365"/>
      <c r="U365"/>
      <c r="V365"/>
      <c r="W365"/>
      <c r="X365"/>
      <c r="Y365"/>
      <c r="Z365"/>
      <c r="AA365"/>
    </row>
    <row r="366" spans="1:27" s="279" customFormat="1" ht="25.5" customHeight="1" hidden="1">
      <c r="A366" s="273">
        <v>95</v>
      </c>
      <c r="B366" s="273" t="s">
        <v>175</v>
      </c>
      <c r="C366" s="273">
        <v>741</v>
      </c>
      <c r="D366" s="274" t="s">
        <v>905</v>
      </c>
      <c r="E366" s="275" t="s">
        <v>906</v>
      </c>
      <c r="F366" s="273" t="s">
        <v>199</v>
      </c>
      <c r="G366" s="276">
        <v>0</v>
      </c>
      <c r="H366" s="277">
        <v>123</v>
      </c>
      <c r="I366" s="277">
        <f>ROUND(G366*H366,2)</f>
        <v>0</v>
      </c>
      <c r="J366" s="278"/>
      <c r="K366" s="276"/>
      <c r="L366" s="278"/>
      <c r="M366" s="276"/>
      <c r="N366"/>
      <c r="O366"/>
      <c r="P366"/>
      <c r="Q366"/>
      <c r="R366"/>
      <c r="S366"/>
      <c r="T366"/>
      <c r="U366"/>
      <c r="V366"/>
      <c r="W366"/>
      <c r="X366"/>
      <c r="Y366"/>
      <c r="Z366"/>
      <c r="AA366"/>
    </row>
    <row r="367" spans="1:27" s="279" customFormat="1" ht="12.75" hidden="1">
      <c r="A367" s="273">
        <v>96</v>
      </c>
      <c r="B367" s="273" t="s">
        <v>469</v>
      </c>
      <c r="C367" s="273" t="s">
        <v>470</v>
      </c>
      <c r="D367" s="274" t="s">
        <v>907</v>
      </c>
      <c r="E367" s="275" t="s">
        <v>908</v>
      </c>
      <c r="F367" s="273" t="s">
        <v>199</v>
      </c>
      <c r="G367" s="276">
        <v>0</v>
      </c>
      <c r="H367" s="277">
        <v>127.53</v>
      </c>
      <c r="I367" s="277">
        <f>ROUND(G367*H367,2)</f>
        <v>0</v>
      </c>
      <c r="J367" s="278"/>
      <c r="K367" s="276"/>
      <c r="L367" s="278"/>
      <c r="M367" s="276"/>
      <c r="N367"/>
      <c r="O367"/>
      <c r="P367"/>
      <c r="Q367"/>
      <c r="R367"/>
      <c r="S367"/>
      <c r="T367"/>
      <c r="U367"/>
      <c r="V367"/>
      <c r="W367"/>
      <c r="X367"/>
      <c r="Y367"/>
      <c r="Z367"/>
      <c r="AA367"/>
    </row>
    <row r="368" spans="1:27" s="279" customFormat="1" ht="12.75" hidden="1">
      <c r="A368" s="273">
        <v>97</v>
      </c>
      <c r="B368" s="273" t="s">
        <v>469</v>
      </c>
      <c r="C368" s="273" t="s">
        <v>470</v>
      </c>
      <c r="D368" s="274" t="s">
        <v>909</v>
      </c>
      <c r="E368" s="275" t="s">
        <v>910</v>
      </c>
      <c r="F368" s="273" t="s">
        <v>199</v>
      </c>
      <c r="G368" s="276">
        <v>0</v>
      </c>
      <c r="H368" s="277">
        <v>39.09</v>
      </c>
      <c r="I368" s="277">
        <f>ROUND(G368*H368,2)</f>
        <v>0</v>
      </c>
      <c r="J368" s="278"/>
      <c r="K368" s="276"/>
      <c r="L368" s="278"/>
      <c r="M368" s="276"/>
      <c r="N368"/>
      <c r="O368"/>
      <c r="P368"/>
      <c r="Q368"/>
      <c r="R368"/>
      <c r="S368"/>
      <c r="T368"/>
      <c r="U368"/>
      <c r="V368"/>
      <c r="W368"/>
      <c r="X368"/>
      <c r="Y368"/>
      <c r="Z368"/>
      <c r="AA368"/>
    </row>
    <row r="369" spans="1:27" s="279" customFormat="1" ht="12.75" hidden="1">
      <c r="A369" s="273">
        <v>98</v>
      </c>
      <c r="B369" s="273" t="s">
        <v>469</v>
      </c>
      <c r="C369" s="273" t="s">
        <v>470</v>
      </c>
      <c r="D369" s="274" t="s">
        <v>856</v>
      </c>
      <c r="E369" s="275" t="s">
        <v>857</v>
      </c>
      <c r="F369" s="273" t="s">
        <v>199</v>
      </c>
      <c r="G369" s="276">
        <v>0</v>
      </c>
      <c r="H369" s="277">
        <v>35.44</v>
      </c>
      <c r="I369" s="277">
        <f>ROUND(G369*H369,2)</f>
        <v>0</v>
      </c>
      <c r="J369" s="278"/>
      <c r="K369" s="276"/>
      <c r="L369" s="278"/>
      <c r="M369" s="276"/>
      <c r="N369"/>
      <c r="O369"/>
      <c r="P369"/>
      <c r="Q369"/>
      <c r="R369"/>
      <c r="S369"/>
      <c r="T369"/>
      <c r="U369"/>
      <c r="V369"/>
      <c r="W369"/>
      <c r="X369"/>
      <c r="Y369"/>
      <c r="Z369"/>
      <c r="AA369"/>
    </row>
    <row r="370" spans="1:27" s="279" customFormat="1" ht="12.75" hidden="1">
      <c r="A370" s="289"/>
      <c r="B370" s="289" t="s">
        <v>469</v>
      </c>
      <c r="C370" s="289" t="s">
        <v>470</v>
      </c>
      <c r="D370" s="290" t="s">
        <v>858</v>
      </c>
      <c r="E370" s="291" t="s">
        <v>859</v>
      </c>
      <c r="F370" s="289" t="s">
        <v>199</v>
      </c>
      <c r="G370" s="283">
        <v>0</v>
      </c>
      <c r="H370" s="292">
        <v>50.79</v>
      </c>
      <c r="I370" s="292">
        <f>ROUND(G370*H370,2)</f>
        <v>0</v>
      </c>
      <c r="J370" s="282"/>
      <c r="K370" s="283"/>
      <c r="L370" s="282"/>
      <c r="M370" s="283"/>
      <c r="N370"/>
      <c r="O370"/>
      <c r="P370"/>
      <c r="Q370"/>
      <c r="R370"/>
      <c r="S370"/>
      <c r="T370"/>
      <c r="U370"/>
      <c r="V370"/>
      <c r="W370"/>
      <c r="X370"/>
      <c r="Y370"/>
      <c r="Z370"/>
      <c r="AA370"/>
    </row>
    <row r="371" spans="1:27" s="279" customFormat="1" ht="12.75" hidden="1">
      <c r="A371" s="289"/>
      <c r="B371" s="289" t="s">
        <v>469</v>
      </c>
      <c r="C371" s="289" t="s">
        <v>470</v>
      </c>
      <c r="D371" s="290" t="s">
        <v>860</v>
      </c>
      <c r="E371" s="291" t="s">
        <v>861</v>
      </c>
      <c r="F371" s="289" t="s">
        <v>199</v>
      </c>
      <c r="G371" s="283">
        <v>0</v>
      </c>
      <c r="H371" s="292">
        <v>66.87</v>
      </c>
      <c r="I371" s="292">
        <f>ROUND(G371*H371,2)</f>
        <v>0</v>
      </c>
      <c r="J371" s="282"/>
      <c r="K371" s="283"/>
      <c r="L371" s="282"/>
      <c r="M371" s="283"/>
      <c r="N371"/>
      <c r="O371"/>
      <c r="P371"/>
      <c r="Q371"/>
      <c r="R371"/>
      <c r="S371"/>
      <c r="T371"/>
      <c r="U371"/>
      <c r="V371"/>
      <c r="W371"/>
      <c r="X371"/>
      <c r="Y371"/>
      <c r="Z371"/>
      <c r="AA371"/>
    </row>
    <row r="372" spans="1:27" s="279" customFormat="1" ht="25.5" customHeight="1" hidden="1">
      <c r="A372" s="273">
        <v>99</v>
      </c>
      <c r="B372" s="273" t="s">
        <v>175</v>
      </c>
      <c r="C372" s="273">
        <v>741</v>
      </c>
      <c r="D372" s="274" t="s">
        <v>911</v>
      </c>
      <c r="E372" s="275" t="s">
        <v>912</v>
      </c>
      <c r="F372" s="273" t="s">
        <v>280</v>
      </c>
      <c r="G372" s="276">
        <v>0</v>
      </c>
      <c r="H372" s="277">
        <v>30.5</v>
      </c>
      <c r="I372" s="277">
        <f>ROUND(G372*H372,2)</f>
        <v>0</v>
      </c>
      <c r="J372" s="278"/>
      <c r="K372" s="276"/>
      <c r="L372" s="278"/>
      <c r="M372" s="276"/>
      <c r="N372"/>
      <c r="O372"/>
      <c r="P372"/>
      <c r="Q372"/>
      <c r="R372"/>
      <c r="S372"/>
      <c r="T372"/>
      <c r="U372"/>
      <c r="V372"/>
      <c r="W372"/>
      <c r="X372"/>
      <c r="Y372"/>
      <c r="Z372"/>
      <c r="AA372"/>
    </row>
    <row r="373" spans="1:27" s="279" customFormat="1" ht="12.75" hidden="1">
      <c r="A373" s="273">
        <v>100</v>
      </c>
      <c r="B373" s="273" t="s">
        <v>469</v>
      </c>
      <c r="C373" s="273" t="s">
        <v>470</v>
      </c>
      <c r="D373" s="274" t="s">
        <v>913</v>
      </c>
      <c r="E373" s="275" t="s">
        <v>914</v>
      </c>
      <c r="F373" s="273" t="s">
        <v>280</v>
      </c>
      <c r="G373" s="276">
        <v>0</v>
      </c>
      <c r="H373" s="277">
        <v>11.08</v>
      </c>
      <c r="I373" s="277">
        <f>ROUND(G373*H373,2)</f>
        <v>0</v>
      </c>
      <c r="J373" s="278"/>
      <c r="K373" s="276"/>
      <c r="L373" s="278"/>
      <c r="M373" s="276"/>
      <c r="N373"/>
      <c r="O373"/>
      <c r="P373"/>
      <c r="Q373"/>
      <c r="R373"/>
      <c r="S373"/>
      <c r="T373"/>
      <c r="U373"/>
      <c r="V373"/>
      <c r="W373"/>
      <c r="X373"/>
      <c r="Y373"/>
      <c r="Z373"/>
      <c r="AA373"/>
    </row>
    <row r="374" spans="1:27" s="267" customFormat="1" ht="12.75">
      <c r="A374" s="281"/>
      <c r="B374" s="285"/>
      <c r="D374" s="286" t="s">
        <v>915</v>
      </c>
      <c r="E374" s="286" t="s">
        <v>916</v>
      </c>
      <c r="I374" s="287">
        <f>I375+I390+I410+I415+I412</f>
        <v>0</v>
      </c>
      <c r="K374" s="288" t="e">
        <f>K375+K379+"#REF!+#REF!+K471+K498"</f>
        <v>#VALUE!</v>
      </c>
      <c r="M374" s="288" t="e">
        <f>M375+M379+"#REF!+#REF!+M471+M498"</f>
        <v>#VALUE!</v>
      </c>
      <c r="N374"/>
      <c r="O374"/>
      <c r="P374"/>
      <c r="Q374"/>
      <c r="R374"/>
      <c r="S374"/>
      <c r="T374"/>
      <c r="U374"/>
      <c r="V374"/>
      <c r="W374"/>
      <c r="X374"/>
      <c r="Y374"/>
      <c r="Z374"/>
      <c r="AA374"/>
    </row>
    <row r="375" spans="1:27" s="279" customFormat="1" ht="12.75">
      <c r="A375" s="273"/>
      <c r="B375" s="273"/>
      <c r="C375" s="273"/>
      <c r="D375" s="274"/>
      <c r="E375" s="294"/>
      <c r="F375" s="273"/>
      <c r="G375" s="276"/>
      <c r="H375" s="277"/>
      <c r="I375" s="295"/>
      <c r="J375" s="278"/>
      <c r="K375" s="276"/>
      <c r="L375" s="278"/>
      <c r="M375" s="276"/>
      <c r="N375"/>
      <c r="O375"/>
      <c r="P375"/>
      <c r="Q375"/>
      <c r="R375"/>
      <c r="S375"/>
      <c r="T375"/>
      <c r="U375"/>
      <c r="V375"/>
      <c r="W375"/>
      <c r="X375"/>
      <c r="Y375"/>
      <c r="Z375"/>
      <c r="AA375"/>
    </row>
    <row r="376" spans="1:27" s="284" customFormat="1" ht="63.75" customHeight="1" hidden="1">
      <c r="A376" s="289"/>
      <c r="B376" s="289"/>
      <c r="C376" s="289"/>
      <c r="D376" s="290"/>
      <c r="E376" s="291"/>
      <c r="F376" s="289"/>
      <c r="G376" s="283"/>
      <c r="H376" s="292"/>
      <c r="I376" s="292"/>
      <c r="J376" s="282"/>
      <c r="K376" s="283"/>
      <c r="L376" s="282"/>
      <c r="M376" s="283"/>
      <c r="N376"/>
      <c r="O376"/>
      <c r="P376"/>
      <c r="Q376"/>
      <c r="R376"/>
      <c r="S376"/>
      <c r="T376"/>
      <c r="U376"/>
      <c r="V376"/>
      <c r="W376"/>
      <c r="X376"/>
      <c r="Y376"/>
      <c r="Z376"/>
      <c r="AA376"/>
    </row>
    <row r="377" spans="1:27" s="284" customFormat="1" ht="76.5" customHeight="1" hidden="1">
      <c r="A377" s="289"/>
      <c r="B377" s="289"/>
      <c r="C377" s="289"/>
      <c r="D377" s="290"/>
      <c r="E377" s="291"/>
      <c r="F377" s="289"/>
      <c r="G377" s="283"/>
      <c r="H377" s="292"/>
      <c r="I377" s="292"/>
      <c r="J377" s="282"/>
      <c r="K377" s="283"/>
      <c r="L377" s="282"/>
      <c r="M377" s="283"/>
      <c r="N377"/>
      <c r="O377"/>
      <c r="P377"/>
      <c r="Q377"/>
      <c r="R377"/>
      <c r="S377"/>
      <c r="T377"/>
      <c r="U377"/>
      <c r="V377"/>
      <c r="W377"/>
      <c r="X377"/>
      <c r="Y377"/>
      <c r="Z377"/>
      <c r="AA377"/>
    </row>
    <row r="378" spans="1:27" s="284" customFormat="1" ht="89.25" customHeight="1" hidden="1">
      <c r="A378" s="289"/>
      <c r="B378" s="289"/>
      <c r="C378" s="289"/>
      <c r="D378" s="290"/>
      <c r="E378" s="291"/>
      <c r="F378" s="289"/>
      <c r="G378" s="283"/>
      <c r="H378" s="292"/>
      <c r="I378" s="292"/>
      <c r="J378" s="282"/>
      <c r="K378" s="283"/>
      <c r="L378" s="282"/>
      <c r="M378" s="283"/>
      <c r="N378"/>
      <c r="O378"/>
      <c r="P378"/>
      <c r="Q378"/>
      <c r="R378"/>
      <c r="S378"/>
      <c r="T378"/>
      <c r="U378"/>
      <c r="V378"/>
      <c r="W378"/>
      <c r="X378"/>
      <c r="Y378"/>
      <c r="Z378"/>
      <c r="AA378"/>
    </row>
    <row r="379" spans="1:27" s="284" customFormat="1" ht="25.5" customHeight="1" hidden="1">
      <c r="A379" s="289"/>
      <c r="B379" s="289"/>
      <c r="C379" s="289"/>
      <c r="D379" s="290"/>
      <c r="E379" s="291"/>
      <c r="F379" s="289"/>
      <c r="G379" s="283"/>
      <c r="H379" s="292"/>
      <c r="I379" s="292"/>
      <c r="J379" s="282"/>
      <c r="K379" s="283"/>
      <c r="L379" s="282"/>
      <c r="M379" s="283"/>
      <c r="N379"/>
      <c r="O379"/>
      <c r="P379"/>
      <c r="Q379"/>
      <c r="R379"/>
      <c r="S379"/>
      <c r="T379"/>
      <c r="U379"/>
      <c r="V379"/>
      <c r="W379"/>
      <c r="X379"/>
      <c r="Y379"/>
      <c r="Z379"/>
      <c r="AA379"/>
    </row>
    <row r="380" spans="1:27" s="284" customFormat="1" ht="25.5" customHeight="1" hidden="1">
      <c r="A380" s="289"/>
      <c r="B380" s="289"/>
      <c r="C380" s="289"/>
      <c r="D380" s="290"/>
      <c r="E380" s="291"/>
      <c r="F380" s="289"/>
      <c r="G380" s="283"/>
      <c r="H380" s="292"/>
      <c r="I380" s="292"/>
      <c r="J380" s="282"/>
      <c r="K380" s="283"/>
      <c r="L380" s="282"/>
      <c r="M380" s="283"/>
      <c r="N380"/>
      <c r="O380"/>
      <c r="P380"/>
      <c r="Q380"/>
      <c r="R380"/>
      <c r="S380"/>
      <c r="T380"/>
      <c r="U380"/>
      <c r="V380"/>
      <c r="W380"/>
      <c r="X380"/>
      <c r="Y380"/>
      <c r="Z380"/>
      <c r="AA380"/>
    </row>
    <row r="381" spans="1:27" s="284" customFormat="1" ht="89.25" customHeight="1" hidden="1">
      <c r="A381" s="289"/>
      <c r="B381" s="289"/>
      <c r="C381" s="289"/>
      <c r="D381" s="290"/>
      <c r="E381" s="291"/>
      <c r="F381" s="289"/>
      <c r="G381" s="283"/>
      <c r="H381" s="292"/>
      <c r="I381" s="292"/>
      <c r="J381" s="282"/>
      <c r="K381" s="283"/>
      <c r="L381" s="282"/>
      <c r="M381" s="283"/>
      <c r="N381"/>
      <c r="O381"/>
      <c r="P381"/>
      <c r="Q381"/>
      <c r="R381"/>
      <c r="S381"/>
      <c r="T381"/>
      <c r="U381"/>
      <c r="V381"/>
      <c r="W381"/>
      <c r="X381"/>
      <c r="Y381"/>
      <c r="Z381"/>
      <c r="AA381"/>
    </row>
    <row r="382" spans="1:27" s="279" customFormat="1" ht="178.5" customHeight="1" hidden="1">
      <c r="A382" s="273"/>
      <c r="B382" s="273"/>
      <c r="C382" s="273"/>
      <c r="D382" s="274"/>
      <c r="E382" s="275"/>
      <c r="F382" s="273"/>
      <c r="G382" s="276"/>
      <c r="H382" s="277"/>
      <c r="I382" s="277"/>
      <c r="J382" s="278"/>
      <c r="K382" s="276"/>
      <c r="L382" s="278"/>
      <c r="M382" s="276"/>
      <c r="N382"/>
      <c r="O382"/>
      <c r="P382"/>
      <c r="Q382"/>
      <c r="R382"/>
      <c r="S382"/>
      <c r="T382"/>
      <c r="U382"/>
      <c r="V382"/>
      <c r="W382"/>
      <c r="X382"/>
      <c r="Y382"/>
      <c r="Z382"/>
      <c r="AA382"/>
    </row>
    <row r="383" spans="1:27" s="279" customFormat="1" ht="7.5" customHeight="1" hidden="1">
      <c r="A383" s="273"/>
      <c r="B383" s="273"/>
      <c r="C383" s="273"/>
      <c r="D383" s="274"/>
      <c r="E383" s="275"/>
      <c r="F383" s="273"/>
      <c r="G383" s="276"/>
      <c r="H383" s="277"/>
      <c r="I383" s="277"/>
      <c r="J383" s="278"/>
      <c r="K383" s="276"/>
      <c r="L383" s="278"/>
      <c r="M383" s="276"/>
      <c r="N383"/>
      <c r="O383"/>
      <c r="P383"/>
      <c r="Q383"/>
      <c r="R383"/>
      <c r="S383"/>
      <c r="T383"/>
      <c r="U383"/>
      <c r="V383"/>
      <c r="W383"/>
      <c r="X383"/>
      <c r="Y383"/>
      <c r="Z383"/>
      <c r="AA383"/>
    </row>
    <row r="384" spans="1:28" s="279" customFormat="1" ht="7.5" customHeight="1" hidden="1">
      <c r="A384" s="273"/>
      <c r="B384" s="273"/>
      <c r="C384" s="273"/>
      <c r="D384" s="274"/>
      <c r="E384" s="275"/>
      <c r="F384" s="273"/>
      <c r="G384" s="276"/>
      <c r="H384" s="277"/>
      <c r="I384" s="277"/>
      <c r="J384" s="278"/>
      <c r="K384" s="276"/>
      <c r="L384" s="278"/>
      <c r="M384" s="276"/>
      <c r="N384"/>
      <c r="O384"/>
      <c r="P384"/>
      <c r="Q384"/>
      <c r="R384"/>
      <c r="S384"/>
      <c r="T384"/>
      <c r="U384"/>
      <c r="V384"/>
      <c r="W384"/>
      <c r="X384"/>
      <c r="Y384"/>
      <c r="Z384"/>
      <c r="AA384"/>
      <c r="AB384" s="284"/>
    </row>
    <row r="385" spans="1:27" s="279" customFormat="1" ht="7.5" customHeight="1" hidden="1">
      <c r="A385" s="273"/>
      <c r="B385" s="273"/>
      <c r="C385" s="273"/>
      <c r="D385" s="274"/>
      <c r="E385" s="275"/>
      <c r="F385" s="273"/>
      <c r="G385" s="276"/>
      <c r="H385" s="277"/>
      <c r="I385" s="277"/>
      <c r="J385" s="278"/>
      <c r="K385" s="276"/>
      <c r="L385" s="278"/>
      <c r="M385" s="276"/>
      <c r="N385"/>
      <c r="O385"/>
      <c r="P385"/>
      <c r="Q385"/>
      <c r="R385"/>
      <c r="S385"/>
      <c r="T385"/>
      <c r="U385"/>
      <c r="V385"/>
      <c r="W385"/>
      <c r="X385"/>
      <c r="Y385"/>
      <c r="Z385"/>
      <c r="AA385"/>
    </row>
    <row r="386" spans="1:27" s="279" customFormat="1" ht="7.5" customHeight="1" hidden="1">
      <c r="A386" s="273"/>
      <c r="B386" s="273"/>
      <c r="C386" s="273"/>
      <c r="D386" s="274"/>
      <c r="E386" s="275"/>
      <c r="F386" s="273"/>
      <c r="G386" s="276"/>
      <c r="H386" s="277"/>
      <c r="I386" s="277"/>
      <c r="J386" s="278"/>
      <c r="K386" s="276"/>
      <c r="L386" s="278"/>
      <c r="M386" s="276"/>
      <c r="N386"/>
      <c r="O386"/>
      <c r="P386"/>
      <c r="Q386"/>
      <c r="R386"/>
      <c r="S386"/>
      <c r="T386"/>
      <c r="U386"/>
      <c r="V386"/>
      <c r="W386"/>
      <c r="X386"/>
      <c r="Y386"/>
      <c r="Z386"/>
      <c r="AA386"/>
    </row>
    <row r="387" spans="1:27" s="279" customFormat="1" ht="7.5" customHeight="1" hidden="1">
      <c r="A387" s="273"/>
      <c r="B387" s="273"/>
      <c r="C387" s="273"/>
      <c r="D387" s="274"/>
      <c r="E387" s="275"/>
      <c r="F387" s="273"/>
      <c r="G387" s="276"/>
      <c r="H387" s="340"/>
      <c r="I387" s="277"/>
      <c r="J387" s="278"/>
      <c r="K387" s="276"/>
      <c r="L387" s="278"/>
      <c r="M387" s="276"/>
      <c r="N387"/>
      <c r="O387"/>
      <c r="P387"/>
      <c r="Q387"/>
      <c r="R387"/>
      <c r="S387"/>
      <c r="T387"/>
      <c r="U387"/>
      <c r="V387"/>
      <c r="W387"/>
      <c r="X387"/>
      <c r="Y387"/>
      <c r="Z387"/>
      <c r="AA387"/>
    </row>
    <row r="388" spans="1:27" s="279" customFormat="1" ht="7.5" customHeight="1" hidden="1">
      <c r="A388" s="273"/>
      <c r="B388" s="273"/>
      <c r="C388" s="273"/>
      <c r="D388" s="274"/>
      <c r="E388" s="275"/>
      <c r="F388" s="273"/>
      <c r="G388" s="276"/>
      <c r="H388" s="277"/>
      <c r="I388" s="318"/>
      <c r="J388" s="278"/>
      <c r="K388" s="276"/>
      <c r="L388" s="278"/>
      <c r="M388" s="276"/>
      <c r="N388"/>
      <c r="O388"/>
      <c r="P388"/>
      <c r="Q388"/>
      <c r="R388"/>
      <c r="S388"/>
      <c r="T388"/>
      <c r="U388"/>
      <c r="V388"/>
      <c r="W388"/>
      <c r="X388"/>
      <c r="Y388"/>
      <c r="Z388"/>
      <c r="AA388"/>
    </row>
    <row r="389" spans="1:27" s="279" customFormat="1" ht="7.5" customHeight="1" hidden="1">
      <c r="A389" s="273"/>
      <c r="B389" s="273"/>
      <c r="C389" s="273"/>
      <c r="D389" s="274"/>
      <c r="E389" s="275"/>
      <c r="F389" s="273"/>
      <c r="G389" s="276"/>
      <c r="H389" s="277"/>
      <c r="I389" s="318"/>
      <c r="J389" s="278"/>
      <c r="K389" s="276"/>
      <c r="L389" s="278"/>
      <c r="M389" s="276"/>
      <c r="N389"/>
      <c r="O389"/>
      <c r="P389"/>
      <c r="Q389"/>
      <c r="R389"/>
      <c r="S389"/>
      <c r="T389"/>
      <c r="U389"/>
      <c r="V389"/>
      <c r="W389"/>
      <c r="X389"/>
      <c r="Y389"/>
      <c r="Z389"/>
      <c r="AA389"/>
    </row>
    <row r="390" spans="1:27" s="279" customFormat="1" ht="7.5" customHeight="1" hidden="1">
      <c r="A390" s="273"/>
      <c r="B390" s="273"/>
      <c r="C390" s="273"/>
      <c r="D390" s="274"/>
      <c r="E390" s="294"/>
      <c r="F390" s="273"/>
      <c r="G390" s="276"/>
      <c r="H390" s="277"/>
      <c r="I390" s="295"/>
      <c r="J390" s="278"/>
      <c r="K390" s="276"/>
      <c r="L390" s="278"/>
      <c r="M390" s="276"/>
      <c r="N390"/>
      <c r="O390"/>
      <c r="P390"/>
      <c r="Q390"/>
      <c r="R390"/>
      <c r="S390"/>
      <c r="T390"/>
      <c r="U390"/>
      <c r="V390"/>
      <c r="W390"/>
      <c r="X390"/>
      <c r="Y390"/>
      <c r="Z390"/>
      <c r="AA390"/>
    </row>
    <row r="391" spans="1:27" s="279" customFormat="1" ht="7.5" customHeight="1" hidden="1">
      <c r="A391" s="273"/>
      <c r="B391" s="273"/>
      <c r="C391" s="273"/>
      <c r="D391" s="274"/>
      <c r="E391" s="275"/>
      <c r="F391" s="273"/>
      <c r="G391" s="276"/>
      <c r="H391" s="277"/>
      <c r="I391" s="318"/>
      <c r="J391" s="278"/>
      <c r="K391" s="276"/>
      <c r="L391" s="278"/>
      <c r="M391" s="276"/>
      <c r="N391"/>
      <c r="O391"/>
      <c r="P391"/>
      <c r="Q391"/>
      <c r="R391"/>
      <c r="S391"/>
      <c r="T391"/>
      <c r="U391"/>
      <c r="V391"/>
      <c r="W391"/>
      <c r="X391"/>
      <c r="Y391"/>
      <c r="Z391"/>
      <c r="AA391"/>
    </row>
    <row r="392" spans="1:27" s="279" customFormat="1" ht="7.5" customHeight="1" hidden="1">
      <c r="A392" s="273"/>
      <c r="B392" s="273"/>
      <c r="C392" s="273"/>
      <c r="D392" s="274"/>
      <c r="E392" s="275"/>
      <c r="F392" s="273"/>
      <c r="G392" s="276"/>
      <c r="H392" s="277"/>
      <c r="I392" s="318"/>
      <c r="J392" s="278"/>
      <c r="K392" s="276"/>
      <c r="L392" s="278"/>
      <c r="M392" s="276"/>
      <c r="N392"/>
      <c r="O392"/>
      <c r="P392"/>
      <c r="Q392"/>
      <c r="R392"/>
      <c r="S392"/>
      <c r="T392"/>
      <c r="U392"/>
      <c r="V392"/>
      <c r="W392"/>
      <c r="X392"/>
      <c r="Y392"/>
      <c r="Z392"/>
      <c r="AA392"/>
    </row>
    <row r="393" spans="1:27" s="279" customFormat="1" ht="7.5" customHeight="1" hidden="1">
      <c r="A393" s="273"/>
      <c r="B393" s="273"/>
      <c r="C393" s="273"/>
      <c r="D393" s="274"/>
      <c r="E393" s="275"/>
      <c r="F393" s="273"/>
      <c r="G393" s="276"/>
      <c r="H393" s="277"/>
      <c r="I393" s="318"/>
      <c r="J393" s="278"/>
      <c r="K393" s="276"/>
      <c r="L393" s="278"/>
      <c r="M393" s="276"/>
      <c r="N393"/>
      <c r="O393"/>
      <c r="P393"/>
      <c r="Q393"/>
      <c r="R393"/>
      <c r="S393"/>
      <c r="T393"/>
      <c r="U393"/>
      <c r="V393"/>
      <c r="W393"/>
      <c r="X393"/>
      <c r="Y393"/>
      <c r="Z393"/>
      <c r="AA393"/>
    </row>
    <row r="394" spans="1:27" s="279" customFormat="1" ht="7.5" customHeight="1" hidden="1">
      <c r="A394" s="273"/>
      <c r="B394" s="273"/>
      <c r="C394" s="273"/>
      <c r="D394" s="274"/>
      <c r="E394" s="275"/>
      <c r="F394" s="273"/>
      <c r="G394" s="276"/>
      <c r="H394" s="277"/>
      <c r="I394" s="318"/>
      <c r="J394" s="278"/>
      <c r="K394" s="276"/>
      <c r="L394" s="278"/>
      <c r="M394" s="276"/>
      <c r="N394"/>
      <c r="O394"/>
      <c r="P394"/>
      <c r="Q394"/>
      <c r="R394"/>
      <c r="S394"/>
      <c r="T394"/>
      <c r="U394"/>
      <c r="V394"/>
      <c r="W394"/>
      <c r="X394"/>
      <c r="Y394"/>
      <c r="Z394"/>
      <c r="AA394"/>
    </row>
    <row r="395" spans="1:27" s="279" customFormat="1" ht="7.5" customHeight="1" hidden="1">
      <c r="A395" s="273"/>
      <c r="B395" s="273"/>
      <c r="C395" s="273"/>
      <c r="D395" s="274"/>
      <c r="E395" s="275"/>
      <c r="F395" s="273"/>
      <c r="G395" s="276"/>
      <c r="H395" s="277"/>
      <c r="I395" s="318"/>
      <c r="J395" s="278"/>
      <c r="K395" s="276"/>
      <c r="L395" s="278"/>
      <c r="M395" s="276"/>
      <c r="N395"/>
      <c r="O395"/>
      <c r="P395"/>
      <c r="Q395"/>
      <c r="R395"/>
      <c r="S395"/>
      <c r="T395"/>
      <c r="U395"/>
      <c r="V395"/>
      <c r="W395"/>
      <c r="X395"/>
      <c r="Y395"/>
      <c r="Z395"/>
      <c r="AA395"/>
    </row>
    <row r="396" spans="1:27" s="279" customFormat="1" ht="7.5" customHeight="1" hidden="1">
      <c r="A396" s="273"/>
      <c r="B396" s="273"/>
      <c r="C396" s="273"/>
      <c r="D396" s="274"/>
      <c r="E396" s="275"/>
      <c r="F396" s="273"/>
      <c r="G396" s="276"/>
      <c r="H396" s="277"/>
      <c r="I396" s="318"/>
      <c r="J396" s="278"/>
      <c r="K396" s="276"/>
      <c r="L396" s="278"/>
      <c r="M396" s="276"/>
      <c r="N396"/>
      <c r="O396"/>
      <c r="P396"/>
      <c r="Q396"/>
      <c r="R396"/>
      <c r="S396"/>
      <c r="T396"/>
      <c r="U396"/>
      <c r="V396"/>
      <c r="W396"/>
      <c r="X396"/>
      <c r="Y396"/>
      <c r="Z396"/>
      <c r="AA396"/>
    </row>
    <row r="397" spans="1:27" s="279" customFormat="1" ht="7.5" customHeight="1" hidden="1">
      <c r="A397" s="273"/>
      <c r="B397" s="273"/>
      <c r="C397" s="273"/>
      <c r="D397" s="274"/>
      <c r="E397" s="275"/>
      <c r="F397" s="273"/>
      <c r="G397" s="276"/>
      <c r="H397" s="277"/>
      <c r="I397" s="318"/>
      <c r="J397" s="278"/>
      <c r="K397" s="276"/>
      <c r="L397" s="278"/>
      <c r="M397" s="276"/>
      <c r="N397"/>
      <c r="O397"/>
      <c r="P397"/>
      <c r="Q397"/>
      <c r="R397"/>
      <c r="S397"/>
      <c r="T397"/>
      <c r="U397"/>
      <c r="V397"/>
      <c r="W397"/>
      <c r="X397"/>
      <c r="Y397"/>
      <c r="Z397"/>
      <c r="AA397"/>
    </row>
    <row r="398" spans="1:27" s="279" customFormat="1" ht="7.5" customHeight="1" hidden="1">
      <c r="A398" s="273"/>
      <c r="B398" s="273"/>
      <c r="C398" s="273"/>
      <c r="D398" s="274"/>
      <c r="E398" s="275"/>
      <c r="F398" s="273"/>
      <c r="G398" s="276"/>
      <c r="H398" s="277"/>
      <c r="I398" s="318"/>
      <c r="J398" s="278"/>
      <c r="K398" s="276"/>
      <c r="L398" s="278"/>
      <c r="M398" s="276"/>
      <c r="N398"/>
      <c r="O398"/>
      <c r="P398"/>
      <c r="Q398"/>
      <c r="R398"/>
      <c r="S398"/>
      <c r="T398"/>
      <c r="U398"/>
      <c r="V398"/>
      <c r="W398"/>
      <c r="X398"/>
      <c r="Y398"/>
      <c r="Z398"/>
      <c r="AA398"/>
    </row>
    <row r="399" spans="1:27" s="279" customFormat="1" ht="7.5" customHeight="1" hidden="1">
      <c r="A399" s="273"/>
      <c r="B399" s="273"/>
      <c r="C399" s="273"/>
      <c r="D399" s="275"/>
      <c r="E399" s="275"/>
      <c r="F399" s="273"/>
      <c r="G399" s="276"/>
      <c r="H399" s="277"/>
      <c r="I399" s="318"/>
      <c r="J399" s="278"/>
      <c r="K399" s="276"/>
      <c r="L399" s="278"/>
      <c r="M399" s="276"/>
      <c r="N399"/>
      <c r="O399"/>
      <c r="P399"/>
      <c r="Q399"/>
      <c r="R399"/>
      <c r="S399"/>
      <c r="T399"/>
      <c r="U399"/>
      <c r="V399"/>
      <c r="W399"/>
      <c r="X399"/>
      <c r="Y399"/>
      <c r="Z399"/>
      <c r="AA399"/>
    </row>
    <row r="400" spans="1:27" s="279" customFormat="1" ht="7.5" customHeight="1" hidden="1">
      <c r="A400" s="273"/>
      <c r="B400" s="273"/>
      <c r="C400" s="273"/>
      <c r="D400" s="275"/>
      <c r="E400" s="275"/>
      <c r="F400" s="273"/>
      <c r="G400" s="276"/>
      <c r="H400" s="277"/>
      <c r="I400" s="318"/>
      <c r="J400" s="278"/>
      <c r="K400" s="276"/>
      <c r="L400" s="278"/>
      <c r="M400" s="276"/>
      <c r="N400"/>
      <c r="O400"/>
      <c r="P400"/>
      <c r="Q400"/>
      <c r="R400"/>
      <c r="S400"/>
      <c r="T400"/>
      <c r="U400"/>
      <c r="V400"/>
      <c r="W400"/>
      <c r="X400"/>
      <c r="Y400"/>
      <c r="Z400"/>
      <c r="AA400"/>
    </row>
    <row r="401" spans="1:27" s="279" customFormat="1" ht="7.5" customHeight="1" hidden="1">
      <c r="A401" s="273"/>
      <c r="B401" s="273"/>
      <c r="C401" s="273"/>
      <c r="D401" s="274"/>
      <c r="E401" s="275"/>
      <c r="F401" s="273"/>
      <c r="G401" s="276"/>
      <c r="H401" s="277"/>
      <c r="I401" s="318"/>
      <c r="J401" s="278"/>
      <c r="K401" s="276"/>
      <c r="L401" s="278"/>
      <c r="M401" s="276"/>
      <c r="N401"/>
      <c r="O401"/>
      <c r="P401"/>
      <c r="Q401"/>
      <c r="R401"/>
      <c r="S401"/>
      <c r="T401"/>
      <c r="U401"/>
      <c r="V401"/>
      <c r="W401"/>
      <c r="X401"/>
      <c r="Y401"/>
      <c r="Z401"/>
      <c r="AA401"/>
    </row>
    <row r="402" spans="1:27" s="279" customFormat="1" ht="7.5" customHeight="1" hidden="1">
      <c r="A402" s="273"/>
      <c r="B402" s="273"/>
      <c r="C402" s="273"/>
      <c r="D402" s="274"/>
      <c r="E402" s="275"/>
      <c r="F402" s="273"/>
      <c r="G402" s="276"/>
      <c r="H402" s="277"/>
      <c r="I402" s="318"/>
      <c r="J402" s="278"/>
      <c r="K402" s="276"/>
      <c r="L402" s="278"/>
      <c r="M402" s="276"/>
      <c r="N402"/>
      <c r="O402"/>
      <c r="P402"/>
      <c r="Q402"/>
      <c r="R402"/>
      <c r="S402"/>
      <c r="T402"/>
      <c r="U402"/>
      <c r="V402"/>
      <c r="W402"/>
      <c r="X402"/>
      <c r="Y402"/>
      <c r="Z402"/>
      <c r="AA402"/>
    </row>
    <row r="403" spans="1:27" s="279" customFormat="1" ht="7.5" customHeight="1" hidden="1">
      <c r="A403" s="273"/>
      <c r="B403" s="273"/>
      <c r="C403" s="273"/>
      <c r="D403" s="274"/>
      <c r="E403" s="275"/>
      <c r="F403" s="273"/>
      <c r="G403" s="276"/>
      <c r="H403" s="277"/>
      <c r="I403" s="318"/>
      <c r="J403" s="278"/>
      <c r="K403" s="276"/>
      <c r="L403" s="278"/>
      <c r="M403" s="276"/>
      <c r="N403"/>
      <c r="O403"/>
      <c r="P403"/>
      <c r="Q403"/>
      <c r="R403"/>
      <c r="S403"/>
      <c r="T403"/>
      <c r="U403"/>
      <c r="V403"/>
      <c r="W403"/>
      <c r="X403"/>
      <c r="Y403"/>
      <c r="Z403"/>
      <c r="AA403"/>
    </row>
    <row r="404" spans="1:27" s="279" customFormat="1" ht="7.5" customHeight="1" hidden="1">
      <c r="A404" s="273"/>
      <c r="B404" s="273"/>
      <c r="C404" s="273"/>
      <c r="D404" s="274"/>
      <c r="E404" s="275"/>
      <c r="F404" s="273"/>
      <c r="G404" s="276"/>
      <c r="H404" s="277"/>
      <c r="I404" s="318"/>
      <c r="J404" s="278"/>
      <c r="K404" s="276"/>
      <c r="L404" s="278"/>
      <c r="M404" s="276"/>
      <c r="N404"/>
      <c r="O404"/>
      <c r="P404"/>
      <c r="Q404"/>
      <c r="R404"/>
      <c r="S404"/>
      <c r="T404"/>
      <c r="U404"/>
      <c r="V404"/>
      <c r="W404"/>
      <c r="X404"/>
      <c r="Y404"/>
      <c r="Z404"/>
      <c r="AA404"/>
    </row>
    <row r="405" spans="1:27" s="279" customFormat="1" ht="7.5" customHeight="1" hidden="1">
      <c r="A405" s="273"/>
      <c r="B405" s="273"/>
      <c r="C405" s="273"/>
      <c r="D405" s="274"/>
      <c r="E405" s="275"/>
      <c r="F405" s="273"/>
      <c r="G405" s="276"/>
      <c r="H405" s="277"/>
      <c r="I405" s="318"/>
      <c r="J405" s="278"/>
      <c r="K405" s="276"/>
      <c r="L405" s="278"/>
      <c r="M405" s="276"/>
      <c r="N405"/>
      <c r="O405"/>
      <c r="P405"/>
      <c r="Q405"/>
      <c r="R405"/>
      <c r="S405"/>
      <c r="T405"/>
      <c r="U405"/>
      <c r="V405"/>
      <c r="W405"/>
      <c r="X405"/>
      <c r="Y405"/>
      <c r="Z405"/>
      <c r="AA405"/>
    </row>
    <row r="406" spans="1:27" s="279" customFormat="1" ht="7.5" customHeight="1" hidden="1">
      <c r="A406" s="273"/>
      <c r="B406" s="273"/>
      <c r="C406" s="273"/>
      <c r="D406" s="274"/>
      <c r="E406" s="275"/>
      <c r="F406" s="273"/>
      <c r="G406" s="276"/>
      <c r="H406" s="277"/>
      <c r="I406" s="318"/>
      <c r="J406" s="278"/>
      <c r="K406" s="276"/>
      <c r="L406" s="278"/>
      <c r="M406" s="276"/>
      <c r="N406"/>
      <c r="O406"/>
      <c r="P406"/>
      <c r="Q406"/>
      <c r="R406"/>
      <c r="S406"/>
      <c r="T406"/>
      <c r="U406"/>
      <c r="V406"/>
      <c r="W406"/>
      <c r="X406"/>
      <c r="Y406"/>
      <c r="Z406"/>
      <c r="AA406"/>
    </row>
    <row r="407" spans="1:27" s="279" customFormat="1" ht="7.5" customHeight="1" hidden="1">
      <c r="A407" s="273"/>
      <c r="B407" s="273"/>
      <c r="C407" s="273"/>
      <c r="D407" s="274"/>
      <c r="E407" s="275"/>
      <c r="F407" s="273"/>
      <c r="G407" s="276"/>
      <c r="H407" s="277"/>
      <c r="I407" s="318"/>
      <c r="J407" s="278"/>
      <c r="K407" s="276"/>
      <c r="L407" s="278"/>
      <c r="M407" s="276"/>
      <c r="N407"/>
      <c r="O407"/>
      <c r="P407"/>
      <c r="Q407"/>
      <c r="R407"/>
      <c r="S407"/>
      <c r="T407"/>
      <c r="U407"/>
      <c r="V407"/>
      <c r="W407"/>
      <c r="X407"/>
      <c r="Y407"/>
      <c r="Z407"/>
      <c r="AA407"/>
    </row>
    <row r="408" spans="1:27" s="279" customFormat="1" ht="7.5" customHeight="1" hidden="1">
      <c r="A408" s="273"/>
      <c r="B408" s="273"/>
      <c r="C408" s="273"/>
      <c r="D408" s="274"/>
      <c r="E408" s="275"/>
      <c r="F408" s="273"/>
      <c r="G408" s="276"/>
      <c r="H408" s="277"/>
      <c r="I408" s="318"/>
      <c r="J408" s="278"/>
      <c r="K408" s="276"/>
      <c r="L408" s="278"/>
      <c r="M408" s="276"/>
      <c r="N408"/>
      <c r="O408"/>
      <c r="P408"/>
      <c r="Q408"/>
      <c r="R408"/>
      <c r="S408"/>
      <c r="T408"/>
      <c r="U408"/>
      <c r="V408"/>
      <c r="W408"/>
      <c r="X408"/>
      <c r="Y408"/>
      <c r="Z408"/>
      <c r="AA408"/>
    </row>
    <row r="409" spans="1:27" s="279" customFormat="1" ht="12.75" customHeight="1" hidden="1">
      <c r="A409" s="273"/>
      <c r="B409" s="273"/>
      <c r="C409" s="273"/>
      <c r="D409" s="274"/>
      <c r="E409" s="275"/>
      <c r="F409" s="273"/>
      <c r="G409" s="276"/>
      <c r="H409" s="277"/>
      <c r="I409" s="318"/>
      <c r="J409" s="278"/>
      <c r="K409" s="276"/>
      <c r="L409" s="278"/>
      <c r="M409" s="276"/>
      <c r="N409"/>
      <c r="O409"/>
      <c r="P409"/>
      <c r="Q409"/>
      <c r="R409"/>
      <c r="S409"/>
      <c r="T409"/>
      <c r="U409"/>
      <c r="V409"/>
      <c r="W409"/>
      <c r="X409"/>
      <c r="Y409"/>
      <c r="Z409"/>
      <c r="AA409"/>
    </row>
    <row r="410" spans="1:27" s="279" customFormat="1" ht="21.75" customHeight="1" hidden="1">
      <c r="A410" s="273"/>
      <c r="B410" s="273"/>
      <c r="C410" s="273"/>
      <c r="D410" s="274"/>
      <c r="E410" s="294"/>
      <c r="F410" s="273"/>
      <c r="G410" s="276"/>
      <c r="H410" s="277"/>
      <c r="I410" s="295">
        <f>SUM(I411:I411)</f>
        <v>0</v>
      </c>
      <c r="J410" s="278"/>
      <c r="K410" s="276"/>
      <c r="L410" s="278"/>
      <c r="M410" s="276"/>
      <c r="N410"/>
      <c r="O410"/>
      <c r="P410"/>
      <c r="Q410"/>
      <c r="R410"/>
      <c r="S410"/>
      <c r="T410"/>
      <c r="U410"/>
      <c r="V410"/>
      <c r="W410"/>
      <c r="X410"/>
      <c r="Y410"/>
      <c r="Z410"/>
      <c r="AA410"/>
    </row>
    <row r="411" spans="1:27" s="279" customFormat="1" ht="22.5" customHeight="1" hidden="1">
      <c r="A411" s="273">
        <v>108</v>
      </c>
      <c r="B411" s="273"/>
      <c r="C411" s="273"/>
      <c r="D411" s="274"/>
      <c r="E411" s="275"/>
      <c r="F411" s="273" t="s">
        <v>199</v>
      </c>
      <c r="G411" s="299">
        <v>0</v>
      </c>
      <c r="H411" s="277">
        <v>0</v>
      </c>
      <c r="I411" s="318">
        <f>ROUND(G411*H411,2)</f>
        <v>0</v>
      </c>
      <c r="J411" s="278"/>
      <c r="K411" s="276"/>
      <c r="L411" s="278"/>
      <c r="M411" s="276"/>
      <c r="N411"/>
      <c r="O411"/>
      <c r="P411"/>
      <c r="Q411"/>
      <c r="R411"/>
      <c r="S411"/>
      <c r="T411"/>
      <c r="U411"/>
      <c r="V411"/>
      <c r="W411"/>
      <c r="X411"/>
      <c r="Y411"/>
      <c r="Z411"/>
      <c r="AA411"/>
    </row>
    <row r="412" spans="1:27" s="279" customFormat="1" ht="21" customHeight="1">
      <c r="A412" s="273"/>
      <c r="B412" s="273"/>
      <c r="C412" s="273"/>
      <c r="D412" s="274"/>
      <c r="E412" s="294" t="s">
        <v>983</v>
      </c>
      <c r="F412" s="273"/>
      <c r="G412" s="276"/>
      <c r="H412" s="277"/>
      <c r="I412" s="295">
        <f>SUM(I413:I414)</f>
        <v>0</v>
      </c>
      <c r="J412" s="278"/>
      <c r="K412" s="276"/>
      <c r="L412" s="278"/>
      <c r="M412" s="276"/>
      <c r="N412"/>
      <c r="O412"/>
      <c r="P412"/>
      <c r="Q412"/>
      <c r="R412"/>
      <c r="S412"/>
      <c r="T412"/>
      <c r="U412"/>
      <c r="V412"/>
      <c r="W412"/>
      <c r="X412"/>
      <c r="Y412"/>
      <c r="Z412"/>
      <c r="AA412"/>
    </row>
    <row r="413" spans="1:27" s="279" customFormat="1" ht="12.75">
      <c r="A413" s="273">
        <v>135</v>
      </c>
      <c r="B413" s="273"/>
      <c r="C413" s="273" t="s">
        <v>895</v>
      </c>
      <c r="D413" s="274" t="s">
        <v>984</v>
      </c>
      <c r="E413" s="310" t="s">
        <v>996</v>
      </c>
      <c r="F413" s="273" t="s">
        <v>199</v>
      </c>
      <c r="G413" s="276">
        <v>2</v>
      </c>
      <c r="H413" s="311"/>
      <c r="I413" s="277">
        <f>ROUND(G413*H413,2)</f>
        <v>0</v>
      </c>
      <c r="J413" s="278"/>
      <c r="K413" s="276"/>
      <c r="L413" s="278"/>
      <c r="M413" s="276"/>
      <c r="N413"/>
      <c r="O413"/>
      <c r="P413"/>
      <c r="Q413"/>
      <c r="R413"/>
      <c r="S413"/>
      <c r="T413"/>
      <c r="U413"/>
      <c r="V413"/>
      <c r="W413"/>
      <c r="X413"/>
      <c r="Y413"/>
      <c r="Z413"/>
      <c r="AA413"/>
    </row>
    <row r="414" spans="1:27" s="279" customFormat="1" ht="25.5" customHeight="1">
      <c r="A414" s="273">
        <v>136</v>
      </c>
      <c r="B414" s="273"/>
      <c r="C414" s="273" t="s">
        <v>895</v>
      </c>
      <c r="D414" s="274" t="s">
        <v>986</v>
      </c>
      <c r="E414" s="275" t="s">
        <v>987</v>
      </c>
      <c r="F414" s="273" t="s">
        <v>199</v>
      </c>
      <c r="G414" s="276">
        <v>2</v>
      </c>
      <c r="H414" s="311"/>
      <c r="I414" s="277">
        <f>ROUND(G414*H414,2)</f>
        <v>0</v>
      </c>
      <c r="J414" s="278"/>
      <c r="K414" s="276"/>
      <c r="L414" s="278"/>
      <c r="M414" s="276"/>
      <c r="N414"/>
      <c r="O414"/>
      <c r="P414"/>
      <c r="Q414"/>
      <c r="R414"/>
      <c r="S414"/>
      <c r="T414"/>
      <c r="U414"/>
      <c r="V414"/>
      <c r="W414"/>
      <c r="X414"/>
      <c r="Y414"/>
      <c r="Z414"/>
      <c r="AA414"/>
    </row>
    <row r="415" spans="1:27" s="279" customFormat="1" ht="24" customHeight="1" hidden="1">
      <c r="A415" s="273"/>
      <c r="B415" s="273"/>
      <c r="C415" s="273"/>
      <c r="D415" s="274"/>
      <c r="E415" s="294"/>
      <c r="F415" s="273"/>
      <c r="G415" s="276"/>
      <c r="H415" s="277"/>
      <c r="I415" s="295">
        <f>SUM(I416:I416)</f>
        <v>0</v>
      </c>
      <c r="J415" s="278"/>
      <c r="K415" s="276"/>
      <c r="L415" s="278"/>
      <c r="M415" s="276"/>
      <c r="N415"/>
      <c r="O415"/>
      <c r="P415"/>
      <c r="Q415"/>
      <c r="R415"/>
      <c r="S415"/>
      <c r="T415"/>
      <c r="U415"/>
      <c r="V415"/>
      <c r="W415"/>
      <c r="X415"/>
      <c r="Y415"/>
      <c r="Z415"/>
      <c r="AA415"/>
    </row>
    <row r="416" spans="1:27" s="279" customFormat="1" ht="29.25" customHeight="1" hidden="1">
      <c r="A416" s="273"/>
      <c r="B416" s="273"/>
      <c r="C416" s="273"/>
      <c r="D416" s="274"/>
      <c r="E416" s="341"/>
      <c r="F416" s="273"/>
      <c r="G416" s="276"/>
      <c r="H416" s="277"/>
      <c r="I416" s="277"/>
      <c r="J416" s="278"/>
      <c r="K416" s="276"/>
      <c r="L416" s="278"/>
      <c r="M416" s="276"/>
      <c r="N416"/>
      <c r="O416"/>
      <c r="P416"/>
      <c r="Q416"/>
      <c r="R416"/>
      <c r="S416"/>
      <c r="T416"/>
      <c r="U416"/>
      <c r="V416"/>
      <c r="W416"/>
      <c r="X416"/>
      <c r="Y416"/>
      <c r="Z416"/>
      <c r="AA416"/>
    </row>
    <row r="417" spans="1:27" s="336" customFormat="1" ht="28.5" customHeight="1">
      <c r="A417" s="335"/>
      <c r="D417" s="337"/>
      <c r="E417" s="337" t="s">
        <v>988</v>
      </c>
      <c r="I417" s="338">
        <f>I14+I144+I374</f>
        <v>0</v>
      </c>
      <c r="K417" s="339">
        <f>K14+K145</f>
        <v>0</v>
      </c>
      <c r="M417" s="339">
        <f>M14+M145</f>
        <v>0</v>
      </c>
      <c r="N417"/>
      <c r="O417"/>
      <c r="P417"/>
      <c r="Q417"/>
      <c r="R417"/>
      <c r="S417"/>
      <c r="T417"/>
      <c r="U417"/>
      <c r="V417"/>
      <c r="W417"/>
      <c r="X417"/>
      <c r="Y417"/>
      <c r="Z417"/>
      <c r="AA417"/>
    </row>
  </sheetData>
  <sheetProtection password="E500" sheet="1"/>
  <mergeCells count="4">
    <mergeCell ref="C3:E3"/>
    <mergeCell ref="C7:E7"/>
    <mergeCell ref="C8:D8"/>
    <mergeCell ref="C9:D9"/>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6.xml><?xml version="1.0" encoding="utf-8"?>
<worksheet xmlns="http://schemas.openxmlformats.org/spreadsheetml/2006/main" xmlns:r="http://schemas.openxmlformats.org/officeDocument/2006/relationships">
  <dimension ref="A1:S59"/>
  <sheetViews>
    <sheetView showGridLines="0" zoomScale="130" zoomScaleNormal="130" workbookViewId="0" topLeftCell="A31">
      <selection activeCell="M39" sqref="M39"/>
    </sheetView>
  </sheetViews>
  <sheetFormatPr defaultColWidth="9.140625" defaultRowHeight="12.75"/>
  <cols>
    <col min="1" max="1" width="2.421875" style="117" customWidth="1"/>
    <col min="2" max="2" width="3.140625" style="117" customWidth="1"/>
    <col min="3" max="3" width="2.7109375" style="117" customWidth="1"/>
    <col min="4" max="4" width="6.8515625" style="117" customWidth="1"/>
    <col min="5" max="5" width="13.57421875" style="117" customWidth="1"/>
    <col min="6" max="6" width="0.5625" style="117" customWidth="1"/>
    <col min="7" max="7" width="2.57421875" style="117" customWidth="1"/>
    <col min="8" max="8" width="2.7109375" style="117" customWidth="1"/>
    <col min="9" max="9" width="9.7109375" style="117" customWidth="1"/>
    <col min="10" max="10" width="13.57421875" style="117" customWidth="1"/>
    <col min="11" max="11" width="0.71875" style="117" customWidth="1"/>
    <col min="12" max="12" width="2.421875" style="117" customWidth="1"/>
    <col min="13" max="13" width="2.8515625" style="117" customWidth="1"/>
    <col min="14" max="14" width="2.00390625" style="117" customWidth="1"/>
    <col min="15" max="15" width="12.7109375" style="117" customWidth="1"/>
    <col min="16" max="16" width="2.8515625" style="117" customWidth="1"/>
    <col min="17" max="17" width="2.00390625" style="117" customWidth="1"/>
    <col min="18" max="18" width="13.57421875" style="117" customWidth="1"/>
    <col min="19" max="19" width="0.5625" style="117" customWidth="1"/>
    <col min="20" max="16384" width="9.140625" style="117" customWidth="1"/>
  </cols>
  <sheetData>
    <row r="1" spans="1:19" ht="12.75" customHeight="1" hidden="1">
      <c r="A1" s="118"/>
      <c r="B1" s="119"/>
      <c r="C1" s="119"/>
      <c r="D1" s="119"/>
      <c r="E1" s="119"/>
      <c r="F1" s="119"/>
      <c r="G1" s="119"/>
      <c r="H1" s="119"/>
      <c r="I1" s="119"/>
      <c r="J1" s="119"/>
      <c r="K1" s="119"/>
      <c r="L1" s="119"/>
      <c r="M1" s="119"/>
      <c r="N1" s="119"/>
      <c r="O1" s="119"/>
      <c r="P1" s="119"/>
      <c r="Q1" s="119"/>
      <c r="R1" s="119"/>
      <c r="S1" s="120"/>
    </row>
    <row r="2" spans="1:19" ht="23.25" customHeight="1">
      <c r="A2" s="118"/>
      <c r="B2" s="119"/>
      <c r="C2" s="119"/>
      <c r="D2" s="119"/>
      <c r="E2" s="119"/>
      <c r="F2" s="119"/>
      <c r="G2" s="121" t="s">
        <v>87</v>
      </c>
      <c r="H2" s="119"/>
      <c r="I2" s="119"/>
      <c r="J2" s="119"/>
      <c r="K2" s="119"/>
      <c r="L2" s="119"/>
      <c r="M2" s="119"/>
      <c r="N2" s="119"/>
      <c r="O2" s="119"/>
      <c r="P2" s="119"/>
      <c r="Q2" s="119"/>
      <c r="R2" s="119"/>
      <c r="S2" s="122"/>
    </row>
    <row r="3" spans="1:19" ht="12" customHeight="1" hidden="1">
      <c r="A3" s="123"/>
      <c r="B3" s="124"/>
      <c r="C3" s="124"/>
      <c r="D3" s="124"/>
      <c r="E3" s="124"/>
      <c r="F3" s="124"/>
      <c r="G3" s="124"/>
      <c r="H3" s="124"/>
      <c r="I3" s="124"/>
      <c r="J3" s="124"/>
      <c r="K3" s="124"/>
      <c r="L3" s="124"/>
      <c r="M3" s="124"/>
      <c r="N3" s="124"/>
      <c r="O3" s="124"/>
      <c r="P3" s="124"/>
      <c r="Q3" s="124"/>
      <c r="R3" s="124"/>
      <c r="S3" s="125"/>
    </row>
    <row r="4" spans="1:19" ht="8.25" customHeight="1">
      <c r="A4" s="126"/>
      <c r="B4" s="127"/>
      <c r="C4" s="127"/>
      <c r="D4" s="127"/>
      <c r="E4" s="127"/>
      <c r="F4" s="127"/>
      <c r="G4" s="127"/>
      <c r="H4" s="127"/>
      <c r="I4" s="127"/>
      <c r="J4" s="127"/>
      <c r="K4" s="127"/>
      <c r="L4" s="127"/>
      <c r="M4" s="127"/>
      <c r="N4" s="127"/>
      <c r="O4" s="127"/>
      <c r="P4" s="127"/>
      <c r="Q4" s="127"/>
      <c r="R4" s="127"/>
      <c r="S4" s="128"/>
    </row>
    <row r="5" spans="1:19" ht="24" customHeight="1">
      <c r="A5" s="129"/>
      <c r="B5" s="130" t="s">
        <v>88</v>
      </c>
      <c r="C5" s="130"/>
      <c r="D5" s="130"/>
      <c r="E5" s="131" t="s">
        <v>81</v>
      </c>
      <c r="F5" s="131"/>
      <c r="G5" s="131"/>
      <c r="H5" s="131"/>
      <c r="I5" s="131"/>
      <c r="J5" s="131"/>
      <c r="K5" s="130"/>
      <c r="L5" s="130"/>
      <c r="M5" s="130"/>
      <c r="N5" s="130"/>
      <c r="O5" s="130" t="s">
        <v>89</v>
      </c>
      <c r="P5" s="132" t="s">
        <v>17</v>
      </c>
      <c r="Q5" s="133"/>
      <c r="R5" s="134"/>
      <c r="S5" s="135"/>
    </row>
    <row r="6" spans="1:19" ht="17.25" customHeight="1" hidden="1">
      <c r="A6" s="129"/>
      <c r="B6" s="130" t="s">
        <v>90</v>
      </c>
      <c r="C6" s="130"/>
      <c r="D6" s="130"/>
      <c r="E6" s="136" t="s">
        <v>91</v>
      </c>
      <c r="F6" s="130"/>
      <c r="G6" s="130"/>
      <c r="H6" s="130"/>
      <c r="I6" s="130"/>
      <c r="J6" s="137"/>
      <c r="K6" s="130"/>
      <c r="L6" s="130"/>
      <c r="M6" s="130"/>
      <c r="N6" s="130"/>
      <c r="O6" s="130"/>
      <c r="P6" s="136"/>
      <c r="Q6" s="138"/>
      <c r="R6" s="137"/>
      <c r="S6" s="135"/>
    </row>
    <row r="7" spans="1:19" ht="24" customHeight="1">
      <c r="A7" s="129"/>
      <c r="B7" s="130" t="s">
        <v>92</v>
      </c>
      <c r="C7" s="130"/>
      <c r="D7" s="130"/>
      <c r="E7" s="139" t="s">
        <v>997</v>
      </c>
      <c r="F7" s="139"/>
      <c r="G7" s="139"/>
      <c r="H7" s="139"/>
      <c r="I7" s="139"/>
      <c r="J7" s="139"/>
      <c r="K7" s="130"/>
      <c r="L7" s="130"/>
      <c r="M7" s="130"/>
      <c r="N7" s="130"/>
      <c r="O7" s="130" t="s">
        <v>94</v>
      </c>
      <c r="P7" s="136"/>
      <c r="Q7" s="138"/>
      <c r="R7" s="137"/>
      <c r="S7" s="135"/>
    </row>
    <row r="8" spans="1:19" ht="17.25" customHeight="1" hidden="1">
      <c r="A8" s="129"/>
      <c r="B8" s="130" t="s">
        <v>95</v>
      </c>
      <c r="C8" s="130"/>
      <c r="D8" s="130"/>
      <c r="E8" s="136" t="s">
        <v>17</v>
      </c>
      <c r="F8" s="130"/>
      <c r="G8" s="130"/>
      <c r="H8" s="130"/>
      <c r="I8" s="130"/>
      <c r="J8" s="137"/>
      <c r="K8" s="130"/>
      <c r="L8" s="130"/>
      <c r="M8" s="130"/>
      <c r="N8" s="130"/>
      <c r="O8" s="130"/>
      <c r="P8" s="136"/>
      <c r="Q8" s="138"/>
      <c r="R8" s="137"/>
      <c r="S8" s="135"/>
    </row>
    <row r="9" spans="1:19" ht="24" customHeight="1">
      <c r="A9" s="129"/>
      <c r="B9" s="130" t="s">
        <v>96</v>
      </c>
      <c r="C9" s="130"/>
      <c r="D9" s="130"/>
      <c r="E9" s="140" t="s">
        <v>97</v>
      </c>
      <c r="F9" s="140"/>
      <c r="G9" s="140"/>
      <c r="H9" s="140"/>
      <c r="I9" s="140"/>
      <c r="J9" s="140"/>
      <c r="K9" s="130"/>
      <c r="L9" s="130"/>
      <c r="M9" s="130"/>
      <c r="N9" s="130"/>
      <c r="O9" s="130" t="s">
        <v>98</v>
      </c>
      <c r="P9" s="140"/>
      <c r="Q9" s="140"/>
      <c r="R9" s="140"/>
      <c r="S9" s="135"/>
    </row>
    <row r="10" spans="1:19" ht="17.25" customHeight="1" hidden="1">
      <c r="A10" s="129"/>
      <c r="B10" s="130" t="s">
        <v>99</v>
      </c>
      <c r="C10" s="130"/>
      <c r="D10" s="130"/>
      <c r="E10" s="130" t="s">
        <v>17</v>
      </c>
      <c r="F10" s="130"/>
      <c r="G10" s="130"/>
      <c r="H10" s="130"/>
      <c r="I10" s="130"/>
      <c r="J10" s="130"/>
      <c r="K10" s="130"/>
      <c r="L10" s="130"/>
      <c r="M10" s="130"/>
      <c r="N10" s="130"/>
      <c r="O10" s="130"/>
      <c r="P10" s="138"/>
      <c r="Q10" s="138"/>
      <c r="R10" s="130"/>
      <c r="S10" s="135"/>
    </row>
    <row r="11" spans="1:19" ht="17.25" customHeight="1" hidden="1">
      <c r="A11" s="129"/>
      <c r="B11" s="130" t="s">
        <v>100</v>
      </c>
      <c r="C11" s="130"/>
      <c r="D11" s="130"/>
      <c r="E11" s="130" t="s">
        <v>17</v>
      </c>
      <c r="F11" s="130"/>
      <c r="G11" s="130"/>
      <c r="H11" s="130"/>
      <c r="I11" s="130"/>
      <c r="J11" s="130"/>
      <c r="K11" s="130"/>
      <c r="L11" s="130"/>
      <c r="M11" s="130"/>
      <c r="N11" s="130"/>
      <c r="O11" s="130"/>
      <c r="P11" s="138"/>
      <c r="Q11" s="138"/>
      <c r="R11" s="130"/>
      <c r="S11" s="135"/>
    </row>
    <row r="12" spans="1:19" ht="17.25" customHeight="1" hidden="1">
      <c r="A12" s="129"/>
      <c r="B12" s="130" t="s">
        <v>101</v>
      </c>
      <c r="C12" s="130"/>
      <c r="D12" s="130"/>
      <c r="E12" s="130" t="s">
        <v>17</v>
      </c>
      <c r="F12" s="130"/>
      <c r="G12" s="130"/>
      <c r="H12" s="130"/>
      <c r="I12" s="130"/>
      <c r="J12" s="130"/>
      <c r="K12" s="130"/>
      <c r="L12" s="130"/>
      <c r="M12" s="130"/>
      <c r="N12" s="130"/>
      <c r="O12" s="130"/>
      <c r="P12" s="138"/>
      <c r="Q12" s="138"/>
      <c r="R12" s="130"/>
      <c r="S12" s="135"/>
    </row>
    <row r="13" spans="1:19" ht="17.25" customHeight="1" hidden="1">
      <c r="A13" s="129"/>
      <c r="B13" s="130"/>
      <c r="C13" s="130"/>
      <c r="D13" s="130"/>
      <c r="E13" s="130" t="s">
        <v>17</v>
      </c>
      <c r="F13" s="130"/>
      <c r="G13" s="130"/>
      <c r="H13" s="130"/>
      <c r="I13" s="130"/>
      <c r="J13" s="130"/>
      <c r="K13" s="130"/>
      <c r="L13" s="130"/>
      <c r="M13" s="130"/>
      <c r="N13" s="130"/>
      <c r="O13" s="130"/>
      <c r="P13" s="138"/>
      <c r="Q13" s="138"/>
      <c r="R13" s="130"/>
      <c r="S13" s="135"/>
    </row>
    <row r="14" spans="1:19" ht="17.25" customHeight="1" hidden="1">
      <c r="A14" s="129"/>
      <c r="B14" s="130"/>
      <c r="C14" s="130"/>
      <c r="D14" s="130"/>
      <c r="E14" s="130" t="s">
        <v>17</v>
      </c>
      <c r="F14" s="130"/>
      <c r="G14" s="130"/>
      <c r="H14" s="130"/>
      <c r="I14" s="130"/>
      <c r="J14" s="130"/>
      <c r="K14" s="130"/>
      <c r="L14" s="130"/>
      <c r="M14" s="130"/>
      <c r="N14" s="130"/>
      <c r="O14" s="130"/>
      <c r="P14" s="138"/>
      <c r="Q14" s="138"/>
      <c r="R14" s="130"/>
      <c r="S14" s="135"/>
    </row>
    <row r="15" spans="1:19" ht="17.25" customHeight="1" hidden="1">
      <c r="A15" s="129"/>
      <c r="B15" s="130"/>
      <c r="C15" s="130"/>
      <c r="D15" s="130"/>
      <c r="E15" s="130" t="s">
        <v>17</v>
      </c>
      <c r="F15" s="130"/>
      <c r="G15" s="130"/>
      <c r="H15" s="130"/>
      <c r="I15" s="130"/>
      <c r="J15" s="130"/>
      <c r="K15" s="130"/>
      <c r="L15" s="130"/>
      <c r="M15" s="130"/>
      <c r="N15" s="130"/>
      <c r="O15" s="130"/>
      <c r="P15" s="138"/>
      <c r="Q15" s="138"/>
      <c r="R15" s="130"/>
      <c r="S15" s="135"/>
    </row>
    <row r="16" spans="1:19" ht="17.25" customHeight="1" hidden="1">
      <c r="A16" s="129"/>
      <c r="B16" s="130"/>
      <c r="C16" s="130"/>
      <c r="D16" s="130"/>
      <c r="E16" s="130" t="s">
        <v>17</v>
      </c>
      <c r="F16" s="130"/>
      <c r="G16" s="130"/>
      <c r="H16" s="130"/>
      <c r="I16" s="130"/>
      <c r="J16" s="130"/>
      <c r="K16" s="130"/>
      <c r="L16" s="130"/>
      <c r="M16" s="130"/>
      <c r="N16" s="130"/>
      <c r="O16" s="130"/>
      <c r="P16" s="138"/>
      <c r="Q16" s="138"/>
      <c r="R16" s="130"/>
      <c r="S16" s="135"/>
    </row>
    <row r="17" spans="1:19" ht="17.25" customHeight="1" hidden="1">
      <c r="A17" s="129"/>
      <c r="B17" s="130"/>
      <c r="C17" s="130"/>
      <c r="D17" s="130"/>
      <c r="E17" s="130" t="s">
        <v>17</v>
      </c>
      <c r="F17" s="130"/>
      <c r="G17" s="130"/>
      <c r="H17" s="130"/>
      <c r="I17" s="130"/>
      <c r="J17" s="130"/>
      <c r="K17" s="130"/>
      <c r="L17" s="130"/>
      <c r="M17" s="130"/>
      <c r="N17" s="130"/>
      <c r="O17" s="130"/>
      <c r="P17" s="138"/>
      <c r="Q17" s="138"/>
      <c r="R17" s="130"/>
      <c r="S17" s="135"/>
    </row>
    <row r="18" spans="1:19" ht="17.25" customHeight="1" hidden="1">
      <c r="A18" s="129"/>
      <c r="B18" s="130"/>
      <c r="C18" s="130"/>
      <c r="D18" s="130"/>
      <c r="E18" s="130" t="s">
        <v>17</v>
      </c>
      <c r="F18" s="130"/>
      <c r="G18" s="130"/>
      <c r="H18" s="130"/>
      <c r="I18" s="130"/>
      <c r="J18" s="130"/>
      <c r="K18" s="130"/>
      <c r="L18" s="130"/>
      <c r="M18" s="130"/>
      <c r="N18" s="130"/>
      <c r="O18" s="130"/>
      <c r="P18" s="138"/>
      <c r="Q18" s="138"/>
      <c r="R18" s="130"/>
      <c r="S18" s="135"/>
    </row>
    <row r="19" spans="1:19" ht="17.25" customHeight="1" hidden="1">
      <c r="A19" s="129"/>
      <c r="B19" s="130"/>
      <c r="C19" s="130"/>
      <c r="D19" s="130"/>
      <c r="E19" s="130" t="s">
        <v>17</v>
      </c>
      <c r="F19" s="130"/>
      <c r="G19" s="130"/>
      <c r="H19" s="130"/>
      <c r="I19" s="130"/>
      <c r="J19" s="130"/>
      <c r="K19" s="130"/>
      <c r="L19" s="130"/>
      <c r="M19" s="130"/>
      <c r="N19" s="130"/>
      <c r="O19" s="130"/>
      <c r="P19" s="138"/>
      <c r="Q19" s="138"/>
      <c r="R19" s="130"/>
      <c r="S19" s="135"/>
    </row>
    <row r="20" spans="1:19" ht="17.25" customHeight="1" hidden="1">
      <c r="A20" s="129"/>
      <c r="B20" s="130"/>
      <c r="C20" s="130"/>
      <c r="D20" s="130"/>
      <c r="E20" s="130" t="s">
        <v>17</v>
      </c>
      <c r="F20" s="130"/>
      <c r="G20" s="130"/>
      <c r="H20" s="130"/>
      <c r="I20" s="130"/>
      <c r="J20" s="130"/>
      <c r="K20" s="130"/>
      <c r="L20" s="130"/>
      <c r="M20" s="130"/>
      <c r="N20" s="130"/>
      <c r="O20" s="130"/>
      <c r="P20" s="138"/>
      <c r="Q20" s="138"/>
      <c r="R20" s="130"/>
      <c r="S20" s="135"/>
    </row>
    <row r="21" spans="1:19" ht="17.25" customHeight="1" hidden="1">
      <c r="A21" s="129"/>
      <c r="B21" s="130"/>
      <c r="C21" s="130"/>
      <c r="D21" s="130"/>
      <c r="E21" s="130" t="s">
        <v>17</v>
      </c>
      <c r="F21" s="130"/>
      <c r="G21" s="130"/>
      <c r="H21" s="130"/>
      <c r="I21" s="130"/>
      <c r="J21" s="130"/>
      <c r="K21" s="130"/>
      <c r="L21" s="130"/>
      <c r="M21" s="130"/>
      <c r="N21" s="130"/>
      <c r="O21" s="130"/>
      <c r="P21" s="138"/>
      <c r="Q21" s="138"/>
      <c r="R21" s="130"/>
      <c r="S21" s="135"/>
    </row>
    <row r="22" spans="1:19" ht="17.25" customHeight="1" hidden="1">
      <c r="A22" s="129"/>
      <c r="B22" s="130"/>
      <c r="C22" s="130"/>
      <c r="D22" s="130"/>
      <c r="E22" s="130" t="s">
        <v>17</v>
      </c>
      <c r="F22" s="130"/>
      <c r="G22" s="130"/>
      <c r="H22" s="130"/>
      <c r="I22" s="130"/>
      <c r="J22" s="130"/>
      <c r="K22" s="130"/>
      <c r="L22" s="130"/>
      <c r="M22" s="130"/>
      <c r="N22" s="130"/>
      <c r="O22" s="130"/>
      <c r="P22" s="138"/>
      <c r="Q22" s="138"/>
      <c r="R22" s="130"/>
      <c r="S22" s="135"/>
    </row>
    <row r="23" spans="1:19" ht="17.25" customHeight="1" hidden="1">
      <c r="A23" s="129"/>
      <c r="B23" s="130"/>
      <c r="C23" s="130"/>
      <c r="D23" s="130"/>
      <c r="E23" s="130" t="s">
        <v>17</v>
      </c>
      <c r="F23" s="130"/>
      <c r="G23" s="130"/>
      <c r="H23" s="130"/>
      <c r="I23" s="130"/>
      <c r="J23" s="130"/>
      <c r="K23" s="130"/>
      <c r="L23" s="130"/>
      <c r="M23" s="130"/>
      <c r="N23" s="130"/>
      <c r="O23" s="130"/>
      <c r="P23" s="138"/>
      <c r="Q23" s="138"/>
      <c r="R23" s="130"/>
      <c r="S23" s="135"/>
    </row>
    <row r="24" spans="1:19" ht="17.25" customHeight="1" hidden="1">
      <c r="A24" s="129"/>
      <c r="B24" s="130"/>
      <c r="C24" s="130"/>
      <c r="D24" s="130"/>
      <c r="E24" s="130" t="s">
        <v>17</v>
      </c>
      <c r="F24" s="130"/>
      <c r="G24" s="130"/>
      <c r="H24" s="130"/>
      <c r="I24" s="130"/>
      <c r="J24" s="130"/>
      <c r="K24" s="130"/>
      <c r="L24" s="130"/>
      <c r="M24" s="130"/>
      <c r="N24" s="130"/>
      <c r="O24" s="130"/>
      <c r="P24" s="138"/>
      <c r="Q24" s="138"/>
      <c r="R24" s="130"/>
      <c r="S24" s="135"/>
    </row>
    <row r="25" spans="1:19" ht="17.25" customHeight="1">
      <c r="A25" s="129"/>
      <c r="B25" s="130"/>
      <c r="C25" s="130"/>
      <c r="D25" s="130"/>
      <c r="E25" s="130"/>
      <c r="F25" s="130"/>
      <c r="G25" s="130"/>
      <c r="H25" s="130"/>
      <c r="I25" s="130"/>
      <c r="J25" s="130"/>
      <c r="K25" s="130"/>
      <c r="L25" s="130"/>
      <c r="M25" s="130"/>
      <c r="N25" s="130"/>
      <c r="O25" s="130" t="s">
        <v>102</v>
      </c>
      <c r="P25" s="130" t="s">
        <v>103</v>
      </c>
      <c r="Q25" s="130"/>
      <c r="R25" s="130"/>
      <c r="S25" s="135"/>
    </row>
    <row r="26" spans="1:19" ht="17.25" customHeight="1">
      <c r="A26" s="129"/>
      <c r="B26" s="130" t="s">
        <v>104</v>
      </c>
      <c r="C26" s="130"/>
      <c r="D26" s="130"/>
      <c r="E26" s="132" t="s">
        <v>998</v>
      </c>
      <c r="F26" s="141"/>
      <c r="G26" s="141"/>
      <c r="H26" s="141"/>
      <c r="I26" s="141"/>
      <c r="J26" s="134"/>
      <c r="K26" s="130"/>
      <c r="L26" s="130"/>
      <c r="M26" s="130"/>
      <c r="N26" s="130"/>
      <c r="O26" s="142"/>
      <c r="P26" s="143"/>
      <c r="Q26" s="144"/>
      <c r="R26" s="145"/>
      <c r="S26" s="135"/>
    </row>
    <row r="27" spans="1:19" ht="17.25" customHeight="1">
      <c r="A27" s="129"/>
      <c r="B27" s="130" t="s">
        <v>41</v>
      </c>
      <c r="C27" s="130"/>
      <c r="D27" s="130"/>
      <c r="E27" s="136" t="s">
        <v>992</v>
      </c>
      <c r="F27" s="130"/>
      <c r="G27" s="130"/>
      <c r="H27" s="130"/>
      <c r="I27" s="130"/>
      <c r="J27" s="137"/>
      <c r="K27" s="130"/>
      <c r="L27" s="130"/>
      <c r="M27" s="130"/>
      <c r="N27" s="130"/>
      <c r="O27" s="142"/>
      <c r="P27" s="143"/>
      <c r="Q27" s="144"/>
      <c r="R27" s="145"/>
      <c r="S27" s="135"/>
    </row>
    <row r="28" spans="1:19" ht="17.25" customHeight="1">
      <c r="A28" s="129"/>
      <c r="B28" s="130" t="s">
        <v>46</v>
      </c>
      <c r="C28" s="130"/>
      <c r="D28" s="130"/>
      <c r="E28" s="136" t="s">
        <v>17</v>
      </c>
      <c r="F28" s="130"/>
      <c r="G28" s="130"/>
      <c r="H28" s="130"/>
      <c r="I28" s="130"/>
      <c r="J28" s="137"/>
      <c r="K28" s="130"/>
      <c r="L28" s="130"/>
      <c r="M28" s="130"/>
      <c r="N28" s="130"/>
      <c r="O28" s="142"/>
      <c r="P28" s="143"/>
      <c r="Q28" s="144"/>
      <c r="R28" s="145"/>
      <c r="S28" s="135"/>
    </row>
    <row r="29" spans="1:19" ht="17.25" customHeight="1">
      <c r="A29" s="129"/>
      <c r="B29" s="130"/>
      <c r="C29" s="130"/>
      <c r="D29" s="130"/>
      <c r="E29" s="146"/>
      <c r="F29" s="147"/>
      <c r="G29" s="147"/>
      <c r="H29" s="147"/>
      <c r="I29" s="147"/>
      <c r="J29" s="148"/>
      <c r="K29" s="130"/>
      <c r="L29" s="130"/>
      <c r="M29" s="130"/>
      <c r="N29" s="130"/>
      <c r="O29" s="138"/>
      <c r="P29" s="138"/>
      <c r="Q29" s="138"/>
      <c r="R29" s="130"/>
      <c r="S29" s="135"/>
    </row>
    <row r="30" spans="1:19" ht="17.25" customHeight="1">
      <c r="A30" s="129"/>
      <c r="B30" s="130"/>
      <c r="C30" s="130"/>
      <c r="D30" s="130"/>
      <c r="E30" s="138" t="s">
        <v>106</v>
      </c>
      <c r="F30" s="130"/>
      <c r="G30" s="130" t="s">
        <v>107</v>
      </c>
      <c r="H30" s="130"/>
      <c r="I30" s="130"/>
      <c r="J30" s="130"/>
      <c r="K30" s="130"/>
      <c r="L30" s="130"/>
      <c r="M30" s="130"/>
      <c r="N30" s="130"/>
      <c r="O30" s="138" t="s">
        <v>108</v>
      </c>
      <c r="P30" s="138"/>
      <c r="Q30" s="138"/>
      <c r="R30" s="149"/>
      <c r="S30" s="135"/>
    </row>
    <row r="31" spans="1:19" ht="17.25" customHeight="1">
      <c r="A31" s="129"/>
      <c r="B31" s="130"/>
      <c r="C31" s="130"/>
      <c r="D31" s="130"/>
      <c r="E31" s="142"/>
      <c r="F31" s="130"/>
      <c r="G31" s="143" t="s">
        <v>992</v>
      </c>
      <c r="H31" s="150"/>
      <c r="I31" s="151"/>
      <c r="J31" s="130"/>
      <c r="K31" s="130"/>
      <c r="L31" s="130"/>
      <c r="M31" s="130"/>
      <c r="N31" s="130"/>
      <c r="O31" s="152" t="s">
        <v>109</v>
      </c>
      <c r="P31" s="138"/>
      <c r="Q31" s="138"/>
      <c r="R31" s="149"/>
      <c r="S31" s="135"/>
    </row>
    <row r="32" spans="1:19" ht="8.25" customHeight="1">
      <c r="A32" s="153"/>
      <c r="B32" s="154"/>
      <c r="C32" s="154"/>
      <c r="D32" s="154"/>
      <c r="E32" s="154"/>
      <c r="F32" s="154"/>
      <c r="G32" s="154"/>
      <c r="H32" s="154"/>
      <c r="I32" s="154"/>
      <c r="J32" s="154"/>
      <c r="K32" s="154"/>
      <c r="L32" s="154"/>
      <c r="M32" s="154"/>
      <c r="N32" s="154"/>
      <c r="O32" s="154"/>
      <c r="P32" s="154"/>
      <c r="Q32" s="154"/>
      <c r="R32" s="154"/>
      <c r="S32" s="155"/>
    </row>
    <row r="33" spans="1:19" ht="20.25" customHeight="1">
      <c r="A33" s="156"/>
      <c r="B33" s="157"/>
      <c r="C33" s="157"/>
      <c r="D33" s="157"/>
      <c r="E33" s="158" t="s">
        <v>110</v>
      </c>
      <c r="F33" s="157"/>
      <c r="G33" s="157"/>
      <c r="H33" s="157"/>
      <c r="I33" s="157"/>
      <c r="J33" s="157"/>
      <c r="K33" s="157"/>
      <c r="L33" s="157"/>
      <c r="M33" s="157"/>
      <c r="N33" s="157"/>
      <c r="O33" s="157"/>
      <c r="P33" s="157"/>
      <c r="Q33" s="157"/>
      <c r="R33" s="157"/>
      <c r="S33" s="159"/>
    </row>
    <row r="34" spans="1:19" ht="20.25" customHeight="1">
      <c r="A34" s="160" t="s">
        <v>111</v>
      </c>
      <c r="B34" s="161"/>
      <c r="C34" s="161"/>
      <c r="D34" s="162"/>
      <c r="E34" s="163" t="s">
        <v>112</v>
      </c>
      <c r="F34" s="162"/>
      <c r="G34" s="163" t="s">
        <v>113</v>
      </c>
      <c r="H34" s="161"/>
      <c r="I34" s="162"/>
      <c r="J34" s="163" t="s">
        <v>114</v>
      </c>
      <c r="K34" s="161"/>
      <c r="L34" s="163" t="s">
        <v>115</v>
      </c>
      <c r="M34" s="161"/>
      <c r="N34" s="161"/>
      <c r="O34" s="162"/>
      <c r="P34" s="163" t="s">
        <v>116</v>
      </c>
      <c r="Q34" s="161"/>
      <c r="R34" s="161"/>
      <c r="S34" s="164"/>
    </row>
    <row r="35" spans="1:19" ht="20.25" customHeight="1">
      <c r="A35" s="165"/>
      <c r="B35" s="166"/>
      <c r="C35" s="166"/>
      <c r="D35" s="167">
        <v>0</v>
      </c>
      <c r="E35" s="168">
        <f>IF(D35=0,0,R49/D35)</f>
        <v>0</v>
      </c>
      <c r="F35" s="169"/>
      <c r="G35" s="170"/>
      <c r="H35" s="166"/>
      <c r="I35" s="167">
        <v>0</v>
      </c>
      <c r="J35" s="168">
        <f>IF(I35=0,0,R49/I35)</f>
        <v>0</v>
      </c>
      <c r="K35" s="171"/>
      <c r="L35" s="170"/>
      <c r="M35" s="166"/>
      <c r="N35" s="166"/>
      <c r="O35" s="167">
        <v>0</v>
      </c>
      <c r="P35" s="170"/>
      <c r="Q35" s="166"/>
      <c r="R35" s="172">
        <f>IF(O35=0,0,R49/O35)</f>
        <v>0</v>
      </c>
      <c r="S35" s="173"/>
    </row>
    <row r="36" spans="1:19" ht="20.25" customHeight="1">
      <c r="A36" s="156"/>
      <c r="B36" s="157"/>
      <c r="C36" s="157"/>
      <c r="D36" s="157"/>
      <c r="E36" s="158" t="s">
        <v>117</v>
      </c>
      <c r="F36" s="157"/>
      <c r="G36" s="157"/>
      <c r="H36" s="157"/>
      <c r="I36" s="157"/>
      <c r="J36" s="174" t="s">
        <v>40</v>
      </c>
      <c r="K36" s="157"/>
      <c r="L36" s="157"/>
      <c r="M36" s="157"/>
      <c r="N36" s="157"/>
      <c r="O36" s="157"/>
      <c r="P36" s="157"/>
      <c r="Q36" s="157"/>
      <c r="R36" s="157"/>
      <c r="S36" s="159"/>
    </row>
    <row r="37" spans="1:19" ht="20.25" customHeight="1">
      <c r="A37" s="175" t="s">
        <v>118</v>
      </c>
      <c r="B37" s="176"/>
      <c r="C37" s="177" t="s">
        <v>119</v>
      </c>
      <c r="D37" s="178"/>
      <c r="E37" s="178"/>
      <c r="F37" s="179"/>
      <c r="G37" s="175" t="s">
        <v>120</v>
      </c>
      <c r="H37" s="180"/>
      <c r="I37" s="177" t="s">
        <v>121</v>
      </c>
      <c r="J37" s="178"/>
      <c r="K37" s="178"/>
      <c r="L37" s="175" t="s">
        <v>122</v>
      </c>
      <c r="M37" s="180"/>
      <c r="N37" s="177" t="s">
        <v>123</v>
      </c>
      <c r="O37" s="178"/>
      <c r="P37" s="178"/>
      <c r="Q37" s="178"/>
      <c r="R37" s="178"/>
      <c r="S37" s="179"/>
    </row>
    <row r="38" spans="1:19" ht="20.25" customHeight="1">
      <c r="A38" s="181">
        <v>1</v>
      </c>
      <c r="B38" s="182" t="s">
        <v>124</v>
      </c>
      <c r="C38" s="134"/>
      <c r="D38" s="183"/>
      <c r="E38" s="184">
        <f>'02a-Nová - Krycí list'!C14</f>
        <v>0</v>
      </c>
      <c r="F38" s="185"/>
      <c r="G38" s="181">
        <v>10</v>
      </c>
      <c r="H38" s="186" t="s">
        <v>125</v>
      </c>
      <c r="I38" s="145"/>
      <c r="J38" s="187">
        <v>0</v>
      </c>
      <c r="K38" s="188"/>
      <c r="L38" s="181">
        <v>14</v>
      </c>
      <c r="M38" s="143" t="s">
        <v>126</v>
      </c>
      <c r="N38" s="150"/>
      <c r="O38" s="150"/>
      <c r="P38" s="189" t="str">
        <f>M51</f>
        <v>21</v>
      </c>
      <c r="Q38" s="190" t="s">
        <v>127</v>
      </c>
      <c r="R38" s="184">
        <f>E46*0.005</f>
        <v>0</v>
      </c>
      <c r="S38" s="191"/>
    </row>
    <row r="39" spans="1:19" ht="20.25" customHeight="1">
      <c r="A39" s="181">
        <v>2</v>
      </c>
      <c r="B39" s="192"/>
      <c r="C39" s="148"/>
      <c r="D39" s="183"/>
      <c r="E39" s="184"/>
      <c r="F39" s="185"/>
      <c r="G39" s="181">
        <v>11</v>
      </c>
      <c r="H39" s="130" t="s">
        <v>128</v>
      </c>
      <c r="I39" s="183"/>
      <c r="J39" s="187">
        <v>0</v>
      </c>
      <c r="K39" s="188"/>
      <c r="L39" s="181">
        <v>15</v>
      </c>
      <c r="M39" s="193" t="s">
        <v>129</v>
      </c>
      <c r="N39" s="193"/>
      <c r="O39" s="193"/>
      <c r="P39" s="193" t="str">
        <f>M51</f>
        <v>21</v>
      </c>
      <c r="Q39" s="193" t="s">
        <v>127</v>
      </c>
      <c r="R39" s="194"/>
      <c r="S39" s="191"/>
    </row>
    <row r="40" spans="1:19" ht="20.25" customHeight="1">
      <c r="A40" s="181">
        <v>3</v>
      </c>
      <c r="B40" s="182" t="s">
        <v>130</v>
      </c>
      <c r="C40" s="134"/>
      <c r="D40" s="183"/>
      <c r="E40" s="184">
        <f>'02a-Nová - Krycí list'!C19</f>
        <v>0</v>
      </c>
      <c r="F40" s="185"/>
      <c r="G40" s="181">
        <v>12</v>
      </c>
      <c r="H40" s="186" t="s">
        <v>131</v>
      </c>
      <c r="I40" s="145"/>
      <c r="J40" s="187">
        <v>0</v>
      </c>
      <c r="K40" s="188"/>
      <c r="L40" s="181">
        <v>16</v>
      </c>
      <c r="M40" s="193" t="s">
        <v>132</v>
      </c>
      <c r="N40" s="193"/>
      <c r="O40" s="193"/>
      <c r="P40" s="193" t="str">
        <f>M51</f>
        <v>21</v>
      </c>
      <c r="Q40" s="193" t="s">
        <v>127</v>
      </c>
      <c r="R40" s="194"/>
      <c r="S40" s="191"/>
    </row>
    <row r="41" spans="1:19" ht="20.25" customHeight="1">
      <c r="A41" s="181">
        <v>4</v>
      </c>
      <c r="B41" s="192"/>
      <c r="C41" s="148"/>
      <c r="D41" s="183"/>
      <c r="E41" s="184"/>
      <c r="F41" s="185"/>
      <c r="G41" s="181"/>
      <c r="H41" s="186"/>
      <c r="I41" s="145"/>
      <c r="J41" s="187"/>
      <c r="K41" s="188"/>
      <c r="L41" s="181">
        <v>17</v>
      </c>
      <c r="M41" s="143" t="s">
        <v>133</v>
      </c>
      <c r="N41" s="150"/>
      <c r="O41" s="150"/>
      <c r="P41" s="189" t="str">
        <f>M51</f>
        <v>21</v>
      </c>
      <c r="Q41" s="190" t="s">
        <v>127</v>
      </c>
      <c r="R41" s="184">
        <f>E46*0.015</f>
        <v>0</v>
      </c>
      <c r="S41" s="191"/>
    </row>
    <row r="42" spans="1:19" ht="20.25" customHeight="1">
      <c r="A42" s="181">
        <v>5</v>
      </c>
      <c r="B42" s="182" t="s">
        <v>134</v>
      </c>
      <c r="C42" s="134"/>
      <c r="D42" s="183"/>
      <c r="E42" s="184">
        <v>0</v>
      </c>
      <c r="F42" s="195"/>
      <c r="G42" s="196"/>
      <c r="H42" s="150"/>
      <c r="I42" s="145"/>
      <c r="J42" s="197"/>
      <c r="K42" s="198"/>
      <c r="L42" s="181">
        <v>18</v>
      </c>
      <c r="M42" s="143" t="s">
        <v>135</v>
      </c>
      <c r="N42" s="143"/>
      <c r="O42" s="143"/>
      <c r="P42" s="143"/>
      <c r="Q42" s="190" t="s">
        <v>127</v>
      </c>
      <c r="R42" s="194"/>
      <c r="S42" s="135"/>
    </row>
    <row r="43" spans="1:19" ht="20.25" customHeight="1">
      <c r="A43" s="181">
        <v>6</v>
      </c>
      <c r="B43" s="192"/>
      <c r="C43" s="148"/>
      <c r="D43" s="183"/>
      <c r="E43" s="184"/>
      <c r="F43" s="195"/>
      <c r="G43" s="196"/>
      <c r="H43" s="150"/>
      <c r="I43" s="145"/>
      <c r="J43" s="197"/>
      <c r="K43" s="198"/>
      <c r="L43" s="181">
        <v>19</v>
      </c>
      <c r="M43" s="199" t="s">
        <v>136</v>
      </c>
      <c r="N43" s="199"/>
      <c r="O43" s="199"/>
      <c r="P43" s="199"/>
      <c r="Q43" s="199"/>
      <c r="R43" s="194"/>
      <c r="S43" s="135"/>
    </row>
    <row r="44" spans="1:19" ht="20.25" customHeight="1">
      <c r="A44" s="181">
        <v>7</v>
      </c>
      <c r="B44" s="182" t="s">
        <v>137</v>
      </c>
      <c r="C44" s="134"/>
      <c r="D44" s="183"/>
      <c r="E44" s="184">
        <f>'02a-Nová - Soupis'!I369</f>
        <v>0</v>
      </c>
      <c r="F44" s="195"/>
      <c r="G44" s="196"/>
      <c r="H44" s="150"/>
      <c r="I44" s="145"/>
      <c r="J44" s="197"/>
      <c r="K44" s="198"/>
      <c r="L44" s="181"/>
      <c r="M44" s="186"/>
      <c r="N44" s="150"/>
      <c r="O44" s="150"/>
      <c r="P44" s="150"/>
      <c r="Q44" s="145"/>
      <c r="R44" s="184"/>
      <c r="S44" s="135"/>
    </row>
    <row r="45" spans="1:19" ht="20.25" customHeight="1">
      <c r="A45" s="181">
        <v>8</v>
      </c>
      <c r="B45" s="192"/>
      <c r="C45" s="148"/>
      <c r="D45" s="183"/>
      <c r="E45" s="184"/>
      <c r="F45" s="195"/>
      <c r="G45" s="196"/>
      <c r="H45" s="150"/>
      <c r="I45" s="145"/>
      <c r="J45" s="198"/>
      <c r="K45" s="198"/>
      <c r="L45" s="181"/>
      <c r="M45" s="186"/>
      <c r="N45" s="150"/>
      <c r="O45" s="150"/>
      <c r="P45" s="150"/>
      <c r="Q45" s="145"/>
      <c r="R45" s="184"/>
      <c r="S45" s="135"/>
    </row>
    <row r="46" spans="1:19" ht="20.25" customHeight="1">
      <c r="A46" s="181">
        <v>9</v>
      </c>
      <c r="B46" s="200" t="s">
        <v>138</v>
      </c>
      <c r="C46" s="150"/>
      <c r="D46" s="145"/>
      <c r="E46" s="201">
        <f>SUM(E38:E45)</f>
        <v>0</v>
      </c>
      <c r="F46" s="202"/>
      <c r="G46" s="181">
        <v>13</v>
      </c>
      <c r="H46" s="200" t="s">
        <v>139</v>
      </c>
      <c r="I46" s="145"/>
      <c r="J46" s="203">
        <f>SUM(J38:J41)</f>
        <v>0</v>
      </c>
      <c r="K46" s="204"/>
      <c r="L46" s="181">
        <v>20</v>
      </c>
      <c r="M46" s="182" t="s">
        <v>140</v>
      </c>
      <c r="N46" s="141"/>
      <c r="O46" s="141"/>
      <c r="P46" s="141"/>
      <c r="Q46" s="205"/>
      <c r="R46" s="201">
        <f>SUM(R38:R43)</f>
        <v>0</v>
      </c>
      <c r="S46" s="159"/>
    </row>
    <row r="47" spans="1:19" ht="20.25" customHeight="1">
      <c r="A47" s="206">
        <v>21</v>
      </c>
      <c r="B47" s="207" t="s">
        <v>141</v>
      </c>
      <c r="C47" s="208"/>
      <c r="D47" s="209"/>
      <c r="E47" s="210">
        <f>SUMIF('02a-Nová - Soupis'!O14:O410,512,'02a-Nová - Soupis'!I14:I410)</f>
        <v>0</v>
      </c>
      <c r="F47" s="211"/>
      <c r="G47" s="206">
        <v>22</v>
      </c>
      <c r="H47" s="207" t="s">
        <v>142</v>
      </c>
      <c r="I47" s="209"/>
      <c r="J47" s="212">
        <f>E46*0.01</f>
        <v>0</v>
      </c>
      <c r="K47" s="213" t="str">
        <f>M51</f>
        <v>21</v>
      </c>
      <c r="L47" s="206">
        <v>23</v>
      </c>
      <c r="M47" s="207" t="s">
        <v>143</v>
      </c>
      <c r="N47" s="208"/>
      <c r="O47" s="208"/>
      <c r="P47" s="208"/>
      <c r="Q47" s="209"/>
      <c r="R47" s="210">
        <f>SUMIF('02a-Nová - Soupis'!O14:O410,"&lt;4",'02a-Nová - Soupis'!I14:I410)+SUMIF('02a-Nová - Soupis'!O14:O410,"&gt;1024",'02a-Nová - Soupis'!I14:I410)</f>
        <v>0</v>
      </c>
      <c r="S47" s="155"/>
    </row>
    <row r="48" spans="1:19" ht="20.25" customHeight="1">
      <c r="A48" s="214" t="s">
        <v>41</v>
      </c>
      <c r="B48" s="127"/>
      <c r="C48" s="127"/>
      <c r="D48" s="127"/>
      <c r="E48" s="127"/>
      <c r="F48" s="215"/>
      <c r="G48" s="216"/>
      <c r="H48" s="127"/>
      <c r="I48" s="127"/>
      <c r="J48" s="127"/>
      <c r="K48" s="127"/>
      <c r="L48" s="217" t="s">
        <v>68</v>
      </c>
      <c r="M48" s="162"/>
      <c r="N48" s="177" t="s">
        <v>144</v>
      </c>
      <c r="O48" s="161"/>
      <c r="P48" s="161"/>
      <c r="Q48" s="161"/>
      <c r="R48" s="161"/>
      <c r="S48" s="164"/>
    </row>
    <row r="49" spans="1:19" ht="20.25" customHeight="1">
      <c r="A49" s="129"/>
      <c r="B49" s="130"/>
      <c r="C49" s="130"/>
      <c r="D49" s="130"/>
      <c r="E49" s="130"/>
      <c r="F49" s="137"/>
      <c r="G49" s="218"/>
      <c r="H49" s="130"/>
      <c r="I49" s="130"/>
      <c r="J49" s="130"/>
      <c r="K49" s="130"/>
      <c r="L49" s="181">
        <v>24</v>
      </c>
      <c r="M49" s="186" t="s">
        <v>145</v>
      </c>
      <c r="N49" s="150"/>
      <c r="O49" s="150"/>
      <c r="P49" s="150"/>
      <c r="Q49" s="191"/>
      <c r="R49" s="201">
        <f>ROUND(E46+J46+R46+E47+J47+R47,2)</f>
        <v>0</v>
      </c>
      <c r="S49" s="219">
        <f>E46+J46+R46+E47+J47+R47</f>
        <v>0</v>
      </c>
    </row>
    <row r="50" spans="1:19" ht="20.25" customHeight="1">
      <c r="A50" s="220" t="s">
        <v>146</v>
      </c>
      <c r="B50" s="147"/>
      <c r="C50" s="147"/>
      <c r="D50" s="147"/>
      <c r="E50" s="147"/>
      <c r="F50" s="148"/>
      <c r="G50" s="221" t="s">
        <v>44</v>
      </c>
      <c r="H50" s="147"/>
      <c r="I50" s="147"/>
      <c r="J50" s="147"/>
      <c r="K50" s="147"/>
      <c r="L50" s="181">
        <v>25</v>
      </c>
      <c r="M50" s="222" t="s">
        <v>7</v>
      </c>
      <c r="N50" s="148" t="s">
        <v>127</v>
      </c>
      <c r="O50" s="223">
        <f>ROUND(R49-O51,2)</f>
        <v>0</v>
      </c>
      <c r="P50" s="150" t="s">
        <v>32</v>
      </c>
      <c r="Q50" s="145"/>
      <c r="R50" s="224">
        <f>ROUND(O50*M50/100,2)</f>
        <v>0</v>
      </c>
      <c r="S50" s="225">
        <f>O50*M50/100</f>
        <v>0</v>
      </c>
    </row>
    <row r="51" spans="1:19" ht="20.25" customHeight="1">
      <c r="A51" s="226" t="s">
        <v>104</v>
      </c>
      <c r="B51" s="141"/>
      <c r="C51" s="141"/>
      <c r="D51" s="141"/>
      <c r="E51" s="141"/>
      <c r="F51" s="134"/>
      <c r="G51" s="227"/>
      <c r="H51" s="141"/>
      <c r="I51" s="141"/>
      <c r="J51" s="141"/>
      <c r="K51" s="141"/>
      <c r="L51" s="181">
        <v>26</v>
      </c>
      <c r="M51" s="228" t="s">
        <v>6</v>
      </c>
      <c r="N51" s="145" t="s">
        <v>127</v>
      </c>
      <c r="O51" s="223">
        <f>R49</f>
        <v>0</v>
      </c>
      <c r="P51" s="150" t="s">
        <v>32</v>
      </c>
      <c r="Q51" s="145"/>
      <c r="R51" s="184">
        <f>ROUND(O51*M51/100,2)</f>
        <v>0</v>
      </c>
      <c r="S51" s="229">
        <f>O51*M51/100</f>
        <v>0</v>
      </c>
    </row>
    <row r="52" spans="1:19" ht="20.25" customHeight="1">
      <c r="A52" s="129"/>
      <c r="B52" s="130"/>
      <c r="C52" s="130"/>
      <c r="D52" s="130"/>
      <c r="E52" s="130"/>
      <c r="F52" s="137"/>
      <c r="G52" s="218"/>
      <c r="H52" s="130"/>
      <c r="I52" s="130"/>
      <c r="J52" s="130"/>
      <c r="K52" s="130"/>
      <c r="L52" s="206">
        <v>27</v>
      </c>
      <c r="M52" s="230" t="s">
        <v>147</v>
      </c>
      <c r="N52" s="208"/>
      <c r="O52" s="208"/>
      <c r="P52" s="208"/>
      <c r="Q52" s="231"/>
      <c r="R52" s="232">
        <f>R49+R50+R51</f>
        <v>0</v>
      </c>
      <c r="S52" s="233"/>
    </row>
    <row r="53" spans="1:19" ht="20.25" customHeight="1">
      <c r="A53" s="220" t="s">
        <v>146</v>
      </c>
      <c r="B53" s="147"/>
      <c r="C53" s="147"/>
      <c r="D53" s="147"/>
      <c r="E53" s="147"/>
      <c r="F53" s="148"/>
      <c r="G53" s="221" t="s">
        <v>44</v>
      </c>
      <c r="H53" s="147"/>
      <c r="I53" s="147"/>
      <c r="J53" s="147"/>
      <c r="K53" s="147"/>
      <c r="L53" s="217" t="s">
        <v>148</v>
      </c>
      <c r="M53" s="162"/>
      <c r="N53" s="177" t="s">
        <v>149</v>
      </c>
      <c r="O53" s="161"/>
      <c r="P53" s="161"/>
      <c r="Q53" s="161"/>
      <c r="R53" s="234"/>
      <c r="S53" s="164"/>
    </row>
    <row r="54" spans="1:19" ht="20.25" customHeight="1">
      <c r="A54" s="226" t="s">
        <v>46</v>
      </c>
      <c r="B54" s="141"/>
      <c r="C54" s="141"/>
      <c r="D54" s="141"/>
      <c r="E54" s="141"/>
      <c r="F54" s="134"/>
      <c r="G54" s="227"/>
      <c r="H54" s="141"/>
      <c r="I54" s="141"/>
      <c r="J54" s="141"/>
      <c r="K54" s="141"/>
      <c r="L54" s="181">
        <v>28</v>
      </c>
      <c r="M54" s="186" t="s">
        <v>150</v>
      </c>
      <c r="N54" s="150"/>
      <c r="O54" s="150"/>
      <c r="P54" s="150"/>
      <c r="Q54" s="145"/>
      <c r="R54" s="184">
        <v>0</v>
      </c>
      <c r="S54" s="191"/>
    </row>
    <row r="55" spans="1:19" ht="20.25" customHeight="1">
      <c r="A55" s="129"/>
      <c r="B55" s="130"/>
      <c r="C55" s="130"/>
      <c r="D55" s="130"/>
      <c r="E55" s="130"/>
      <c r="F55" s="137"/>
      <c r="G55" s="218"/>
      <c r="H55" s="130"/>
      <c r="I55" s="130"/>
      <c r="J55" s="130"/>
      <c r="K55" s="130"/>
      <c r="L55" s="181">
        <v>29</v>
      </c>
      <c r="M55" s="186" t="s">
        <v>151</v>
      </c>
      <c r="N55" s="150"/>
      <c r="O55" s="150"/>
      <c r="P55" s="150"/>
      <c r="Q55" s="145"/>
      <c r="R55" s="184">
        <v>0</v>
      </c>
      <c r="S55" s="191"/>
    </row>
    <row r="56" spans="1:19" ht="20.25" customHeight="1">
      <c r="A56" s="235" t="s">
        <v>146</v>
      </c>
      <c r="B56" s="154"/>
      <c r="C56" s="154"/>
      <c r="D56" s="154"/>
      <c r="E56" s="154"/>
      <c r="F56" s="236"/>
      <c r="G56" s="237" t="s">
        <v>44</v>
      </c>
      <c r="H56" s="154"/>
      <c r="I56" s="154"/>
      <c r="J56" s="154"/>
      <c r="K56" s="154"/>
      <c r="L56" s="206">
        <v>30</v>
      </c>
      <c r="M56" s="207" t="s">
        <v>152</v>
      </c>
      <c r="N56" s="208"/>
      <c r="O56" s="208"/>
      <c r="P56" s="208"/>
      <c r="Q56" s="209"/>
      <c r="R56" s="168">
        <v>0</v>
      </c>
      <c r="S56" s="238"/>
    </row>
    <row r="58" spans="1:18" ht="12.75">
      <c r="A58" s="239" t="s">
        <v>153</v>
      </c>
      <c r="B58" s="239"/>
      <c r="C58" s="239"/>
      <c r="D58" s="239"/>
      <c r="E58" s="239"/>
      <c r="F58" s="239"/>
      <c r="G58" s="239"/>
      <c r="H58" s="239"/>
      <c r="I58" s="239"/>
      <c r="J58" s="239"/>
      <c r="K58" s="239"/>
      <c r="L58" s="239"/>
      <c r="M58" s="239"/>
      <c r="N58" s="239"/>
      <c r="O58" s="239"/>
      <c r="P58" s="239"/>
      <c r="Q58" s="239"/>
      <c r="R58" s="239"/>
    </row>
    <row r="59" spans="1:18" ht="15" customHeight="1">
      <c r="A59" s="240" t="s">
        <v>154</v>
      </c>
      <c r="B59" s="240"/>
      <c r="C59" s="240"/>
      <c r="D59" s="240"/>
      <c r="E59" s="240"/>
      <c r="F59" s="240"/>
      <c r="G59" s="240"/>
      <c r="H59" s="240"/>
      <c r="I59" s="240"/>
      <c r="J59" s="240"/>
      <c r="K59" s="240"/>
      <c r="L59" s="240"/>
      <c r="M59" s="240"/>
      <c r="N59" s="240"/>
      <c r="O59" s="240"/>
      <c r="P59" s="240"/>
      <c r="Q59" s="240"/>
      <c r="R59" s="240"/>
    </row>
  </sheetData>
  <sheetProtection password="E500" sheet="1"/>
  <mergeCells count="9">
    <mergeCell ref="E5:J5"/>
    <mergeCell ref="E7:J7"/>
    <mergeCell ref="E9:J9"/>
    <mergeCell ref="P9:R9"/>
    <mergeCell ref="M39:Q39"/>
    <mergeCell ref="M40:Q40"/>
    <mergeCell ref="M42:P42"/>
    <mergeCell ref="M43:Q43"/>
    <mergeCell ref="A59:R59"/>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7.xml><?xml version="1.0" encoding="utf-8"?>
<worksheet xmlns="http://schemas.openxmlformats.org/spreadsheetml/2006/main" xmlns:r="http://schemas.openxmlformats.org/officeDocument/2006/relationships">
  <dimension ref="A1:AB410"/>
  <sheetViews>
    <sheetView showGridLines="0" zoomScale="130" zoomScaleNormal="130" workbookViewId="0" topLeftCell="A1">
      <selection activeCell="H375" sqref="H375"/>
    </sheetView>
  </sheetViews>
  <sheetFormatPr defaultColWidth="9.140625" defaultRowHeight="12.75"/>
  <cols>
    <col min="1" max="1" width="5.57421875" style="117" customWidth="1"/>
    <col min="2" max="2" width="4.421875" style="117" customWidth="1"/>
    <col min="3" max="3" width="6.00390625" style="117" customWidth="1"/>
    <col min="4" max="4" width="12.7109375" style="241" customWidth="1"/>
    <col min="5" max="5" width="94.421875" style="241" customWidth="1"/>
    <col min="6" max="6" width="7.7109375" style="117" customWidth="1"/>
    <col min="7" max="7" width="9.8515625" style="117" customWidth="1"/>
    <col min="8" max="8" width="13.140625" style="117" customWidth="1"/>
    <col min="9" max="9" width="15.57421875" style="117" customWidth="1"/>
    <col min="10" max="13" width="0" style="117" hidden="1" customWidth="1"/>
    <col min="14" max="14" width="6.7109375" style="0" customWidth="1"/>
    <col min="15" max="16" width="0" style="0" hidden="1" customWidth="1"/>
    <col min="17" max="17" width="15.57421875" style="0" customWidth="1"/>
    <col min="18" max="20" width="0" style="0" hidden="1" customWidth="1"/>
    <col min="21" max="21" width="5.140625" style="0" customWidth="1"/>
    <col min="22" max="27" width="0" style="117" hidden="1" customWidth="1"/>
    <col min="28" max="28" width="65.421875" style="117" customWidth="1"/>
    <col min="29" max="16384" width="9.140625" style="117" customWidth="1"/>
  </cols>
  <sheetData>
    <row r="1" spans="1:13" ht="18" customHeight="1">
      <c r="A1" s="242" t="s">
        <v>155</v>
      </c>
      <c r="B1" s="243"/>
      <c r="C1" s="243"/>
      <c r="D1" s="244"/>
      <c r="E1" s="244"/>
      <c r="F1" s="243"/>
      <c r="G1" s="243"/>
      <c r="H1" s="243"/>
      <c r="I1" s="243"/>
      <c r="J1" s="243"/>
      <c r="K1" s="243"/>
      <c r="L1" s="243"/>
      <c r="M1" s="243"/>
    </row>
    <row r="2" spans="1:13" ht="12.75">
      <c r="A2" s="245" t="s">
        <v>12</v>
      </c>
      <c r="B2" s="246"/>
      <c r="C2" s="247" t="s">
        <v>81</v>
      </c>
      <c r="D2" s="248"/>
      <c r="E2" s="248"/>
      <c r="F2" s="246"/>
      <c r="G2" s="246"/>
      <c r="H2" s="246"/>
      <c r="I2" s="246"/>
      <c r="J2" s="246"/>
      <c r="K2" s="246"/>
      <c r="L2" s="243"/>
      <c r="M2" s="243"/>
    </row>
    <row r="3" spans="1:13" ht="12.75">
      <c r="A3" s="245" t="s">
        <v>156</v>
      </c>
      <c r="B3" s="246"/>
      <c r="C3" s="249" t="s">
        <v>997</v>
      </c>
      <c r="D3" s="249"/>
      <c r="E3" s="249"/>
      <c r="F3" s="246"/>
      <c r="G3" s="246"/>
      <c r="H3" s="246"/>
      <c r="I3" s="250"/>
      <c r="J3" s="246"/>
      <c r="K3" s="246"/>
      <c r="L3" s="243"/>
      <c r="M3" s="243"/>
    </row>
    <row r="4" spans="1:13" ht="12.75">
      <c r="A4" s="245" t="s">
        <v>157</v>
      </c>
      <c r="B4" s="246"/>
      <c r="C4" s="250">
        <f>'Rekapitulace stavby'!E9</f>
        <v>0</v>
      </c>
      <c r="D4" s="248"/>
      <c r="E4" s="248"/>
      <c r="F4" s="246"/>
      <c r="G4" s="246"/>
      <c r="H4" s="246"/>
      <c r="I4" s="250"/>
      <c r="J4" s="246"/>
      <c r="K4" s="246"/>
      <c r="L4" s="243"/>
      <c r="M4" s="243"/>
    </row>
    <row r="5" spans="1:13" ht="12.75">
      <c r="A5" s="246" t="s">
        <v>158</v>
      </c>
      <c r="B5" s="246"/>
      <c r="C5" s="250">
        <f>'Rekapitulace stavby'!P5</f>
        <v>0</v>
      </c>
      <c r="D5" s="248"/>
      <c r="E5" s="248"/>
      <c r="F5" s="246"/>
      <c r="G5" s="246"/>
      <c r="H5" s="246"/>
      <c r="I5" s="250"/>
      <c r="J5" s="246"/>
      <c r="K5" s="246"/>
      <c r="L5" s="243"/>
      <c r="M5" s="243"/>
    </row>
    <row r="6" spans="1:13" ht="12.75">
      <c r="A6" s="246"/>
      <c r="B6" s="246"/>
      <c r="C6" s="250"/>
      <c r="D6" s="248"/>
      <c r="E6" s="248"/>
      <c r="F6" s="246"/>
      <c r="G6" s="246"/>
      <c r="H6" s="246"/>
      <c r="I6" s="250"/>
      <c r="J6" s="246"/>
      <c r="K6" s="246"/>
      <c r="L6" s="243"/>
      <c r="M6" s="243"/>
    </row>
    <row r="7" spans="1:13" ht="12.75">
      <c r="A7" s="246" t="s">
        <v>159</v>
      </c>
      <c r="B7" s="246"/>
      <c r="C7" s="249">
        <f>'Rekapitulace stavby'!E26</f>
        <v>0</v>
      </c>
      <c r="D7" s="249"/>
      <c r="E7" s="249"/>
      <c r="F7" s="246"/>
      <c r="G7" s="246"/>
      <c r="H7" s="246"/>
      <c r="I7" s="250"/>
      <c r="J7" s="246"/>
      <c r="K7" s="246"/>
      <c r="L7" s="243"/>
      <c r="M7" s="243"/>
    </row>
    <row r="8" spans="1:13" ht="12.75">
      <c r="A8" s="246" t="s">
        <v>23</v>
      </c>
      <c r="B8" s="246"/>
      <c r="C8" s="249">
        <f>'Rekapitulace stavby'!E28</f>
        <v>0</v>
      </c>
      <c r="D8" s="249"/>
      <c r="E8" s="248"/>
      <c r="F8" s="246"/>
      <c r="G8" s="246"/>
      <c r="H8" s="246"/>
      <c r="I8" s="250"/>
      <c r="J8" s="246"/>
      <c r="K8" s="246"/>
      <c r="L8" s="243"/>
      <c r="M8" s="243"/>
    </row>
    <row r="9" spans="1:13" ht="12.75">
      <c r="A9" s="246" t="s">
        <v>18</v>
      </c>
      <c r="B9" s="246"/>
      <c r="C9" s="251">
        <f>'Rekapitulace stavby'!O31</f>
        <v>0</v>
      </c>
      <c r="D9" s="251"/>
      <c r="E9" s="248"/>
      <c r="F9" s="246"/>
      <c r="G9" s="246"/>
      <c r="H9" s="246"/>
      <c r="I9" s="250"/>
      <c r="J9" s="246"/>
      <c r="K9" s="246"/>
      <c r="L9" s="243"/>
      <c r="M9" s="243"/>
    </row>
    <row r="10" spans="1:13" ht="12.75">
      <c r="A10" s="243"/>
      <c r="B10" s="243"/>
      <c r="C10" s="243"/>
      <c r="D10" s="244"/>
      <c r="E10" s="244"/>
      <c r="F10" s="243"/>
      <c r="G10" s="243"/>
      <c r="H10" s="243"/>
      <c r="I10" s="243"/>
      <c r="J10" s="243"/>
      <c r="K10" s="243"/>
      <c r="L10" s="243"/>
      <c r="M10" s="243"/>
    </row>
    <row r="11" spans="1:27" s="241" customFormat="1" ht="39" customHeight="1">
      <c r="A11" s="252" t="s">
        <v>160</v>
      </c>
      <c r="B11" s="253" t="s">
        <v>161</v>
      </c>
      <c r="C11" s="253" t="s">
        <v>162</v>
      </c>
      <c r="D11" s="253" t="s">
        <v>163</v>
      </c>
      <c r="E11" s="253" t="s">
        <v>164</v>
      </c>
      <c r="F11" s="253" t="s">
        <v>165</v>
      </c>
      <c r="G11" s="253" t="s">
        <v>166</v>
      </c>
      <c r="H11" s="253" t="s">
        <v>167</v>
      </c>
      <c r="I11" s="253" t="s">
        <v>168</v>
      </c>
      <c r="J11" s="253" t="s">
        <v>169</v>
      </c>
      <c r="K11" s="253" t="s">
        <v>170</v>
      </c>
      <c r="L11" s="253" t="s">
        <v>171</v>
      </c>
      <c r="M11" s="253" t="s">
        <v>172</v>
      </c>
      <c r="N11"/>
      <c r="O11"/>
      <c r="P11"/>
      <c r="Q11"/>
      <c r="R11"/>
      <c r="S11"/>
      <c r="T11"/>
      <c r="U11"/>
      <c r="V11" s="254" t="s">
        <v>54</v>
      </c>
      <c r="W11" s="254"/>
      <c r="X11" s="254"/>
      <c r="Y11" s="255" t="s">
        <v>50</v>
      </c>
      <c r="Z11" s="255"/>
      <c r="AA11" s="255"/>
    </row>
    <row r="12" spans="1:27" ht="12.75">
      <c r="A12" s="256">
        <v>1</v>
      </c>
      <c r="B12" s="257">
        <v>2</v>
      </c>
      <c r="C12" s="257">
        <v>3</v>
      </c>
      <c r="D12" s="258">
        <v>4</v>
      </c>
      <c r="E12" s="258">
        <v>5</v>
      </c>
      <c r="F12" s="257">
        <v>6</v>
      </c>
      <c r="G12" s="257">
        <v>7</v>
      </c>
      <c r="H12" s="257">
        <v>8</v>
      </c>
      <c r="I12" s="257">
        <v>9</v>
      </c>
      <c r="J12" s="257"/>
      <c r="K12" s="257"/>
      <c r="L12" s="257"/>
      <c r="M12" s="257"/>
      <c r="V12" s="259">
        <v>12</v>
      </c>
      <c r="W12" s="259"/>
      <c r="X12" s="259"/>
      <c r="Y12" s="259">
        <v>13</v>
      </c>
      <c r="Z12" s="259"/>
      <c r="AA12" s="259"/>
    </row>
    <row r="13" spans="1:13" ht="12.75">
      <c r="A13" s="260"/>
      <c r="B13" s="260"/>
      <c r="C13" s="260"/>
      <c r="D13" s="261"/>
      <c r="E13" s="244"/>
      <c r="F13" s="260"/>
      <c r="G13" s="260"/>
      <c r="H13" s="260"/>
      <c r="I13" s="260"/>
      <c r="J13" s="260"/>
      <c r="K13" s="260"/>
      <c r="L13" s="260"/>
      <c r="M13" s="260"/>
    </row>
    <row r="14" spans="1:21" s="267" customFormat="1" ht="12.75" hidden="1">
      <c r="A14" s="262"/>
      <c r="B14" s="263" t="s">
        <v>68</v>
      </c>
      <c r="C14" s="262"/>
      <c r="D14" s="264" t="s">
        <v>124</v>
      </c>
      <c r="E14" s="264" t="s">
        <v>173</v>
      </c>
      <c r="F14" s="262"/>
      <c r="G14" s="262"/>
      <c r="H14" s="262"/>
      <c r="I14" s="265">
        <f>I15+I30+I125+I136</f>
        <v>0</v>
      </c>
      <c r="J14" s="262"/>
      <c r="K14" s="266">
        <f>K15+K30+K125+K136</f>
        <v>0</v>
      </c>
      <c r="L14" s="262"/>
      <c r="M14" s="266">
        <f>M15+M30+M125+M136</f>
        <v>0</v>
      </c>
      <c r="N14"/>
      <c r="O14"/>
      <c r="P14"/>
      <c r="Q14"/>
      <c r="R14"/>
      <c r="S14"/>
      <c r="T14"/>
      <c r="U14"/>
    </row>
    <row r="15" spans="2:21" s="268" customFormat="1" ht="12.75" hidden="1">
      <c r="B15" s="269" t="s">
        <v>68</v>
      </c>
      <c r="D15" s="270">
        <v>6</v>
      </c>
      <c r="E15" s="270" t="s">
        <v>174</v>
      </c>
      <c r="I15" s="271">
        <f>SUM(I16:I29)</f>
        <v>0</v>
      </c>
      <c r="K15" s="272">
        <f>SUM(K16:K28)</f>
        <v>0</v>
      </c>
      <c r="M15" s="272">
        <f>SUM(M16:M28)</f>
        <v>0</v>
      </c>
      <c r="N15"/>
      <c r="O15"/>
      <c r="P15"/>
      <c r="Q15"/>
      <c r="R15"/>
      <c r="S15"/>
      <c r="T15"/>
      <c r="U15"/>
    </row>
    <row r="16" spans="1:21" s="279" customFormat="1" ht="12.75" hidden="1">
      <c r="A16" s="273"/>
      <c r="B16" s="273" t="s">
        <v>175</v>
      </c>
      <c r="C16" s="273" t="s">
        <v>176</v>
      </c>
      <c r="D16" s="274" t="s">
        <v>177</v>
      </c>
      <c r="E16" s="275" t="s">
        <v>178</v>
      </c>
      <c r="F16" s="273" t="s">
        <v>179</v>
      </c>
      <c r="G16" s="276">
        <v>0</v>
      </c>
      <c r="H16" s="277">
        <v>415</v>
      </c>
      <c r="I16" s="277">
        <f>ROUND(G16*H16,2)</f>
        <v>0</v>
      </c>
      <c r="J16" s="278">
        <v>0.04</v>
      </c>
      <c r="K16" s="276">
        <f>G16*J16</f>
        <v>0</v>
      </c>
      <c r="L16" s="278">
        <v>0</v>
      </c>
      <c r="M16" s="276">
        <f>G16*L16</f>
        <v>0</v>
      </c>
      <c r="N16"/>
      <c r="O16"/>
      <c r="P16"/>
      <c r="Q16"/>
      <c r="R16"/>
      <c r="S16"/>
      <c r="T16"/>
      <c r="U16"/>
    </row>
    <row r="17" spans="1:21" s="279" customFormat="1" ht="12.75" hidden="1">
      <c r="A17" s="273"/>
      <c r="B17" s="273" t="s">
        <v>175</v>
      </c>
      <c r="C17" s="273" t="s">
        <v>176</v>
      </c>
      <c r="D17" s="274" t="s">
        <v>180</v>
      </c>
      <c r="E17" s="275" t="s">
        <v>181</v>
      </c>
      <c r="F17" s="273" t="s">
        <v>179</v>
      </c>
      <c r="G17" s="276">
        <v>0</v>
      </c>
      <c r="H17" s="277">
        <v>984</v>
      </c>
      <c r="I17" s="277">
        <f>ROUND(G17*H17,2)</f>
        <v>0</v>
      </c>
      <c r="J17" s="278">
        <v>0.04153</v>
      </c>
      <c r="K17" s="276">
        <f>G17*J17</f>
        <v>0</v>
      </c>
      <c r="L17" s="278">
        <v>0</v>
      </c>
      <c r="M17" s="276">
        <f>G17*L17</f>
        <v>0</v>
      </c>
      <c r="N17"/>
      <c r="O17"/>
      <c r="P17"/>
      <c r="Q17"/>
      <c r="R17"/>
      <c r="S17"/>
      <c r="T17"/>
      <c r="U17"/>
    </row>
    <row r="18" spans="1:21" s="279" customFormat="1" ht="12.75" hidden="1">
      <c r="A18" s="273"/>
      <c r="B18" s="273" t="s">
        <v>175</v>
      </c>
      <c r="C18" s="273" t="s">
        <v>176</v>
      </c>
      <c r="D18" s="274" t="s">
        <v>182</v>
      </c>
      <c r="E18" s="275" t="s">
        <v>183</v>
      </c>
      <c r="F18" s="273" t="s">
        <v>179</v>
      </c>
      <c r="G18" s="276">
        <v>0</v>
      </c>
      <c r="H18" s="277">
        <v>803</v>
      </c>
      <c r="I18" s="277">
        <f>ROUND(G18*H18,2)</f>
        <v>0</v>
      </c>
      <c r="J18" s="278">
        <v>0.04153</v>
      </c>
      <c r="K18" s="276">
        <f>G18*J18</f>
        <v>0</v>
      </c>
      <c r="L18" s="278">
        <v>0</v>
      </c>
      <c r="M18" s="276">
        <f>G18*L18</f>
        <v>0</v>
      </c>
      <c r="N18"/>
      <c r="O18"/>
      <c r="P18"/>
      <c r="Q18"/>
      <c r="R18"/>
      <c r="S18"/>
      <c r="T18"/>
      <c r="U18"/>
    </row>
    <row r="19" spans="1:21" s="279" customFormat="1" ht="12.75" hidden="1">
      <c r="A19" s="273"/>
      <c r="B19" s="273" t="s">
        <v>175</v>
      </c>
      <c r="C19" s="273" t="s">
        <v>176</v>
      </c>
      <c r="D19" s="274" t="s">
        <v>184</v>
      </c>
      <c r="E19" s="275" t="s">
        <v>185</v>
      </c>
      <c r="F19" s="273" t="s">
        <v>179</v>
      </c>
      <c r="G19" s="276">
        <v>0</v>
      </c>
      <c r="H19" s="277">
        <v>711</v>
      </c>
      <c r="I19" s="277">
        <f>ROUND(G19*H19,2)</f>
        <v>0</v>
      </c>
      <c r="J19" s="278">
        <v>0.04153</v>
      </c>
      <c r="K19" s="276">
        <f>G19*J19</f>
        <v>0</v>
      </c>
      <c r="L19" s="278">
        <v>0</v>
      </c>
      <c r="M19" s="276">
        <f>G19*L19</f>
        <v>0</v>
      </c>
      <c r="N19"/>
      <c r="O19"/>
      <c r="P19"/>
      <c r="Q19"/>
      <c r="R19"/>
      <c r="S19"/>
      <c r="T19"/>
      <c r="U19"/>
    </row>
    <row r="20" spans="1:21" s="279" customFormat="1" ht="12.75" hidden="1">
      <c r="A20" s="273">
        <v>1</v>
      </c>
      <c r="B20" s="273" t="s">
        <v>175</v>
      </c>
      <c r="C20" s="273" t="s">
        <v>176</v>
      </c>
      <c r="D20" s="274" t="s">
        <v>186</v>
      </c>
      <c r="E20" s="275" t="s">
        <v>187</v>
      </c>
      <c r="F20" s="273" t="s">
        <v>179</v>
      </c>
      <c r="G20" s="276"/>
      <c r="H20" s="277">
        <v>363</v>
      </c>
      <c r="I20" s="277">
        <f>ROUND(G20*H20,2)</f>
        <v>0</v>
      </c>
      <c r="J20" s="278">
        <v>0.04</v>
      </c>
      <c r="K20" s="276">
        <f>G20*J20</f>
        <v>0</v>
      </c>
      <c r="L20" s="278">
        <v>0</v>
      </c>
      <c r="M20" s="276">
        <f>G20*L20</f>
        <v>0</v>
      </c>
      <c r="N20"/>
      <c r="O20"/>
      <c r="P20"/>
      <c r="Q20"/>
      <c r="R20"/>
      <c r="S20"/>
      <c r="T20"/>
      <c r="U20"/>
    </row>
    <row r="21" spans="1:21" s="279" customFormat="1" ht="12.75" hidden="1">
      <c r="A21" s="273"/>
      <c r="B21" s="273" t="s">
        <v>175</v>
      </c>
      <c r="C21" s="273" t="s">
        <v>188</v>
      </c>
      <c r="D21" s="274" t="s">
        <v>189</v>
      </c>
      <c r="E21" s="275" t="s">
        <v>190</v>
      </c>
      <c r="F21" s="273" t="s">
        <v>179</v>
      </c>
      <c r="G21" s="276"/>
      <c r="H21" s="277">
        <v>206</v>
      </c>
      <c r="I21" s="277">
        <f>ROUND(G21*H21,2)</f>
        <v>0</v>
      </c>
      <c r="J21" s="278">
        <v>0.0154</v>
      </c>
      <c r="K21" s="276">
        <f>G21*J21</f>
        <v>0</v>
      </c>
      <c r="L21" s="278">
        <v>0</v>
      </c>
      <c r="M21" s="276">
        <f>G21*L21</f>
        <v>0</v>
      </c>
      <c r="N21"/>
      <c r="O21"/>
      <c r="P21"/>
      <c r="Q21"/>
      <c r="R21"/>
      <c r="S21"/>
      <c r="T21"/>
      <c r="U21"/>
    </row>
    <row r="22" spans="1:21" s="279" customFormat="1" ht="12.75" hidden="1">
      <c r="A22" s="273">
        <v>2</v>
      </c>
      <c r="B22" s="273" t="s">
        <v>175</v>
      </c>
      <c r="C22" s="273" t="s">
        <v>176</v>
      </c>
      <c r="D22" s="274" t="s">
        <v>191</v>
      </c>
      <c r="E22" s="275" t="s">
        <v>192</v>
      </c>
      <c r="F22" s="273" t="s">
        <v>179</v>
      </c>
      <c r="G22" s="276"/>
      <c r="H22" s="277">
        <v>814</v>
      </c>
      <c r="I22" s="277">
        <f>ROUND(G22*H22,2)</f>
        <v>0</v>
      </c>
      <c r="J22" s="278">
        <v>0.04153</v>
      </c>
      <c r="K22" s="276">
        <f>G22*J22</f>
        <v>0</v>
      </c>
      <c r="L22" s="278">
        <v>0</v>
      </c>
      <c r="M22" s="276">
        <f>G22*L22</f>
        <v>0</v>
      </c>
      <c r="N22"/>
      <c r="O22"/>
      <c r="P22"/>
      <c r="Q22"/>
      <c r="R22"/>
      <c r="S22"/>
      <c r="T22"/>
      <c r="U22"/>
    </row>
    <row r="23" spans="1:21" s="279" customFormat="1" ht="12.75" hidden="1">
      <c r="A23" s="273"/>
      <c r="B23" s="273" t="s">
        <v>175</v>
      </c>
      <c r="C23" s="273" t="s">
        <v>176</v>
      </c>
      <c r="D23" s="274" t="s">
        <v>193</v>
      </c>
      <c r="E23" s="275" t="s">
        <v>194</v>
      </c>
      <c r="F23" s="273" t="s">
        <v>179</v>
      </c>
      <c r="G23" s="276"/>
      <c r="H23" s="277">
        <v>672</v>
      </c>
      <c r="I23" s="277">
        <f>ROUND(G23*H23,2)</f>
        <v>0</v>
      </c>
      <c r="J23" s="278">
        <v>0.04153</v>
      </c>
      <c r="K23" s="276">
        <f>G23*J23</f>
        <v>0</v>
      </c>
      <c r="L23" s="278">
        <v>0</v>
      </c>
      <c r="M23" s="276">
        <f>G23*L23</f>
        <v>0</v>
      </c>
      <c r="N23"/>
      <c r="O23"/>
      <c r="P23"/>
      <c r="Q23"/>
      <c r="R23"/>
      <c r="S23"/>
      <c r="T23"/>
      <c r="U23"/>
    </row>
    <row r="24" spans="1:21" s="279" customFormat="1" ht="12.75" hidden="1">
      <c r="A24" s="273"/>
      <c r="B24" s="273" t="s">
        <v>175</v>
      </c>
      <c r="C24" s="273" t="s">
        <v>176</v>
      </c>
      <c r="D24" s="274" t="s">
        <v>195</v>
      </c>
      <c r="E24" s="275" t="s">
        <v>196</v>
      </c>
      <c r="F24" s="273" t="s">
        <v>179</v>
      </c>
      <c r="G24" s="276"/>
      <c r="H24" s="277">
        <v>601</v>
      </c>
      <c r="I24" s="277">
        <f>ROUND(G24*H24,2)</f>
        <v>0</v>
      </c>
      <c r="J24" s="278">
        <v>0.04153</v>
      </c>
      <c r="K24" s="276">
        <f>G24*J24</f>
        <v>0</v>
      </c>
      <c r="L24" s="278">
        <v>0</v>
      </c>
      <c r="M24" s="276">
        <f>G24*L24</f>
        <v>0</v>
      </c>
      <c r="N24"/>
      <c r="O24"/>
      <c r="P24"/>
      <c r="Q24"/>
      <c r="R24"/>
      <c r="S24"/>
      <c r="T24"/>
      <c r="U24"/>
    </row>
    <row r="25" spans="1:21" s="279" customFormat="1" ht="12.75" hidden="1">
      <c r="A25" s="273"/>
      <c r="B25" s="273" t="s">
        <v>175</v>
      </c>
      <c r="C25" s="273" t="s">
        <v>176</v>
      </c>
      <c r="D25" s="274" t="s">
        <v>197</v>
      </c>
      <c r="E25" s="275" t="s">
        <v>198</v>
      </c>
      <c r="F25" s="273" t="s">
        <v>199</v>
      </c>
      <c r="G25" s="276"/>
      <c r="H25" s="277">
        <v>388</v>
      </c>
      <c r="I25" s="277">
        <f>ROUND(G25*H25,2)</f>
        <v>0</v>
      </c>
      <c r="J25" s="278">
        <v>0.0382</v>
      </c>
      <c r="K25" s="276">
        <f>G25*J25</f>
        <v>0</v>
      </c>
      <c r="L25" s="278">
        <v>0</v>
      </c>
      <c r="M25" s="276">
        <f>G25*L25</f>
        <v>0</v>
      </c>
      <c r="N25"/>
      <c r="O25"/>
      <c r="P25"/>
      <c r="Q25"/>
      <c r="R25"/>
      <c r="S25"/>
      <c r="T25"/>
      <c r="U25"/>
    </row>
    <row r="26" spans="1:21" s="279" customFormat="1" ht="12.75" hidden="1">
      <c r="A26" s="273">
        <v>3</v>
      </c>
      <c r="B26" s="273" t="s">
        <v>175</v>
      </c>
      <c r="C26" s="273" t="s">
        <v>176</v>
      </c>
      <c r="D26" s="274" t="s">
        <v>200</v>
      </c>
      <c r="E26" s="275" t="s">
        <v>201</v>
      </c>
      <c r="F26" s="273" t="s">
        <v>199</v>
      </c>
      <c r="G26" s="276"/>
      <c r="H26" s="277">
        <v>1390</v>
      </c>
      <c r="I26" s="277">
        <f>ROUND(G26*H26,2)</f>
        <v>0</v>
      </c>
      <c r="J26" s="278">
        <v>0.14700000000000002</v>
      </c>
      <c r="K26" s="276">
        <f>G26*J26</f>
        <v>0</v>
      </c>
      <c r="L26" s="278">
        <v>0</v>
      </c>
      <c r="M26" s="276">
        <f>G26*L26</f>
        <v>0</v>
      </c>
      <c r="N26"/>
      <c r="O26"/>
      <c r="P26"/>
      <c r="Q26"/>
      <c r="R26"/>
      <c r="S26"/>
      <c r="T26"/>
      <c r="U26"/>
    </row>
    <row r="27" spans="1:21" s="279" customFormat="1" ht="12.75" hidden="1">
      <c r="A27" s="273">
        <v>4</v>
      </c>
      <c r="B27" s="273" t="s">
        <v>175</v>
      </c>
      <c r="C27" s="273" t="s">
        <v>188</v>
      </c>
      <c r="D27" s="274" t="s">
        <v>202</v>
      </c>
      <c r="E27" s="275" t="s">
        <v>203</v>
      </c>
      <c r="F27" s="273" t="s">
        <v>179</v>
      </c>
      <c r="G27" s="276"/>
      <c r="H27" s="277">
        <v>18.5</v>
      </c>
      <c r="I27" s="277">
        <f>ROUND(G27*H27,2)</f>
        <v>0</v>
      </c>
      <c r="J27" s="278">
        <v>0.00012</v>
      </c>
      <c r="K27" s="276">
        <f>G27*J27</f>
        <v>0</v>
      </c>
      <c r="L27" s="278">
        <v>0</v>
      </c>
      <c r="M27" s="276">
        <f>G27*L27</f>
        <v>0</v>
      </c>
      <c r="N27"/>
      <c r="O27"/>
      <c r="P27"/>
      <c r="Q27"/>
      <c r="R27"/>
      <c r="S27"/>
      <c r="T27"/>
      <c r="U27"/>
    </row>
    <row r="28" spans="1:21" s="279" customFormat="1" ht="12.75" hidden="1">
      <c r="A28" s="273">
        <v>5</v>
      </c>
      <c r="B28" s="273" t="s">
        <v>175</v>
      </c>
      <c r="C28" s="273" t="s">
        <v>188</v>
      </c>
      <c r="D28" s="274" t="s">
        <v>204</v>
      </c>
      <c r="E28" s="275" t="s">
        <v>205</v>
      </c>
      <c r="F28" s="273" t="s">
        <v>179</v>
      </c>
      <c r="G28" s="276"/>
      <c r="H28" s="277">
        <v>37.3</v>
      </c>
      <c r="I28" s="277">
        <f>ROUND(G28*H28,2)</f>
        <v>0</v>
      </c>
      <c r="J28" s="278">
        <v>0.00024</v>
      </c>
      <c r="K28" s="276">
        <f>G28*J28</f>
        <v>0</v>
      </c>
      <c r="L28" s="278">
        <v>0</v>
      </c>
      <c r="M28" s="276">
        <f>G28*L28</f>
        <v>0</v>
      </c>
      <c r="N28"/>
      <c r="O28"/>
      <c r="P28"/>
      <c r="Q28"/>
      <c r="R28"/>
      <c r="S28"/>
      <c r="T28"/>
      <c r="U28"/>
    </row>
    <row r="29" spans="1:21" s="279" customFormat="1" ht="12.75" hidden="1">
      <c r="A29" s="273">
        <v>6</v>
      </c>
      <c r="B29" s="273" t="s">
        <v>175</v>
      </c>
      <c r="C29" s="273" t="s">
        <v>176</v>
      </c>
      <c r="D29" s="274" t="s">
        <v>206</v>
      </c>
      <c r="E29" s="275" t="s">
        <v>207</v>
      </c>
      <c r="F29" s="273" t="s">
        <v>199</v>
      </c>
      <c r="G29" s="276"/>
      <c r="H29" s="277">
        <v>90.3</v>
      </c>
      <c r="I29" s="277">
        <f>ROUND(G29*H29,2)</f>
        <v>0</v>
      </c>
      <c r="J29" s="278"/>
      <c r="K29" s="276"/>
      <c r="L29" s="278"/>
      <c r="M29" s="276"/>
      <c r="N29"/>
      <c r="O29"/>
      <c r="P29"/>
      <c r="Q29"/>
      <c r="R29"/>
      <c r="S29"/>
      <c r="T29"/>
      <c r="U29"/>
    </row>
    <row r="30" spans="2:21" s="268" customFormat="1" ht="12.75" hidden="1">
      <c r="B30" s="269" t="s">
        <v>68</v>
      </c>
      <c r="D30" s="270">
        <v>9</v>
      </c>
      <c r="E30" s="270" t="s">
        <v>208</v>
      </c>
      <c r="H30" s="280"/>
      <c r="I30" s="271">
        <f>SUM(I31:I124)</f>
        <v>0</v>
      </c>
      <c r="K30" s="272">
        <f>SUM(K31:K124)</f>
        <v>0</v>
      </c>
      <c r="M30" s="272">
        <f>SUM(M31:M124)</f>
        <v>0</v>
      </c>
      <c r="N30"/>
      <c r="O30"/>
      <c r="P30"/>
      <c r="Q30"/>
      <c r="R30"/>
      <c r="S30"/>
      <c r="T30"/>
      <c r="U30"/>
    </row>
    <row r="31" spans="1:21" s="279" customFormat="1" ht="12.75" hidden="1">
      <c r="A31" s="273"/>
      <c r="B31" s="273" t="s">
        <v>175</v>
      </c>
      <c r="C31" s="273" t="s">
        <v>176</v>
      </c>
      <c r="D31" s="274" t="s">
        <v>209</v>
      </c>
      <c r="E31" s="275" t="s">
        <v>210</v>
      </c>
      <c r="F31" s="273" t="s">
        <v>179</v>
      </c>
      <c r="G31" s="276"/>
      <c r="H31" s="277">
        <v>39.45</v>
      </c>
      <c r="I31" s="277">
        <f>ROUND(G31*H31,2)</f>
        <v>0</v>
      </c>
      <c r="J31" s="278">
        <v>1E-05</v>
      </c>
      <c r="K31" s="276">
        <f>G31*J31</f>
        <v>0</v>
      </c>
      <c r="L31" s="278">
        <v>0</v>
      </c>
      <c r="M31" s="276">
        <f>G31*L31</f>
        <v>0</v>
      </c>
      <c r="N31"/>
      <c r="O31"/>
      <c r="P31"/>
      <c r="Q31"/>
      <c r="R31"/>
      <c r="S31"/>
      <c r="T31"/>
      <c r="U31"/>
    </row>
    <row r="32" spans="1:21" s="279" customFormat="1" ht="12.75" hidden="1">
      <c r="A32" s="273"/>
      <c r="B32" s="273" t="s">
        <v>175</v>
      </c>
      <c r="C32" s="273" t="s">
        <v>176</v>
      </c>
      <c r="D32" s="274" t="s">
        <v>211</v>
      </c>
      <c r="E32" s="275" t="s">
        <v>212</v>
      </c>
      <c r="F32" s="273" t="s">
        <v>179</v>
      </c>
      <c r="G32" s="276"/>
      <c r="H32" s="277">
        <v>29.8</v>
      </c>
      <c r="I32" s="277">
        <f>ROUND(G32*H32,2)</f>
        <v>0</v>
      </c>
      <c r="J32" s="278">
        <v>1E-05</v>
      </c>
      <c r="K32" s="276">
        <f>G32*J32</f>
        <v>0</v>
      </c>
      <c r="L32" s="278">
        <v>0</v>
      </c>
      <c r="M32" s="276">
        <f>G32*L32</f>
        <v>0</v>
      </c>
      <c r="N32"/>
      <c r="O32"/>
      <c r="P32"/>
      <c r="Q32"/>
      <c r="R32"/>
      <c r="S32"/>
      <c r="T32"/>
      <c r="U32"/>
    </row>
    <row r="33" spans="1:21" s="279" customFormat="1" ht="12.75" hidden="1">
      <c r="A33" s="273"/>
      <c r="B33" s="273" t="s">
        <v>175</v>
      </c>
      <c r="C33" s="273" t="s">
        <v>176</v>
      </c>
      <c r="D33" s="274" t="s">
        <v>213</v>
      </c>
      <c r="E33" s="275" t="s">
        <v>214</v>
      </c>
      <c r="F33" s="273" t="s">
        <v>179</v>
      </c>
      <c r="G33" s="276"/>
      <c r="H33" s="277">
        <v>23.9</v>
      </c>
      <c r="I33" s="277">
        <f>ROUND(G33*H33,2)</f>
        <v>0</v>
      </c>
      <c r="J33" s="278">
        <v>1E-05</v>
      </c>
      <c r="K33" s="276">
        <f>G33*J33</f>
        <v>0</v>
      </c>
      <c r="L33" s="278">
        <v>0</v>
      </c>
      <c r="M33" s="276">
        <f>G33*L33</f>
        <v>0</v>
      </c>
      <c r="N33"/>
      <c r="O33"/>
      <c r="P33"/>
      <c r="Q33"/>
      <c r="R33"/>
      <c r="S33"/>
      <c r="T33"/>
      <c r="U33"/>
    </row>
    <row r="34" spans="1:21" s="279" customFormat="1" ht="12.75" hidden="1">
      <c r="A34" s="273"/>
      <c r="B34" s="273" t="s">
        <v>175</v>
      </c>
      <c r="C34" s="273" t="s">
        <v>176</v>
      </c>
      <c r="D34" s="274" t="s">
        <v>215</v>
      </c>
      <c r="E34" s="275" t="s">
        <v>216</v>
      </c>
      <c r="F34" s="273" t="s">
        <v>179</v>
      </c>
      <c r="G34" s="276"/>
      <c r="H34" s="277">
        <v>17.9</v>
      </c>
      <c r="I34" s="277">
        <f>ROUND(G34*H34,2)</f>
        <v>0</v>
      </c>
      <c r="J34" s="278">
        <v>1E-05</v>
      </c>
      <c r="K34" s="276">
        <f>G34*J34</f>
        <v>0</v>
      </c>
      <c r="L34" s="278">
        <v>0</v>
      </c>
      <c r="M34" s="276">
        <f>G34*L34</f>
        <v>0</v>
      </c>
      <c r="N34"/>
      <c r="O34"/>
      <c r="P34"/>
      <c r="Q34"/>
      <c r="R34"/>
      <c r="S34"/>
      <c r="T34"/>
      <c r="U34"/>
    </row>
    <row r="35" spans="1:21" s="279" customFormat="1" ht="12.75" hidden="1">
      <c r="A35" s="273"/>
      <c r="B35" s="273" t="s">
        <v>175</v>
      </c>
      <c r="C35" s="273" t="s">
        <v>176</v>
      </c>
      <c r="D35" s="274" t="s">
        <v>217</v>
      </c>
      <c r="E35" s="275" t="s">
        <v>218</v>
      </c>
      <c r="F35" s="273" t="s">
        <v>179</v>
      </c>
      <c r="G35" s="276"/>
      <c r="H35" s="277">
        <v>56.2</v>
      </c>
      <c r="I35" s="277">
        <f>ROUND(G35*H35,2)</f>
        <v>0</v>
      </c>
      <c r="J35" s="278">
        <v>2E-05</v>
      </c>
      <c r="K35" s="276">
        <f>G35*J35</f>
        <v>0</v>
      </c>
      <c r="L35" s="278">
        <v>0</v>
      </c>
      <c r="M35" s="276">
        <f>G35*L35</f>
        <v>0</v>
      </c>
      <c r="N35"/>
      <c r="O35"/>
      <c r="P35"/>
      <c r="Q35"/>
      <c r="R35"/>
      <c r="S35"/>
      <c r="T35"/>
      <c r="U35"/>
    </row>
    <row r="36" spans="1:21" s="279" customFormat="1" ht="12.75" hidden="1">
      <c r="A36" s="273"/>
      <c r="B36" s="273" t="s">
        <v>175</v>
      </c>
      <c r="C36" s="273" t="s">
        <v>176</v>
      </c>
      <c r="D36" s="274" t="s">
        <v>219</v>
      </c>
      <c r="E36" s="275" t="s">
        <v>220</v>
      </c>
      <c r="F36" s="273" t="s">
        <v>179</v>
      </c>
      <c r="G36" s="276"/>
      <c r="H36" s="277">
        <v>38.9</v>
      </c>
      <c r="I36" s="277">
        <f>ROUND(G36*H36,2)</f>
        <v>0</v>
      </c>
      <c r="J36" s="278">
        <v>2E-05</v>
      </c>
      <c r="K36" s="276">
        <f>G36*J36</f>
        <v>0</v>
      </c>
      <c r="L36" s="278">
        <v>0</v>
      </c>
      <c r="M36" s="276">
        <f>G36*L36</f>
        <v>0</v>
      </c>
      <c r="N36"/>
      <c r="O36"/>
      <c r="P36"/>
      <c r="Q36"/>
      <c r="R36"/>
      <c r="S36"/>
      <c r="T36"/>
      <c r="U36"/>
    </row>
    <row r="37" spans="1:21" s="279" customFormat="1" ht="12.75" hidden="1">
      <c r="A37" s="273">
        <v>7</v>
      </c>
      <c r="B37" s="273" t="s">
        <v>175</v>
      </c>
      <c r="C37" s="273" t="s">
        <v>176</v>
      </c>
      <c r="D37" s="274" t="s">
        <v>221</v>
      </c>
      <c r="E37" s="275" t="s">
        <v>222</v>
      </c>
      <c r="F37" s="273" t="s">
        <v>179</v>
      </c>
      <c r="G37" s="276"/>
      <c r="H37" s="277">
        <v>30.9</v>
      </c>
      <c r="I37" s="277">
        <f>ROUND(G37*H37,2)</f>
        <v>0</v>
      </c>
      <c r="J37" s="278">
        <v>2E-05</v>
      </c>
      <c r="K37" s="276">
        <f>G37*J37</f>
        <v>0</v>
      </c>
      <c r="L37" s="278">
        <v>0</v>
      </c>
      <c r="M37" s="276">
        <f>G37*L37</f>
        <v>0</v>
      </c>
      <c r="N37"/>
      <c r="O37"/>
      <c r="P37"/>
      <c r="Q37"/>
      <c r="R37"/>
      <c r="S37"/>
      <c r="T37"/>
      <c r="U37"/>
    </row>
    <row r="38" spans="1:21" s="279" customFormat="1" ht="12.75" hidden="1">
      <c r="A38" s="273"/>
      <c r="B38" s="273" t="s">
        <v>175</v>
      </c>
      <c r="C38" s="273" t="s">
        <v>176</v>
      </c>
      <c r="D38" s="274" t="s">
        <v>223</v>
      </c>
      <c r="E38" s="275" t="s">
        <v>224</v>
      </c>
      <c r="F38" s="273" t="s">
        <v>179</v>
      </c>
      <c r="G38" s="276"/>
      <c r="H38" s="277">
        <v>23.1</v>
      </c>
      <c r="I38" s="277">
        <f>ROUND(G38*H38,2)</f>
        <v>0</v>
      </c>
      <c r="J38" s="278">
        <v>2E-05</v>
      </c>
      <c r="K38" s="276">
        <f>G38*J38</f>
        <v>0</v>
      </c>
      <c r="L38" s="278">
        <v>0</v>
      </c>
      <c r="M38" s="276">
        <f>G38*L38</f>
        <v>0</v>
      </c>
      <c r="N38"/>
      <c r="O38"/>
      <c r="P38"/>
      <c r="Q38"/>
      <c r="R38"/>
      <c r="S38"/>
      <c r="T38"/>
      <c r="U38"/>
    </row>
    <row r="39" spans="1:21" s="279" customFormat="1" ht="12.75" hidden="1">
      <c r="A39" s="273"/>
      <c r="B39" s="273" t="s">
        <v>175</v>
      </c>
      <c r="C39" s="273" t="s">
        <v>176</v>
      </c>
      <c r="D39" s="274" t="s">
        <v>225</v>
      </c>
      <c r="E39" s="275" t="s">
        <v>226</v>
      </c>
      <c r="F39" s="273" t="s">
        <v>179</v>
      </c>
      <c r="G39" s="276"/>
      <c r="H39" s="277">
        <v>29.7</v>
      </c>
      <c r="I39" s="277">
        <f>ROUND(G39*H39,2)</f>
        <v>0</v>
      </c>
      <c r="J39" s="278">
        <v>1E-05</v>
      </c>
      <c r="K39" s="276">
        <f>G39*J39</f>
        <v>0</v>
      </c>
      <c r="L39" s="278">
        <v>0</v>
      </c>
      <c r="M39" s="276">
        <f>G39*L39</f>
        <v>0</v>
      </c>
      <c r="N39"/>
      <c r="O39"/>
      <c r="P39"/>
      <c r="Q39"/>
      <c r="R39"/>
      <c r="S39"/>
      <c r="T39"/>
      <c r="U39"/>
    </row>
    <row r="40" spans="1:21" s="279" customFormat="1" ht="12.75" hidden="1">
      <c r="A40" s="273">
        <v>8</v>
      </c>
      <c r="B40" s="273" t="s">
        <v>175</v>
      </c>
      <c r="C40" s="273" t="s">
        <v>176</v>
      </c>
      <c r="D40" s="274" t="s">
        <v>227</v>
      </c>
      <c r="E40" s="275" t="s">
        <v>995</v>
      </c>
      <c r="F40" s="273" t="s">
        <v>179</v>
      </c>
      <c r="G40" s="276"/>
      <c r="H40" s="277">
        <v>22.6</v>
      </c>
      <c r="I40" s="277">
        <f>ROUND(G40*H40,2)</f>
        <v>0</v>
      </c>
      <c r="J40" s="278">
        <v>1E-05</v>
      </c>
      <c r="K40" s="276">
        <f>G40*J40</f>
        <v>0</v>
      </c>
      <c r="L40" s="278">
        <v>0</v>
      </c>
      <c r="M40" s="276">
        <f>G40*L40</f>
        <v>0</v>
      </c>
      <c r="N40"/>
      <c r="O40"/>
      <c r="P40"/>
      <c r="Q40"/>
      <c r="R40"/>
      <c r="S40"/>
      <c r="T40"/>
      <c r="U40"/>
    </row>
    <row r="41" spans="1:21" s="279" customFormat="1" ht="12.75" hidden="1">
      <c r="A41" s="273"/>
      <c r="B41" s="273" t="s">
        <v>175</v>
      </c>
      <c r="C41" s="273" t="s">
        <v>176</v>
      </c>
      <c r="D41" s="274" t="s">
        <v>229</v>
      </c>
      <c r="E41" s="275" t="s">
        <v>230</v>
      </c>
      <c r="F41" s="273" t="s">
        <v>179</v>
      </c>
      <c r="G41" s="276"/>
      <c r="H41" s="277">
        <v>19</v>
      </c>
      <c r="I41" s="277">
        <f>ROUND(G41*H41,2)</f>
        <v>0</v>
      </c>
      <c r="J41" s="278">
        <v>1E-05</v>
      </c>
      <c r="K41" s="276">
        <f>G41*J41</f>
        <v>0</v>
      </c>
      <c r="L41" s="278">
        <v>0</v>
      </c>
      <c r="M41" s="276">
        <f>G41*L41</f>
        <v>0</v>
      </c>
      <c r="N41"/>
      <c r="O41"/>
      <c r="P41"/>
      <c r="Q41"/>
      <c r="R41"/>
      <c r="S41"/>
      <c r="T41"/>
      <c r="U41"/>
    </row>
    <row r="42" spans="1:21" s="279" customFormat="1" ht="12.75" hidden="1">
      <c r="A42" s="273">
        <v>9</v>
      </c>
      <c r="B42" s="273" t="s">
        <v>175</v>
      </c>
      <c r="C42" s="273" t="s">
        <v>176</v>
      </c>
      <c r="D42" s="274" t="s">
        <v>231</v>
      </c>
      <c r="E42" s="275" t="s">
        <v>232</v>
      </c>
      <c r="F42" s="273" t="s">
        <v>179</v>
      </c>
      <c r="G42" s="276"/>
      <c r="H42" s="277">
        <v>2.68</v>
      </c>
      <c r="I42" s="277">
        <f>ROUND(G42*H42,2)</f>
        <v>0</v>
      </c>
      <c r="J42" s="278">
        <v>0</v>
      </c>
      <c r="K42" s="276">
        <f>G42*J42</f>
        <v>0</v>
      </c>
      <c r="L42" s="278">
        <v>0</v>
      </c>
      <c r="M42" s="276">
        <f>G42*L42</f>
        <v>0</v>
      </c>
      <c r="N42"/>
      <c r="O42"/>
      <c r="P42"/>
      <c r="Q42"/>
      <c r="R42"/>
      <c r="S42"/>
      <c r="T42"/>
      <c r="U42"/>
    </row>
    <row r="43" spans="1:21" s="279" customFormat="1" ht="12.75" hidden="1">
      <c r="A43" s="273">
        <v>10</v>
      </c>
      <c r="B43" s="273" t="s">
        <v>175</v>
      </c>
      <c r="C43" s="273" t="s">
        <v>176</v>
      </c>
      <c r="D43" s="274" t="s">
        <v>233</v>
      </c>
      <c r="E43" s="275" t="s">
        <v>234</v>
      </c>
      <c r="F43" s="273" t="s">
        <v>179</v>
      </c>
      <c r="G43" s="276"/>
      <c r="H43" s="277">
        <v>5.31</v>
      </c>
      <c r="I43" s="277">
        <f>ROUND(G43*H43,2)</f>
        <v>0</v>
      </c>
      <c r="J43" s="278">
        <v>1E-05</v>
      </c>
      <c r="K43" s="276">
        <f>G43*J43</f>
        <v>0</v>
      </c>
      <c r="L43" s="278">
        <v>0</v>
      </c>
      <c r="M43" s="276">
        <f>G43*L43</f>
        <v>0</v>
      </c>
      <c r="N43"/>
      <c r="O43"/>
      <c r="P43"/>
      <c r="Q43"/>
      <c r="R43"/>
      <c r="S43"/>
      <c r="T43"/>
      <c r="U43"/>
    </row>
    <row r="44" spans="1:21" s="279" customFormat="1" ht="12.75" hidden="1">
      <c r="A44" s="273">
        <v>11</v>
      </c>
      <c r="B44" s="273" t="s">
        <v>175</v>
      </c>
      <c r="C44" s="273" t="s">
        <v>176</v>
      </c>
      <c r="D44" s="274" t="s">
        <v>235</v>
      </c>
      <c r="E44" s="275" t="s">
        <v>236</v>
      </c>
      <c r="F44" s="273" t="s">
        <v>179</v>
      </c>
      <c r="G44" s="276"/>
      <c r="H44" s="277">
        <v>17.8</v>
      </c>
      <c r="I44" s="277">
        <f>ROUND(G44*H44,2)</f>
        <v>0</v>
      </c>
      <c r="J44" s="278">
        <v>0</v>
      </c>
      <c r="K44" s="276">
        <f>G44*J44</f>
        <v>0</v>
      </c>
      <c r="L44" s="278">
        <v>0</v>
      </c>
      <c r="M44" s="276">
        <f>G44*L44</f>
        <v>0</v>
      </c>
      <c r="N44"/>
      <c r="O44"/>
      <c r="P44"/>
      <c r="Q44"/>
      <c r="R44"/>
      <c r="S44"/>
      <c r="T44"/>
      <c r="U44"/>
    </row>
    <row r="45" spans="1:21" s="279" customFormat="1" ht="12.75" hidden="1">
      <c r="A45" s="273"/>
      <c r="B45" s="273" t="s">
        <v>175</v>
      </c>
      <c r="C45" s="273" t="s">
        <v>237</v>
      </c>
      <c r="D45" s="274" t="s">
        <v>238</v>
      </c>
      <c r="E45" s="275" t="s">
        <v>239</v>
      </c>
      <c r="F45" s="273" t="s">
        <v>199</v>
      </c>
      <c r="G45" s="276"/>
      <c r="H45" s="277">
        <v>28</v>
      </c>
      <c r="I45" s="277">
        <f>ROUND(G45*H45,2)</f>
        <v>0</v>
      </c>
      <c r="J45" s="278">
        <v>0</v>
      </c>
      <c r="K45" s="276">
        <f>G45*J45</f>
        <v>0</v>
      </c>
      <c r="L45" s="278">
        <v>0</v>
      </c>
      <c r="M45" s="276">
        <f>G45*L45</f>
        <v>0</v>
      </c>
      <c r="N45"/>
      <c r="O45"/>
      <c r="P45"/>
      <c r="Q45"/>
      <c r="R45"/>
      <c r="S45"/>
      <c r="T45"/>
      <c r="U45"/>
    </row>
    <row r="46" spans="1:21" s="279" customFormat="1" ht="12.75" hidden="1">
      <c r="A46" s="273"/>
      <c r="B46" s="273" t="s">
        <v>175</v>
      </c>
      <c r="C46" s="273" t="s">
        <v>237</v>
      </c>
      <c r="D46" s="274" t="s">
        <v>240</v>
      </c>
      <c r="E46" s="275" t="s">
        <v>241</v>
      </c>
      <c r="F46" s="273" t="s">
        <v>199</v>
      </c>
      <c r="G46" s="276"/>
      <c r="H46" s="277">
        <v>36.1</v>
      </c>
      <c r="I46" s="277">
        <f>ROUND(G46*H46,2)</f>
        <v>0</v>
      </c>
      <c r="J46" s="278">
        <v>0</v>
      </c>
      <c r="K46" s="276">
        <f>G46*J46</f>
        <v>0</v>
      </c>
      <c r="L46" s="278">
        <v>0</v>
      </c>
      <c r="M46" s="276">
        <f>G46*L46</f>
        <v>0</v>
      </c>
      <c r="N46"/>
      <c r="O46"/>
      <c r="P46"/>
      <c r="Q46"/>
      <c r="R46"/>
      <c r="S46"/>
      <c r="T46"/>
      <c r="U46"/>
    </row>
    <row r="47" spans="1:21" s="279" customFormat="1" ht="12.75" hidden="1">
      <c r="A47" s="273"/>
      <c r="B47" s="273" t="s">
        <v>175</v>
      </c>
      <c r="C47" s="273" t="s">
        <v>237</v>
      </c>
      <c r="D47" s="274" t="s">
        <v>242</v>
      </c>
      <c r="E47" s="275" t="s">
        <v>243</v>
      </c>
      <c r="F47" s="273" t="s">
        <v>199</v>
      </c>
      <c r="G47" s="276"/>
      <c r="H47" s="277">
        <v>60.2</v>
      </c>
      <c r="I47" s="277">
        <f>ROUND(G47*H47,2)</f>
        <v>0</v>
      </c>
      <c r="J47" s="278">
        <v>0</v>
      </c>
      <c r="K47" s="276">
        <f>G47*J47</f>
        <v>0</v>
      </c>
      <c r="L47" s="278">
        <v>0.001</v>
      </c>
      <c r="M47" s="276">
        <f>G47*L47</f>
        <v>0</v>
      </c>
      <c r="N47"/>
      <c r="O47"/>
      <c r="P47"/>
      <c r="Q47"/>
      <c r="R47"/>
      <c r="S47"/>
      <c r="T47"/>
      <c r="U47"/>
    </row>
    <row r="48" spans="1:21" s="279" customFormat="1" ht="12.75" hidden="1">
      <c r="A48" s="273"/>
      <c r="B48" s="273" t="s">
        <v>175</v>
      </c>
      <c r="C48" s="273" t="s">
        <v>237</v>
      </c>
      <c r="D48" s="274" t="s">
        <v>244</v>
      </c>
      <c r="E48" s="275" t="s">
        <v>245</v>
      </c>
      <c r="F48" s="273" t="s">
        <v>199</v>
      </c>
      <c r="G48" s="276"/>
      <c r="H48" s="277">
        <v>105</v>
      </c>
      <c r="I48" s="277">
        <f>ROUND(G48*H48,2)</f>
        <v>0</v>
      </c>
      <c r="J48" s="278">
        <v>0</v>
      </c>
      <c r="K48" s="276">
        <f>G48*J48</f>
        <v>0</v>
      </c>
      <c r="L48" s="278">
        <v>0.005</v>
      </c>
      <c r="M48" s="276">
        <f>G48*L48</f>
        <v>0</v>
      </c>
      <c r="N48"/>
      <c r="O48"/>
      <c r="P48"/>
      <c r="Q48"/>
      <c r="R48"/>
      <c r="S48"/>
      <c r="T48"/>
      <c r="U48"/>
    </row>
    <row r="49" spans="1:21" s="279" customFormat="1" ht="12.75" hidden="1">
      <c r="A49" s="273"/>
      <c r="B49" s="273" t="s">
        <v>175</v>
      </c>
      <c r="C49" s="273" t="s">
        <v>237</v>
      </c>
      <c r="D49" s="274" t="s">
        <v>246</v>
      </c>
      <c r="E49" s="275" t="s">
        <v>247</v>
      </c>
      <c r="F49" s="273" t="s">
        <v>199</v>
      </c>
      <c r="G49" s="276"/>
      <c r="H49" s="277">
        <v>25.3</v>
      </c>
      <c r="I49" s="277">
        <f>ROUND(G49*H49,2)</f>
        <v>0</v>
      </c>
      <c r="J49" s="278">
        <v>0</v>
      </c>
      <c r="K49" s="276">
        <f>G49*J49</f>
        <v>0</v>
      </c>
      <c r="L49" s="278">
        <v>0</v>
      </c>
      <c r="M49" s="276">
        <f>G49*L49</f>
        <v>0</v>
      </c>
      <c r="N49"/>
      <c r="O49"/>
      <c r="P49"/>
      <c r="Q49"/>
      <c r="R49"/>
      <c r="S49"/>
      <c r="T49"/>
      <c r="U49"/>
    </row>
    <row r="50" spans="1:21" s="279" customFormat="1" ht="12.75" hidden="1">
      <c r="A50" s="273"/>
      <c r="B50" s="273" t="s">
        <v>175</v>
      </c>
      <c r="C50" s="273" t="s">
        <v>237</v>
      </c>
      <c r="D50" s="274" t="s">
        <v>248</v>
      </c>
      <c r="E50" s="275" t="s">
        <v>249</v>
      </c>
      <c r="F50" s="273" t="s">
        <v>199</v>
      </c>
      <c r="G50" s="276"/>
      <c r="H50" s="277">
        <v>34.6</v>
      </c>
      <c r="I50" s="277">
        <f>ROUND(G50*H50,2)</f>
        <v>0</v>
      </c>
      <c r="J50" s="278">
        <v>0</v>
      </c>
      <c r="K50" s="276">
        <f>G50*J50</f>
        <v>0</v>
      </c>
      <c r="L50" s="278">
        <v>0</v>
      </c>
      <c r="M50" s="276">
        <f>G50*L50</f>
        <v>0</v>
      </c>
      <c r="N50"/>
      <c r="O50"/>
      <c r="P50"/>
      <c r="Q50"/>
      <c r="R50"/>
      <c r="S50"/>
      <c r="T50"/>
      <c r="U50"/>
    </row>
    <row r="51" spans="1:21" s="279" customFormat="1" ht="12.75" hidden="1">
      <c r="A51" s="273"/>
      <c r="B51" s="273" t="s">
        <v>175</v>
      </c>
      <c r="C51" s="273" t="s">
        <v>237</v>
      </c>
      <c r="D51" s="274" t="s">
        <v>250</v>
      </c>
      <c r="E51" s="275" t="s">
        <v>251</v>
      </c>
      <c r="F51" s="273" t="s">
        <v>199</v>
      </c>
      <c r="G51" s="276"/>
      <c r="H51" s="277">
        <v>45.3</v>
      </c>
      <c r="I51" s="277">
        <f>ROUND(G51*H51,2)</f>
        <v>0</v>
      </c>
      <c r="J51" s="278">
        <v>0</v>
      </c>
      <c r="K51" s="276">
        <f>G51*J51</f>
        <v>0</v>
      </c>
      <c r="L51" s="278">
        <v>0.001</v>
      </c>
      <c r="M51" s="276">
        <f>G51*L51</f>
        <v>0</v>
      </c>
      <c r="N51"/>
      <c r="O51"/>
      <c r="P51"/>
      <c r="Q51"/>
      <c r="R51"/>
      <c r="S51"/>
      <c r="T51"/>
      <c r="U51"/>
    </row>
    <row r="52" spans="1:21" s="279" customFormat="1" ht="12.75" hidden="1">
      <c r="A52" s="273"/>
      <c r="B52" s="273" t="s">
        <v>175</v>
      </c>
      <c r="C52" s="273" t="s">
        <v>237</v>
      </c>
      <c r="D52" s="274" t="s">
        <v>252</v>
      </c>
      <c r="E52" s="275" t="s">
        <v>253</v>
      </c>
      <c r="F52" s="273" t="s">
        <v>199</v>
      </c>
      <c r="G52" s="276"/>
      <c r="H52" s="277">
        <v>96.5</v>
      </c>
      <c r="I52" s="277">
        <f>ROUND(G52*H52,2)</f>
        <v>0</v>
      </c>
      <c r="J52" s="278">
        <v>0</v>
      </c>
      <c r="K52" s="276">
        <f>G52*J52</f>
        <v>0</v>
      </c>
      <c r="L52" s="278">
        <v>0.003</v>
      </c>
      <c r="M52" s="276">
        <f>G52*L52</f>
        <v>0</v>
      </c>
      <c r="N52"/>
      <c r="O52"/>
      <c r="P52"/>
      <c r="Q52"/>
      <c r="R52"/>
      <c r="S52"/>
      <c r="T52"/>
      <c r="U52"/>
    </row>
    <row r="53" spans="1:21" s="279" customFormat="1" ht="12.75" hidden="1">
      <c r="A53" s="273"/>
      <c r="B53" s="273" t="s">
        <v>175</v>
      </c>
      <c r="C53" s="273" t="s">
        <v>237</v>
      </c>
      <c r="D53" s="274" t="s">
        <v>254</v>
      </c>
      <c r="E53" s="275" t="s">
        <v>255</v>
      </c>
      <c r="F53" s="273" t="s">
        <v>199</v>
      </c>
      <c r="G53" s="276"/>
      <c r="H53" s="277">
        <v>40.5</v>
      </c>
      <c r="I53" s="277">
        <f>ROUND(G53*H53,2)</f>
        <v>0</v>
      </c>
      <c r="J53" s="278">
        <v>0</v>
      </c>
      <c r="K53" s="276">
        <f>G53*J53</f>
        <v>0</v>
      </c>
      <c r="L53" s="278">
        <v>0</v>
      </c>
      <c r="M53" s="276">
        <f>G53*L53</f>
        <v>0</v>
      </c>
      <c r="N53"/>
      <c r="O53"/>
      <c r="P53"/>
      <c r="Q53"/>
      <c r="R53"/>
      <c r="S53"/>
      <c r="T53"/>
      <c r="U53"/>
    </row>
    <row r="54" spans="1:21" s="279" customFormat="1" ht="12.75" hidden="1">
      <c r="A54" s="273"/>
      <c r="B54" s="273" t="s">
        <v>175</v>
      </c>
      <c r="C54" s="273" t="s">
        <v>237</v>
      </c>
      <c r="D54" s="274" t="s">
        <v>256</v>
      </c>
      <c r="E54" s="275" t="s">
        <v>257</v>
      </c>
      <c r="F54" s="273" t="s">
        <v>199</v>
      </c>
      <c r="G54" s="276"/>
      <c r="H54" s="277">
        <v>54.8</v>
      </c>
      <c r="I54" s="277">
        <f>ROUND(G54*H54,2)</f>
        <v>0</v>
      </c>
      <c r="J54" s="278">
        <v>0</v>
      </c>
      <c r="K54" s="276">
        <f>G54*J54</f>
        <v>0</v>
      </c>
      <c r="L54" s="278">
        <v>0</v>
      </c>
      <c r="M54" s="276">
        <f>G54*L54</f>
        <v>0</v>
      </c>
      <c r="N54"/>
      <c r="O54"/>
      <c r="P54"/>
      <c r="Q54"/>
      <c r="R54"/>
      <c r="S54"/>
      <c r="T54"/>
      <c r="U54"/>
    </row>
    <row r="55" spans="1:21" s="279" customFormat="1" ht="12.75" hidden="1">
      <c r="A55" s="273"/>
      <c r="B55" s="273" t="s">
        <v>175</v>
      </c>
      <c r="C55" s="273" t="s">
        <v>237</v>
      </c>
      <c r="D55" s="274" t="s">
        <v>258</v>
      </c>
      <c r="E55" s="275" t="s">
        <v>259</v>
      </c>
      <c r="F55" s="273" t="s">
        <v>199</v>
      </c>
      <c r="G55" s="276"/>
      <c r="H55" s="277">
        <v>87</v>
      </c>
      <c r="I55" s="277">
        <f>ROUND(G55*H55,2)</f>
        <v>0</v>
      </c>
      <c r="J55" s="278">
        <v>0</v>
      </c>
      <c r="K55" s="276">
        <f>G55*J55</f>
        <v>0</v>
      </c>
      <c r="L55" s="278">
        <v>0.001</v>
      </c>
      <c r="M55" s="276">
        <f>G55*L55</f>
        <v>0</v>
      </c>
      <c r="N55"/>
      <c r="O55"/>
      <c r="P55"/>
      <c r="Q55"/>
      <c r="R55"/>
      <c r="S55"/>
      <c r="T55"/>
      <c r="U55"/>
    </row>
    <row r="56" spans="1:21" s="279" customFormat="1" ht="12.75" hidden="1">
      <c r="A56" s="273"/>
      <c r="B56" s="273" t="s">
        <v>175</v>
      </c>
      <c r="C56" s="273" t="s">
        <v>237</v>
      </c>
      <c r="D56" s="274" t="s">
        <v>260</v>
      </c>
      <c r="E56" s="275" t="s">
        <v>261</v>
      </c>
      <c r="F56" s="273" t="s">
        <v>199</v>
      </c>
      <c r="G56" s="276"/>
      <c r="H56" s="277">
        <v>200</v>
      </c>
      <c r="I56" s="277">
        <f>ROUND(G56*H56,2)</f>
        <v>0</v>
      </c>
      <c r="J56" s="278">
        <v>0</v>
      </c>
      <c r="K56" s="276">
        <f>G56*J56</f>
        <v>0</v>
      </c>
      <c r="L56" s="278">
        <v>0.003</v>
      </c>
      <c r="M56" s="276">
        <f>G56*L56</f>
        <v>0</v>
      </c>
      <c r="N56"/>
      <c r="O56"/>
      <c r="P56"/>
      <c r="Q56"/>
      <c r="R56"/>
      <c r="S56"/>
      <c r="T56"/>
      <c r="U56"/>
    </row>
    <row r="57" spans="1:21" s="279" customFormat="1" ht="12.75" hidden="1">
      <c r="A57" s="273"/>
      <c r="B57" s="273" t="s">
        <v>175</v>
      </c>
      <c r="C57" s="273" t="s">
        <v>237</v>
      </c>
      <c r="D57" s="274" t="s">
        <v>262</v>
      </c>
      <c r="E57" s="275" t="s">
        <v>263</v>
      </c>
      <c r="F57" s="273" t="s">
        <v>199</v>
      </c>
      <c r="G57" s="276"/>
      <c r="H57" s="277">
        <v>21.7</v>
      </c>
      <c r="I57" s="277">
        <f>ROUND(G57*H57,2)</f>
        <v>0</v>
      </c>
      <c r="J57" s="278">
        <v>0</v>
      </c>
      <c r="K57" s="276">
        <f>G57*J57</f>
        <v>0</v>
      </c>
      <c r="L57" s="278">
        <v>0</v>
      </c>
      <c r="M57" s="276">
        <f>G57*L57</f>
        <v>0</v>
      </c>
      <c r="N57"/>
      <c r="O57"/>
      <c r="P57"/>
      <c r="Q57"/>
      <c r="R57"/>
      <c r="S57"/>
      <c r="T57"/>
      <c r="U57"/>
    </row>
    <row r="58" spans="1:21" s="279" customFormat="1" ht="12.75" hidden="1">
      <c r="A58" s="273"/>
      <c r="B58" s="273" t="s">
        <v>175</v>
      </c>
      <c r="C58" s="273" t="s">
        <v>237</v>
      </c>
      <c r="D58" s="274" t="s">
        <v>264</v>
      </c>
      <c r="E58" s="275" t="s">
        <v>265</v>
      </c>
      <c r="F58" s="273" t="s">
        <v>199</v>
      </c>
      <c r="G58" s="276"/>
      <c r="H58" s="277">
        <v>27.7</v>
      </c>
      <c r="I58" s="277">
        <f>ROUND(G58*H58,2)</f>
        <v>0</v>
      </c>
      <c r="J58" s="278">
        <v>0</v>
      </c>
      <c r="K58" s="276">
        <f>G58*J58</f>
        <v>0</v>
      </c>
      <c r="L58" s="278">
        <v>0</v>
      </c>
      <c r="M58" s="276">
        <f>G58*L58</f>
        <v>0</v>
      </c>
      <c r="N58"/>
      <c r="O58"/>
      <c r="P58"/>
      <c r="Q58"/>
      <c r="R58"/>
      <c r="S58"/>
      <c r="T58"/>
      <c r="U58"/>
    </row>
    <row r="59" spans="1:21" s="279" customFormat="1" ht="12.75" hidden="1">
      <c r="A59" s="273"/>
      <c r="B59" s="273" t="s">
        <v>175</v>
      </c>
      <c r="C59" s="273" t="s">
        <v>237</v>
      </c>
      <c r="D59" s="274" t="s">
        <v>266</v>
      </c>
      <c r="E59" s="275" t="s">
        <v>267</v>
      </c>
      <c r="F59" s="273" t="s">
        <v>199</v>
      </c>
      <c r="G59" s="276"/>
      <c r="H59" s="277">
        <v>31.6</v>
      </c>
      <c r="I59" s="277">
        <f>ROUND(G59*H59,2)</f>
        <v>0</v>
      </c>
      <c r="J59" s="278">
        <v>0</v>
      </c>
      <c r="K59" s="276">
        <f>G59*J59</f>
        <v>0</v>
      </c>
      <c r="L59" s="278">
        <v>0.001</v>
      </c>
      <c r="M59" s="276">
        <f>G59*L59</f>
        <v>0</v>
      </c>
      <c r="N59"/>
      <c r="O59"/>
      <c r="P59"/>
      <c r="Q59"/>
      <c r="R59"/>
      <c r="S59"/>
      <c r="T59"/>
      <c r="U59"/>
    </row>
    <row r="60" spans="1:21" s="279" customFormat="1" ht="12.75" hidden="1">
      <c r="A60" s="273"/>
      <c r="B60" s="273" t="s">
        <v>175</v>
      </c>
      <c r="C60" s="273" t="s">
        <v>237</v>
      </c>
      <c r="D60" s="274" t="s">
        <v>268</v>
      </c>
      <c r="E60" s="275" t="s">
        <v>269</v>
      </c>
      <c r="F60" s="273" t="s">
        <v>199</v>
      </c>
      <c r="G60" s="276"/>
      <c r="H60" s="277">
        <v>65.5</v>
      </c>
      <c r="I60" s="277">
        <f>ROUND(G60*H60,2)</f>
        <v>0</v>
      </c>
      <c r="J60" s="278">
        <v>0</v>
      </c>
      <c r="K60" s="276">
        <f>G60*J60</f>
        <v>0</v>
      </c>
      <c r="L60" s="278">
        <v>0.002</v>
      </c>
      <c r="M60" s="276">
        <f>G60*L60</f>
        <v>0</v>
      </c>
      <c r="N60"/>
      <c r="O60"/>
      <c r="P60"/>
      <c r="Q60"/>
      <c r="R60"/>
      <c r="S60"/>
      <c r="T60"/>
      <c r="U60"/>
    </row>
    <row r="61" spans="1:21" s="279" customFormat="1" ht="12.75" hidden="1">
      <c r="A61" s="273"/>
      <c r="B61" s="273" t="s">
        <v>175</v>
      </c>
      <c r="C61" s="273" t="s">
        <v>237</v>
      </c>
      <c r="D61" s="274" t="s">
        <v>270</v>
      </c>
      <c r="E61" s="275" t="s">
        <v>271</v>
      </c>
      <c r="F61" s="273" t="s">
        <v>199</v>
      </c>
      <c r="G61" s="276"/>
      <c r="H61" s="277">
        <v>40.5</v>
      </c>
      <c r="I61" s="277">
        <f>ROUND(G61*H61,2)</f>
        <v>0</v>
      </c>
      <c r="J61" s="278">
        <v>0</v>
      </c>
      <c r="K61" s="276">
        <f>G61*J61</f>
        <v>0</v>
      </c>
      <c r="L61" s="278">
        <v>0</v>
      </c>
      <c r="M61" s="276">
        <f>G61*L61</f>
        <v>0</v>
      </c>
      <c r="N61"/>
      <c r="O61"/>
      <c r="P61"/>
      <c r="Q61"/>
      <c r="R61"/>
      <c r="S61"/>
      <c r="T61"/>
      <c r="U61"/>
    </row>
    <row r="62" spans="1:21" s="279" customFormat="1" ht="12.75" hidden="1">
      <c r="A62" s="273"/>
      <c r="B62" s="273" t="s">
        <v>175</v>
      </c>
      <c r="C62" s="273" t="s">
        <v>237</v>
      </c>
      <c r="D62" s="274" t="s">
        <v>272</v>
      </c>
      <c r="E62" s="275" t="s">
        <v>273</v>
      </c>
      <c r="F62" s="273" t="s">
        <v>199</v>
      </c>
      <c r="G62" s="276"/>
      <c r="H62" s="277">
        <v>62</v>
      </c>
      <c r="I62" s="277">
        <f>ROUND(G62*H62,2)</f>
        <v>0</v>
      </c>
      <c r="J62" s="278">
        <v>0</v>
      </c>
      <c r="K62" s="276">
        <f>G62*J62</f>
        <v>0</v>
      </c>
      <c r="L62" s="278">
        <v>0</v>
      </c>
      <c r="M62" s="276">
        <f>G62*L62</f>
        <v>0</v>
      </c>
      <c r="N62"/>
      <c r="O62"/>
      <c r="P62"/>
      <c r="Q62"/>
      <c r="R62"/>
      <c r="S62"/>
      <c r="T62"/>
      <c r="U62"/>
    </row>
    <row r="63" spans="1:21" s="279" customFormat="1" ht="12.75" hidden="1">
      <c r="A63" s="273"/>
      <c r="B63" s="273" t="s">
        <v>175</v>
      </c>
      <c r="C63" s="273" t="s">
        <v>237</v>
      </c>
      <c r="D63" s="274" t="s">
        <v>274</v>
      </c>
      <c r="E63" s="275" t="s">
        <v>275</v>
      </c>
      <c r="F63" s="273" t="s">
        <v>199</v>
      </c>
      <c r="G63" s="276"/>
      <c r="H63" s="277">
        <v>95.6</v>
      </c>
      <c r="I63" s="277">
        <f>ROUND(G63*H63,2)</f>
        <v>0</v>
      </c>
      <c r="J63" s="278">
        <v>0</v>
      </c>
      <c r="K63" s="276">
        <f>G63*J63</f>
        <v>0</v>
      </c>
      <c r="L63" s="278">
        <v>0.001</v>
      </c>
      <c r="M63" s="276">
        <f>G63*L63</f>
        <v>0</v>
      </c>
      <c r="N63"/>
      <c r="O63"/>
      <c r="P63"/>
      <c r="Q63"/>
      <c r="R63"/>
      <c r="S63"/>
      <c r="T63"/>
      <c r="U63"/>
    </row>
    <row r="64" spans="1:21" s="279" customFormat="1" ht="12.75" hidden="1">
      <c r="A64" s="273"/>
      <c r="B64" s="273" t="s">
        <v>175</v>
      </c>
      <c r="C64" s="273" t="s">
        <v>237</v>
      </c>
      <c r="D64" s="274" t="s">
        <v>276</v>
      </c>
      <c r="E64" s="275" t="s">
        <v>277</v>
      </c>
      <c r="F64" s="273" t="s">
        <v>199</v>
      </c>
      <c r="G64" s="276"/>
      <c r="H64" s="277">
        <v>189</v>
      </c>
      <c r="I64" s="277">
        <f>ROUND(G64*H64,2)</f>
        <v>0</v>
      </c>
      <c r="J64" s="278">
        <v>0</v>
      </c>
      <c r="K64" s="276">
        <f>G64*J64</f>
        <v>0</v>
      </c>
      <c r="L64" s="278">
        <v>0.005</v>
      </c>
      <c r="M64" s="276">
        <f>G64*L64</f>
        <v>0</v>
      </c>
      <c r="N64"/>
      <c r="O64"/>
      <c r="P64"/>
      <c r="Q64"/>
      <c r="R64"/>
      <c r="S64"/>
      <c r="T64"/>
      <c r="U64"/>
    </row>
    <row r="65" spans="1:21" s="279" customFormat="1" ht="12.75" hidden="1">
      <c r="A65" s="273"/>
      <c r="B65" s="273" t="s">
        <v>175</v>
      </c>
      <c r="C65" s="273" t="s">
        <v>237</v>
      </c>
      <c r="D65" s="274" t="s">
        <v>278</v>
      </c>
      <c r="E65" s="275" t="s">
        <v>279</v>
      </c>
      <c r="F65" s="273" t="s">
        <v>280</v>
      </c>
      <c r="G65" s="276"/>
      <c r="H65" s="277">
        <v>61.1</v>
      </c>
      <c r="I65" s="277">
        <f>ROUND(G65*H65,2)</f>
        <v>0</v>
      </c>
      <c r="J65" s="278">
        <v>0</v>
      </c>
      <c r="K65" s="276">
        <f>G65*J65</f>
        <v>0</v>
      </c>
      <c r="L65" s="278">
        <v>0.002</v>
      </c>
      <c r="M65" s="276">
        <f>G65*L65</f>
        <v>0</v>
      </c>
      <c r="N65"/>
      <c r="O65"/>
      <c r="P65"/>
      <c r="Q65"/>
      <c r="R65"/>
      <c r="S65"/>
      <c r="T65"/>
      <c r="U65"/>
    </row>
    <row r="66" spans="1:21" s="279" customFormat="1" ht="12.75" hidden="1">
      <c r="A66" s="273"/>
      <c r="B66" s="273" t="s">
        <v>175</v>
      </c>
      <c r="C66" s="273" t="s">
        <v>237</v>
      </c>
      <c r="D66" s="274" t="s">
        <v>281</v>
      </c>
      <c r="E66" s="275" t="s">
        <v>282</v>
      </c>
      <c r="F66" s="273" t="s">
        <v>280</v>
      </c>
      <c r="G66" s="276"/>
      <c r="H66" s="277">
        <v>70</v>
      </c>
      <c r="I66" s="277">
        <f>ROUND(G66*H66,2)</f>
        <v>0</v>
      </c>
      <c r="J66" s="278">
        <v>0</v>
      </c>
      <c r="K66" s="276">
        <f>G66*J66</f>
        <v>0</v>
      </c>
      <c r="L66" s="278">
        <v>0.004</v>
      </c>
      <c r="M66" s="276">
        <f>G66*L66</f>
        <v>0</v>
      </c>
      <c r="N66"/>
      <c r="O66"/>
      <c r="P66"/>
      <c r="Q66"/>
      <c r="R66"/>
      <c r="S66"/>
      <c r="T66"/>
      <c r="U66"/>
    </row>
    <row r="67" spans="1:21" s="279" customFormat="1" ht="12.75" hidden="1">
      <c r="A67" s="273"/>
      <c r="B67" s="273" t="s">
        <v>175</v>
      </c>
      <c r="C67" s="273" t="s">
        <v>237</v>
      </c>
      <c r="D67" s="274" t="s">
        <v>283</v>
      </c>
      <c r="E67" s="275" t="s">
        <v>284</v>
      </c>
      <c r="F67" s="273" t="s">
        <v>280</v>
      </c>
      <c r="G67" s="276"/>
      <c r="H67" s="277">
        <v>73</v>
      </c>
      <c r="I67" s="277">
        <f>ROUND(G67*H67,2)</f>
        <v>0</v>
      </c>
      <c r="J67" s="278">
        <v>0</v>
      </c>
      <c r="K67" s="276">
        <f>G67*J67</f>
        <v>0</v>
      </c>
      <c r="L67" s="278">
        <v>0.005</v>
      </c>
      <c r="M67" s="276">
        <f>G67*L67</f>
        <v>0</v>
      </c>
      <c r="N67"/>
      <c r="O67"/>
      <c r="P67"/>
      <c r="Q67"/>
      <c r="R67"/>
      <c r="S67"/>
      <c r="T67"/>
      <c r="U67"/>
    </row>
    <row r="68" spans="1:21" s="279" customFormat="1" ht="12.75" hidden="1">
      <c r="A68" s="273"/>
      <c r="B68" s="273" t="s">
        <v>175</v>
      </c>
      <c r="C68" s="273" t="s">
        <v>237</v>
      </c>
      <c r="D68" s="274" t="s">
        <v>285</v>
      </c>
      <c r="E68" s="275" t="s">
        <v>286</v>
      </c>
      <c r="F68" s="273" t="s">
        <v>280</v>
      </c>
      <c r="G68" s="276"/>
      <c r="H68" s="277">
        <v>91.2</v>
      </c>
      <c r="I68" s="277">
        <f>ROUND(G68*H68,2)</f>
        <v>0</v>
      </c>
      <c r="J68" s="278">
        <v>0</v>
      </c>
      <c r="K68" s="276">
        <f>G68*J68</f>
        <v>0</v>
      </c>
      <c r="L68" s="278">
        <v>0.012999999999999998</v>
      </c>
      <c r="M68" s="276">
        <f>G68*L68</f>
        <v>0</v>
      </c>
      <c r="N68"/>
      <c r="O68"/>
      <c r="P68"/>
      <c r="Q68"/>
      <c r="R68"/>
      <c r="S68"/>
      <c r="T68"/>
      <c r="U68"/>
    </row>
    <row r="69" spans="1:21" s="279" customFormat="1" ht="12.75" hidden="1">
      <c r="A69" s="273"/>
      <c r="B69" s="273" t="s">
        <v>175</v>
      </c>
      <c r="C69" s="273" t="s">
        <v>237</v>
      </c>
      <c r="D69" s="274" t="s">
        <v>287</v>
      </c>
      <c r="E69" s="275" t="s">
        <v>288</v>
      </c>
      <c r="F69" s="273" t="s">
        <v>280</v>
      </c>
      <c r="G69" s="276"/>
      <c r="H69" s="277">
        <v>87.9</v>
      </c>
      <c r="I69" s="277">
        <f>ROUND(G69*H69,2)</f>
        <v>0</v>
      </c>
      <c r="J69" s="278">
        <v>0</v>
      </c>
      <c r="K69" s="276">
        <f>G69*J69</f>
        <v>0</v>
      </c>
      <c r="L69" s="278">
        <v>0.006</v>
      </c>
      <c r="M69" s="276">
        <f>G69*L69</f>
        <v>0</v>
      </c>
      <c r="N69"/>
      <c r="O69"/>
      <c r="P69"/>
      <c r="Q69"/>
      <c r="R69"/>
      <c r="S69"/>
      <c r="T69"/>
      <c r="U69"/>
    </row>
    <row r="70" spans="1:21" s="279" customFormat="1" ht="12.75" hidden="1">
      <c r="A70" s="273"/>
      <c r="B70" s="273" t="s">
        <v>175</v>
      </c>
      <c r="C70" s="273" t="s">
        <v>237</v>
      </c>
      <c r="D70" s="274" t="s">
        <v>289</v>
      </c>
      <c r="E70" s="275" t="s">
        <v>290</v>
      </c>
      <c r="F70" s="273" t="s">
        <v>280</v>
      </c>
      <c r="G70" s="276"/>
      <c r="H70" s="277">
        <v>89.7</v>
      </c>
      <c r="I70" s="277">
        <f>ROUND(G70*H70,2)</f>
        <v>0</v>
      </c>
      <c r="J70" s="278">
        <v>0</v>
      </c>
      <c r="K70" s="276">
        <f>G70*J70</f>
        <v>0</v>
      </c>
      <c r="L70" s="278">
        <v>0.009000000000000001</v>
      </c>
      <c r="M70" s="276">
        <f>G70*L70</f>
        <v>0</v>
      </c>
      <c r="N70"/>
      <c r="O70"/>
      <c r="P70"/>
      <c r="Q70"/>
      <c r="R70"/>
      <c r="S70"/>
      <c r="T70"/>
      <c r="U70"/>
    </row>
    <row r="71" spans="1:21" s="279" customFormat="1" ht="12.75" hidden="1">
      <c r="A71" s="273"/>
      <c r="B71" s="273" t="s">
        <v>175</v>
      </c>
      <c r="C71" s="273" t="s">
        <v>237</v>
      </c>
      <c r="D71" s="274" t="s">
        <v>291</v>
      </c>
      <c r="E71" s="275" t="s">
        <v>292</v>
      </c>
      <c r="F71" s="273" t="s">
        <v>280</v>
      </c>
      <c r="G71" s="276"/>
      <c r="H71" s="277">
        <v>102</v>
      </c>
      <c r="I71" s="277">
        <f>ROUND(G71*H71,2)</f>
        <v>0</v>
      </c>
      <c r="J71" s="278">
        <v>0</v>
      </c>
      <c r="K71" s="276">
        <f>G71*J71</f>
        <v>0</v>
      </c>
      <c r="L71" s="278">
        <v>0.012999999999999998</v>
      </c>
      <c r="M71" s="276">
        <f>G71*L71</f>
        <v>0</v>
      </c>
      <c r="N71"/>
      <c r="O71"/>
      <c r="P71"/>
      <c r="Q71"/>
      <c r="R71"/>
      <c r="S71"/>
      <c r="T71"/>
      <c r="U71"/>
    </row>
    <row r="72" spans="1:21" s="279" customFormat="1" ht="12.75" hidden="1">
      <c r="A72" s="273"/>
      <c r="B72" s="273" t="s">
        <v>175</v>
      </c>
      <c r="C72" s="273" t="s">
        <v>237</v>
      </c>
      <c r="D72" s="274" t="s">
        <v>293</v>
      </c>
      <c r="E72" s="275" t="s">
        <v>294</v>
      </c>
      <c r="F72" s="273" t="s">
        <v>280</v>
      </c>
      <c r="G72" s="276"/>
      <c r="H72" s="277">
        <v>122</v>
      </c>
      <c r="I72" s="277">
        <f>ROUND(G72*H72,2)</f>
        <v>0</v>
      </c>
      <c r="J72" s="278">
        <v>0</v>
      </c>
      <c r="K72" s="276">
        <f>G72*J72</f>
        <v>0</v>
      </c>
      <c r="L72" s="278">
        <v>0.018</v>
      </c>
      <c r="M72" s="276">
        <f>G72*L72</f>
        <v>0</v>
      </c>
      <c r="N72"/>
      <c r="O72"/>
      <c r="P72"/>
      <c r="Q72"/>
      <c r="R72"/>
      <c r="S72"/>
      <c r="T72"/>
      <c r="U72"/>
    </row>
    <row r="73" spans="1:21" s="279" customFormat="1" ht="12.75" hidden="1">
      <c r="A73" s="273"/>
      <c r="B73" s="273" t="s">
        <v>175</v>
      </c>
      <c r="C73" s="273" t="s">
        <v>237</v>
      </c>
      <c r="D73" s="274" t="s">
        <v>295</v>
      </c>
      <c r="E73" s="275" t="s">
        <v>296</v>
      </c>
      <c r="F73" s="273" t="s">
        <v>280</v>
      </c>
      <c r="G73" s="276"/>
      <c r="H73" s="277">
        <v>79</v>
      </c>
      <c r="I73" s="277">
        <f>ROUND(G73*H73,2)</f>
        <v>0</v>
      </c>
      <c r="J73" s="278">
        <v>0</v>
      </c>
      <c r="K73" s="276">
        <f>G73*J73</f>
        <v>0</v>
      </c>
      <c r="L73" s="278">
        <v>0.009000000000000001</v>
      </c>
      <c r="M73" s="276">
        <f>G73*L73</f>
        <v>0</v>
      </c>
      <c r="N73"/>
      <c r="O73"/>
      <c r="P73"/>
      <c r="Q73"/>
      <c r="R73"/>
      <c r="S73"/>
      <c r="T73"/>
      <c r="U73"/>
    </row>
    <row r="74" spans="1:21" s="279" customFormat="1" ht="12.75" hidden="1">
      <c r="A74" s="273"/>
      <c r="B74" s="273" t="s">
        <v>175</v>
      </c>
      <c r="C74" s="273" t="s">
        <v>237</v>
      </c>
      <c r="D74" s="274" t="s">
        <v>297</v>
      </c>
      <c r="E74" s="275" t="s">
        <v>298</v>
      </c>
      <c r="F74" s="273" t="s">
        <v>280</v>
      </c>
      <c r="G74" s="276"/>
      <c r="H74" s="277">
        <v>89.7</v>
      </c>
      <c r="I74" s="277">
        <f>ROUND(G74*H74,2)</f>
        <v>0</v>
      </c>
      <c r="J74" s="278">
        <v>0</v>
      </c>
      <c r="K74" s="276">
        <f>G74*J74</f>
        <v>0</v>
      </c>
      <c r="L74" s="278">
        <v>0.012999999999999998</v>
      </c>
      <c r="M74" s="276">
        <f>G74*L74</f>
        <v>0</v>
      </c>
      <c r="N74"/>
      <c r="O74"/>
      <c r="P74"/>
      <c r="Q74"/>
      <c r="R74"/>
      <c r="S74"/>
      <c r="T74"/>
      <c r="U74"/>
    </row>
    <row r="75" spans="1:21" s="279" customFormat="1" ht="12.75" hidden="1">
      <c r="A75" s="273"/>
      <c r="B75" s="273" t="s">
        <v>175</v>
      </c>
      <c r="C75" s="273" t="s">
        <v>237</v>
      </c>
      <c r="D75" s="274" t="s">
        <v>299</v>
      </c>
      <c r="E75" s="275" t="s">
        <v>300</v>
      </c>
      <c r="F75" s="273" t="s">
        <v>280</v>
      </c>
      <c r="G75" s="276"/>
      <c r="H75" s="277">
        <v>130</v>
      </c>
      <c r="I75" s="277">
        <f>ROUND(G75*H75,2)</f>
        <v>0</v>
      </c>
      <c r="J75" s="278">
        <v>0</v>
      </c>
      <c r="K75" s="276">
        <f>G75*J75</f>
        <v>0</v>
      </c>
      <c r="L75" s="278">
        <v>0.025</v>
      </c>
      <c r="M75" s="276">
        <f>G75*L75</f>
        <v>0</v>
      </c>
      <c r="N75"/>
      <c r="O75"/>
      <c r="P75"/>
      <c r="Q75"/>
      <c r="R75"/>
      <c r="S75"/>
      <c r="T75"/>
      <c r="U75"/>
    </row>
    <row r="76" spans="1:21" s="279" customFormat="1" ht="12.75" hidden="1">
      <c r="A76" s="273"/>
      <c r="B76" s="273" t="s">
        <v>175</v>
      </c>
      <c r="C76" s="273" t="s">
        <v>237</v>
      </c>
      <c r="D76" s="274" t="s">
        <v>301</v>
      </c>
      <c r="E76" s="275" t="s">
        <v>302</v>
      </c>
      <c r="F76" s="273" t="s">
        <v>280</v>
      </c>
      <c r="G76" s="276"/>
      <c r="H76" s="277">
        <v>102</v>
      </c>
      <c r="I76" s="277">
        <f>ROUND(G76*H76,2)</f>
        <v>0</v>
      </c>
      <c r="J76" s="278">
        <v>0</v>
      </c>
      <c r="K76" s="276">
        <f>G76*J76</f>
        <v>0</v>
      </c>
      <c r="L76" s="278">
        <v>0.018</v>
      </c>
      <c r="M76" s="276">
        <f>G76*L76</f>
        <v>0</v>
      </c>
      <c r="N76"/>
      <c r="O76"/>
      <c r="P76"/>
      <c r="Q76"/>
      <c r="R76"/>
      <c r="S76"/>
      <c r="T76"/>
      <c r="U76"/>
    </row>
    <row r="77" spans="1:21" s="279" customFormat="1" ht="12.75" hidden="1">
      <c r="A77" s="273"/>
      <c r="B77" s="273" t="s">
        <v>175</v>
      </c>
      <c r="C77" s="273" t="s">
        <v>237</v>
      </c>
      <c r="D77" s="274" t="s">
        <v>303</v>
      </c>
      <c r="E77" s="275" t="s">
        <v>304</v>
      </c>
      <c r="F77" s="273" t="s">
        <v>280</v>
      </c>
      <c r="G77" s="276"/>
      <c r="H77" s="277">
        <v>126</v>
      </c>
      <c r="I77" s="277">
        <f>ROUND(G77*H77,2)</f>
        <v>0</v>
      </c>
      <c r="J77" s="278">
        <v>0</v>
      </c>
      <c r="K77" s="276">
        <f>G77*J77</f>
        <v>0</v>
      </c>
      <c r="L77" s="278">
        <v>0.027000000000000003</v>
      </c>
      <c r="M77" s="276">
        <f>G77*L77</f>
        <v>0</v>
      </c>
      <c r="N77"/>
      <c r="O77"/>
      <c r="P77"/>
      <c r="Q77"/>
      <c r="R77"/>
      <c r="S77"/>
      <c r="T77"/>
      <c r="U77"/>
    </row>
    <row r="78" spans="1:21" s="279" customFormat="1" ht="12.75" hidden="1">
      <c r="A78" s="273"/>
      <c r="B78" s="273" t="s">
        <v>175</v>
      </c>
      <c r="C78" s="273" t="s">
        <v>237</v>
      </c>
      <c r="D78" s="274" t="s">
        <v>305</v>
      </c>
      <c r="E78" s="275" t="s">
        <v>306</v>
      </c>
      <c r="F78" s="273" t="s">
        <v>280</v>
      </c>
      <c r="G78" s="276"/>
      <c r="H78" s="277">
        <v>177</v>
      </c>
      <c r="I78" s="277">
        <f>ROUND(G78*H78,2)</f>
        <v>0</v>
      </c>
      <c r="J78" s="278">
        <v>0</v>
      </c>
      <c r="K78" s="276">
        <f>G78*J78</f>
        <v>0</v>
      </c>
      <c r="L78" s="278">
        <v>0.038</v>
      </c>
      <c r="M78" s="276">
        <f>G78*L78</f>
        <v>0</v>
      </c>
      <c r="N78"/>
      <c r="O78"/>
      <c r="P78"/>
      <c r="Q78"/>
      <c r="R78"/>
      <c r="S78"/>
      <c r="T78"/>
      <c r="U78"/>
    </row>
    <row r="79" spans="1:21" s="279" customFormat="1" ht="12.75" hidden="1">
      <c r="A79" s="273"/>
      <c r="B79" s="273" t="s">
        <v>175</v>
      </c>
      <c r="C79" s="273" t="s">
        <v>237</v>
      </c>
      <c r="D79" s="274" t="s">
        <v>307</v>
      </c>
      <c r="E79" s="275" t="s">
        <v>308</v>
      </c>
      <c r="F79" s="273" t="s">
        <v>280</v>
      </c>
      <c r="G79" s="276"/>
      <c r="H79" s="277">
        <v>199</v>
      </c>
      <c r="I79" s="277">
        <f>ROUND(G79*H79,2)</f>
        <v>0</v>
      </c>
      <c r="J79" s="278">
        <v>0</v>
      </c>
      <c r="K79" s="276">
        <f>G79*J79</f>
        <v>0</v>
      </c>
      <c r="L79" s="278">
        <v>0.04</v>
      </c>
      <c r="M79" s="276">
        <f>G79*L79</f>
        <v>0</v>
      </c>
      <c r="N79"/>
      <c r="O79"/>
      <c r="P79"/>
      <c r="Q79"/>
      <c r="R79"/>
      <c r="S79"/>
      <c r="T79"/>
      <c r="U79"/>
    </row>
    <row r="80" spans="1:21" s="279" customFormat="1" ht="12.75" hidden="1">
      <c r="A80" s="273"/>
      <c r="B80" s="273" t="s">
        <v>175</v>
      </c>
      <c r="C80" s="273" t="s">
        <v>237</v>
      </c>
      <c r="D80" s="274" t="s">
        <v>309</v>
      </c>
      <c r="E80" s="275" t="s">
        <v>310</v>
      </c>
      <c r="F80" s="273" t="s">
        <v>280</v>
      </c>
      <c r="G80" s="276"/>
      <c r="H80" s="277">
        <v>217</v>
      </c>
      <c r="I80" s="277">
        <f>ROUND(G80*H80,2)</f>
        <v>0</v>
      </c>
      <c r="J80" s="278">
        <v>0</v>
      </c>
      <c r="K80" s="276">
        <f>G80*J80</f>
        <v>0</v>
      </c>
      <c r="L80" s="278">
        <v>0.054000000000000006</v>
      </c>
      <c r="M80" s="276">
        <f>G80*L80</f>
        <v>0</v>
      </c>
      <c r="N80"/>
      <c r="O80"/>
      <c r="P80"/>
      <c r="Q80"/>
      <c r="R80"/>
      <c r="S80"/>
      <c r="T80"/>
      <c r="U80"/>
    </row>
    <row r="81" spans="1:21" s="279" customFormat="1" ht="12.75" hidden="1">
      <c r="A81" s="273"/>
      <c r="B81" s="273" t="s">
        <v>175</v>
      </c>
      <c r="C81" s="273" t="s">
        <v>237</v>
      </c>
      <c r="D81" s="274" t="s">
        <v>311</v>
      </c>
      <c r="E81" s="275" t="s">
        <v>312</v>
      </c>
      <c r="F81" s="273" t="s">
        <v>280</v>
      </c>
      <c r="G81" s="276"/>
      <c r="H81" s="277">
        <v>242</v>
      </c>
      <c r="I81" s="277">
        <f>ROUND(G81*H81,2)</f>
        <v>0</v>
      </c>
      <c r="J81" s="278">
        <v>0</v>
      </c>
      <c r="K81" s="276">
        <f>G81*J81</f>
        <v>0</v>
      </c>
      <c r="L81" s="278">
        <v>0.081</v>
      </c>
      <c r="M81" s="276">
        <f>G81*L81</f>
        <v>0</v>
      </c>
      <c r="N81"/>
      <c r="O81"/>
      <c r="P81"/>
      <c r="Q81"/>
      <c r="R81"/>
      <c r="S81"/>
      <c r="T81"/>
      <c r="U81"/>
    </row>
    <row r="82" spans="1:24" s="279" customFormat="1" ht="12.75" hidden="1">
      <c r="A82" s="273">
        <v>12</v>
      </c>
      <c r="B82" s="273" t="s">
        <v>175</v>
      </c>
      <c r="C82" s="273" t="s">
        <v>237</v>
      </c>
      <c r="D82" s="274" t="s">
        <v>313</v>
      </c>
      <c r="E82" s="275" t="s">
        <v>314</v>
      </c>
      <c r="F82" s="273" t="s">
        <v>280</v>
      </c>
      <c r="G82" s="276"/>
      <c r="H82" s="277">
        <v>122</v>
      </c>
      <c r="I82" s="277">
        <f>ROUND(G82*H82,2)</f>
        <v>0</v>
      </c>
      <c r="J82" s="278">
        <v>0</v>
      </c>
      <c r="K82" s="276">
        <f>G82*J82</f>
        <v>0</v>
      </c>
      <c r="L82" s="278">
        <v>0.002</v>
      </c>
      <c r="M82" s="276">
        <f>G82*L82</f>
        <v>0</v>
      </c>
      <c r="N82"/>
      <c r="O82"/>
      <c r="P82"/>
      <c r="Q82"/>
      <c r="R82"/>
      <c r="S82"/>
      <c r="T82"/>
      <c r="U82"/>
      <c r="X82" s="279">
        <f>G82*0.002</f>
        <v>0</v>
      </c>
    </row>
    <row r="83" spans="1:24" s="279" customFormat="1" ht="12.75" hidden="1">
      <c r="A83" s="273"/>
      <c r="B83" s="273" t="s">
        <v>175</v>
      </c>
      <c r="C83" s="273" t="s">
        <v>237</v>
      </c>
      <c r="D83" s="274" t="s">
        <v>315</v>
      </c>
      <c r="E83" s="275" t="s">
        <v>316</v>
      </c>
      <c r="F83" s="273" t="s">
        <v>280</v>
      </c>
      <c r="G83" s="276"/>
      <c r="H83" s="277">
        <v>162</v>
      </c>
      <c r="I83" s="277">
        <f>ROUND(G83*H83,2)</f>
        <v>0</v>
      </c>
      <c r="J83" s="278">
        <v>0</v>
      </c>
      <c r="K83" s="276">
        <f>G83*J83</f>
        <v>0</v>
      </c>
      <c r="L83" s="278">
        <v>0.005</v>
      </c>
      <c r="M83" s="276">
        <f>G83*L83</f>
        <v>0</v>
      </c>
      <c r="N83"/>
      <c r="O83"/>
      <c r="P83"/>
      <c r="Q83"/>
      <c r="R83"/>
      <c r="S83"/>
      <c r="T83"/>
      <c r="U83"/>
      <c r="X83" s="279">
        <f>G83*0.002</f>
        <v>0</v>
      </c>
    </row>
    <row r="84" spans="1:24" s="279" customFormat="1" ht="12.75" hidden="1">
      <c r="A84" s="273"/>
      <c r="B84" s="273" t="s">
        <v>175</v>
      </c>
      <c r="C84" s="273" t="s">
        <v>237</v>
      </c>
      <c r="D84" s="274" t="s">
        <v>317</v>
      </c>
      <c r="E84" s="275" t="s">
        <v>318</v>
      </c>
      <c r="F84" s="273" t="s">
        <v>280</v>
      </c>
      <c r="G84" s="276"/>
      <c r="H84" s="277">
        <v>190</v>
      </c>
      <c r="I84" s="277">
        <f>ROUND(G84*H84,2)</f>
        <v>0</v>
      </c>
      <c r="J84" s="278">
        <v>0</v>
      </c>
      <c r="K84" s="276">
        <f>G84*J84</f>
        <v>0</v>
      </c>
      <c r="L84" s="278">
        <v>0.007</v>
      </c>
      <c r="M84" s="276">
        <f>G84*L84</f>
        <v>0</v>
      </c>
      <c r="N84"/>
      <c r="O84"/>
      <c r="P84"/>
      <c r="Q84"/>
      <c r="R84"/>
      <c r="S84"/>
      <c r="T84"/>
      <c r="U84"/>
      <c r="X84" s="279">
        <f>G84*0.002</f>
        <v>0</v>
      </c>
    </row>
    <row r="85" spans="1:24" s="279" customFormat="1" ht="12.75" hidden="1">
      <c r="A85" s="273"/>
      <c r="B85" s="273" t="s">
        <v>175</v>
      </c>
      <c r="C85" s="273" t="s">
        <v>237</v>
      </c>
      <c r="D85" s="274" t="s">
        <v>319</v>
      </c>
      <c r="E85" s="275" t="s">
        <v>320</v>
      </c>
      <c r="F85" s="273" t="s">
        <v>280</v>
      </c>
      <c r="G85" s="276"/>
      <c r="H85" s="277">
        <v>223</v>
      </c>
      <c r="I85" s="277">
        <f>ROUND(G85*H85,2)</f>
        <v>0</v>
      </c>
      <c r="J85" s="278">
        <v>0</v>
      </c>
      <c r="K85" s="276">
        <f>G85*J85</f>
        <v>0</v>
      </c>
      <c r="L85" s="278">
        <v>0.01</v>
      </c>
      <c r="M85" s="276">
        <f>G85*L85</f>
        <v>0</v>
      </c>
      <c r="N85"/>
      <c r="O85"/>
      <c r="P85"/>
      <c r="Q85"/>
      <c r="R85"/>
      <c r="S85"/>
      <c r="T85"/>
      <c r="U85"/>
      <c r="X85" s="279">
        <f>G85*0.002</f>
        <v>0</v>
      </c>
    </row>
    <row r="86" spans="1:24" s="279" customFormat="1" ht="12.75" hidden="1">
      <c r="A86" s="273"/>
      <c r="B86" s="273" t="s">
        <v>175</v>
      </c>
      <c r="C86" s="273" t="s">
        <v>237</v>
      </c>
      <c r="D86" s="274" t="s">
        <v>321</v>
      </c>
      <c r="E86" s="275" t="s">
        <v>322</v>
      </c>
      <c r="F86" s="273" t="s">
        <v>280</v>
      </c>
      <c r="G86" s="276"/>
      <c r="H86" s="277">
        <v>227</v>
      </c>
      <c r="I86" s="277">
        <f>ROUND(G86*H86,2)</f>
        <v>0</v>
      </c>
      <c r="J86" s="278">
        <v>0</v>
      </c>
      <c r="K86" s="276">
        <f>G86*J86</f>
        <v>0</v>
      </c>
      <c r="L86" s="278">
        <v>0.008</v>
      </c>
      <c r="M86" s="276">
        <f>G86*L86</f>
        <v>0</v>
      </c>
      <c r="N86"/>
      <c r="O86"/>
      <c r="P86"/>
      <c r="Q86"/>
      <c r="R86"/>
      <c r="S86"/>
      <c r="T86"/>
      <c r="U86"/>
      <c r="X86" s="279">
        <f>G86*0.002</f>
        <v>0</v>
      </c>
    </row>
    <row r="87" spans="1:24" s="279" customFormat="1" ht="12.75" hidden="1">
      <c r="A87" s="273">
        <v>13</v>
      </c>
      <c r="B87" s="273" t="s">
        <v>175</v>
      </c>
      <c r="C87" s="273" t="s">
        <v>237</v>
      </c>
      <c r="D87" s="274" t="s">
        <v>323</v>
      </c>
      <c r="E87" s="275" t="s">
        <v>324</v>
      </c>
      <c r="F87" s="273" t="s">
        <v>280</v>
      </c>
      <c r="G87" s="276"/>
      <c r="H87" s="277">
        <v>270</v>
      </c>
      <c r="I87" s="277">
        <f>ROUND(G87*H87,2)</f>
        <v>0</v>
      </c>
      <c r="J87" s="278">
        <v>0</v>
      </c>
      <c r="K87" s="276">
        <f>G87*J87</f>
        <v>0</v>
      </c>
      <c r="L87" s="278">
        <v>0.011</v>
      </c>
      <c r="M87" s="276">
        <f>G87*L87</f>
        <v>0</v>
      </c>
      <c r="N87"/>
      <c r="O87"/>
      <c r="P87"/>
      <c r="Q87"/>
      <c r="R87"/>
      <c r="S87"/>
      <c r="T87"/>
      <c r="U87"/>
      <c r="X87" s="279">
        <f>G87*0.011</f>
        <v>0</v>
      </c>
    </row>
    <row r="88" spans="1:24" s="279" customFormat="1" ht="12.75" hidden="1">
      <c r="A88" s="273"/>
      <c r="B88" s="273" t="s">
        <v>175</v>
      </c>
      <c r="C88" s="273" t="s">
        <v>237</v>
      </c>
      <c r="D88" s="274" t="s">
        <v>325</v>
      </c>
      <c r="E88" s="275" t="s">
        <v>326</v>
      </c>
      <c r="F88" s="273" t="s">
        <v>280</v>
      </c>
      <c r="G88" s="276"/>
      <c r="H88" s="277">
        <v>279</v>
      </c>
      <c r="I88" s="277">
        <f>ROUND(G88*H88,2)</f>
        <v>0</v>
      </c>
      <c r="J88" s="278">
        <v>0</v>
      </c>
      <c r="K88" s="276">
        <f>G88*J88</f>
        <v>0</v>
      </c>
      <c r="L88" s="278">
        <v>0.016</v>
      </c>
      <c r="M88" s="276">
        <f>G88*L88</f>
        <v>0</v>
      </c>
      <c r="N88"/>
      <c r="O88"/>
      <c r="P88"/>
      <c r="Q88"/>
      <c r="R88"/>
      <c r="S88"/>
      <c r="T88"/>
      <c r="U88"/>
      <c r="X88" s="279">
        <f>G88*0.011</f>
        <v>0</v>
      </c>
    </row>
    <row r="89" spans="1:24" s="279" customFormat="1" ht="12.75" hidden="1">
      <c r="A89" s="273"/>
      <c r="B89" s="273" t="s">
        <v>175</v>
      </c>
      <c r="C89" s="273" t="s">
        <v>237</v>
      </c>
      <c r="D89" s="274" t="s">
        <v>327</v>
      </c>
      <c r="E89" s="275" t="s">
        <v>328</v>
      </c>
      <c r="F89" s="273" t="s">
        <v>280</v>
      </c>
      <c r="G89" s="276"/>
      <c r="H89" s="277">
        <v>227</v>
      </c>
      <c r="I89" s="277">
        <f>ROUND(G89*H89,2)</f>
        <v>0</v>
      </c>
      <c r="J89" s="278">
        <v>0</v>
      </c>
      <c r="K89" s="276">
        <f>G89*J89</f>
        <v>0</v>
      </c>
      <c r="L89" s="278">
        <v>0.011</v>
      </c>
      <c r="M89" s="276">
        <f>G89*L89</f>
        <v>0</v>
      </c>
      <c r="N89"/>
      <c r="O89"/>
      <c r="P89"/>
      <c r="Q89"/>
      <c r="R89"/>
      <c r="S89"/>
      <c r="T89"/>
      <c r="U89"/>
      <c r="X89" s="279">
        <f>G89*0.011</f>
        <v>0</v>
      </c>
    </row>
    <row r="90" spans="1:24" s="279" customFormat="1" ht="12.75" hidden="1">
      <c r="A90" s="273"/>
      <c r="B90" s="273" t="s">
        <v>175</v>
      </c>
      <c r="C90" s="273" t="s">
        <v>237</v>
      </c>
      <c r="D90" s="274" t="s">
        <v>329</v>
      </c>
      <c r="E90" s="275" t="s">
        <v>330</v>
      </c>
      <c r="F90" s="273" t="s">
        <v>280</v>
      </c>
      <c r="G90" s="276"/>
      <c r="H90" s="277">
        <v>268</v>
      </c>
      <c r="I90" s="277">
        <f>ROUND(G90*H90,2)</f>
        <v>0</v>
      </c>
      <c r="J90" s="278">
        <v>0</v>
      </c>
      <c r="K90" s="276">
        <f>G90*J90</f>
        <v>0</v>
      </c>
      <c r="L90" s="278">
        <v>0.015</v>
      </c>
      <c r="M90" s="276">
        <f>G90*L90</f>
        <v>0</v>
      </c>
      <c r="N90"/>
      <c r="O90"/>
      <c r="P90"/>
      <c r="Q90"/>
      <c r="R90"/>
      <c r="S90"/>
      <c r="T90"/>
      <c r="U90"/>
      <c r="X90" s="279">
        <f>G90*0.011</f>
        <v>0</v>
      </c>
    </row>
    <row r="91" spans="1:24" s="279" customFormat="1" ht="12.75" hidden="1">
      <c r="A91" s="273"/>
      <c r="B91" s="273" t="s">
        <v>175</v>
      </c>
      <c r="C91" s="273" t="s">
        <v>237</v>
      </c>
      <c r="D91" s="274" t="s">
        <v>331</v>
      </c>
      <c r="E91" s="275" t="s">
        <v>332</v>
      </c>
      <c r="F91" s="273" t="s">
        <v>280</v>
      </c>
      <c r="G91" s="276"/>
      <c r="H91" s="277">
        <v>339</v>
      </c>
      <c r="I91" s="277">
        <f>ROUND(G91*H91,2)</f>
        <v>0</v>
      </c>
      <c r="J91" s="278">
        <v>0</v>
      </c>
      <c r="K91" s="276">
        <f>G91*J91</f>
        <v>0</v>
      </c>
      <c r="L91" s="278">
        <v>0.023</v>
      </c>
      <c r="M91" s="276">
        <f>G91*L91</f>
        <v>0</v>
      </c>
      <c r="N91"/>
      <c r="O91"/>
      <c r="P91"/>
      <c r="Q91"/>
      <c r="R91"/>
      <c r="S91"/>
      <c r="T91"/>
      <c r="U91"/>
      <c r="X91" s="279">
        <f>G91*0.011</f>
        <v>0</v>
      </c>
    </row>
    <row r="92" spans="1:24" s="279" customFormat="1" ht="12.75" hidden="1">
      <c r="A92" s="273"/>
      <c r="B92" s="273" t="s">
        <v>175</v>
      </c>
      <c r="C92" s="273" t="s">
        <v>237</v>
      </c>
      <c r="D92" s="274" t="s">
        <v>333</v>
      </c>
      <c r="E92" s="275" t="s">
        <v>334</v>
      </c>
      <c r="F92" s="273" t="s">
        <v>280</v>
      </c>
      <c r="G92" s="276"/>
      <c r="H92" s="277">
        <v>379</v>
      </c>
      <c r="I92" s="277">
        <f>ROUND(G92*H92,2)</f>
        <v>0</v>
      </c>
      <c r="J92" s="278">
        <v>0</v>
      </c>
      <c r="K92" s="276">
        <f>G92*J92</f>
        <v>0</v>
      </c>
      <c r="L92" s="278">
        <v>0.022</v>
      </c>
      <c r="M92" s="276">
        <f>G92*L92</f>
        <v>0</v>
      </c>
      <c r="N92"/>
      <c r="O92"/>
      <c r="P92"/>
      <c r="Q92"/>
      <c r="R92"/>
      <c r="S92"/>
      <c r="T92"/>
      <c r="U92"/>
      <c r="X92" s="279">
        <f>G92*0.011</f>
        <v>0</v>
      </c>
    </row>
    <row r="93" spans="1:24" s="279" customFormat="1" ht="12.75" hidden="1">
      <c r="A93" s="273"/>
      <c r="B93" s="273" t="s">
        <v>175</v>
      </c>
      <c r="C93" s="273" t="s">
        <v>237</v>
      </c>
      <c r="D93" s="274" t="s">
        <v>335</v>
      </c>
      <c r="E93" s="275" t="s">
        <v>336</v>
      </c>
      <c r="F93" s="273" t="s">
        <v>280</v>
      </c>
      <c r="G93" s="276"/>
      <c r="H93" s="277">
        <v>460</v>
      </c>
      <c r="I93" s="277">
        <f>ROUND(G93*H93,2)</f>
        <v>0</v>
      </c>
      <c r="J93" s="278">
        <v>0</v>
      </c>
      <c r="K93" s="276">
        <f>G93*J93</f>
        <v>0</v>
      </c>
      <c r="L93" s="278">
        <v>0.033</v>
      </c>
      <c r="M93" s="276">
        <f>G93*L93</f>
        <v>0</v>
      </c>
      <c r="N93"/>
      <c r="O93"/>
      <c r="P93"/>
      <c r="Q93"/>
      <c r="R93"/>
      <c r="S93"/>
      <c r="T93"/>
      <c r="U93"/>
      <c r="X93" s="279">
        <f>G93*0.011</f>
        <v>0</v>
      </c>
    </row>
    <row r="94" spans="1:24" s="279" customFormat="1" ht="12.75" hidden="1">
      <c r="A94" s="273"/>
      <c r="B94" s="273" t="s">
        <v>175</v>
      </c>
      <c r="C94" s="273" t="s">
        <v>237</v>
      </c>
      <c r="D94" s="274" t="s">
        <v>337</v>
      </c>
      <c r="E94" s="275" t="s">
        <v>338</v>
      </c>
      <c r="F94" s="273" t="s">
        <v>280</v>
      </c>
      <c r="G94" s="276"/>
      <c r="H94" s="277">
        <v>532</v>
      </c>
      <c r="I94" s="277">
        <f>ROUND(G94*H94,2)</f>
        <v>0</v>
      </c>
      <c r="J94" s="278">
        <v>0</v>
      </c>
      <c r="K94" s="276">
        <f>G94*J94</f>
        <v>0</v>
      </c>
      <c r="L94" s="278">
        <v>0.046</v>
      </c>
      <c r="M94" s="276">
        <f>G94*L94</f>
        <v>0</v>
      </c>
      <c r="N94"/>
      <c r="O94"/>
      <c r="P94"/>
      <c r="Q94"/>
      <c r="R94"/>
      <c r="S94"/>
      <c r="T94"/>
      <c r="U94"/>
      <c r="X94" s="279">
        <f>G94*0.011</f>
        <v>0</v>
      </c>
    </row>
    <row r="95" spans="1:24" s="279" customFormat="1" ht="12.75" hidden="1">
      <c r="A95" s="273"/>
      <c r="B95" s="273" t="s">
        <v>175</v>
      </c>
      <c r="C95" s="273" t="s">
        <v>237</v>
      </c>
      <c r="D95" s="274" t="s">
        <v>339</v>
      </c>
      <c r="E95" s="275" t="s">
        <v>340</v>
      </c>
      <c r="F95" s="273" t="s">
        <v>280</v>
      </c>
      <c r="G95" s="276"/>
      <c r="H95" s="277">
        <v>579</v>
      </c>
      <c r="I95" s="277">
        <f>ROUND(G95*H95,2)</f>
        <v>0</v>
      </c>
      <c r="J95" s="278">
        <v>0</v>
      </c>
      <c r="K95" s="276">
        <f>G95*J95</f>
        <v>0</v>
      </c>
      <c r="L95" s="278">
        <v>0.049</v>
      </c>
      <c r="M95" s="276">
        <f>G95*L95</f>
        <v>0</v>
      </c>
      <c r="N95"/>
      <c r="O95"/>
      <c r="P95"/>
      <c r="Q95"/>
      <c r="R95"/>
      <c r="S95"/>
      <c r="T95"/>
      <c r="U95"/>
      <c r="X95" s="279">
        <f>G95*0.011</f>
        <v>0</v>
      </c>
    </row>
    <row r="96" spans="1:24" s="279" customFormat="1" ht="12.75" hidden="1">
      <c r="A96" s="273"/>
      <c r="B96" s="273" t="s">
        <v>175</v>
      </c>
      <c r="C96" s="273" t="s">
        <v>237</v>
      </c>
      <c r="D96" s="274" t="s">
        <v>341</v>
      </c>
      <c r="E96" s="275" t="s">
        <v>342</v>
      </c>
      <c r="F96" s="273" t="s">
        <v>280</v>
      </c>
      <c r="G96" s="276"/>
      <c r="H96" s="277">
        <v>616</v>
      </c>
      <c r="I96" s="277">
        <f>ROUND(G96*H96,2)</f>
        <v>0</v>
      </c>
      <c r="J96" s="278">
        <v>0</v>
      </c>
      <c r="K96" s="276">
        <f>G96*J96</f>
        <v>0</v>
      </c>
      <c r="L96" s="278">
        <v>0.066</v>
      </c>
      <c r="M96" s="276">
        <f>G96*L96</f>
        <v>0</v>
      </c>
      <c r="N96"/>
      <c r="O96"/>
      <c r="P96"/>
      <c r="Q96"/>
      <c r="R96"/>
      <c r="S96"/>
      <c r="T96"/>
      <c r="U96"/>
      <c r="X96" s="279">
        <f>G96*0.011</f>
        <v>0</v>
      </c>
    </row>
    <row r="97" spans="1:24" s="279" customFormat="1" ht="12.75" hidden="1">
      <c r="A97" s="273"/>
      <c r="B97" s="273" t="s">
        <v>175</v>
      </c>
      <c r="C97" s="273" t="s">
        <v>237</v>
      </c>
      <c r="D97" s="274" t="s">
        <v>343</v>
      </c>
      <c r="E97" s="275" t="s">
        <v>344</v>
      </c>
      <c r="F97" s="273" t="s">
        <v>280</v>
      </c>
      <c r="G97" s="276"/>
      <c r="H97" s="277">
        <v>1090</v>
      </c>
      <c r="I97" s="277">
        <f>ROUND(G97*H97,2)</f>
        <v>0</v>
      </c>
      <c r="J97" s="278">
        <v>0</v>
      </c>
      <c r="K97" s="276">
        <f>G97*J97</f>
        <v>0</v>
      </c>
      <c r="L97" s="278">
        <v>0.087</v>
      </c>
      <c r="M97" s="276">
        <f>G97*L97</f>
        <v>0</v>
      </c>
      <c r="N97"/>
      <c r="O97"/>
      <c r="P97"/>
      <c r="Q97"/>
      <c r="R97"/>
      <c r="S97"/>
      <c r="T97"/>
      <c r="U97"/>
      <c r="X97" s="279">
        <f>G97*0.011</f>
        <v>0</v>
      </c>
    </row>
    <row r="98" spans="1:24" s="279" customFormat="1" ht="12.75" hidden="1">
      <c r="A98" s="273"/>
      <c r="B98" s="273" t="s">
        <v>175</v>
      </c>
      <c r="C98" s="273" t="s">
        <v>237</v>
      </c>
      <c r="D98" s="274" t="s">
        <v>345</v>
      </c>
      <c r="E98" s="275" t="s">
        <v>346</v>
      </c>
      <c r="F98" s="273" t="s">
        <v>280</v>
      </c>
      <c r="G98" s="276"/>
      <c r="H98" s="277">
        <v>1310</v>
      </c>
      <c r="I98" s="277">
        <f>ROUND(G98*H98,2)</f>
        <v>0</v>
      </c>
      <c r="J98" s="278">
        <v>0</v>
      </c>
      <c r="K98" s="276">
        <f>G98*J98</f>
        <v>0</v>
      </c>
      <c r="L98" s="278">
        <v>0.124</v>
      </c>
      <c r="M98" s="276">
        <f>G98*L98</f>
        <v>0</v>
      </c>
      <c r="N98"/>
      <c r="O98"/>
      <c r="P98"/>
      <c r="Q98"/>
      <c r="R98"/>
      <c r="S98"/>
      <c r="T98"/>
      <c r="U98"/>
      <c r="X98" s="279">
        <f>G98*0.011</f>
        <v>0</v>
      </c>
    </row>
    <row r="99" spans="1:24" s="279" customFormat="1" ht="12.75" hidden="1">
      <c r="A99" s="273"/>
      <c r="B99" s="273" t="s">
        <v>175</v>
      </c>
      <c r="C99" s="273" t="s">
        <v>237</v>
      </c>
      <c r="D99" s="274" t="s">
        <v>347</v>
      </c>
      <c r="E99" s="275" t="s">
        <v>348</v>
      </c>
      <c r="F99" s="273" t="s">
        <v>280</v>
      </c>
      <c r="G99" s="276"/>
      <c r="H99" s="277">
        <v>34.3</v>
      </c>
      <c r="I99" s="277">
        <f>ROUND(G99*H99,2)</f>
        <v>0</v>
      </c>
      <c r="J99" s="278">
        <v>0</v>
      </c>
      <c r="K99" s="276">
        <f>G99*J99</f>
        <v>0</v>
      </c>
      <c r="L99" s="278">
        <v>0.001</v>
      </c>
      <c r="M99" s="276">
        <f>G99*L99</f>
        <v>0</v>
      </c>
      <c r="N99"/>
      <c r="O99"/>
      <c r="P99"/>
      <c r="Q99"/>
      <c r="R99"/>
      <c r="S99"/>
      <c r="T99"/>
      <c r="U99"/>
      <c r="X99" s="279">
        <f>G99*0.011</f>
        <v>0</v>
      </c>
    </row>
    <row r="100" spans="1:24" s="279" customFormat="1" ht="12.75" hidden="1">
      <c r="A100" s="273">
        <v>14</v>
      </c>
      <c r="B100" s="273" t="s">
        <v>175</v>
      </c>
      <c r="C100" s="273" t="s">
        <v>237</v>
      </c>
      <c r="D100" s="274" t="s">
        <v>349</v>
      </c>
      <c r="E100" s="275" t="s">
        <v>350</v>
      </c>
      <c r="F100" s="273" t="s">
        <v>280</v>
      </c>
      <c r="G100" s="276"/>
      <c r="H100" s="277">
        <v>35.8</v>
      </c>
      <c r="I100" s="277">
        <f>ROUND(G100*H100,2)</f>
        <v>0</v>
      </c>
      <c r="J100" s="278">
        <v>0</v>
      </c>
      <c r="K100" s="276">
        <f>G100*J100</f>
        <v>0</v>
      </c>
      <c r="L100" s="278">
        <v>0.002</v>
      </c>
      <c r="M100" s="276">
        <f>G100*L100</f>
        <v>0</v>
      </c>
      <c r="N100"/>
      <c r="O100"/>
      <c r="P100"/>
      <c r="Q100"/>
      <c r="R100"/>
      <c r="S100"/>
      <c r="T100"/>
      <c r="U100"/>
      <c r="X100" s="279">
        <f>G100*0.002</f>
        <v>0</v>
      </c>
    </row>
    <row r="101" spans="1:24" s="279" customFormat="1" ht="12.75" hidden="1">
      <c r="A101" s="273"/>
      <c r="B101" s="273" t="s">
        <v>175</v>
      </c>
      <c r="C101" s="273" t="s">
        <v>237</v>
      </c>
      <c r="D101" s="274" t="s">
        <v>351</v>
      </c>
      <c r="E101" s="275" t="s">
        <v>352</v>
      </c>
      <c r="F101" s="273" t="s">
        <v>280</v>
      </c>
      <c r="G101" s="276"/>
      <c r="H101" s="277">
        <v>37.2</v>
      </c>
      <c r="I101" s="277">
        <f>ROUND(G101*H101,2)</f>
        <v>0</v>
      </c>
      <c r="J101" s="278">
        <v>0</v>
      </c>
      <c r="K101" s="276">
        <f>G101*J101</f>
        <v>0</v>
      </c>
      <c r="L101" s="278">
        <v>0.002</v>
      </c>
      <c r="M101" s="276">
        <f>G101*L101</f>
        <v>0</v>
      </c>
      <c r="N101"/>
      <c r="O101"/>
      <c r="P101"/>
      <c r="Q101"/>
      <c r="R101"/>
      <c r="S101"/>
      <c r="T101"/>
      <c r="U101"/>
      <c r="X101" s="279">
        <f>G101*0.002</f>
        <v>0</v>
      </c>
    </row>
    <row r="102" spans="1:24" s="279" customFormat="1" ht="12.75" hidden="1">
      <c r="A102" s="273"/>
      <c r="B102" s="273" t="s">
        <v>175</v>
      </c>
      <c r="C102" s="273" t="s">
        <v>237</v>
      </c>
      <c r="D102" s="274" t="s">
        <v>353</v>
      </c>
      <c r="E102" s="275" t="s">
        <v>354</v>
      </c>
      <c r="F102" s="273" t="s">
        <v>280</v>
      </c>
      <c r="G102" s="276"/>
      <c r="H102" s="277">
        <v>43.2</v>
      </c>
      <c r="I102" s="277">
        <f>ROUND(G102*H102,2)</f>
        <v>0</v>
      </c>
      <c r="J102" s="278">
        <v>0</v>
      </c>
      <c r="K102" s="276">
        <f>G102*J102</f>
        <v>0</v>
      </c>
      <c r="L102" s="278">
        <v>0.003</v>
      </c>
      <c r="M102" s="276">
        <f>G102*L102</f>
        <v>0</v>
      </c>
      <c r="N102"/>
      <c r="O102"/>
      <c r="P102"/>
      <c r="Q102"/>
      <c r="R102"/>
      <c r="S102"/>
      <c r="T102"/>
      <c r="U102"/>
      <c r="X102" s="279">
        <f>G102*0.002</f>
        <v>0</v>
      </c>
    </row>
    <row r="103" spans="1:24" s="279" customFormat="1" ht="12.75" hidden="1">
      <c r="A103" s="273"/>
      <c r="B103" s="273" t="s">
        <v>175</v>
      </c>
      <c r="C103" s="273" t="s">
        <v>237</v>
      </c>
      <c r="D103" s="274" t="s">
        <v>355</v>
      </c>
      <c r="E103" s="275" t="s">
        <v>356</v>
      </c>
      <c r="F103" s="273" t="s">
        <v>280</v>
      </c>
      <c r="G103" s="276"/>
      <c r="H103" s="277">
        <v>46.2</v>
      </c>
      <c r="I103" s="277">
        <f>ROUND(G103*H103,2)</f>
        <v>0</v>
      </c>
      <c r="J103" s="278">
        <v>0</v>
      </c>
      <c r="K103" s="276">
        <f>G103*J103</f>
        <v>0</v>
      </c>
      <c r="L103" s="278">
        <v>0.005</v>
      </c>
      <c r="M103" s="276">
        <f>G103*L103</f>
        <v>0</v>
      </c>
      <c r="N103"/>
      <c r="O103"/>
      <c r="P103"/>
      <c r="Q103"/>
      <c r="R103"/>
      <c r="S103"/>
      <c r="T103"/>
      <c r="U103"/>
      <c r="X103" s="279">
        <f>G103*0.002</f>
        <v>0</v>
      </c>
    </row>
    <row r="104" spans="1:24" s="279" customFormat="1" ht="12.75" hidden="1">
      <c r="A104" s="273"/>
      <c r="B104" s="273" t="s">
        <v>175</v>
      </c>
      <c r="C104" s="273" t="s">
        <v>237</v>
      </c>
      <c r="D104" s="274" t="s">
        <v>357</v>
      </c>
      <c r="E104" s="275" t="s">
        <v>358</v>
      </c>
      <c r="F104" s="273" t="s">
        <v>280</v>
      </c>
      <c r="G104" s="276"/>
      <c r="H104" s="277">
        <v>65.8</v>
      </c>
      <c r="I104" s="277">
        <f>ROUND(G104*H104,2)</f>
        <v>0</v>
      </c>
      <c r="J104" s="278">
        <v>0</v>
      </c>
      <c r="K104" s="276">
        <f>G104*J104</f>
        <v>0</v>
      </c>
      <c r="L104" s="278">
        <v>0.001</v>
      </c>
      <c r="M104" s="276">
        <f>G104*L104</f>
        <v>0</v>
      </c>
      <c r="N104"/>
      <c r="O104"/>
      <c r="P104"/>
      <c r="Q104"/>
      <c r="R104"/>
      <c r="S104"/>
      <c r="T104"/>
      <c r="U104"/>
      <c r="X104" s="279">
        <f>G104*0.002</f>
        <v>0</v>
      </c>
    </row>
    <row r="105" spans="1:24" s="279" customFormat="1" ht="12.75" hidden="1">
      <c r="A105" s="273"/>
      <c r="B105" s="273" t="s">
        <v>175</v>
      </c>
      <c r="C105" s="273" t="s">
        <v>237</v>
      </c>
      <c r="D105" s="274" t="s">
        <v>359</v>
      </c>
      <c r="E105" s="275" t="s">
        <v>360</v>
      </c>
      <c r="F105" s="273" t="s">
        <v>280</v>
      </c>
      <c r="G105" s="276"/>
      <c r="H105" s="277">
        <v>67.3</v>
      </c>
      <c r="I105" s="277">
        <f>ROUND(G105*H105,2)</f>
        <v>0</v>
      </c>
      <c r="J105" s="278">
        <v>0</v>
      </c>
      <c r="K105" s="276">
        <f>G105*J105</f>
        <v>0</v>
      </c>
      <c r="L105" s="278">
        <v>0.002</v>
      </c>
      <c r="M105" s="276">
        <f>G105*L105</f>
        <v>0</v>
      </c>
      <c r="N105"/>
      <c r="O105"/>
      <c r="P105"/>
      <c r="Q105"/>
      <c r="R105"/>
      <c r="S105"/>
      <c r="T105"/>
      <c r="U105"/>
      <c r="X105" s="279">
        <f>G105*0.002</f>
        <v>0</v>
      </c>
    </row>
    <row r="106" spans="1:24" s="279" customFormat="1" ht="12.75" hidden="1">
      <c r="A106" s="273"/>
      <c r="B106" s="273" t="s">
        <v>175</v>
      </c>
      <c r="C106" s="273" t="s">
        <v>237</v>
      </c>
      <c r="D106" s="274" t="s">
        <v>361</v>
      </c>
      <c r="E106" s="275" t="s">
        <v>362</v>
      </c>
      <c r="F106" s="273" t="s">
        <v>280</v>
      </c>
      <c r="G106" s="276"/>
      <c r="H106" s="277">
        <v>68.8</v>
      </c>
      <c r="I106" s="277">
        <f>ROUND(G106*H106,2)</f>
        <v>0</v>
      </c>
      <c r="J106" s="278">
        <v>0</v>
      </c>
      <c r="K106" s="276">
        <f>G106*J106</f>
        <v>0</v>
      </c>
      <c r="L106" s="278">
        <v>0.002</v>
      </c>
      <c r="M106" s="276">
        <f>G106*L106</f>
        <v>0</v>
      </c>
      <c r="N106"/>
      <c r="O106"/>
      <c r="P106"/>
      <c r="Q106"/>
      <c r="R106"/>
      <c r="S106"/>
      <c r="T106"/>
      <c r="U106"/>
      <c r="X106" s="279">
        <f>G106*0.002</f>
        <v>0</v>
      </c>
    </row>
    <row r="107" spans="1:24" s="279" customFormat="1" ht="12.75" hidden="1">
      <c r="A107" s="273"/>
      <c r="B107" s="273" t="s">
        <v>175</v>
      </c>
      <c r="C107" s="273" t="s">
        <v>237</v>
      </c>
      <c r="D107" s="274" t="s">
        <v>363</v>
      </c>
      <c r="E107" s="275" t="s">
        <v>364</v>
      </c>
      <c r="F107" s="273" t="s">
        <v>280</v>
      </c>
      <c r="G107" s="276"/>
      <c r="H107" s="277">
        <v>76.3</v>
      </c>
      <c r="I107" s="277">
        <f>ROUND(G107*H107,2)</f>
        <v>0</v>
      </c>
      <c r="J107" s="278">
        <v>0</v>
      </c>
      <c r="K107" s="276">
        <f>G107*J107</f>
        <v>0</v>
      </c>
      <c r="L107" s="278">
        <v>0.003</v>
      </c>
      <c r="M107" s="276">
        <f>G107*L107</f>
        <v>0</v>
      </c>
      <c r="N107"/>
      <c r="O107"/>
      <c r="P107"/>
      <c r="Q107"/>
      <c r="R107"/>
      <c r="S107"/>
      <c r="T107"/>
      <c r="U107"/>
      <c r="X107" s="279">
        <f>G107*0.002</f>
        <v>0</v>
      </c>
    </row>
    <row r="108" spans="1:24" s="279" customFormat="1" ht="12.75" hidden="1">
      <c r="A108" s="273"/>
      <c r="B108" s="273" t="s">
        <v>175</v>
      </c>
      <c r="C108" s="273" t="s">
        <v>237</v>
      </c>
      <c r="D108" s="274" t="s">
        <v>365</v>
      </c>
      <c r="E108" s="275" t="s">
        <v>366</v>
      </c>
      <c r="F108" s="273" t="s">
        <v>280</v>
      </c>
      <c r="G108" s="276"/>
      <c r="H108" s="277">
        <v>83.7</v>
      </c>
      <c r="I108" s="277">
        <f>ROUND(G108*H108,2)</f>
        <v>0</v>
      </c>
      <c r="J108" s="278">
        <v>0</v>
      </c>
      <c r="K108" s="276">
        <f>G108*J108</f>
        <v>0</v>
      </c>
      <c r="L108" s="278">
        <v>0.005</v>
      </c>
      <c r="M108" s="276">
        <f>G108*L108</f>
        <v>0</v>
      </c>
      <c r="N108"/>
      <c r="O108"/>
      <c r="P108"/>
      <c r="Q108"/>
      <c r="R108"/>
      <c r="S108"/>
      <c r="T108"/>
      <c r="U108"/>
      <c r="X108" s="279">
        <f>G108*0.002</f>
        <v>0</v>
      </c>
    </row>
    <row r="109" spans="1:24" s="279" customFormat="1" ht="12.75" hidden="1">
      <c r="A109" s="273"/>
      <c r="B109" s="273" t="s">
        <v>175</v>
      </c>
      <c r="C109" s="273" t="s">
        <v>237</v>
      </c>
      <c r="D109" s="274" t="s">
        <v>367</v>
      </c>
      <c r="E109" s="275" t="s">
        <v>368</v>
      </c>
      <c r="F109" s="273" t="s">
        <v>280</v>
      </c>
      <c r="G109" s="276"/>
      <c r="H109" s="277">
        <v>161</v>
      </c>
      <c r="I109" s="277">
        <f>ROUND(G109*H109,2)</f>
        <v>0</v>
      </c>
      <c r="J109" s="278">
        <v>0</v>
      </c>
      <c r="K109" s="276">
        <f>G109*J109</f>
        <v>0</v>
      </c>
      <c r="L109" s="278">
        <v>0.002</v>
      </c>
      <c r="M109" s="276">
        <f>G109*L109</f>
        <v>0</v>
      </c>
      <c r="N109"/>
      <c r="O109"/>
      <c r="P109"/>
      <c r="Q109"/>
      <c r="R109"/>
      <c r="S109"/>
      <c r="T109"/>
      <c r="U109"/>
      <c r="X109" s="279">
        <f>G109*0.002</f>
        <v>0</v>
      </c>
    </row>
    <row r="110" spans="1:24" s="279" customFormat="1" ht="12.75" hidden="1">
      <c r="A110" s="273"/>
      <c r="B110" s="273" t="s">
        <v>175</v>
      </c>
      <c r="C110" s="273" t="s">
        <v>237</v>
      </c>
      <c r="D110" s="274" t="s">
        <v>369</v>
      </c>
      <c r="E110" s="275" t="s">
        <v>370</v>
      </c>
      <c r="F110" s="273" t="s">
        <v>280</v>
      </c>
      <c r="G110" s="276"/>
      <c r="H110" s="277">
        <v>192</v>
      </c>
      <c r="I110" s="277">
        <f>ROUND(G110*H110,2)</f>
        <v>0</v>
      </c>
      <c r="J110" s="278">
        <v>0</v>
      </c>
      <c r="K110" s="276">
        <f>G110*J110</f>
        <v>0</v>
      </c>
      <c r="L110" s="278">
        <v>0.005</v>
      </c>
      <c r="M110" s="276">
        <f>G110*L110</f>
        <v>0</v>
      </c>
      <c r="N110"/>
      <c r="O110"/>
      <c r="P110"/>
      <c r="Q110"/>
      <c r="R110"/>
      <c r="S110"/>
      <c r="T110"/>
      <c r="U110"/>
      <c r="X110" s="279">
        <f>G110*0.002</f>
        <v>0</v>
      </c>
    </row>
    <row r="111" spans="1:24" s="279" customFormat="1" ht="12.75" hidden="1">
      <c r="A111" s="273"/>
      <c r="B111" s="273" t="s">
        <v>175</v>
      </c>
      <c r="C111" s="273" t="s">
        <v>237</v>
      </c>
      <c r="D111" s="274" t="s">
        <v>371</v>
      </c>
      <c r="E111" s="275" t="s">
        <v>372</v>
      </c>
      <c r="F111" s="273" t="s">
        <v>280</v>
      </c>
      <c r="G111" s="276"/>
      <c r="H111" s="277">
        <v>223</v>
      </c>
      <c r="I111" s="277">
        <f>ROUND(G111*H111,2)</f>
        <v>0</v>
      </c>
      <c r="J111" s="278">
        <v>0</v>
      </c>
      <c r="K111" s="276">
        <f>G111*J111</f>
        <v>0</v>
      </c>
      <c r="L111" s="278">
        <v>0.007</v>
      </c>
      <c r="M111" s="276">
        <f>G111*L111</f>
        <v>0</v>
      </c>
      <c r="N111"/>
      <c r="O111"/>
      <c r="P111"/>
      <c r="Q111"/>
      <c r="R111"/>
      <c r="S111"/>
      <c r="T111"/>
      <c r="U111"/>
      <c r="X111" s="279">
        <f>G111*0.002</f>
        <v>0</v>
      </c>
    </row>
    <row r="112" spans="1:24" s="279" customFormat="1" ht="12.75" hidden="1">
      <c r="A112" s="273"/>
      <c r="B112" s="273" t="s">
        <v>175</v>
      </c>
      <c r="C112" s="273" t="s">
        <v>237</v>
      </c>
      <c r="D112" s="274" t="s">
        <v>373</v>
      </c>
      <c r="E112" s="275" t="s">
        <v>374</v>
      </c>
      <c r="F112" s="273" t="s">
        <v>280</v>
      </c>
      <c r="G112" s="276"/>
      <c r="H112" s="277">
        <v>259</v>
      </c>
      <c r="I112" s="277">
        <f>ROUND(G112*H112,2)</f>
        <v>0</v>
      </c>
      <c r="J112" s="278">
        <v>0</v>
      </c>
      <c r="K112" s="276">
        <f>G112*J112</f>
        <v>0</v>
      </c>
      <c r="L112" s="278">
        <v>0.01</v>
      </c>
      <c r="M112" s="276">
        <f>G112*L112</f>
        <v>0</v>
      </c>
      <c r="N112"/>
      <c r="O112"/>
      <c r="P112"/>
      <c r="Q112"/>
      <c r="R112"/>
      <c r="S112"/>
      <c r="T112"/>
      <c r="U112"/>
      <c r="X112" s="279">
        <f>G112*0.002</f>
        <v>0</v>
      </c>
    </row>
    <row r="113" spans="1:24" s="279" customFormat="1" ht="12.75" hidden="1">
      <c r="A113" s="273"/>
      <c r="B113" s="273" t="s">
        <v>175</v>
      </c>
      <c r="C113" s="273" t="s">
        <v>237</v>
      </c>
      <c r="D113" s="274" t="s">
        <v>375</v>
      </c>
      <c r="E113" s="275" t="s">
        <v>376</v>
      </c>
      <c r="F113" s="273" t="s">
        <v>280</v>
      </c>
      <c r="G113" s="276"/>
      <c r="H113" s="277">
        <v>264</v>
      </c>
      <c r="I113" s="277">
        <f>ROUND(G113*H113,2)</f>
        <v>0</v>
      </c>
      <c r="J113" s="278">
        <v>0</v>
      </c>
      <c r="K113" s="276">
        <f>G113*J113</f>
        <v>0</v>
      </c>
      <c r="L113" s="278">
        <v>0.008</v>
      </c>
      <c r="M113" s="276">
        <f>G113*L113</f>
        <v>0</v>
      </c>
      <c r="N113"/>
      <c r="O113"/>
      <c r="P113"/>
      <c r="Q113"/>
      <c r="R113"/>
      <c r="S113"/>
      <c r="T113"/>
      <c r="U113"/>
      <c r="X113" s="279">
        <f>G113*0.002</f>
        <v>0</v>
      </c>
    </row>
    <row r="114" spans="1:24" s="279" customFormat="1" ht="12.75" hidden="1">
      <c r="A114" s="273"/>
      <c r="B114" s="273" t="s">
        <v>175</v>
      </c>
      <c r="C114" s="273" t="s">
        <v>237</v>
      </c>
      <c r="D114" s="274" t="s">
        <v>377</v>
      </c>
      <c r="E114" s="275" t="s">
        <v>378</v>
      </c>
      <c r="F114" s="273" t="s">
        <v>280</v>
      </c>
      <c r="G114" s="276"/>
      <c r="H114" s="277">
        <v>312</v>
      </c>
      <c r="I114" s="277">
        <f>ROUND(G114*H114,2)</f>
        <v>0</v>
      </c>
      <c r="J114" s="278">
        <v>0</v>
      </c>
      <c r="K114" s="276">
        <f>G114*J114</f>
        <v>0</v>
      </c>
      <c r="L114" s="278">
        <v>0.013999999999999999</v>
      </c>
      <c r="M114" s="276">
        <f>G114*L114</f>
        <v>0</v>
      </c>
      <c r="N114"/>
      <c r="O114"/>
      <c r="P114"/>
      <c r="Q114"/>
      <c r="R114"/>
      <c r="S114"/>
      <c r="T114"/>
      <c r="U114"/>
      <c r="X114" s="279">
        <f>G114*0.002</f>
        <v>0</v>
      </c>
    </row>
    <row r="115" spans="1:24" s="279" customFormat="1" ht="12.75" hidden="1">
      <c r="A115" s="273"/>
      <c r="B115" s="273" t="s">
        <v>175</v>
      </c>
      <c r="C115" s="273" t="s">
        <v>237</v>
      </c>
      <c r="D115" s="274" t="s">
        <v>379</v>
      </c>
      <c r="E115" s="275" t="s">
        <v>380</v>
      </c>
      <c r="F115" s="273" t="s">
        <v>280</v>
      </c>
      <c r="G115" s="276"/>
      <c r="H115" s="277">
        <v>343</v>
      </c>
      <c r="I115" s="277">
        <f>ROUND(G115*H115,2)</f>
        <v>0</v>
      </c>
      <c r="J115" s="278">
        <v>0</v>
      </c>
      <c r="K115" s="276">
        <f>G115*J115</f>
        <v>0</v>
      </c>
      <c r="L115" s="278">
        <v>0.018</v>
      </c>
      <c r="M115" s="276">
        <f>G115*L115</f>
        <v>0</v>
      </c>
      <c r="N115"/>
      <c r="O115"/>
      <c r="P115"/>
      <c r="Q115"/>
      <c r="R115"/>
      <c r="S115"/>
      <c r="T115"/>
      <c r="U115"/>
      <c r="X115" s="279">
        <f>G115*0.002</f>
        <v>0</v>
      </c>
    </row>
    <row r="116" spans="1:24" s="279" customFormat="1" ht="12.75" hidden="1">
      <c r="A116" s="273"/>
      <c r="B116" s="273" t="s">
        <v>175</v>
      </c>
      <c r="C116" s="273" t="s">
        <v>237</v>
      </c>
      <c r="D116" s="274" t="s">
        <v>381</v>
      </c>
      <c r="E116" s="275" t="s">
        <v>382</v>
      </c>
      <c r="F116" s="273" t="s">
        <v>280</v>
      </c>
      <c r="G116" s="276"/>
      <c r="H116" s="277">
        <v>75.2</v>
      </c>
      <c r="I116" s="277">
        <f>ROUND(G116*H116,2)</f>
        <v>0</v>
      </c>
      <c r="J116" s="278">
        <v>0</v>
      </c>
      <c r="K116" s="276">
        <f>G116*J116</f>
        <v>0</v>
      </c>
      <c r="L116" s="278">
        <v>0</v>
      </c>
      <c r="M116" s="276">
        <f>G116*L116</f>
        <v>0</v>
      </c>
      <c r="N116"/>
      <c r="O116"/>
      <c r="P116"/>
      <c r="Q116"/>
      <c r="R116"/>
      <c r="S116"/>
      <c r="T116"/>
      <c r="U116"/>
      <c r="X116" s="279">
        <f>G116*0.002</f>
        <v>0</v>
      </c>
    </row>
    <row r="117" spans="1:24" s="279" customFormat="1" ht="12.75" hidden="1">
      <c r="A117" s="273"/>
      <c r="B117" s="273" t="s">
        <v>175</v>
      </c>
      <c r="C117" s="273" t="s">
        <v>237</v>
      </c>
      <c r="D117" s="274" t="s">
        <v>383</v>
      </c>
      <c r="E117" s="275" t="s">
        <v>384</v>
      </c>
      <c r="F117" s="273" t="s">
        <v>280</v>
      </c>
      <c r="G117" s="276"/>
      <c r="H117" s="277">
        <v>86.8</v>
      </c>
      <c r="I117" s="277">
        <f>ROUND(G117*H117,2)</f>
        <v>0</v>
      </c>
      <c r="J117" s="278">
        <v>1E-05</v>
      </c>
      <c r="K117" s="276">
        <f>G117*J117</f>
        <v>0</v>
      </c>
      <c r="L117" s="278">
        <v>0</v>
      </c>
      <c r="M117" s="276">
        <f>G117*L117</f>
        <v>0</v>
      </c>
      <c r="N117"/>
      <c r="O117"/>
      <c r="P117"/>
      <c r="Q117"/>
      <c r="R117"/>
      <c r="S117"/>
      <c r="T117"/>
      <c r="U117"/>
      <c r="X117" s="279">
        <f>G117*0.002</f>
        <v>0</v>
      </c>
    </row>
    <row r="118" spans="1:24" s="279" customFormat="1" ht="12.75" hidden="1">
      <c r="A118" s="273"/>
      <c r="B118" s="273" t="s">
        <v>175</v>
      </c>
      <c r="C118" s="273" t="s">
        <v>237</v>
      </c>
      <c r="D118" s="274" t="s">
        <v>385</v>
      </c>
      <c r="E118" s="275" t="s">
        <v>386</v>
      </c>
      <c r="F118" s="273" t="s">
        <v>280</v>
      </c>
      <c r="G118" s="276"/>
      <c r="H118" s="277">
        <v>98</v>
      </c>
      <c r="I118" s="277">
        <f>ROUND(G118*H118,2)</f>
        <v>0</v>
      </c>
      <c r="J118" s="278">
        <v>1E-05</v>
      </c>
      <c r="K118" s="276">
        <f>G118*J118</f>
        <v>0</v>
      </c>
      <c r="L118" s="278">
        <v>0</v>
      </c>
      <c r="M118" s="276">
        <f>G118*L118</f>
        <v>0</v>
      </c>
      <c r="N118"/>
      <c r="O118"/>
      <c r="P118"/>
      <c r="Q118"/>
      <c r="R118"/>
      <c r="S118"/>
      <c r="T118"/>
      <c r="U118"/>
      <c r="X118" s="279">
        <f>G118*0.002</f>
        <v>0</v>
      </c>
    </row>
    <row r="119" spans="1:24" s="279" customFormat="1" ht="12.75" hidden="1">
      <c r="A119" s="273"/>
      <c r="B119" s="273" t="s">
        <v>175</v>
      </c>
      <c r="C119" s="273" t="s">
        <v>237</v>
      </c>
      <c r="D119" s="274" t="s">
        <v>387</v>
      </c>
      <c r="E119" s="275" t="s">
        <v>388</v>
      </c>
      <c r="F119" s="273" t="s">
        <v>280</v>
      </c>
      <c r="G119" s="276"/>
      <c r="H119" s="277">
        <v>110</v>
      </c>
      <c r="I119" s="277">
        <f>ROUND(G119*H119,2)</f>
        <v>0</v>
      </c>
      <c r="J119" s="278">
        <v>1E-05</v>
      </c>
      <c r="K119" s="276">
        <f>G119*J119</f>
        <v>0</v>
      </c>
      <c r="L119" s="278">
        <v>0.001</v>
      </c>
      <c r="M119" s="276">
        <f>G119*L119</f>
        <v>0</v>
      </c>
      <c r="N119"/>
      <c r="O119"/>
      <c r="P119"/>
      <c r="Q119"/>
      <c r="R119"/>
      <c r="S119"/>
      <c r="T119"/>
      <c r="U119"/>
      <c r="X119" s="279">
        <f>G119*0.002</f>
        <v>0</v>
      </c>
    </row>
    <row r="120" spans="1:24" s="279" customFormat="1" ht="12.75" hidden="1">
      <c r="A120" s="273">
        <v>15</v>
      </c>
      <c r="B120" s="273" t="s">
        <v>175</v>
      </c>
      <c r="C120" s="273" t="s">
        <v>237</v>
      </c>
      <c r="D120" s="274" t="s">
        <v>389</v>
      </c>
      <c r="E120" s="275" t="s">
        <v>390</v>
      </c>
      <c r="F120" s="273" t="s">
        <v>280</v>
      </c>
      <c r="G120" s="276"/>
      <c r="H120" s="277">
        <v>134</v>
      </c>
      <c r="I120" s="277">
        <f>ROUND(G120*H120,2)</f>
        <v>0</v>
      </c>
      <c r="J120" s="278">
        <v>2E-05</v>
      </c>
      <c r="K120" s="276">
        <f>G120*J120</f>
        <v>0</v>
      </c>
      <c r="L120" s="278">
        <v>0.001</v>
      </c>
      <c r="M120" s="276">
        <f>G120*L120</f>
        <v>0</v>
      </c>
      <c r="N120"/>
      <c r="O120"/>
      <c r="P120"/>
      <c r="Q120"/>
      <c r="R120"/>
      <c r="S120"/>
      <c r="T120"/>
      <c r="U120"/>
      <c r="X120" s="279">
        <f>G120*0.001</f>
        <v>0</v>
      </c>
    </row>
    <row r="121" spans="1:21" s="279" customFormat="1" ht="12.75" hidden="1">
      <c r="A121" s="273"/>
      <c r="B121" s="273" t="s">
        <v>175</v>
      </c>
      <c r="C121" s="273" t="s">
        <v>237</v>
      </c>
      <c r="D121" s="274" t="s">
        <v>391</v>
      </c>
      <c r="E121" s="275" t="s">
        <v>392</v>
      </c>
      <c r="F121" s="273" t="s">
        <v>280</v>
      </c>
      <c r="G121" s="276"/>
      <c r="H121" s="277">
        <v>96.9</v>
      </c>
      <c r="I121" s="277">
        <f>ROUND(G121*H121,2)</f>
        <v>0</v>
      </c>
      <c r="J121" s="278">
        <v>0</v>
      </c>
      <c r="K121" s="276">
        <f>G121*J121</f>
        <v>0</v>
      </c>
      <c r="L121" s="278">
        <v>0</v>
      </c>
      <c r="M121" s="276">
        <f>G121*L121</f>
        <v>0</v>
      </c>
      <c r="N121"/>
      <c r="O121"/>
      <c r="P121"/>
      <c r="Q121"/>
      <c r="R121"/>
      <c r="S121"/>
      <c r="T121"/>
      <c r="U121"/>
    </row>
    <row r="122" spans="1:21" s="279" customFormat="1" ht="12.75" hidden="1">
      <c r="A122" s="273">
        <v>16</v>
      </c>
      <c r="B122" s="273" t="s">
        <v>175</v>
      </c>
      <c r="C122" s="273" t="s">
        <v>237</v>
      </c>
      <c r="D122" s="274" t="s">
        <v>393</v>
      </c>
      <c r="E122" s="275" t="s">
        <v>394</v>
      </c>
      <c r="F122" s="273" t="s">
        <v>280</v>
      </c>
      <c r="G122" s="276"/>
      <c r="H122" s="277">
        <v>166</v>
      </c>
      <c r="I122" s="277">
        <f>ROUND(G122*H122,2)</f>
        <v>0</v>
      </c>
      <c r="J122" s="278">
        <v>0</v>
      </c>
      <c r="K122" s="276">
        <f>G122*J122</f>
        <v>0</v>
      </c>
      <c r="L122" s="278">
        <v>0</v>
      </c>
      <c r="M122" s="276">
        <f>G122*L122</f>
        <v>0</v>
      </c>
      <c r="N122"/>
      <c r="O122"/>
      <c r="P122"/>
      <c r="Q122"/>
      <c r="R122"/>
      <c r="S122"/>
      <c r="T122"/>
      <c r="U122"/>
    </row>
    <row r="123" spans="1:21" s="279" customFormat="1" ht="12.75" hidden="1">
      <c r="A123" s="273"/>
      <c r="B123" s="273" t="s">
        <v>175</v>
      </c>
      <c r="C123" s="273" t="s">
        <v>237</v>
      </c>
      <c r="D123" s="274" t="s">
        <v>395</v>
      </c>
      <c r="E123" s="275" t="s">
        <v>396</v>
      </c>
      <c r="F123" s="273" t="s">
        <v>280</v>
      </c>
      <c r="G123" s="276"/>
      <c r="H123" s="277">
        <v>248</v>
      </c>
      <c r="I123" s="277">
        <f>ROUND(G123*H123,2)</f>
        <v>0</v>
      </c>
      <c r="J123" s="278">
        <v>0</v>
      </c>
      <c r="K123" s="276">
        <f>G123*J123</f>
        <v>0</v>
      </c>
      <c r="L123" s="278">
        <v>0</v>
      </c>
      <c r="M123" s="276">
        <f>G123*L123</f>
        <v>0</v>
      </c>
      <c r="N123"/>
      <c r="O123"/>
      <c r="P123"/>
      <c r="Q123"/>
      <c r="R123"/>
      <c r="S123"/>
      <c r="T123"/>
      <c r="U123"/>
    </row>
    <row r="124" spans="1:21" s="279" customFormat="1" ht="12.75" hidden="1">
      <c r="A124" s="273"/>
      <c r="B124" s="273" t="s">
        <v>175</v>
      </c>
      <c r="C124" s="273" t="s">
        <v>237</v>
      </c>
      <c r="D124" s="274" t="s">
        <v>397</v>
      </c>
      <c r="E124" s="275" t="s">
        <v>398</v>
      </c>
      <c r="F124" s="273" t="s">
        <v>280</v>
      </c>
      <c r="G124" s="276"/>
      <c r="H124" s="277">
        <v>328</v>
      </c>
      <c r="I124" s="277">
        <f>ROUND(G124*H124,2)</f>
        <v>0</v>
      </c>
      <c r="J124" s="278">
        <v>1E-05</v>
      </c>
      <c r="K124" s="276">
        <f>G124*J124</f>
        <v>0</v>
      </c>
      <c r="L124" s="278">
        <v>0</v>
      </c>
      <c r="M124" s="276">
        <f>G124*L124</f>
        <v>0</v>
      </c>
      <c r="N124"/>
      <c r="O124"/>
      <c r="P124"/>
      <c r="Q124"/>
      <c r="R124"/>
      <c r="S124"/>
      <c r="T124"/>
      <c r="U124"/>
    </row>
    <row r="125" spans="2:24" s="268" customFormat="1" ht="12.75" hidden="1">
      <c r="B125" s="269" t="s">
        <v>68</v>
      </c>
      <c r="D125" s="270">
        <v>997</v>
      </c>
      <c r="E125" s="270" t="s">
        <v>399</v>
      </c>
      <c r="H125" s="277"/>
      <c r="I125" s="271">
        <f>SUM(I126:I135)</f>
        <v>0</v>
      </c>
      <c r="K125" s="272">
        <f>SUM(K126:K135)</f>
        <v>0</v>
      </c>
      <c r="M125" s="272">
        <f>SUM(M126:M135)</f>
        <v>0</v>
      </c>
      <c r="N125"/>
      <c r="O125"/>
      <c r="P125"/>
      <c r="Q125"/>
      <c r="R125"/>
      <c r="S125"/>
      <c r="T125"/>
      <c r="U125"/>
      <c r="X125" s="281">
        <f>SUM(X82:X124)</f>
        <v>0</v>
      </c>
    </row>
    <row r="126" spans="1:21" s="279" customFormat="1" ht="12.75" hidden="1">
      <c r="A126" s="273"/>
      <c r="B126" s="273" t="s">
        <v>175</v>
      </c>
      <c r="C126" s="273" t="s">
        <v>237</v>
      </c>
      <c r="D126" s="274" t="s">
        <v>400</v>
      </c>
      <c r="E126" s="275" t="s">
        <v>401</v>
      </c>
      <c r="F126" s="273" t="s">
        <v>402</v>
      </c>
      <c r="G126" s="276"/>
      <c r="H126" s="277">
        <v>620</v>
      </c>
      <c r="I126" s="277">
        <f>ROUND(G126*H126,2)</f>
        <v>0</v>
      </c>
      <c r="J126" s="278">
        <v>0</v>
      </c>
      <c r="K126" s="276">
        <f>G126*J126</f>
        <v>0</v>
      </c>
      <c r="L126" s="278">
        <v>0</v>
      </c>
      <c r="M126" s="276">
        <f>G126*L126</f>
        <v>0</v>
      </c>
      <c r="N126"/>
      <c r="O126"/>
      <c r="P126"/>
      <c r="Q126"/>
      <c r="R126"/>
      <c r="S126"/>
      <c r="T126"/>
      <c r="U126"/>
    </row>
    <row r="127" spans="1:21" s="279" customFormat="1" ht="12.75" hidden="1">
      <c r="A127" s="273"/>
      <c r="B127" s="273" t="s">
        <v>175</v>
      </c>
      <c r="C127" s="273" t="s">
        <v>237</v>
      </c>
      <c r="D127" s="274" t="s">
        <v>403</v>
      </c>
      <c r="E127" s="275" t="s">
        <v>404</v>
      </c>
      <c r="F127" s="273" t="s">
        <v>402</v>
      </c>
      <c r="G127" s="276"/>
      <c r="H127" s="277">
        <v>1090</v>
      </c>
      <c r="I127" s="277">
        <f>ROUND(G127*H127,2)</f>
        <v>0</v>
      </c>
      <c r="J127" s="278">
        <v>0</v>
      </c>
      <c r="K127" s="276">
        <f>G127*J127</f>
        <v>0</v>
      </c>
      <c r="L127" s="278">
        <v>0</v>
      </c>
      <c r="M127" s="276">
        <f>G127*L127</f>
        <v>0</v>
      </c>
      <c r="N127"/>
      <c r="O127"/>
      <c r="P127"/>
      <c r="Q127"/>
      <c r="R127"/>
      <c r="S127"/>
      <c r="T127"/>
      <c r="U127"/>
    </row>
    <row r="128" spans="1:21" s="279" customFormat="1" ht="12.75" hidden="1">
      <c r="A128" s="273">
        <v>17</v>
      </c>
      <c r="B128" s="273" t="s">
        <v>175</v>
      </c>
      <c r="C128" s="273" t="s">
        <v>237</v>
      </c>
      <c r="D128" s="274" t="s">
        <v>405</v>
      </c>
      <c r="E128" s="275" t="s">
        <v>406</v>
      </c>
      <c r="F128" s="273" t="s">
        <v>402</v>
      </c>
      <c r="G128" s="276"/>
      <c r="H128" s="277">
        <v>1400</v>
      </c>
      <c r="I128" s="277">
        <f>ROUND(G128*H128,2)</f>
        <v>0</v>
      </c>
      <c r="J128" s="278">
        <v>0</v>
      </c>
      <c r="K128" s="276">
        <f>G128*J128</f>
        <v>0</v>
      </c>
      <c r="L128" s="278">
        <v>0</v>
      </c>
      <c r="M128" s="276">
        <f>G128*L128</f>
        <v>0</v>
      </c>
      <c r="N128"/>
      <c r="O128"/>
      <c r="P128"/>
      <c r="Q128"/>
      <c r="R128"/>
      <c r="S128"/>
      <c r="T128"/>
      <c r="U128"/>
    </row>
    <row r="129" spans="1:21" s="279" customFormat="1" ht="12.75" hidden="1">
      <c r="A129" s="273"/>
      <c r="B129" s="273" t="s">
        <v>175</v>
      </c>
      <c r="C129" s="273" t="s">
        <v>237</v>
      </c>
      <c r="D129" s="274" t="s">
        <v>407</v>
      </c>
      <c r="E129" s="275" t="s">
        <v>408</v>
      </c>
      <c r="F129" s="273" t="s">
        <v>402</v>
      </c>
      <c r="G129" s="276"/>
      <c r="H129" s="277">
        <v>1710</v>
      </c>
      <c r="I129" s="277">
        <f>ROUND(G129*H129,2)</f>
        <v>0</v>
      </c>
      <c r="J129" s="278">
        <v>0</v>
      </c>
      <c r="K129" s="276">
        <f>G129*J129</f>
        <v>0</v>
      </c>
      <c r="L129" s="278">
        <v>0</v>
      </c>
      <c r="M129" s="276">
        <f>G129*L129</f>
        <v>0</v>
      </c>
      <c r="N129"/>
      <c r="O129"/>
      <c r="P129"/>
      <c r="Q129"/>
      <c r="R129"/>
      <c r="S129"/>
      <c r="T129"/>
      <c r="U129"/>
    </row>
    <row r="130" spans="1:21" s="279" customFormat="1" ht="12.75" hidden="1">
      <c r="A130" s="273"/>
      <c r="B130" s="273" t="s">
        <v>175</v>
      </c>
      <c r="C130" s="273" t="s">
        <v>237</v>
      </c>
      <c r="D130" s="274" t="s">
        <v>409</v>
      </c>
      <c r="E130" s="275" t="s">
        <v>410</v>
      </c>
      <c r="F130" s="273" t="s">
        <v>402</v>
      </c>
      <c r="G130" s="276"/>
      <c r="H130" s="277">
        <v>2020</v>
      </c>
      <c r="I130" s="277">
        <f>ROUND(G130*H130,2)</f>
        <v>0</v>
      </c>
      <c r="J130" s="278">
        <v>0</v>
      </c>
      <c r="K130" s="276">
        <f>G130*J130</f>
        <v>0</v>
      </c>
      <c r="L130" s="278">
        <v>0</v>
      </c>
      <c r="M130" s="276">
        <f>G130*L130</f>
        <v>0</v>
      </c>
      <c r="N130"/>
      <c r="O130"/>
      <c r="P130"/>
      <c r="Q130"/>
      <c r="R130"/>
      <c r="S130"/>
      <c r="T130"/>
      <c r="U130"/>
    </row>
    <row r="131" spans="1:21" s="279" customFormat="1" ht="12.75" hidden="1">
      <c r="A131" s="273"/>
      <c r="B131" s="273" t="s">
        <v>175</v>
      </c>
      <c r="C131" s="273" t="s">
        <v>237</v>
      </c>
      <c r="D131" s="274" t="s">
        <v>411</v>
      </c>
      <c r="E131" s="275" t="s">
        <v>412</v>
      </c>
      <c r="F131" s="273" t="s">
        <v>402</v>
      </c>
      <c r="G131" s="276"/>
      <c r="H131" s="277">
        <v>2330</v>
      </c>
      <c r="I131" s="277">
        <f>ROUND(G131*H131,2)</f>
        <v>0</v>
      </c>
      <c r="J131" s="278">
        <v>0</v>
      </c>
      <c r="K131" s="276">
        <f>G131*J131</f>
        <v>0</v>
      </c>
      <c r="L131" s="278">
        <v>0</v>
      </c>
      <c r="M131" s="276">
        <f>G131*L131</f>
        <v>0</v>
      </c>
      <c r="N131"/>
      <c r="O131"/>
      <c r="P131"/>
      <c r="Q131"/>
      <c r="R131"/>
      <c r="S131"/>
      <c r="T131"/>
      <c r="U131"/>
    </row>
    <row r="132" spans="1:21" s="279" customFormat="1" ht="12.75" hidden="1">
      <c r="A132" s="273">
        <v>18</v>
      </c>
      <c r="B132" s="273" t="s">
        <v>175</v>
      </c>
      <c r="C132" s="273" t="s">
        <v>413</v>
      </c>
      <c r="D132" s="274" t="s">
        <v>414</v>
      </c>
      <c r="E132" s="275" t="s">
        <v>415</v>
      </c>
      <c r="F132" s="273" t="s">
        <v>402</v>
      </c>
      <c r="G132" s="276"/>
      <c r="H132" s="277">
        <v>934</v>
      </c>
      <c r="I132" s="277">
        <f>ROUND(G132*H132,2)</f>
        <v>0</v>
      </c>
      <c r="J132" s="278">
        <v>0</v>
      </c>
      <c r="K132" s="276">
        <f>G132*J132</f>
        <v>0</v>
      </c>
      <c r="L132" s="278">
        <v>0</v>
      </c>
      <c r="M132" s="276">
        <f>G132*L132</f>
        <v>0</v>
      </c>
      <c r="N132"/>
      <c r="O132"/>
      <c r="P132"/>
      <c r="Q132"/>
      <c r="R132"/>
      <c r="S132"/>
      <c r="T132"/>
      <c r="U132"/>
    </row>
    <row r="133" spans="1:21" s="284" customFormat="1" ht="12.75" hidden="1">
      <c r="A133" s="273">
        <v>19</v>
      </c>
      <c r="B133" s="273" t="s">
        <v>175</v>
      </c>
      <c r="C133" s="273" t="s">
        <v>237</v>
      </c>
      <c r="D133" s="274" t="s">
        <v>416</v>
      </c>
      <c r="E133" s="275" t="s">
        <v>417</v>
      </c>
      <c r="F133" s="273" t="s">
        <v>402</v>
      </c>
      <c r="G133" s="276"/>
      <c r="H133" s="277">
        <v>237</v>
      </c>
      <c r="I133" s="277">
        <f>ROUND(G133*H133,2)</f>
        <v>0</v>
      </c>
      <c r="J133" s="282"/>
      <c r="K133" s="283"/>
      <c r="L133" s="282"/>
      <c r="M133" s="283"/>
      <c r="N133"/>
      <c r="O133"/>
      <c r="P133"/>
      <c r="Q133"/>
      <c r="R133"/>
      <c r="S133"/>
      <c r="T133"/>
      <c r="U133"/>
    </row>
    <row r="134" spans="1:21" s="284" customFormat="1" ht="12.75" hidden="1">
      <c r="A134" s="273">
        <v>20</v>
      </c>
      <c r="B134" s="273" t="s">
        <v>175</v>
      </c>
      <c r="C134" s="273" t="s">
        <v>237</v>
      </c>
      <c r="D134" s="274" t="s">
        <v>418</v>
      </c>
      <c r="E134" s="275" t="s">
        <v>419</v>
      </c>
      <c r="F134" s="273" t="s">
        <v>402</v>
      </c>
      <c r="G134" s="276"/>
      <c r="H134" s="277">
        <v>10.3</v>
      </c>
      <c r="I134" s="277">
        <f>ROUND(G134*H134,2)</f>
        <v>0</v>
      </c>
      <c r="J134" s="282"/>
      <c r="K134" s="283"/>
      <c r="L134" s="282"/>
      <c r="M134" s="283"/>
      <c r="N134"/>
      <c r="O134"/>
      <c r="P134"/>
      <c r="Q134"/>
      <c r="R134"/>
      <c r="S134"/>
      <c r="T134"/>
      <c r="U134"/>
    </row>
    <row r="135" spans="1:21" s="284" customFormat="1" ht="12.75" hidden="1">
      <c r="A135" s="273">
        <v>21</v>
      </c>
      <c r="B135" s="273" t="s">
        <v>175</v>
      </c>
      <c r="C135" s="273" t="s">
        <v>237</v>
      </c>
      <c r="D135" s="274" t="s">
        <v>420</v>
      </c>
      <c r="E135" s="275" t="s">
        <v>421</v>
      </c>
      <c r="F135" s="273" t="s">
        <v>402</v>
      </c>
      <c r="G135" s="276"/>
      <c r="H135" s="277">
        <v>1140</v>
      </c>
      <c r="I135" s="277">
        <f>ROUND(G135*H135,2)</f>
        <v>0</v>
      </c>
      <c r="J135" s="282"/>
      <c r="K135" s="283"/>
      <c r="L135" s="282"/>
      <c r="M135" s="283"/>
      <c r="N135"/>
      <c r="O135"/>
      <c r="P135"/>
      <c r="Q135"/>
      <c r="R135"/>
      <c r="S135"/>
      <c r="T135"/>
      <c r="U135"/>
    </row>
    <row r="136" spans="2:21" s="268" customFormat="1" ht="12.75" hidden="1">
      <c r="B136" s="269" t="s">
        <v>68</v>
      </c>
      <c r="D136" s="270">
        <v>998</v>
      </c>
      <c r="E136" s="270" t="s">
        <v>422</v>
      </c>
      <c r="H136" s="280"/>
      <c r="I136" s="271">
        <f>SUM(I137:I143)</f>
        <v>0</v>
      </c>
      <c r="K136" s="272">
        <f>SUM(K137:K143)</f>
        <v>0</v>
      </c>
      <c r="M136" s="272">
        <f>SUM(M137:M143)</f>
        <v>0</v>
      </c>
      <c r="N136"/>
      <c r="O136"/>
      <c r="P136"/>
      <c r="Q136"/>
      <c r="R136"/>
      <c r="S136"/>
      <c r="T136"/>
      <c r="U136"/>
    </row>
    <row r="137" spans="1:21" s="279" customFormat="1" ht="12.75" hidden="1">
      <c r="A137" s="273"/>
      <c r="B137" s="273" t="s">
        <v>175</v>
      </c>
      <c r="C137" s="273" t="s">
        <v>188</v>
      </c>
      <c r="D137" s="274" t="s">
        <v>423</v>
      </c>
      <c r="E137" s="275" t="s">
        <v>424</v>
      </c>
      <c r="F137" s="273" t="s">
        <v>402</v>
      </c>
      <c r="G137" s="276"/>
      <c r="H137" s="277">
        <v>262</v>
      </c>
      <c r="I137" s="277">
        <f>ROUND(G137*H137,2)</f>
        <v>0</v>
      </c>
      <c r="J137" s="278">
        <v>0</v>
      </c>
      <c r="K137" s="276">
        <f>G137*J137</f>
        <v>0</v>
      </c>
      <c r="L137" s="278">
        <v>0</v>
      </c>
      <c r="M137" s="276">
        <f>G137*L137</f>
        <v>0</v>
      </c>
      <c r="N137"/>
      <c r="O137"/>
      <c r="P137"/>
      <c r="Q137"/>
      <c r="R137"/>
      <c r="S137"/>
      <c r="T137"/>
      <c r="U137"/>
    </row>
    <row r="138" spans="1:21" s="279" customFormat="1" ht="12.75" hidden="1">
      <c r="A138" s="273">
        <v>22</v>
      </c>
      <c r="B138" s="273" t="s">
        <v>175</v>
      </c>
      <c r="C138" s="273" t="s">
        <v>188</v>
      </c>
      <c r="D138" s="274" t="s">
        <v>425</v>
      </c>
      <c r="E138" s="275" t="s">
        <v>426</v>
      </c>
      <c r="F138" s="273" t="s">
        <v>402</v>
      </c>
      <c r="G138" s="276"/>
      <c r="H138" s="277">
        <v>279</v>
      </c>
      <c r="I138" s="277">
        <f>ROUND(G138*H138,2)</f>
        <v>0</v>
      </c>
      <c r="J138" s="278">
        <v>0</v>
      </c>
      <c r="K138" s="276">
        <f>G138*J138</f>
        <v>0</v>
      </c>
      <c r="L138" s="278">
        <v>0</v>
      </c>
      <c r="M138" s="276">
        <f>G138*L138</f>
        <v>0</v>
      </c>
      <c r="N138"/>
      <c r="O138"/>
      <c r="P138"/>
      <c r="Q138"/>
      <c r="R138"/>
      <c r="S138"/>
      <c r="T138"/>
      <c r="U138"/>
    </row>
    <row r="139" spans="1:21" s="279" customFormat="1" ht="12.75" hidden="1">
      <c r="A139" s="273"/>
      <c r="B139" s="273" t="s">
        <v>175</v>
      </c>
      <c r="C139" s="273" t="s">
        <v>188</v>
      </c>
      <c r="D139" s="274" t="s">
        <v>427</v>
      </c>
      <c r="E139" s="275" t="s">
        <v>428</v>
      </c>
      <c r="F139" s="273" t="s">
        <v>402</v>
      </c>
      <c r="G139" s="276"/>
      <c r="H139" s="277">
        <v>293</v>
      </c>
      <c r="I139" s="277">
        <f>ROUND(G139*H139,2)</f>
        <v>0</v>
      </c>
      <c r="J139" s="278">
        <v>0</v>
      </c>
      <c r="K139" s="276">
        <f>G139*J139</f>
        <v>0</v>
      </c>
      <c r="L139" s="278">
        <v>0</v>
      </c>
      <c r="M139" s="276">
        <f>G139*L139</f>
        <v>0</v>
      </c>
      <c r="N139"/>
      <c r="O139"/>
      <c r="P139"/>
      <c r="Q139"/>
      <c r="R139"/>
      <c r="S139"/>
      <c r="T139"/>
      <c r="U139"/>
    </row>
    <row r="140" spans="1:21" s="279" customFormat="1" ht="12.75" hidden="1">
      <c r="A140" s="273"/>
      <c r="B140" s="273" t="s">
        <v>175</v>
      </c>
      <c r="C140" s="273" t="s">
        <v>188</v>
      </c>
      <c r="D140" s="274" t="s">
        <v>429</v>
      </c>
      <c r="E140" s="275" t="s">
        <v>430</v>
      </c>
      <c r="F140" s="273" t="s">
        <v>402</v>
      </c>
      <c r="G140" s="276"/>
      <c r="H140" s="277">
        <v>529</v>
      </c>
      <c r="I140" s="277">
        <f>ROUND(G140*H140,2)</f>
        <v>0</v>
      </c>
      <c r="J140" s="278">
        <v>0</v>
      </c>
      <c r="K140" s="276">
        <f>G140*J140</f>
        <v>0</v>
      </c>
      <c r="L140" s="278">
        <v>0</v>
      </c>
      <c r="M140" s="276">
        <f>G140*L140</f>
        <v>0</v>
      </c>
      <c r="N140"/>
      <c r="O140"/>
      <c r="P140"/>
      <c r="Q140"/>
      <c r="R140"/>
      <c r="S140"/>
      <c r="T140"/>
      <c r="U140"/>
    </row>
    <row r="141" spans="1:21" s="279" customFormat="1" ht="12.75" hidden="1">
      <c r="A141" s="273"/>
      <c r="B141" s="273" t="s">
        <v>175</v>
      </c>
      <c r="C141" s="273" t="s">
        <v>188</v>
      </c>
      <c r="D141" s="274" t="s">
        <v>431</v>
      </c>
      <c r="E141" s="275" t="s">
        <v>432</v>
      </c>
      <c r="F141" s="273" t="s">
        <v>402</v>
      </c>
      <c r="G141" s="276"/>
      <c r="H141" s="277">
        <v>241</v>
      </c>
      <c r="I141" s="277">
        <f>ROUND(G141*H141,2)</f>
        <v>0</v>
      </c>
      <c r="J141" s="278">
        <v>0</v>
      </c>
      <c r="K141" s="276">
        <f>G141*J141</f>
        <v>0</v>
      </c>
      <c r="L141" s="278">
        <v>0</v>
      </c>
      <c r="M141" s="276">
        <f>G141*L141</f>
        <v>0</v>
      </c>
      <c r="N141"/>
      <c r="O141"/>
      <c r="P141"/>
      <c r="Q141"/>
      <c r="R141"/>
      <c r="S141"/>
      <c r="T141"/>
      <c r="U141"/>
    </row>
    <row r="142" spans="1:21" s="279" customFormat="1" ht="12.75" hidden="1">
      <c r="A142" s="273"/>
      <c r="B142" s="273" t="s">
        <v>175</v>
      </c>
      <c r="C142" s="273" t="s">
        <v>188</v>
      </c>
      <c r="D142" s="274" t="s">
        <v>433</v>
      </c>
      <c r="E142" s="275" t="s">
        <v>434</v>
      </c>
      <c r="F142" s="273" t="s">
        <v>402</v>
      </c>
      <c r="G142" s="276"/>
      <c r="H142" s="277">
        <v>223</v>
      </c>
      <c r="I142" s="277">
        <f>ROUND(G142*H142,2)</f>
        <v>0</v>
      </c>
      <c r="J142" s="278">
        <v>0</v>
      </c>
      <c r="K142" s="276">
        <f>G142*J142</f>
        <v>0</v>
      </c>
      <c r="L142" s="278">
        <v>0</v>
      </c>
      <c r="M142" s="276">
        <f>G142*L142</f>
        <v>0</v>
      </c>
      <c r="N142"/>
      <c r="O142"/>
      <c r="P142"/>
      <c r="Q142"/>
      <c r="R142"/>
      <c r="S142"/>
      <c r="T142"/>
      <c r="U142"/>
    </row>
    <row r="143" spans="1:21" s="279" customFormat="1" ht="12.75" hidden="1">
      <c r="A143" s="273"/>
      <c r="B143" s="273" t="s">
        <v>175</v>
      </c>
      <c r="C143" s="273" t="s">
        <v>188</v>
      </c>
      <c r="D143" s="274" t="s">
        <v>435</v>
      </c>
      <c r="E143" s="275" t="s">
        <v>436</v>
      </c>
      <c r="F143" s="273" t="s">
        <v>402</v>
      </c>
      <c r="G143" s="276"/>
      <c r="H143" s="277">
        <v>270</v>
      </c>
      <c r="I143" s="277">
        <f>ROUND(G143*H143,2)</f>
        <v>0</v>
      </c>
      <c r="J143" s="278">
        <v>0</v>
      </c>
      <c r="K143" s="276">
        <f>G143*J143</f>
        <v>0</v>
      </c>
      <c r="L143" s="278">
        <v>0</v>
      </c>
      <c r="M143" s="276">
        <f>G143*L143</f>
        <v>0</v>
      </c>
      <c r="N143"/>
      <c r="O143"/>
      <c r="P143"/>
      <c r="Q143"/>
      <c r="R143"/>
      <c r="S143"/>
      <c r="T143"/>
      <c r="U143"/>
    </row>
    <row r="144" spans="2:21" s="267" customFormat="1" ht="12.75" hidden="1">
      <c r="B144" s="285" t="s">
        <v>68</v>
      </c>
      <c r="D144" s="286" t="s">
        <v>130</v>
      </c>
      <c r="E144" s="286" t="s">
        <v>437</v>
      </c>
      <c r="H144" s="280"/>
      <c r="I144" s="287">
        <f>I145+I152+I161+I197+I243+I253+I279</f>
        <v>0</v>
      </c>
      <c r="K144" s="288">
        <f>K145+K152+K161+K197+K253+K279</f>
        <v>0</v>
      </c>
      <c r="M144" s="288">
        <f>M145+M152+M161+M197+M253+M279</f>
        <v>0</v>
      </c>
      <c r="N144"/>
      <c r="O144"/>
      <c r="P144"/>
      <c r="Q144"/>
      <c r="R144"/>
      <c r="S144"/>
      <c r="T144"/>
      <c r="U144"/>
    </row>
    <row r="145" spans="2:21" s="268" customFormat="1" ht="12.75" hidden="1">
      <c r="B145" s="269" t="s">
        <v>68</v>
      </c>
      <c r="D145" s="270">
        <v>711</v>
      </c>
      <c r="E145" s="270" t="s">
        <v>438</v>
      </c>
      <c r="H145" s="280"/>
      <c r="I145" s="271">
        <f>SUM(I146:I151)</f>
        <v>0</v>
      </c>
      <c r="K145" s="272">
        <f>SUM(K146:K151)</f>
        <v>0</v>
      </c>
      <c r="M145" s="272">
        <f>SUM(M146:M151)</f>
        <v>0</v>
      </c>
      <c r="N145"/>
      <c r="O145"/>
      <c r="P145"/>
      <c r="Q145"/>
      <c r="R145"/>
      <c r="S145"/>
      <c r="T145"/>
      <c r="U145"/>
    </row>
    <row r="146" spans="1:21" s="279" customFormat="1" ht="12.75" hidden="1">
      <c r="A146" s="273"/>
      <c r="B146" s="273" t="s">
        <v>175</v>
      </c>
      <c r="C146" s="273" t="s">
        <v>439</v>
      </c>
      <c r="D146" s="274" t="s">
        <v>440</v>
      </c>
      <c r="E146" s="275" t="s">
        <v>441</v>
      </c>
      <c r="F146" s="273" t="s">
        <v>179</v>
      </c>
      <c r="G146" s="276"/>
      <c r="H146" s="277">
        <v>623</v>
      </c>
      <c r="I146" s="277">
        <f>ROUND(G146*H146,2)</f>
        <v>0</v>
      </c>
      <c r="J146" s="278">
        <v>0.006110000000000001</v>
      </c>
      <c r="K146" s="276">
        <f>G146*J146</f>
        <v>0</v>
      </c>
      <c r="L146" s="278">
        <v>0</v>
      </c>
      <c r="M146" s="276">
        <f>G146*L146</f>
        <v>0</v>
      </c>
      <c r="N146"/>
      <c r="O146"/>
      <c r="P146"/>
      <c r="Q146"/>
      <c r="R146"/>
      <c r="S146"/>
      <c r="T146"/>
      <c r="U146"/>
    </row>
    <row r="147" spans="1:21" s="279" customFormat="1" ht="12.75" hidden="1">
      <c r="A147" s="273"/>
      <c r="B147" s="273" t="s">
        <v>175</v>
      </c>
      <c r="C147" s="273" t="s">
        <v>439</v>
      </c>
      <c r="D147" s="274" t="s">
        <v>442</v>
      </c>
      <c r="E147" s="275" t="s">
        <v>443</v>
      </c>
      <c r="F147" s="273" t="s">
        <v>179</v>
      </c>
      <c r="G147" s="276"/>
      <c r="H147" s="277">
        <v>525</v>
      </c>
      <c r="I147" s="277">
        <f>ROUND(G147*H147,2)</f>
        <v>0</v>
      </c>
      <c r="J147" s="278">
        <v>0.00458</v>
      </c>
      <c r="K147" s="276">
        <f>G147*J147</f>
        <v>0</v>
      </c>
      <c r="L147" s="278">
        <v>0</v>
      </c>
      <c r="M147" s="276">
        <f>G147*L147</f>
        <v>0</v>
      </c>
      <c r="N147"/>
      <c r="O147"/>
      <c r="P147"/>
      <c r="Q147"/>
      <c r="R147"/>
      <c r="S147"/>
      <c r="T147"/>
      <c r="U147"/>
    </row>
    <row r="148" spans="1:21" s="279" customFormat="1" ht="12.75" hidden="1">
      <c r="A148" s="273"/>
      <c r="B148" s="273" t="s">
        <v>175</v>
      </c>
      <c r="C148" s="273" t="s">
        <v>439</v>
      </c>
      <c r="D148" s="274" t="s">
        <v>444</v>
      </c>
      <c r="E148" s="275" t="s">
        <v>445</v>
      </c>
      <c r="F148" s="273" t="s">
        <v>179</v>
      </c>
      <c r="G148" s="276"/>
      <c r="H148" s="277">
        <v>269</v>
      </c>
      <c r="I148" s="277">
        <f>ROUND(G148*H148,2)</f>
        <v>0</v>
      </c>
      <c r="J148" s="278">
        <v>0.0045000000000000005</v>
      </c>
      <c r="K148" s="276">
        <f>G148*J148</f>
        <v>0</v>
      </c>
      <c r="L148" s="278">
        <v>0</v>
      </c>
      <c r="M148" s="276">
        <f>G148*L148</f>
        <v>0</v>
      </c>
      <c r="N148"/>
      <c r="O148"/>
      <c r="P148"/>
      <c r="Q148"/>
      <c r="R148"/>
      <c r="S148"/>
      <c r="T148"/>
      <c r="U148"/>
    </row>
    <row r="149" spans="1:21" s="279" customFormat="1" ht="12.75" hidden="1">
      <c r="A149" s="273"/>
      <c r="B149" s="273" t="s">
        <v>175</v>
      </c>
      <c r="C149" s="273" t="s">
        <v>439</v>
      </c>
      <c r="D149" s="274" t="s">
        <v>446</v>
      </c>
      <c r="E149" s="275" t="s">
        <v>447</v>
      </c>
      <c r="F149" s="273" t="s">
        <v>127</v>
      </c>
      <c r="G149" s="276"/>
      <c r="H149" s="277">
        <v>3.05</v>
      </c>
      <c r="I149" s="277">
        <f>ROUND(G149*H149,2)</f>
        <v>0</v>
      </c>
      <c r="J149" s="278">
        <v>0</v>
      </c>
      <c r="K149" s="276">
        <f>G149*J149</f>
        <v>0</v>
      </c>
      <c r="L149" s="278">
        <v>0</v>
      </c>
      <c r="M149" s="276">
        <f>G149*L149</f>
        <v>0</v>
      </c>
      <c r="N149"/>
      <c r="O149"/>
      <c r="P149"/>
      <c r="Q149"/>
      <c r="R149"/>
      <c r="S149"/>
      <c r="T149"/>
      <c r="U149"/>
    </row>
    <row r="150" spans="1:21" s="279" customFormat="1" ht="12.75" hidden="1">
      <c r="A150" s="273"/>
      <c r="B150" s="273" t="s">
        <v>175</v>
      </c>
      <c r="C150" s="273" t="s">
        <v>439</v>
      </c>
      <c r="D150" s="274" t="s">
        <v>448</v>
      </c>
      <c r="E150" s="275" t="s">
        <v>449</v>
      </c>
      <c r="F150" s="273" t="s">
        <v>127</v>
      </c>
      <c r="G150" s="276"/>
      <c r="H150" s="277">
        <v>3.21</v>
      </c>
      <c r="I150" s="277">
        <f>ROUND(G150*H150,2)</f>
        <v>0</v>
      </c>
      <c r="J150" s="278">
        <v>0</v>
      </c>
      <c r="K150" s="276">
        <f>G150*J150</f>
        <v>0</v>
      </c>
      <c r="L150" s="278">
        <v>0</v>
      </c>
      <c r="M150" s="276">
        <f>G150*L150</f>
        <v>0</v>
      </c>
      <c r="N150"/>
      <c r="O150"/>
      <c r="P150"/>
      <c r="Q150"/>
      <c r="R150"/>
      <c r="S150"/>
      <c r="T150"/>
      <c r="U150"/>
    </row>
    <row r="151" spans="1:21" s="279" customFormat="1" ht="12.75" hidden="1">
      <c r="A151" s="273"/>
      <c r="B151" s="273" t="s">
        <v>175</v>
      </c>
      <c r="C151" s="273" t="s">
        <v>439</v>
      </c>
      <c r="D151" s="274" t="s">
        <v>450</v>
      </c>
      <c r="E151" s="275" t="s">
        <v>451</v>
      </c>
      <c r="F151" s="273" t="s">
        <v>127</v>
      </c>
      <c r="G151" s="276"/>
      <c r="H151" s="277">
        <v>3.42</v>
      </c>
      <c r="I151" s="277">
        <f>ROUND(G151*H151,2)</f>
        <v>0</v>
      </c>
      <c r="J151" s="278">
        <v>0</v>
      </c>
      <c r="K151" s="276">
        <f>G151*J151</f>
        <v>0</v>
      </c>
      <c r="L151" s="278">
        <v>0</v>
      </c>
      <c r="M151" s="276">
        <f>G151*L151</f>
        <v>0</v>
      </c>
      <c r="N151"/>
      <c r="O151"/>
      <c r="P151"/>
      <c r="Q151"/>
      <c r="R151"/>
      <c r="S151"/>
      <c r="T151"/>
      <c r="U151"/>
    </row>
    <row r="152" spans="2:21" s="268" customFormat="1" ht="12.75" hidden="1">
      <c r="B152" s="269" t="s">
        <v>68</v>
      </c>
      <c r="D152" s="270">
        <v>725</v>
      </c>
      <c r="E152" s="270" t="s">
        <v>452</v>
      </c>
      <c r="H152" s="280"/>
      <c r="I152" s="271">
        <f>SUM(I153:I160)</f>
        <v>0</v>
      </c>
      <c r="K152" s="272">
        <f>SUM(K153:K160)</f>
        <v>0</v>
      </c>
      <c r="M152" s="272">
        <f>SUM(M153:M160)</f>
        <v>0</v>
      </c>
      <c r="N152"/>
      <c r="O152"/>
      <c r="P152"/>
      <c r="Q152"/>
      <c r="R152"/>
      <c r="S152"/>
      <c r="T152"/>
      <c r="U152"/>
    </row>
    <row r="153" spans="1:21" s="284" customFormat="1" ht="25.5" customHeight="1" hidden="1">
      <c r="A153" s="289"/>
      <c r="B153" s="289" t="s">
        <v>175</v>
      </c>
      <c r="C153" s="289">
        <v>725</v>
      </c>
      <c r="D153" s="290" t="s">
        <v>453</v>
      </c>
      <c r="E153" s="291" t="s">
        <v>454</v>
      </c>
      <c r="F153" s="289" t="s">
        <v>199</v>
      </c>
      <c r="G153" s="283"/>
      <c r="H153" s="292">
        <v>23100</v>
      </c>
      <c r="I153" s="292">
        <f>ROUND(G153*H153,2)</f>
        <v>0</v>
      </c>
      <c r="J153" s="282">
        <v>0.00012</v>
      </c>
      <c r="K153" s="283">
        <f>G153*J153</f>
        <v>0</v>
      </c>
      <c r="L153" s="282">
        <v>0</v>
      </c>
      <c r="M153" s="283">
        <f>G153*L153</f>
        <v>0</v>
      </c>
      <c r="N153"/>
      <c r="O153"/>
      <c r="P153"/>
      <c r="Q153"/>
      <c r="R153"/>
      <c r="S153"/>
      <c r="T153"/>
      <c r="U153"/>
    </row>
    <row r="154" spans="1:21" s="279" customFormat="1" ht="25.5" customHeight="1" hidden="1">
      <c r="A154" s="273">
        <v>23</v>
      </c>
      <c r="B154" s="273" t="s">
        <v>175</v>
      </c>
      <c r="C154" s="273">
        <v>725</v>
      </c>
      <c r="D154" s="274" t="s">
        <v>455</v>
      </c>
      <c r="E154" s="275" t="s">
        <v>456</v>
      </c>
      <c r="F154" s="273" t="s">
        <v>199</v>
      </c>
      <c r="G154" s="276"/>
      <c r="H154" s="277">
        <v>25500</v>
      </c>
      <c r="I154" s="277">
        <f>ROUND(G154*H154,2)</f>
        <v>0</v>
      </c>
      <c r="J154" s="278">
        <v>0.00012</v>
      </c>
      <c r="K154" s="276">
        <f>G154*J154</f>
        <v>0</v>
      </c>
      <c r="L154" s="278">
        <v>0</v>
      </c>
      <c r="M154" s="276">
        <f>G154*L154</f>
        <v>0</v>
      </c>
      <c r="N154"/>
      <c r="O154"/>
      <c r="P154"/>
      <c r="Q154"/>
      <c r="R154"/>
      <c r="S154"/>
      <c r="T154"/>
      <c r="U154"/>
    </row>
    <row r="155" spans="1:21" s="279" customFormat="1" ht="12.75" hidden="1">
      <c r="A155" s="273">
        <v>24</v>
      </c>
      <c r="B155" s="273" t="s">
        <v>175</v>
      </c>
      <c r="C155" s="273" t="s">
        <v>457</v>
      </c>
      <c r="D155" s="274" t="s">
        <v>458</v>
      </c>
      <c r="E155" s="275" t="s">
        <v>459</v>
      </c>
      <c r="F155" s="273" t="s">
        <v>460</v>
      </c>
      <c r="G155" s="276"/>
      <c r="H155" s="277">
        <v>128</v>
      </c>
      <c r="I155" s="277">
        <f>ROUND(G155*H155,2)</f>
        <v>0</v>
      </c>
      <c r="J155" s="278">
        <v>0</v>
      </c>
      <c r="K155" s="276">
        <f>G155*J155</f>
        <v>0</v>
      </c>
      <c r="L155" s="278">
        <v>0.01946</v>
      </c>
      <c r="M155" s="276">
        <f>G155*L155</f>
        <v>0</v>
      </c>
      <c r="N155"/>
      <c r="O155"/>
      <c r="P155"/>
      <c r="Q155"/>
      <c r="R155"/>
      <c r="S155"/>
      <c r="T155"/>
      <c r="U155"/>
    </row>
    <row r="156" spans="1:21" s="279" customFormat="1" ht="12.75" hidden="1">
      <c r="A156" s="273">
        <v>25</v>
      </c>
      <c r="B156" s="273" t="s">
        <v>175</v>
      </c>
      <c r="C156" s="273" t="s">
        <v>457</v>
      </c>
      <c r="D156" s="274" t="s">
        <v>461</v>
      </c>
      <c r="E156" s="275" t="s">
        <v>462</v>
      </c>
      <c r="F156" s="273" t="s">
        <v>460</v>
      </c>
      <c r="G156" s="276"/>
      <c r="H156" s="277">
        <v>76.8</v>
      </c>
      <c r="I156" s="277">
        <f>ROUND(G156*H156,2)</f>
        <v>0</v>
      </c>
      <c r="J156" s="278">
        <v>0</v>
      </c>
      <c r="K156" s="276">
        <f>G156*J156</f>
        <v>0</v>
      </c>
      <c r="L156" s="278">
        <v>0.0015600000000000002</v>
      </c>
      <c r="M156" s="276">
        <f>G156*L156</f>
        <v>0</v>
      </c>
      <c r="N156"/>
      <c r="O156"/>
      <c r="P156"/>
      <c r="Q156"/>
      <c r="R156"/>
      <c r="S156"/>
      <c r="T156"/>
      <c r="U156"/>
    </row>
    <row r="157" spans="1:21" s="279" customFormat="1" ht="12.75" hidden="1">
      <c r="A157" s="273"/>
      <c r="B157" s="273" t="s">
        <v>175</v>
      </c>
      <c r="C157" s="273" t="s">
        <v>457</v>
      </c>
      <c r="D157" s="274" t="s">
        <v>463</v>
      </c>
      <c r="E157" s="275" t="s">
        <v>464</v>
      </c>
      <c r="F157" s="273" t="s">
        <v>460</v>
      </c>
      <c r="G157" s="276"/>
      <c r="H157" s="277">
        <v>78.5</v>
      </c>
      <c r="I157" s="277">
        <f>ROUND(G157*H157,2)</f>
        <v>0</v>
      </c>
      <c r="J157" s="278">
        <v>0</v>
      </c>
      <c r="K157" s="276">
        <f>G157*J157</f>
        <v>0</v>
      </c>
      <c r="L157" s="278">
        <v>0.00086</v>
      </c>
      <c r="M157" s="276">
        <f>G157*L157</f>
        <v>0</v>
      </c>
      <c r="N157"/>
      <c r="O157"/>
      <c r="P157"/>
      <c r="Q157"/>
      <c r="R157"/>
      <c r="S157"/>
      <c r="T157"/>
      <c r="U157"/>
    </row>
    <row r="158" spans="1:21" s="279" customFormat="1" ht="12.75" hidden="1">
      <c r="A158" s="273"/>
      <c r="B158" s="273" t="s">
        <v>175</v>
      </c>
      <c r="C158" s="273" t="s">
        <v>457</v>
      </c>
      <c r="D158" s="274" t="s">
        <v>465</v>
      </c>
      <c r="E158" s="275" t="s">
        <v>466</v>
      </c>
      <c r="F158" s="273" t="s">
        <v>460</v>
      </c>
      <c r="G158" s="276"/>
      <c r="H158" s="277">
        <v>157</v>
      </c>
      <c r="I158" s="277">
        <f>ROUND(G158*H158,2)</f>
        <v>0</v>
      </c>
      <c r="J158" s="278">
        <v>0</v>
      </c>
      <c r="K158" s="276">
        <f>G158*J158</f>
        <v>0</v>
      </c>
      <c r="L158" s="278">
        <v>0.0017600000000000003</v>
      </c>
      <c r="M158" s="276">
        <f>G158*L158</f>
        <v>0</v>
      </c>
      <c r="N158"/>
      <c r="O158"/>
      <c r="P158"/>
      <c r="Q158"/>
      <c r="R158"/>
      <c r="S158"/>
      <c r="T158"/>
      <c r="U158"/>
    </row>
    <row r="159" spans="1:21" s="279" customFormat="1" ht="12.75" hidden="1">
      <c r="A159" s="273">
        <v>26</v>
      </c>
      <c r="B159" s="273" t="s">
        <v>175</v>
      </c>
      <c r="C159" s="273" t="s">
        <v>457</v>
      </c>
      <c r="D159" s="274" t="s">
        <v>467</v>
      </c>
      <c r="E159" s="275" t="s">
        <v>468</v>
      </c>
      <c r="F159" s="273" t="s">
        <v>199</v>
      </c>
      <c r="G159" s="276"/>
      <c r="H159" s="277">
        <v>210</v>
      </c>
      <c r="I159" s="277">
        <f>ROUND(G159*H159,2)</f>
        <v>0</v>
      </c>
      <c r="J159" s="278">
        <v>0.00016</v>
      </c>
      <c r="K159" s="276">
        <f>G159*J159</f>
        <v>0</v>
      </c>
      <c r="L159" s="278">
        <v>0</v>
      </c>
      <c r="M159" s="276">
        <f>G159*L159</f>
        <v>0</v>
      </c>
      <c r="N159"/>
      <c r="O159"/>
      <c r="P159"/>
      <c r="Q159"/>
      <c r="R159"/>
      <c r="S159"/>
      <c r="T159"/>
      <c r="U159"/>
    </row>
    <row r="160" spans="1:21" s="293" customFormat="1" ht="12.75" hidden="1">
      <c r="A160" s="273">
        <v>27</v>
      </c>
      <c r="B160" s="273" t="s">
        <v>469</v>
      </c>
      <c r="C160" s="273" t="s">
        <v>470</v>
      </c>
      <c r="D160" s="274" t="s">
        <v>471</v>
      </c>
      <c r="E160" s="275" t="s">
        <v>472</v>
      </c>
      <c r="F160" s="273" t="s">
        <v>199</v>
      </c>
      <c r="G160" s="276"/>
      <c r="H160" s="277">
        <v>3260</v>
      </c>
      <c r="I160" s="277">
        <f>ROUND(G160*H160,2)</f>
        <v>0</v>
      </c>
      <c r="J160" s="278">
        <v>0.0018000000000000002</v>
      </c>
      <c r="K160" s="276">
        <f>G160*J160</f>
        <v>0</v>
      </c>
      <c r="L160" s="278">
        <v>0</v>
      </c>
      <c r="M160" s="276">
        <f>G160*L160</f>
        <v>0</v>
      </c>
      <c r="N160"/>
      <c r="O160"/>
      <c r="P160"/>
      <c r="Q160"/>
      <c r="R160"/>
      <c r="S160"/>
      <c r="T160"/>
      <c r="U160"/>
    </row>
    <row r="161" spans="1:21" s="268" customFormat="1" ht="12.75" hidden="1">
      <c r="A161" s="273"/>
      <c r="B161" s="269" t="s">
        <v>68</v>
      </c>
      <c r="D161" s="270">
        <v>775</v>
      </c>
      <c r="E161" s="270" t="s">
        <v>473</v>
      </c>
      <c r="G161" s="276"/>
      <c r="H161" s="280"/>
      <c r="I161" s="271">
        <f>SUM(I162:I196)</f>
        <v>0</v>
      </c>
      <c r="K161" s="272">
        <f>SUM(K162:K196)</f>
        <v>0</v>
      </c>
      <c r="M161" s="272">
        <f>SUM(M162:M196)</f>
        <v>0</v>
      </c>
      <c r="N161"/>
      <c r="O161"/>
      <c r="P161"/>
      <c r="Q161"/>
      <c r="R161"/>
      <c r="S161"/>
      <c r="T161"/>
      <c r="U161"/>
    </row>
    <row r="162" spans="1:21" s="279" customFormat="1" ht="12.75" hidden="1">
      <c r="A162" s="273"/>
      <c r="B162" s="273" t="s">
        <v>175</v>
      </c>
      <c r="C162" s="273" t="s">
        <v>474</v>
      </c>
      <c r="D162" s="274" t="s">
        <v>475</v>
      </c>
      <c r="E162" s="275" t="s">
        <v>476</v>
      </c>
      <c r="F162" s="273" t="s">
        <v>199</v>
      </c>
      <c r="G162" s="276"/>
      <c r="H162" s="277">
        <v>198</v>
      </c>
      <c r="I162" s="277">
        <f>ROUND(G162*H162,2)</f>
        <v>0</v>
      </c>
      <c r="J162" s="278">
        <v>2E-05</v>
      </c>
      <c r="K162" s="276">
        <f>G162*J162</f>
        <v>0</v>
      </c>
      <c r="L162" s="278">
        <v>0</v>
      </c>
      <c r="M162" s="276">
        <f>G162*L162</f>
        <v>0</v>
      </c>
      <c r="N162"/>
      <c r="O162"/>
      <c r="P162"/>
      <c r="Q162"/>
      <c r="R162"/>
      <c r="S162"/>
      <c r="T162"/>
      <c r="U162"/>
    </row>
    <row r="163" spans="1:21" s="279" customFormat="1" ht="12.75" hidden="1">
      <c r="A163" s="273"/>
      <c r="B163" s="273" t="s">
        <v>175</v>
      </c>
      <c r="C163" s="273" t="s">
        <v>474</v>
      </c>
      <c r="D163" s="274" t="s">
        <v>477</v>
      </c>
      <c r="E163" s="275" t="s">
        <v>478</v>
      </c>
      <c r="F163" s="273" t="s">
        <v>199</v>
      </c>
      <c r="G163" s="276"/>
      <c r="H163" s="277">
        <v>455</v>
      </c>
      <c r="I163" s="277">
        <f>ROUND(G163*H163,2)</f>
        <v>0</v>
      </c>
      <c r="J163" s="278">
        <v>7E-05</v>
      </c>
      <c r="K163" s="276">
        <f>G163*J163</f>
        <v>0</v>
      </c>
      <c r="L163" s="278">
        <v>0</v>
      </c>
      <c r="M163" s="276">
        <f>G163*L163</f>
        <v>0</v>
      </c>
      <c r="N163"/>
      <c r="O163"/>
      <c r="P163"/>
      <c r="Q163"/>
      <c r="R163"/>
      <c r="S163"/>
      <c r="T163"/>
      <c r="U163"/>
    </row>
    <row r="164" spans="1:21" s="279" customFormat="1" ht="12.75" hidden="1">
      <c r="A164" s="273"/>
      <c r="B164" s="273" t="s">
        <v>175</v>
      </c>
      <c r="C164" s="273" t="s">
        <v>474</v>
      </c>
      <c r="D164" s="274" t="s">
        <v>479</v>
      </c>
      <c r="E164" s="275" t="s">
        <v>480</v>
      </c>
      <c r="F164" s="273" t="s">
        <v>199</v>
      </c>
      <c r="G164" s="276"/>
      <c r="H164" s="277">
        <v>753</v>
      </c>
      <c r="I164" s="277">
        <f>ROUND(G164*H164,2)</f>
        <v>0</v>
      </c>
      <c r="J164" s="278">
        <v>0.00014</v>
      </c>
      <c r="K164" s="276">
        <f>G164*J164</f>
        <v>0</v>
      </c>
      <c r="L164" s="278">
        <v>0</v>
      </c>
      <c r="M164" s="276">
        <f>G164*L164</f>
        <v>0</v>
      </c>
      <c r="N164"/>
      <c r="O164"/>
      <c r="P164"/>
      <c r="Q164"/>
      <c r="R164"/>
      <c r="S164"/>
      <c r="T164"/>
      <c r="U164"/>
    </row>
    <row r="165" spans="1:21" s="279" customFormat="1" ht="12.75" hidden="1">
      <c r="A165" s="273"/>
      <c r="B165" s="273" t="s">
        <v>175</v>
      </c>
      <c r="C165" s="273" t="s">
        <v>474</v>
      </c>
      <c r="D165" s="274" t="s">
        <v>481</v>
      </c>
      <c r="E165" s="275" t="s">
        <v>482</v>
      </c>
      <c r="F165" s="273" t="s">
        <v>199</v>
      </c>
      <c r="G165" s="276"/>
      <c r="H165" s="277">
        <v>1190</v>
      </c>
      <c r="I165" s="277">
        <f>ROUND(G165*H165,2)</f>
        <v>0</v>
      </c>
      <c r="J165" s="278">
        <v>0.00028</v>
      </c>
      <c r="K165" s="276">
        <f>G165*J165</f>
        <v>0</v>
      </c>
      <c r="L165" s="278">
        <v>0</v>
      </c>
      <c r="M165" s="276">
        <f>G165*L165</f>
        <v>0</v>
      </c>
      <c r="N165"/>
      <c r="O165"/>
      <c r="P165"/>
      <c r="Q165"/>
      <c r="R165"/>
      <c r="S165"/>
      <c r="T165"/>
      <c r="U165"/>
    </row>
    <row r="166" spans="1:21" s="279" customFormat="1" ht="12.75" hidden="1">
      <c r="A166" s="273"/>
      <c r="B166" s="273" t="s">
        <v>469</v>
      </c>
      <c r="C166" s="273" t="s">
        <v>470</v>
      </c>
      <c r="D166" s="274" t="s">
        <v>483</v>
      </c>
      <c r="E166" s="275" t="s">
        <v>484</v>
      </c>
      <c r="F166" s="273" t="s">
        <v>179</v>
      </c>
      <c r="G166" s="276"/>
      <c r="H166" s="277">
        <v>633</v>
      </c>
      <c r="I166" s="277">
        <f>ROUND(G166*H166,2)</f>
        <v>0</v>
      </c>
      <c r="J166" s="278">
        <v>0.015750000000000004</v>
      </c>
      <c r="K166" s="276">
        <f>G166*J166</f>
        <v>0</v>
      </c>
      <c r="L166" s="278">
        <v>0</v>
      </c>
      <c r="M166" s="276">
        <f>G166*L166</f>
        <v>0</v>
      </c>
      <c r="N166"/>
      <c r="O166"/>
      <c r="P166"/>
      <c r="Q166"/>
      <c r="R166"/>
      <c r="S166"/>
      <c r="T166"/>
      <c r="U166"/>
    </row>
    <row r="167" spans="1:21" s="279" customFormat="1" ht="12.75" hidden="1">
      <c r="A167" s="273"/>
      <c r="B167" s="273" t="s">
        <v>175</v>
      </c>
      <c r="C167" s="273" t="s">
        <v>474</v>
      </c>
      <c r="D167" s="274" t="s">
        <v>485</v>
      </c>
      <c r="E167" s="275" t="s">
        <v>486</v>
      </c>
      <c r="F167" s="273" t="s">
        <v>179</v>
      </c>
      <c r="G167" s="276"/>
      <c r="H167" s="277">
        <v>70.8</v>
      </c>
      <c r="I167" s="277">
        <f>ROUND(G167*H167,2)</f>
        <v>0</v>
      </c>
      <c r="J167" s="278">
        <v>0</v>
      </c>
      <c r="K167" s="276">
        <f>G167*J167</f>
        <v>0</v>
      </c>
      <c r="L167" s="278">
        <v>0.025</v>
      </c>
      <c r="M167" s="276">
        <f>G167*L167</f>
        <v>0</v>
      </c>
      <c r="N167"/>
      <c r="O167"/>
      <c r="P167"/>
      <c r="Q167"/>
      <c r="R167"/>
      <c r="S167"/>
      <c r="T167"/>
      <c r="U167"/>
    </row>
    <row r="168" spans="1:21" s="279" customFormat="1" ht="12.75" hidden="1">
      <c r="A168" s="273"/>
      <c r="B168" s="273" t="s">
        <v>175</v>
      </c>
      <c r="C168" s="273" t="s">
        <v>474</v>
      </c>
      <c r="D168" s="274" t="s">
        <v>487</v>
      </c>
      <c r="E168" s="275" t="s">
        <v>488</v>
      </c>
      <c r="F168" s="273" t="s">
        <v>179</v>
      </c>
      <c r="G168" s="276"/>
      <c r="H168" s="277">
        <v>84.9</v>
      </c>
      <c r="I168" s="277">
        <f>ROUND(G168*H168,2)</f>
        <v>0</v>
      </c>
      <c r="J168" s="278">
        <v>0</v>
      </c>
      <c r="K168" s="276">
        <f>G168*J168</f>
        <v>0</v>
      </c>
      <c r="L168" s="278">
        <v>0.015</v>
      </c>
      <c r="M168" s="276">
        <f>G168*L168</f>
        <v>0</v>
      </c>
      <c r="N168"/>
      <c r="O168"/>
      <c r="P168"/>
      <c r="Q168"/>
      <c r="R168"/>
      <c r="S168"/>
      <c r="T168"/>
      <c r="U168"/>
    </row>
    <row r="169" spans="1:21" s="279" customFormat="1" ht="12.75" hidden="1">
      <c r="A169" s="273"/>
      <c r="B169" s="273" t="s">
        <v>175</v>
      </c>
      <c r="C169" s="273" t="s">
        <v>474</v>
      </c>
      <c r="D169" s="274" t="s">
        <v>489</v>
      </c>
      <c r="E169" s="275" t="s">
        <v>490</v>
      </c>
      <c r="F169" s="273" t="s">
        <v>179</v>
      </c>
      <c r="G169" s="276"/>
      <c r="H169" s="277">
        <v>67.2</v>
      </c>
      <c r="I169" s="277">
        <f>ROUND(G169*H169,2)</f>
        <v>0</v>
      </c>
      <c r="J169" s="278">
        <v>0</v>
      </c>
      <c r="K169" s="276">
        <f>G169*J169</f>
        <v>0</v>
      </c>
      <c r="L169" s="278">
        <v>0.015</v>
      </c>
      <c r="M169" s="276">
        <f>G169*L169</f>
        <v>0</v>
      </c>
      <c r="N169"/>
      <c r="O169"/>
      <c r="P169"/>
      <c r="Q169"/>
      <c r="R169"/>
      <c r="S169"/>
      <c r="T169"/>
      <c r="U169"/>
    </row>
    <row r="170" spans="1:21" s="279" customFormat="1" ht="12.75" hidden="1">
      <c r="A170" s="273"/>
      <c r="B170" s="273" t="s">
        <v>175</v>
      </c>
      <c r="C170" s="273" t="s">
        <v>474</v>
      </c>
      <c r="D170" s="274" t="s">
        <v>491</v>
      </c>
      <c r="E170" s="275" t="s">
        <v>492</v>
      </c>
      <c r="F170" s="273" t="s">
        <v>179</v>
      </c>
      <c r="G170" s="276"/>
      <c r="H170" s="277">
        <v>81.4</v>
      </c>
      <c r="I170" s="277">
        <f>ROUND(G170*H170,2)</f>
        <v>0</v>
      </c>
      <c r="J170" s="278">
        <v>0</v>
      </c>
      <c r="K170" s="276">
        <f>G170*J170</f>
        <v>0</v>
      </c>
      <c r="L170" s="278">
        <v>0.015</v>
      </c>
      <c r="M170" s="276">
        <f>G170*L170</f>
        <v>0</v>
      </c>
      <c r="N170"/>
      <c r="O170"/>
      <c r="P170"/>
      <c r="Q170"/>
      <c r="R170"/>
      <c r="S170"/>
      <c r="T170"/>
      <c r="U170"/>
    </row>
    <row r="171" spans="1:21" s="279" customFormat="1" ht="12.75" hidden="1">
      <c r="A171" s="273"/>
      <c r="B171" s="273" t="s">
        <v>175</v>
      </c>
      <c r="C171" s="273" t="s">
        <v>474</v>
      </c>
      <c r="D171" s="274" t="s">
        <v>493</v>
      </c>
      <c r="E171" s="275" t="s">
        <v>494</v>
      </c>
      <c r="F171" s="273" t="s">
        <v>179</v>
      </c>
      <c r="G171" s="276"/>
      <c r="H171" s="277">
        <v>67.2</v>
      </c>
      <c r="I171" s="277">
        <f>ROUND(G171*H171,2)</f>
        <v>0</v>
      </c>
      <c r="J171" s="278">
        <v>0</v>
      </c>
      <c r="K171" s="276">
        <f>G171*J171</f>
        <v>0</v>
      </c>
      <c r="L171" s="278">
        <v>0.02</v>
      </c>
      <c r="M171" s="276">
        <f>G171*L171</f>
        <v>0</v>
      </c>
      <c r="N171"/>
      <c r="O171"/>
      <c r="P171"/>
      <c r="Q171"/>
      <c r="R171"/>
      <c r="S171"/>
      <c r="T171"/>
      <c r="U171"/>
    </row>
    <row r="172" spans="1:21" s="279" customFormat="1" ht="12.75" hidden="1">
      <c r="A172" s="273"/>
      <c r="B172" s="273" t="s">
        <v>175</v>
      </c>
      <c r="C172" s="273" t="s">
        <v>474</v>
      </c>
      <c r="D172" s="274" t="s">
        <v>495</v>
      </c>
      <c r="E172" s="275" t="s">
        <v>496</v>
      </c>
      <c r="F172" s="273" t="s">
        <v>179</v>
      </c>
      <c r="G172" s="276"/>
      <c r="H172" s="277">
        <v>81.4</v>
      </c>
      <c r="I172" s="277">
        <f>ROUND(G172*H172,2)</f>
        <v>0</v>
      </c>
      <c r="J172" s="278">
        <v>0</v>
      </c>
      <c r="K172" s="276">
        <f>G172*J172</f>
        <v>0</v>
      </c>
      <c r="L172" s="278">
        <v>0.02</v>
      </c>
      <c r="M172" s="276">
        <f>G172*L172</f>
        <v>0</v>
      </c>
      <c r="N172"/>
      <c r="O172"/>
      <c r="P172"/>
      <c r="Q172"/>
      <c r="R172"/>
      <c r="S172"/>
      <c r="T172"/>
      <c r="U172"/>
    </row>
    <row r="173" spans="1:21" s="279" customFormat="1" ht="12.75" hidden="1">
      <c r="A173" s="273"/>
      <c r="B173" s="273" t="s">
        <v>175</v>
      </c>
      <c r="C173" s="273" t="s">
        <v>474</v>
      </c>
      <c r="D173" s="274" t="s">
        <v>497</v>
      </c>
      <c r="E173" s="275" t="s">
        <v>498</v>
      </c>
      <c r="F173" s="273" t="s">
        <v>179</v>
      </c>
      <c r="G173" s="276"/>
      <c r="H173" s="277">
        <v>792</v>
      </c>
      <c r="I173" s="277">
        <f>ROUND(G173*H173,2)</f>
        <v>0</v>
      </c>
      <c r="J173" s="278">
        <v>0.010630000000000002</v>
      </c>
      <c r="K173" s="276">
        <f>G173*J173</f>
        <v>0</v>
      </c>
      <c r="L173" s="278">
        <v>0</v>
      </c>
      <c r="M173" s="276">
        <f>G173*L173</f>
        <v>0</v>
      </c>
      <c r="N173"/>
      <c r="O173"/>
      <c r="P173"/>
      <c r="Q173"/>
      <c r="R173"/>
      <c r="S173"/>
      <c r="T173"/>
      <c r="U173"/>
    </row>
    <row r="174" spans="1:21" s="279" customFormat="1" ht="12.75" hidden="1">
      <c r="A174" s="273"/>
      <c r="B174" s="273" t="s">
        <v>175</v>
      </c>
      <c r="C174" s="273" t="s">
        <v>474</v>
      </c>
      <c r="D174" s="274" t="s">
        <v>499</v>
      </c>
      <c r="E174" s="275" t="s">
        <v>500</v>
      </c>
      <c r="F174" s="273" t="s">
        <v>179</v>
      </c>
      <c r="G174" s="276"/>
      <c r="H174" s="277">
        <v>626</v>
      </c>
      <c r="I174" s="277">
        <f>ROUND(G174*H174,2)</f>
        <v>0</v>
      </c>
      <c r="J174" s="278">
        <v>0.00965</v>
      </c>
      <c r="K174" s="276">
        <f>G174*J174</f>
        <v>0</v>
      </c>
      <c r="L174" s="278">
        <v>0</v>
      </c>
      <c r="M174" s="276">
        <f>G174*L174</f>
        <v>0</v>
      </c>
      <c r="N174"/>
      <c r="O174"/>
      <c r="P174"/>
      <c r="Q174"/>
      <c r="R174"/>
      <c r="S174"/>
      <c r="T174"/>
      <c r="U174"/>
    </row>
    <row r="175" spans="1:21" s="279" customFormat="1" ht="12.75" hidden="1">
      <c r="A175" s="273"/>
      <c r="B175" s="273" t="s">
        <v>175</v>
      </c>
      <c r="C175" s="273" t="s">
        <v>474</v>
      </c>
      <c r="D175" s="274" t="s">
        <v>501</v>
      </c>
      <c r="E175" s="275" t="s">
        <v>502</v>
      </c>
      <c r="F175" s="273" t="s">
        <v>179</v>
      </c>
      <c r="G175" s="276"/>
      <c r="H175" s="277">
        <v>645</v>
      </c>
      <c r="I175" s="277">
        <f>ROUND(G175*H175,2)</f>
        <v>0</v>
      </c>
      <c r="J175" s="278">
        <v>0.00974</v>
      </c>
      <c r="K175" s="276">
        <f>G175*J175</f>
        <v>0</v>
      </c>
      <c r="L175" s="278">
        <v>0</v>
      </c>
      <c r="M175" s="276">
        <f>G175*L175</f>
        <v>0</v>
      </c>
      <c r="N175"/>
      <c r="O175"/>
      <c r="P175"/>
      <c r="Q175"/>
      <c r="R175"/>
      <c r="S175"/>
      <c r="T175"/>
      <c r="U175"/>
    </row>
    <row r="176" spans="1:21" s="279" customFormat="1" ht="12.75" hidden="1">
      <c r="A176" s="273"/>
      <c r="B176" s="273" t="s">
        <v>469</v>
      </c>
      <c r="C176" s="273" t="s">
        <v>470</v>
      </c>
      <c r="D176" s="274" t="s">
        <v>503</v>
      </c>
      <c r="E176" s="275" t="s">
        <v>504</v>
      </c>
      <c r="F176" s="273" t="s">
        <v>179</v>
      </c>
      <c r="G176" s="276"/>
      <c r="H176" s="277">
        <v>441</v>
      </c>
      <c r="I176" s="277">
        <f>ROUND(G176*H176,2)</f>
        <v>0</v>
      </c>
      <c r="J176" s="278">
        <v>0.006</v>
      </c>
      <c r="K176" s="276">
        <f>G176*J176</f>
        <v>0</v>
      </c>
      <c r="L176" s="278">
        <v>0</v>
      </c>
      <c r="M176" s="276">
        <f>G176*L176</f>
        <v>0</v>
      </c>
      <c r="N176"/>
      <c r="O176"/>
      <c r="P176"/>
      <c r="Q176"/>
      <c r="R176"/>
      <c r="S176"/>
      <c r="T176"/>
      <c r="U176"/>
    </row>
    <row r="177" spans="1:21" s="279" customFormat="1" ht="12.75" hidden="1">
      <c r="A177" s="273"/>
      <c r="B177" s="273" t="s">
        <v>175</v>
      </c>
      <c r="C177" s="273" t="s">
        <v>474</v>
      </c>
      <c r="D177" s="274" t="s">
        <v>505</v>
      </c>
      <c r="E177" s="275" t="s">
        <v>506</v>
      </c>
      <c r="F177" s="273" t="s">
        <v>179</v>
      </c>
      <c r="G177" s="276"/>
      <c r="H177" s="277">
        <v>275</v>
      </c>
      <c r="I177" s="277">
        <f>ROUND(G177*H177,2)</f>
        <v>0</v>
      </c>
      <c r="J177" s="278">
        <v>0.00013</v>
      </c>
      <c r="K177" s="276">
        <f>G177*J177</f>
        <v>0</v>
      </c>
      <c r="L177" s="278">
        <v>0</v>
      </c>
      <c r="M177" s="276">
        <f>G177*L177</f>
        <v>0</v>
      </c>
      <c r="N177"/>
      <c r="O177"/>
      <c r="P177"/>
      <c r="Q177"/>
      <c r="R177"/>
      <c r="S177"/>
      <c r="T177"/>
      <c r="U177"/>
    </row>
    <row r="178" spans="1:21" s="279" customFormat="1" ht="12.75" hidden="1">
      <c r="A178" s="273"/>
      <c r="B178" s="273" t="s">
        <v>469</v>
      </c>
      <c r="C178" s="273" t="s">
        <v>470</v>
      </c>
      <c r="D178" s="274" t="s">
        <v>507</v>
      </c>
      <c r="E178" s="275" t="s">
        <v>508</v>
      </c>
      <c r="F178" s="273" t="s">
        <v>179</v>
      </c>
      <c r="G178" s="276"/>
      <c r="H178" s="277">
        <v>1610</v>
      </c>
      <c r="I178" s="277">
        <f>ROUND(G178*H178,2)</f>
        <v>0</v>
      </c>
      <c r="J178" s="278">
        <v>0.0083</v>
      </c>
      <c r="K178" s="276">
        <f>G178*J178</f>
        <v>0</v>
      </c>
      <c r="L178" s="278">
        <v>0</v>
      </c>
      <c r="M178" s="276">
        <f>G178*L178</f>
        <v>0</v>
      </c>
      <c r="N178"/>
      <c r="O178"/>
      <c r="P178"/>
      <c r="Q178"/>
      <c r="R178"/>
      <c r="S178"/>
      <c r="T178"/>
      <c r="U178"/>
    </row>
    <row r="179" spans="1:21" s="279" customFormat="1" ht="12.75" hidden="1">
      <c r="A179" s="273"/>
      <c r="B179" s="273" t="s">
        <v>175</v>
      </c>
      <c r="C179" s="273" t="s">
        <v>474</v>
      </c>
      <c r="D179" s="274" t="s">
        <v>509</v>
      </c>
      <c r="E179" s="275" t="s">
        <v>510</v>
      </c>
      <c r="F179" s="273" t="s">
        <v>179</v>
      </c>
      <c r="G179" s="276"/>
      <c r="H179" s="277">
        <v>35.4</v>
      </c>
      <c r="I179" s="277">
        <f>ROUND(G179*H179,2)</f>
        <v>0</v>
      </c>
      <c r="J179" s="278">
        <v>0</v>
      </c>
      <c r="K179" s="276">
        <f>G179*J179</f>
        <v>0</v>
      </c>
      <c r="L179" s="278">
        <v>0.0071</v>
      </c>
      <c r="M179" s="276">
        <f>G179*L179</f>
        <v>0</v>
      </c>
      <c r="N179"/>
      <c r="O179"/>
      <c r="P179"/>
      <c r="Q179"/>
      <c r="R179"/>
      <c r="S179"/>
      <c r="T179"/>
      <c r="U179"/>
    </row>
    <row r="180" spans="1:21" s="279" customFormat="1" ht="12.75" hidden="1">
      <c r="A180" s="273"/>
      <c r="B180" s="273" t="s">
        <v>175</v>
      </c>
      <c r="C180" s="273" t="s">
        <v>474</v>
      </c>
      <c r="D180" s="274" t="s">
        <v>511</v>
      </c>
      <c r="E180" s="275" t="s">
        <v>512</v>
      </c>
      <c r="F180" s="273" t="s">
        <v>179</v>
      </c>
      <c r="G180" s="276"/>
      <c r="H180" s="277">
        <v>28.3</v>
      </c>
      <c r="I180" s="277">
        <f>ROUND(G180*H180,2)</f>
        <v>0</v>
      </c>
      <c r="J180" s="278">
        <v>0</v>
      </c>
      <c r="K180" s="276">
        <f>G180*J180</f>
        <v>0</v>
      </c>
      <c r="L180" s="278">
        <v>0.007</v>
      </c>
      <c r="M180" s="276">
        <f>G180*L180</f>
        <v>0</v>
      </c>
      <c r="N180"/>
      <c r="O180"/>
      <c r="P180"/>
      <c r="Q180"/>
      <c r="R180"/>
      <c r="S180"/>
      <c r="T180"/>
      <c r="U180"/>
    </row>
    <row r="181" spans="1:21" s="279" customFormat="1" ht="12.75" hidden="1">
      <c r="A181" s="273"/>
      <c r="B181" s="273" t="s">
        <v>175</v>
      </c>
      <c r="C181" s="273" t="s">
        <v>474</v>
      </c>
      <c r="D181" s="274" t="s">
        <v>513</v>
      </c>
      <c r="E181" s="275" t="s">
        <v>514</v>
      </c>
      <c r="F181" s="273" t="s">
        <v>199</v>
      </c>
      <c r="G181" s="276"/>
      <c r="H181" s="277">
        <v>58.9</v>
      </c>
      <c r="I181" s="277">
        <f>ROUND(G181*H181,2)</f>
        <v>0</v>
      </c>
      <c r="J181" s="278">
        <v>5E-05</v>
      </c>
      <c r="K181" s="276">
        <f>G181*J181</f>
        <v>0</v>
      </c>
      <c r="L181" s="278">
        <v>0</v>
      </c>
      <c r="M181" s="276">
        <f>G181*L181</f>
        <v>0</v>
      </c>
      <c r="N181"/>
      <c r="O181"/>
      <c r="P181"/>
      <c r="Q181"/>
      <c r="R181"/>
      <c r="S181"/>
      <c r="T181"/>
      <c r="U181"/>
    </row>
    <row r="182" spans="1:21" s="279" customFormat="1" ht="12.75" hidden="1">
      <c r="A182" s="273"/>
      <c r="B182" s="273" t="s">
        <v>175</v>
      </c>
      <c r="C182" s="273" t="s">
        <v>474</v>
      </c>
      <c r="D182" s="274" t="s">
        <v>515</v>
      </c>
      <c r="E182" s="275" t="s">
        <v>516</v>
      </c>
      <c r="F182" s="273" t="s">
        <v>199</v>
      </c>
      <c r="G182" s="276"/>
      <c r="H182" s="277">
        <v>55</v>
      </c>
      <c r="I182" s="277">
        <f>ROUND(G182*H182,2)</f>
        <v>0</v>
      </c>
      <c r="J182" s="278">
        <v>5E-05</v>
      </c>
      <c r="K182" s="276">
        <f>G182*J182</f>
        <v>0</v>
      </c>
      <c r="L182" s="278">
        <v>0</v>
      </c>
      <c r="M182" s="276">
        <f>G182*L182</f>
        <v>0</v>
      </c>
      <c r="N182"/>
      <c r="O182"/>
      <c r="P182"/>
      <c r="Q182"/>
      <c r="R182"/>
      <c r="S182"/>
      <c r="T182"/>
      <c r="U182"/>
    </row>
    <row r="183" spans="1:21" s="279" customFormat="1" ht="12.75" hidden="1">
      <c r="A183" s="273"/>
      <c r="B183" s="273" t="s">
        <v>175</v>
      </c>
      <c r="C183" s="273" t="s">
        <v>474</v>
      </c>
      <c r="D183" s="274" t="s">
        <v>517</v>
      </c>
      <c r="E183" s="275" t="s">
        <v>518</v>
      </c>
      <c r="F183" s="273" t="s">
        <v>179</v>
      </c>
      <c r="G183" s="276"/>
      <c r="H183" s="277">
        <v>48.7</v>
      </c>
      <c r="I183" s="277">
        <f>ROUND(G183*H183,2)</f>
        <v>0</v>
      </c>
      <c r="J183" s="278">
        <v>1E-05</v>
      </c>
      <c r="K183" s="276">
        <f>G183*J183</f>
        <v>0</v>
      </c>
      <c r="L183" s="278">
        <v>0</v>
      </c>
      <c r="M183" s="276">
        <f>G183*L183</f>
        <v>0</v>
      </c>
      <c r="N183"/>
      <c r="O183"/>
      <c r="P183"/>
      <c r="Q183"/>
      <c r="R183"/>
      <c r="S183"/>
      <c r="T183"/>
      <c r="U183"/>
    </row>
    <row r="184" spans="1:21" s="279" customFormat="1" ht="12.75" hidden="1">
      <c r="A184" s="273"/>
      <c r="B184" s="273" t="s">
        <v>175</v>
      </c>
      <c r="C184" s="273" t="s">
        <v>474</v>
      </c>
      <c r="D184" s="274" t="s">
        <v>519</v>
      </c>
      <c r="E184" s="275" t="s">
        <v>520</v>
      </c>
      <c r="F184" s="273" t="s">
        <v>179</v>
      </c>
      <c r="G184" s="276"/>
      <c r="H184" s="277">
        <v>35.6</v>
      </c>
      <c r="I184" s="277">
        <f>ROUND(G184*H184,2)</f>
        <v>0</v>
      </c>
      <c r="J184" s="278">
        <v>1E-05</v>
      </c>
      <c r="K184" s="276">
        <f>G184*J184</f>
        <v>0</v>
      </c>
      <c r="L184" s="278">
        <v>0</v>
      </c>
      <c r="M184" s="276">
        <f>G184*L184</f>
        <v>0</v>
      </c>
      <c r="N184"/>
      <c r="O184"/>
      <c r="P184"/>
      <c r="Q184"/>
      <c r="R184"/>
      <c r="S184"/>
      <c r="T184"/>
      <c r="U184"/>
    </row>
    <row r="185" spans="1:21" s="279" customFormat="1" ht="12.75" hidden="1">
      <c r="A185" s="273"/>
      <c r="B185" s="273" t="s">
        <v>175</v>
      </c>
      <c r="C185" s="273" t="s">
        <v>474</v>
      </c>
      <c r="D185" s="274" t="s">
        <v>521</v>
      </c>
      <c r="E185" s="275" t="s">
        <v>522</v>
      </c>
      <c r="F185" s="273" t="s">
        <v>179</v>
      </c>
      <c r="G185" s="276"/>
      <c r="H185" s="277">
        <v>180</v>
      </c>
      <c r="I185" s="277">
        <f>ROUND(G185*H185,2)</f>
        <v>0</v>
      </c>
      <c r="J185" s="278">
        <v>0.00018</v>
      </c>
      <c r="K185" s="276">
        <f>G185*J185</f>
        <v>0</v>
      </c>
      <c r="L185" s="278">
        <v>0</v>
      </c>
      <c r="M185" s="276">
        <f>G185*L185</f>
        <v>0</v>
      </c>
      <c r="N185"/>
      <c r="O185"/>
      <c r="P185"/>
      <c r="Q185"/>
      <c r="R185"/>
      <c r="S185"/>
      <c r="T185"/>
      <c r="U185"/>
    </row>
    <row r="186" spans="1:21" s="279" customFormat="1" ht="12.75" hidden="1">
      <c r="A186" s="273"/>
      <c r="B186" s="273" t="s">
        <v>175</v>
      </c>
      <c r="C186" s="273" t="s">
        <v>474</v>
      </c>
      <c r="D186" s="274" t="s">
        <v>523</v>
      </c>
      <c r="E186" s="275" t="s">
        <v>524</v>
      </c>
      <c r="F186" s="273" t="s">
        <v>179</v>
      </c>
      <c r="G186" s="276"/>
      <c r="H186" s="277">
        <v>3.13</v>
      </c>
      <c r="I186" s="277">
        <f>ROUND(G186*H186,2)</f>
        <v>0</v>
      </c>
      <c r="J186" s="278">
        <v>0</v>
      </c>
      <c r="K186" s="276">
        <f>G186*J186</f>
        <v>0</v>
      </c>
      <c r="L186" s="278">
        <v>0</v>
      </c>
      <c r="M186" s="276">
        <f>G186*L186</f>
        <v>0</v>
      </c>
      <c r="N186"/>
      <c r="O186"/>
      <c r="P186"/>
      <c r="Q186"/>
      <c r="R186"/>
      <c r="S186"/>
      <c r="T186"/>
      <c r="U186"/>
    </row>
    <row r="187" spans="1:21" s="279" customFormat="1" ht="12.75" hidden="1">
      <c r="A187" s="273"/>
      <c r="B187" s="273" t="s">
        <v>175</v>
      </c>
      <c r="C187" s="273" t="s">
        <v>474</v>
      </c>
      <c r="D187" s="274" t="s">
        <v>525</v>
      </c>
      <c r="E187" s="275" t="s">
        <v>526</v>
      </c>
      <c r="F187" s="273" t="s">
        <v>179</v>
      </c>
      <c r="G187" s="276"/>
      <c r="H187" s="277">
        <v>137</v>
      </c>
      <c r="I187" s="277">
        <f>ROUND(G187*H187,2)</f>
        <v>0</v>
      </c>
      <c r="J187" s="278">
        <v>0.00026</v>
      </c>
      <c r="K187" s="276">
        <f>G187*J187</f>
        <v>0</v>
      </c>
      <c r="L187" s="278">
        <v>0</v>
      </c>
      <c r="M187" s="276">
        <f>G187*L187</f>
        <v>0</v>
      </c>
      <c r="N187"/>
      <c r="O187"/>
      <c r="P187"/>
      <c r="Q187"/>
      <c r="R187"/>
      <c r="S187"/>
      <c r="T187"/>
      <c r="U187"/>
    </row>
    <row r="188" spans="1:21" s="279" customFormat="1" ht="12.75" hidden="1">
      <c r="A188" s="273"/>
      <c r="B188" s="273" t="s">
        <v>175</v>
      </c>
      <c r="C188" s="273" t="s">
        <v>474</v>
      </c>
      <c r="D188" s="274" t="s">
        <v>527</v>
      </c>
      <c r="E188" s="275" t="s">
        <v>528</v>
      </c>
      <c r="F188" s="273" t="s">
        <v>179</v>
      </c>
      <c r="G188" s="276"/>
      <c r="H188" s="277">
        <v>85.1</v>
      </c>
      <c r="I188" s="277">
        <f>ROUND(G188*H188,2)</f>
        <v>0</v>
      </c>
      <c r="J188" s="278">
        <v>0.00024</v>
      </c>
      <c r="K188" s="276">
        <f>G188*J188</f>
        <v>0</v>
      </c>
      <c r="L188" s="278">
        <v>0</v>
      </c>
      <c r="M188" s="276">
        <f>G188*L188</f>
        <v>0</v>
      </c>
      <c r="N188"/>
      <c r="O188"/>
      <c r="P188"/>
      <c r="Q188"/>
      <c r="R188"/>
      <c r="S188"/>
      <c r="T188"/>
      <c r="U188"/>
    </row>
    <row r="189" spans="1:21" s="279" customFormat="1" ht="12.75" hidden="1">
      <c r="A189" s="273"/>
      <c r="B189" s="273" t="s">
        <v>175</v>
      </c>
      <c r="C189" s="273" t="s">
        <v>474</v>
      </c>
      <c r="D189" s="274" t="s">
        <v>529</v>
      </c>
      <c r="E189" s="275" t="s">
        <v>530</v>
      </c>
      <c r="F189" s="273" t="s">
        <v>179</v>
      </c>
      <c r="G189" s="276"/>
      <c r="H189" s="277">
        <v>24.3</v>
      </c>
      <c r="I189" s="277">
        <f>ROUND(G189*H189,2)</f>
        <v>0</v>
      </c>
      <c r="J189" s="278">
        <v>1E-05</v>
      </c>
      <c r="K189" s="276">
        <f>G189*J189</f>
        <v>0</v>
      </c>
      <c r="L189" s="278">
        <v>0</v>
      </c>
      <c r="M189" s="276">
        <f>G189*L189</f>
        <v>0</v>
      </c>
      <c r="N189"/>
      <c r="O189"/>
      <c r="P189"/>
      <c r="Q189"/>
      <c r="R189"/>
      <c r="S189"/>
      <c r="T189"/>
      <c r="U189"/>
    </row>
    <row r="190" spans="1:21" s="279" customFormat="1" ht="12.75" hidden="1">
      <c r="A190" s="273"/>
      <c r="B190" s="273" t="s">
        <v>175</v>
      </c>
      <c r="C190" s="273" t="s">
        <v>474</v>
      </c>
      <c r="D190" s="274" t="s">
        <v>531</v>
      </c>
      <c r="E190" s="275" t="s">
        <v>532</v>
      </c>
      <c r="F190" s="273" t="s">
        <v>179</v>
      </c>
      <c r="G190" s="276"/>
      <c r="H190" s="277">
        <v>411</v>
      </c>
      <c r="I190" s="277">
        <f>ROUND(G190*H190,2)</f>
        <v>0</v>
      </c>
      <c r="J190" s="278">
        <v>0.00048</v>
      </c>
      <c r="K190" s="276">
        <f>G190*J190</f>
        <v>0</v>
      </c>
      <c r="L190" s="278">
        <v>0</v>
      </c>
      <c r="M190" s="276">
        <f>G190*L190</f>
        <v>0</v>
      </c>
      <c r="N190"/>
      <c r="O190"/>
      <c r="P190"/>
      <c r="Q190"/>
      <c r="R190"/>
      <c r="S190"/>
      <c r="T190"/>
      <c r="U190"/>
    </row>
    <row r="191" spans="1:21" s="279" customFormat="1" ht="12.75" hidden="1">
      <c r="A191" s="273"/>
      <c r="B191" s="273" t="s">
        <v>175</v>
      </c>
      <c r="C191" s="273" t="s">
        <v>474</v>
      </c>
      <c r="D191" s="274" t="s">
        <v>533</v>
      </c>
      <c r="E191" s="275" t="s">
        <v>534</v>
      </c>
      <c r="F191" s="273" t="s">
        <v>179</v>
      </c>
      <c r="G191" s="276"/>
      <c r="H191" s="277">
        <v>74.7</v>
      </c>
      <c r="I191" s="277">
        <f>ROUND(G191*H191,2)</f>
        <v>0</v>
      </c>
      <c r="J191" s="278">
        <v>5E-05</v>
      </c>
      <c r="K191" s="276">
        <f>G191*J191</f>
        <v>0</v>
      </c>
      <c r="L191" s="278">
        <v>0</v>
      </c>
      <c r="M191" s="276">
        <f>G191*L191</f>
        <v>0</v>
      </c>
      <c r="N191"/>
      <c r="O191"/>
      <c r="P191"/>
      <c r="Q191"/>
      <c r="R191"/>
      <c r="S191"/>
      <c r="T191"/>
      <c r="U191"/>
    </row>
    <row r="192" spans="1:21" s="279" customFormat="1" ht="12.75" hidden="1">
      <c r="A192" s="273"/>
      <c r="B192" s="273" t="s">
        <v>175</v>
      </c>
      <c r="C192" s="273" t="s">
        <v>474</v>
      </c>
      <c r="D192" s="274" t="s">
        <v>535</v>
      </c>
      <c r="E192" s="275" t="s">
        <v>536</v>
      </c>
      <c r="F192" s="273" t="s">
        <v>179</v>
      </c>
      <c r="G192" s="276"/>
      <c r="H192" s="277">
        <v>43.1</v>
      </c>
      <c r="I192" s="277">
        <f>ROUND(G192*H192,2)</f>
        <v>0</v>
      </c>
      <c r="J192" s="278">
        <v>4E-05</v>
      </c>
      <c r="K192" s="276">
        <f>G192*J192</f>
        <v>0</v>
      </c>
      <c r="L192" s="278">
        <v>0</v>
      </c>
      <c r="M192" s="276">
        <f>G192*L192</f>
        <v>0</v>
      </c>
      <c r="N192"/>
      <c r="O192"/>
      <c r="P192"/>
      <c r="Q192"/>
      <c r="R192"/>
      <c r="S192"/>
      <c r="T192"/>
      <c r="U192"/>
    </row>
    <row r="193" spans="1:21" s="279" customFormat="1" ht="12.75" hidden="1">
      <c r="A193" s="273"/>
      <c r="B193" s="273" t="s">
        <v>175</v>
      </c>
      <c r="C193" s="273" t="s">
        <v>474</v>
      </c>
      <c r="D193" s="274" t="s">
        <v>537</v>
      </c>
      <c r="E193" s="275" t="s">
        <v>538</v>
      </c>
      <c r="F193" s="273" t="s">
        <v>127</v>
      </c>
      <c r="G193" s="276"/>
      <c r="H193" s="277">
        <v>1.19</v>
      </c>
      <c r="I193" s="277">
        <f>ROUND(G193*H193,2)</f>
        <v>0</v>
      </c>
      <c r="J193" s="278">
        <v>0</v>
      </c>
      <c r="K193" s="276">
        <f>G193*J193</f>
        <v>0</v>
      </c>
      <c r="L193" s="278">
        <v>0</v>
      </c>
      <c r="M193" s="276">
        <f>G193*L193</f>
        <v>0</v>
      </c>
      <c r="N193"/>
      <c r="O193"/>
      <c r="P193"/>
      <c r="Q193"/>
      <c r="R193"/>
      <c r="S193"/>
      <c r="T193"/>
      <c r="U193"/>
    </row>
    <row r="194" spans="1:21" s="279" customFormat="1" ht="12.75" hidden="1">
      <c r="A194" s="273"/>
      <c r="B194" s="273" t="s">
        <v>175</v>
      </c>
      <c r="C194" s="273" t="s">
        <v>474</v>
      </c>
      <c r="D194" s="274" t="s">
        <v>539</v>
      </c>
      <c r="E194" s="275" t="s">
        <v>540</v>
      </c>
      <c r="F194" s="273" t="s">
        <v>127</v>
      </c>
      <c r="G194" s="276"/>
      <c r="H194" s="277">
        <v>1.2</v>
      </c>
      <c r="I194" s="277">
        <f>ROUND(G194*H194,2)</f>
        <v>0</v>
      </c>
      <c r="J194" s="278">
        <v>0</v>
      </c>
      <c r="K194" s="276">
        <f>G194*J194</f>
        <v>0</v>
      </c>
      <c r="L194" s="278">
        <v>0</v>
      </c>
      <c r="M194" s="276">
        <f>G194*L194</f>
        <v>0</v>
      </c>
      <c r="N194"/>
      <c r="O194"/>
      <c r="P194"/>
      <c r="Q194"/>
      <c r="R194"/>
      <c r="S194"/>
      <c r="T194"/>
      <c r="U194"/>
    </row>
    <row r="195" spans="1:21" s="279" customFormat="1" ht="12.75" hidden="1">
      <c r="A195" s="273"/>
      <c r="B195" s="273" t="s">
        <v>175</v>
      </c>
      <c r="C195" s="273" t="s">
        <v>474</v>
      </c>
      <c r="D195" s="274" t="s">
        <v>541</v>
      </c>
      <c r="E195" s="275" t="s">
        <v>542</v>
      </c>
      <c r="F195" s="273" t="s">
        <v>127</v>
      </c>
      <c r="G195" s="276"/>
      <c r="H195" s="277">
        <v>1.29</v>
      </c>
      <c r="I195" s="277">
        <f>ROUND(G195*H195,2)</f>
        <v>0</v>
      </c>
      <c r="J195" s="278">
        <v>0</v>
      </c>
      <c r="K195" s="276">
        <f>G195*J195</f>
        <v>0</v>
      </c>
      <c r="L195" s="278">
        <v>0</v>
      </c>
      <c r="M195" s="276">
        <f>G195*L195</f>
        <v>0</v>
      </c>
      <c r="N195"/>
      <c r="O195"/>
      <c r="P195"/>
      <c r="Q195"/>
      <c r="R195"/>
      <c r="S195"/>
      <c r="T195"/>
      <c r="U195"/>
    </row>
    <row r="196" spans="1:21" s="279" customFormat="1" ht="12.75" hidden="1">
      <c r="A196" s="273"/>
      <c r="B196" s="273" t="s">
        <v>175</v>
      </c>
      <c r="C196" s="273" t="s">
        <v>474</v>
      </c>
      <c r="D196" s="274" t="s">
        <v>543</v>
      </c>
      <c r="E196" s="275" t="s">
        <v>544</v>
      </c>
      <c r="F196" s="273" t="s">
        <v>127</v>
      </c>
      <c r="G196" s="276"/>
      <c r="H196" s="277">
        <v>1.3</v>
      </c>
      <c r="I196" s="277">
        <f>ROUND(G196*H196,2)</f>
        <v>0</v>
      </c>
      <c r="J196" s="278">
        <v>0</v>
      </c>
      <c r="K196" s="276">
        <f>G196*J196</f>
        <v>0</v>
      </c>
      <c r="L196" s="278">
        <v>0</v>
      </c>
      <c r="M196" s="276">
        <f>G196*L196</f>
        <v>0</v>
      </c>
      <c r="N196"/>
      <c r="O196"/>
      <c r="P196"/>
      <c r="Q196"/>
      <c r="R196"/>
      <c r="S196"/>
      <c r="T196"/>
      <c r="U196"/>
    </row>
    <row r="197" spans="2:21" s="268" customFormat="1" ht="12.75" hidden="1">
      <c r="B197" s="269" t="s">
        <v>68</v>
      </c>
      <c r="D197" s="270">
        <v>776</v>
      </c>
      <c r="E197" s="270" t="s">
        <v>545</v>
      </c>
      <c r="H197" s="280"/>
      <c r="I197" s="271">
        <f>SUM(I198:I241)</f>
        <v>0</v>
      </c>
      <c r="K197" s="272">
        <f>SUM(K198:K242)</f>
        <v>0</v>
      </c>
      <c r="M197" s="272">
        <f>SUM(M198:M242)</f>
        <v>0</v>
      </c>
      <c r="N197"/>
      <c r="O197"/>
      <c r="P197"/>
      <c r="Q197"/>
      <c r="R197"/>
      <c r="S197"/>
      <c r="T197"/>
      <c r="U197"/>
    </row>
    <row r="198" spans="1:21" s="279" customFormat="1" ht="12.75" hidden="1">
      <c r="A198" s="273">
        <v>23</v>
      </c>
      <c r="B198" s="273" t="s">
        <v>175</v>
      </c>
      <c r="C198" s="273" t="s">
        <v>546</v>
      </c>
      <c r="D198" s="274" t="s">
        <v>547</v>
      </c>
      <c r="E198" s="275" t="s">
        <v>548</v>
      </c>
      <c r="F198" s="273" t="s">
        <v>179</v>
      </c>
      <c r="G198" s="276"/>
      <c r="H198" s="277">
        <v>27.5</v>
      </c>
      <c r="I198" s="277">
        <f>ROUND(G198*H198,2)</f>
        <v>0</v>
      </c>
      <c r="J198" s="278">
        <v>0</v>
      </c>
      <c r="K198" s="276">
        <f>G198*J198</f>
        <v>0</v>
      </c>
      <c r="L198" s="278">
        <v>0</v>
      </c>
      <c r="M198" s="276">
        <f>G198*L198</f>
        <v>0</v>
      </c>
      <c r="N198"/>
      <c r="O198"/>
      <c r="P198"/>
      <c r="Q198"/>
      <c r="R198"/>
      <c r="S198"/>
      <c r="T198"/>
      <c r="U198"/>
    </row>
    <row r="199" spans="1:21" s="279" customFormat="1" ht="12.75" hidden="1">
      <c r="A199" s="273">
        <v>24</v>
      </c>
      <c r="B199" s="273" t="s">
        <v>175</v>
      </c>
      <c r="C199" s="273" t="s">
        <v>546</v>
      </c>
      <c r="D199" s="274" t="s">
        <v>549</v>
      </c>
      <c r="E199" s="275" t="s">
        <v>550</v>
      </c>
      <c r="F199" s="273" t="s">
        <v>179</v>
      </c>
      <c r="G199" s="276"/>
      <c r="H199" s="277">
        <v>56.1</v>
      </c>
      <c r="I199" s="277">
        <f>ROUND(G199*H199,2)</f>
        <v>0</v>
      </c>
      <c r="J199" s="278">
        <v>0</v>
      </c>
      <c r="K199" s="276">
        <f>G199*J199</f>
        <v>0</v>
      </c>
      <c r="L199" s="278">
        <v>0</v>
      </c>
      <c r="M199" s="276">
        <f>G199*L199</f>
        <v>0</v>
      </c>
      <c r="N199"/>
      <c r="O199"/>
      <c r="P199"/>
      <c r="Q199"/>
      <c r="R199"/>
      <c r="S199"/>
      <c r="T199"/>
      <c r="U199"/>
    </row>
    <row r="200" spans="1:21" s="279" customFormat="1" ht="12.75" hidden="1">
      <c r="A200" s="273"/>
      <c r="B200" s="273" t="s">
        <v>175</v>
      </c>
      <c r="C200" s="273" t="s">
        <v>546</v>
      </c>
      <c r="D200" s="274" t="s">
        <v>551</v>
      </c>
      <c r="E200" s="275" t="s">
        <v>552</v>
      </c>
      <c r="F200" s="273" t="s">
        <v>179</v>
      </c>
      <c r="G200" s="276"/>
      <c r="H200" s="277">
        <v>259</v>
      </c>
      <c r="I200" s="277">
        <f>ROUND(G200*H200,2)</f>
        <v>0</v>
      </c>
      <c r="J200" s="278">
        <v>0</v>
      </c>
      <c r="K200" s="276">
        <f>G200*J200</f>
        <v>0</v>
      </c>
      <c r="L200" s="278">
        <v>0</v>
      </c>
      <c r="M200" s="276">
        <f>G200*L200</f>
        <v>0</v>
      </c>
      <c r="N200"/>
      <c r="O200"/>
      <c r="P200"/>
      <c r="Q200"/>
      <c r="R200"/>
      <c r="S200"/>
      <c r="T200"/>
      <c r="U200"/>
    </row>
    <row r="201" spans="1:21" s="279" customFormat="1" ht="12.75" hidden="1">
      <c r="A201" s="273">
        <v>25</v>
      </c>
      <c r="B201" s="273" t="s">
        <v>175</v>
      </c>
      <c r="C201" s="273" t="s">
        <v>546</v>
      </c>
      <c r="D201" s="274" t="s">
        <v>553</v>
      </c>
      <c r="E201" s="275" t="s">
        <v>554</v>
      </c>
      <c r="F201" s="273" t="s">
        <v>179</v>
      </c>
      <c r="G201" s="276"/>
      <c r="H201" s="277">
        <v>12.1</v>
      </c>
      <c r="I201" s="277">
        <f>ROUND(G201*H201,2)</f>
        <v>0</v>
      </c>
      <c r="J201" s="278">
        <v>0</v>
      </c>
      <c r="K201" s="276">
        <f>G201*J201</f>
        <v>0</v>
      </c>
      <c r="L201" s="278">
        <v>0</v>
      </c>
      <c r="M201" s="276">
        <f>G201*L201</f>
        <v>0</v>
      </c>
      <c r="N201"/>
      <c r="O201"/>
      <c r="P201"/>
      <c r="Q201"/>
      <c r="R201"/>
      <c r="S201"/>
      <c r="T201"/>
      <c r="U201"/>
    </row>
    <row r="202" spans="1:21" s="279" customFormat="1" ht="12.75" hidden="1">
      <c r="A202" s="273"/>
      <c r="B202" s="273" t="s">
        <v>175</v>
      </c>
      <c r="C202" s="273" t="s">
        <v>546</v>
      </c>
      <c r="D202" s="274" t="s">
        <v>555</v>
      </c>
      <c r="E202" s="275" t="s">
        <v>556</v>
      </c>
      <c r="F202" s="273" t="s">
        <v>179</v>
      </c>
      <c r="G202" s="276"/>
      <c r="H202" s="277">
        <v>32.1</v>
      </c>
      <c r="I202" s="277">
        <f>ROUND(G202*H202,2)</f>
        <v>0</v>
      </c>
      <c r="J202" s="278">
        <v>3.0000000000000004E-05</v>
      </c>
      <c r="K202" s="276">
        <f>G202*J202</f>
        <v>0</v>
      </c>
      <c r="L202" s="278">
        <v>0</v>
      </c>
      <c r="M202" s="276">
        <f>G202*L202</f>
        <v>0</v>
      </c>
      <c r="N202"/>
      <c r="O202"/>
      <c r="P202"/>
      <c r="Q202"/>
      <c r="R202"/>
      <c r="S202"/>
      <c r="T202"/>
      <c r="U202"/>
    </row>
    <row r="203" spans="1:21" s="279" customFormat="1" ht="12.75" hidden="1">
      <c r="A203" s="273"/>
      <c r="B203" s="273" t="s">
        <v>175</v>
      </c>
      <c r="C203" s="273" t="s">
        <v>546</v>
      </c>
      <c r="D203" s="274" t="s">
        <v>557</v>
      </c>
      <c r="E203" s="275" t="s">
        <v>558</v>
      </c>
      <c r="F203" s="273" t="s">
        <v>179</v>
      </c>
      <c r="G203" s="276"/>
      <c r="H203" s="277">
        <v>65.7</v>
      </c>
      <c r="I203" s="277">
        <f>ROUND(G203*H203,2)</f>
        <v>0</v>
      </c>
      <c r="J203" s="278">
        <v>0.0002</v>
      </c>
      <c r="K203" s="276">
        <f>G203*J203</f>
        <v>0</v>
      </c>
      <c r="L203" s="278">
        <v>0</v>
      </c>
      <c r="M203" s="276">
        <f>G203*L203</f>
        <v>0</v>
      </c>
      <c r="N203"/>
      <c r="O203"/>
      <c r="P203"/>
      <c r="Q203"/>
      <c r="R203"/>
      <c r="S203"/>
      <c r="T203"/>
      <c r="U203"/>
    </row>
    <row r="204" spans="1:21" s="279" customFormat="1" ht="12.75" hidden="1">
      <c r="A204" s="273">
        <v>26</v>
      </c>
      <c r="B204" s="273" t="s">
        <v>175</v>
      </c>
      <c r="C204" s="273" t="s">
        <v>546</v>
      </c>
      <c r="D204" s="274" t="s">
        <v>559</v>
      </c>
      <c r="E204" s="275" t="s">
        <v>560</v>
      </c>
      <c r="F204" s="273" t="s">
        <v>179</v>
      </c>
      <c r="G204" s="276"/>
      <c r="H204" s="277">
        <v>143</v>
      </c>
      <c r="I204" s="277">
        <f>ROUND(G204*H204,2)</f>
        <v>0</v>
      </c>
      <c r="J204" s="278">
        <v>0.0005</v>
      </c>
      <c r="K204" s="276">
        <f>G204*J204</f>
        <v>0</v>
      </c>
      <c r="L204" s="278">
        <v>0</v>
      </c>
      <c r="M204" s="276">
        <f>G204*L204</f>
        <v>0</v>
      </c>
      <c r="N204"/>
      <c r="O204"/>
      <c r="P204"/>
      <c r="Q204"/>
      <c r="R204"/>
      <c r="S204"/>
      <c r="T204"/>
      <c r="U204"/>
    </row>
    <row r="205" spans="1:21" s="279" customFormat="1" ht="12.75" hidden="1">
      <c r="A205" s="273"/>
      <c r="B205" s="273" t="s">
        <v>175</v>
      </c>
      <c r="C205" s="273" t="s">
        <v>546</v>
      </c>
      <c r="D205" s="274" t="s">
        <v>561</v>
      </c>
      <c r="E205" s="275" t="s">
        <v>562</v>
      </c>
      <c r="F205" s="273" t="s">
        <v>179</v>
      </c>
      <c r="G205" s="276"/>
      <c r="H205" s="277">
        <v>296</v>
      </c>
      <c r="I205" s="277">
        <f>ROUND(G205*H205,2)</f>
        <v>0</v>
      </c>
      <c r="J205" s="278">
        <v>0.00315</v>
      </c>
      <c r="K205" s="276">
        <f>G205*J205</f>
        <v>0</v>
      </c>
      <c r="L205" s="278">
        <v>0</v>
      </c>
      <c r="M205" s="276">
        <f>G205*L205</f>
        <v>0</v>
      </c>
      <c r="N205"/>
      <c r="O205"/>
      <c r="P205"/>
      <c r="Q205"/>
      <c r="R205"/>
      <c r="S205"/>
      <c r="T205"/>
      <c r="U205"/>
    </row>
    <row r="206" spans="1:21" s="279" customFormat="1" ht="12.75" hidden="1">
      <c r="A206" s="273"/>
      <c r="B206" s="273" t="s">
        <v>175</v>
      </c>
      <c r="C206" s="273" t="s">
        <v>546</v>
      </c>
      <c r="D206" s="274" t="s">
        <v>563</v>
      </c>
      <c r="E206" s="275" t="s">
        <v>564</v>
      </c>
      <c r="F206" s="273" t="s">
        <v>179</v>
      </c>
      <c r="G206" s="276"/>
      <c r="H206" s="277">
        <v>164</v>
      </c>
      <c r="I206" s="277">
        <f>ROUND(G206*H206,2)</f>
        <v>0</v>
      </c>
      <c r="J206" s="278">
        <v>0.00455</v>
      </c>
      <c r="K206" s="276">
        <f>G206*J206</f>
        <v>0</v>
      </c>
      <c r="L206" s="278">
        <v>0</v>
      </c>
      <c r="M206" s="276">
        <f>G206*L206</f>
        <v>0</v>
      </c>
      <c r="N206"/>
      <c r="O206"/>
      <c r="P206"/>
      <c r="Q206"/>
      <c r="R206"/>
      <c r="S206"/>
      <c r="T206"/>
      <c r="U206"/>
    </row>
    <row r="207" spans="1:21" s="279" customFormat="1" ht="12.75" hidden="1">
      <c r="A207" s="273">
        <v>27</v>
      </c>
      <c r="B207" s="273" t="s">
        <v>175</v>
      </c>
      <c r="C207" s="273" t="s">
        <v>546</v>
      </c>
      <c r="D207" s="274" t="s">
        <v>565</v>
      </c>
      <c r="E207" s="275" t="s">
        <v>566</v>
      </c>
      <c r="F207" s="273" t="s">
        <v>179</v>
      </c>
      <c r="G207" s="276"/>
      <c r="H207" s="277">
        <v>307</v>
      </c>
      <c r="I207" s="277">
        <f>ROUND(G207*H207,2)</f>
        <v>0</v>
      </c>
      <c r="J207" s="278">
        <v>0.012</v>
      </c>
      <c r="K207" s="276">
        <f>G207*J207</f>
        <v>0</v>
      </c>
      <c r="L207" s="278">
        <v>0</v>
      </c>
      <c r="M207" s="276">
        <f>G207*L207</f>
        <v>0</v>
      </c>
      <c r="N207"/>
      <c r="O207"/>
      <c r="P207"/>
      <c r="Q207"/>
      <c r="R207"/>
      <c r="S207"/>
      <c r="T207"/>
      <c r="U207"/>
    </row>
    <row r="208" spans="1:21" s="279" customFormat="1" ht="12.75" hidden="1">
      <c r="A208" s="273"/>
      <c r="B208" s="273" t="s">
        <v>175</v>
      </c>
      <c r="C208" s="273" t="s">
        <v>546</v>
      </c>
      <c r="D208" s="274" t="s">
        <v>567</v>
      </c>
      <c r="E208" s="275" t="s">
        <v>568</v>
      </c>
      <c r="F208" s="273" t="s">
        <v>179</v>
      </c>
      <c r="G208" s="276"/>
      <c r="H208" s="277">
        <v>237</v>
      </c>
      <c r="I208" s="277">
        <f>ROUND(G208*H208,2)</f>
        <v>0</v>
      </c>
      <c r="J208" s="278">
        <v>0.0045000000000000005</v>
      </c>
      <c r="K208" s="276">
        <f>G208*J208</f>
        <v>0</v>
      </c>
      <c r="L208" s="278">
        <v>0</v>
      </c>
      <c r="M208" s="276">
        <f>G208*L208</f>
        <v>0</v>
      </c>
      <c r="N208"/>
      <c r="O208"/>
      <c r="P208"/>
      <c r="Q208"/>
      <c r="R208"/>
      <c r="S208"/>
      <c r="T208"/>
      <c r="U208"/>
    </row>
    <row r="209" spans="1:21" s="279" customFormat="1" ht="12.75" hidden="1">
      <c r="A209" s="273"/>
      <c r="B209" s="273" t="s">
        <v>175</v>
      </c>
      <c r="C209" s="273" t="s">
        <v>546</v>
      </c>
      <c r="D209" s="274" t="s">
        <v>569</v>
      </c>
      <c r="E209" s="275" t="s">
        <v>570</v>
      </c>
      <c r="F209" s="273" t="s">
        <v>179</v>
      </c>
      <c r="G209" s="276"/>
      <c r="H209" s="277">
        <v>359</v>
      </c>
      <c r="I209" s="277">
        <f>ROUND(G209*H209,2)</f>
        <v>0</v>
      </c>
      <c r="J209" s="278">
        <v>0.0075</v>
      </c>
      <c r="K209" s="276">
        <f>G209*J209</f>
        <v>0</v>
      </c>
      <c r="L209" s="278">
        <v>0</v>
      </c>
      <c r="M209" s="276">
        <f>G209*L209</f>
        <v>0</v>
      </c>
      <c r="N209"/>
      <c r="O209"/>
      <c r="P209"/>
      <c r="Q209"/>
      <c r="R209"/>
      <c r="S209"/>
      <c r="T209"/>
      <c r="U209"/>
    </row>
    <row r="210" spans="1:21" s="279" customFormat="1" ht="12.75" hidden="1">
      <c r="A210" s="273"/>
      <c r="B210" s="273" t="s">
        <v>175</v>
      </c>
      <c r="C210" s="273" t="s">
        <v>546</v>
      </c>
      <c r="D210" s="274" t="s">
        <v>571</v>
      </c>
      <c r="E210" s="275" t="s">
        <v>572</v>
      </c>
      <c r="F210" s="273" t="s">
        <v>179</v>
      </c>
      <c r="G210" s="276"/>
      <c r="H210" s="277">
        <v>527</v>
      </c>
      <c r="I210" s="277">
        <f>ROUND(G210*H210,2)</f>
        <v>0</v>
      </c>
      <c r="J210" s="278">
        <v>0.012</v>
      </c>
      <c r="K210" s="276">
        <f>G210*J210</f>
        <v>0</v>
      </c>
      <c r="L210" s="278">
        <v>0</v>
      </c>
      <c r="M210" s="276">
        <f>G210*L210</f>
        <v>0</v>
      </c>
      <c r="N210"/>
      <c r="O210"/>
      <c r="P210"/>
      <c r="Q210"/>
      <c r="R210"/>
      <c r="S210"/>
      <c r="T210"/>
      <c r="U210"/>
    </row>
    <row r="211" spans="1:21" s="279" customFormat="1" ht="12.75" hidden="1">
      <c r="A211" s="273"/>
      <c r="B211" s="273" t="s">
        <v>175</v>
      </c>
      <c r="C211" s="273" t="s">
        <v>546</v>
      </c>
      <c r="D211" s="274" t="s">
        <v>573</v>
      </c>
      <c r="E211" s="275" t="s">
        <v>574</v>
      </c>
      <c r="F211" s="273" t="s">
        <v>179</v>
      </c>
      <c r="G211" s="276"/>
      <c r="H211" s="277">
        <v>652</v>
      </c>
      <c r="I211" s="277">
        <f>ROUND(G211*H211,2)</f>
        <v>0</v>
      </c>
      <c r="J211" s="278">
        <v>0.015</v>
      </c>
      <c r="K211" s="276">
        <f>G211*J211</f>
        <v>0</v>
      </c>
      <c r="L211" s="278">
        <v>0</v>
      </c>
      <c r="M211" s="276">
        <f>G211*L211</f>
        <v>0</v>
      </c>
      <c r="N211"/>
      <c r="O211"/>
      <c r="P211"/>
      <c r="Q211"/>
      <c r="R211"/>
      <c r="S211"/>
      <c r="T211"/>
      <c r="U211"/>
    </row>
    <row r="212" spans="1:21" s="279" customFormat="1" ht="12.75" hidden="1">
      <c r="A212" s="273">
        <v>28</v>
      </c>
      <c r="B212" s="273" t="s">
        <v>175</v>
      </c>
      <c r="C212" s="273" t="s">
        <v>546</v>
      </c>
      <c r="D212" s="274" t="s">
        <v>575</v>
      </c>
      <c r="E212" s="275" t="s">
        <v>576</v>
      </c>
      <c r="F212" s="273" t="s">
        <v>179</v>
      </c>
      <c r="G212" s="276"/>
      <c r="H212" s="277">
        <v>49.4</v>
      </c>
      <c r="I212" s="277">
        <f>ROUND(G212*H212,2)</f>
        <v>0</v>
      </c>
      <c r="J212" s="278">
        <v>0</v>
      </c>
      <c r="K212" s="276">
        <f>G212*J212</f>
        <v>0</v>
      </c>
      <c r="L212" s="278">
        <v>0.0025</v>
      </c>
      <c r="M212" s="276">
        <f>G212*L212</f>
        <v>0</v>
      </c>
      <c r="N212"/>
      <c r="O212"/>
      <c r="P212"/>
      <c r="Q212"/>
      <c r="R212"/>
      <c r="S212"/>
      <c r="T212"/>
      <c r="U212"/>
    </row>
    <row r="213" spans="1:21" s="279" customFormat="1" ht="12.75" hidden="1">
      <c r="A213" s="273"/>
      <c r="B213" s="273" t="s">
        <v>175</v>
      </c>
      <c r="C213" s="273" t="s">
        <v>546</v>
      </c>
      <c r="D213" s="274" t="s">
        <v>577</v>
      </c>
      <c r="E213" s="275" t="s">
        <v>578</v>
      </c>
      <c r="F213" s="273" t="s">
        <v>179</v>
      </c>
      <c r="G213" s="276"/>
      <c r="H213" s="277">
        <v>120</v>
      </c>
      <c r="I213" s="277">
        <f>ROUND(G213*H213,2)</f>
        <v>0</v>
      </c>
      <c r="J213" s="278">
        <v>0</v>
      </c>
      <c r="K213" s="276">
        <f>G213*J213</f>
        <v>0</v>
      </c>
      <c r="L213" s="278">
        <v>0.003</v>
      </c>
      <c r="M213" s="276">
        <f>G213*L213</f>
        <v>0</v>
      </c>
      <c r="N213"/>
      <c r="O213"/>
      <c r="P213"/>
      <c r="Q213"/>
      <c r="R213"/>
      <c r="S213"/>
      <c r="T213"/>
      <c r="U213"/>
    </row>
    <row r="214" spans="1:21" s="279" customFormat="1" ht="12.75" hidden="1">
      <c r="A214" s="273"/>
      <c r="B214" s="273" t="s">
        <v>175</v>
      </c>
      <c r="C214" s="273" t="s">
        <v>546</v>
      </c>
      <c r="D214" s="274" t="s">
        <v>579</v>
      </c>
      <c r="E214" s="275" t="s">
        <v>580</v>
      </c>
      <c r="F214" s="273" t="s">
        <v>179</v>
      </c>
      <c r="G214" s="276"/>
      <c r="H214" s="277">
        <v>23.5</v>
      </c>
      <c r="I214" s="277">
        <f>ROUND(G214*H214,2)</f>
        <v>0</v>
      </c>
      <c r="J214" s="278">
        <v>0</v>
      </c>
      <c r="K214" s="276">
        <f>G214*J214</f>
        <v>0</v>
      </c>
      <c r="L214" s="278">
        <v>0.003</v>
      </c>
      <c r="M214" s="276">
        <f>G214*L214</f>
        <v>0</v>
      </c>
      <c r="N214"/>
      <c r="O214"/>
      <c r="P214"/>
      <c r="Q214"/>
      <c r="R214"/>
      <c r="S214"/>
      <c r="T214"/>
      <c r="U214"/>
    </row>
    <row r="215" spans="1:21" s="279" customFormat="1" ht="12.75" hidden="1">
      <c r="A215" s="273"/>
      <c r="B215" s="273" t="s">
        <v>175</v>
      </c>
      <c r="C215" s="273" t="s">
        <v>546</v>
      </c>
      <c r="D215" s="274" t="s">
        <v>581</v>
      </c>
      <c r="E215" s="275" t="s">
        <v>582</v>
      </c>
      <c r="F215" s="273" t="s">
        <v>199</v>
      </c>
      <c r="G215" s="276"/>
      <c r="H215" s="277">
        <v>103</v>
      </c>
      <c r="I215" s="277">
        <f>ROUND(G215*H215,2)</f>
        <v>0</v>
      </c>
      <c r="J215" s="278">
        <v>0.00017000000000000004</v>
      </c>
      <c r="K215" s="276">
        <f>G215*J215</f>
        <v>0</v>
      </c>
      <c r="L215" s="278">
        <v>0.0015</v>
      </c>
      <c r="M215" s="276">
        <f>G215*L215</f>
        <v>0</v>
      </c>
      <c r="N215"/>
      <c r="O215"/>
      <c r="P215"/>
      <c r="Q215"/>
      <c r="R215"/>
      <c r="S215"/>
      <c r="T215"/>
      <c r="U215"/>
    </row>
    <row r="216" spans="1:21" s="279" customFormat="1" ht="12.75" hidden="1">
      <c r="A216" s="273"/>
      <c r="B216" s="273" t="s">
        <v>175</v>
      </c>
      <c r="C216" s="273" t="s">
        <v>546</v>
      </c>
      <c r="D216" s="274" t="s">
        <v>583</v>
      </c>
      <c r="E216" s="275" t="s">
        <v>584</v>
      </c>
      <c r="F216" s="273" t="s">
        <v>199</v>
      </c>
      <c r="G216" s="276"/>
      <c r="H216" s="277">
        <v>166</v>
      </c>
      <c r="I216" s="277">
        <f>ROUND(G216*H216,2)</f>
        <v>0</v>
      </c>
      <c r="J216" s="278">
        <v>0.00035</v>
      </c>
      <c r="K216" s="276">
        <f>G216*J216</f>
        <v>0</v>
      </c>
      <c r="L216" s="278">
        <v>0.003</v>
      </c>
      <c r="M216" s="276">
        <f>G216*L216</f>
        <v>0</v>
      </c>
      <c r="N216"/>
      <c r="O216"/>
      <c r="P216"/>
      <c r="Q216"/>
      <c r="R216"/>
      <c r="S216"/>
      <c r="T216"/>
      <c r="U216"/>
    </row>
    <row r="217" spans="1:21" s="279" customFormat="1" ht="12.75" hidden="1">
      <c r="A217" s="273"/>
      <c r="B217" s="273" t="s">
        <v>175</v>
      </c>
      <c r="C217" s="273" t="s">
        <v>546</v>
      </c>
      <c r="D217" s="274" t="s">
        <v>585</v>
      </c>
      <c r="E217" s="275" t="s">
        <v>586</v>
      </c>
      <c r="F217" s="273" t="s">
        <v>199</v>
      </c>
      <c r="G217" s="276"/>
      <c r="H217" s="277">
        <v>267</v>
      </c>
      <c r="I217" s="277">
        <f>ROUND(G217*H217,2)</f>
        <v>0</v>
      </c>
      <c r="J217" s="278">
        <v>0.0007</v>
      </c>
      <c r="K217" s="276">
        <f>G217*J217</f>
        <v>0</v>
      </c>
      <c r="L217" s="278">
        <v>0.005</v>
      </c>
      <c r="M217" s="276">
        <f>G217*L217</f>
        <v>0</v>
      </c>
      <c r="N217"/>
      <c r="O217"/>
      <c r="P217"/>
      <c r="Q217"/>
      <c r="R217"/>
      <c r="S217"/>
      <c r="T217"/>
      <c r="U217"/>
    </row>
    <row r="218" spans="1:21" s="279" customFormat="1" ht="12.75" hidden="1">
      <c r="A218" s="273"/>
      <c r="B218" s="273" t="s">
        <v>175</v>
      </c>
      <c r="C218" s="273" t="s">
        <v>546</v>
      </c>
      <c r="D218" s="274" t="s">
        <v>587</v>
      </c>
      <c r="E218" s="275" t="s">
        <v>588</v>
      </c>
      <c r="F218" s="273" t="s">
        <v>199</v>
      </c>
      <c r="G218" s="276"/>
      <c r="H218" s="277">
        <v>436</v>
      </c>
      <c r="I218" s="277">
        <f>ROUND(G218*H218,2)</f>
        <v>0</v>
      </c>
      <c r="J218" s="278">
        <v>0.0013900000000000002</v>
      </c>
      <c r="K218" s="276">
        <f>G218*J218</f>
        <v>0</v>
      </c>
      <c r="L218" s="278">
        <v>0.01</v>
      </c>
      <c r="M218" s="276">
        <f>G218*L218</f>
        <v>0</v>
      </c>
      <c r="N218"/>
      <c r="O218"/>
      <c r="P218"/>
      <c r="Q218"/>
      <c r="R218"/>
      <c r="S218"/>
      <c r="T218"/>
      <c r="U218"/>
    </row>
    <row r="219" spans="1:21" s="279" customFormat="1" ht="12.75" hidden="1">
      <c r="A219" s="273">
        <v>29</v>
      </c>
      <c r="B219" s="273" t="s">
        <v>175</v>
      </c>
      <c r="C219" s="273" t="s">
        <v>546</v>
      </c>
      <c r="D219" s="274" t="s">
        <v>589</v>
      </c>
      <c r="E219" s="275" t="s">
        <v>590</v>
      </c>
      <c r="F219" s="273" t="s">
        <v>179</v>
      </c>
      <c r="G219" s="276"/>
      <c r="H219" s="277">
        <v>133</v>
      </c>
      <c r="I219" s="277">
        <f>ROUND(G219*H219,2)</f>
        <v>0</v>
      </c>
      <c r="J219" s="278">
        <v>0.0003</v>
      </c>
      <c r="K219" s="276">
        <f>G219*J219</f>
        <v>0</v>
      </c>
      <c r="L219" s="278">
        <v>0</v>
      </c>
      <c r="M219" s="276">
        <f>G219*L219</f>
        <v>0</v>
      </c>
      <c r="N219"/>
      <c r="O219"/>
      <c r="P219"/>
      <c r="Q219"/>
      <c r="R219"/>
      <c r="S219"/>
      <c r="T219"/>
      <c r="U219"/>
    </row>
    <row r="220" spans="1:21" s="293" customFormat="1" ht="25.5" customHeight="1" hidden="1">
      <c r="A220" s="273">
        <v>30</v>
      </c>
      <c r="B220" s="273" t="s">
        <v>469</v>
      </c>
      <c r="C220" s="273" t="s">
        <v>470</v>
      </c>
      <c r="D220" s="274" t="s">
        <v>591</v>
      </c>
      <c r="E220" s="275" t="s">
        <v>592</v>
      </c>
      <c r="F220" s="273" t="s">
        <v>179</v>
      </c>
      <c r="G220" s="276"/>
      <c r="H220" s="277">
        <v>510</v>
      </c>
      <c r="I220" s="277">
        <f>ROUND(G220*H220,2)</f>
        <v>0</v>
      </c>
      <c r="J220" s="278">
        <v>0.00287</v>
      </c>
      <c r="K220" s="276">
        <f>G220*J220</f>
        <v>0</v>
      </c>
      <c r="L220" s="278">
        <v>0</v>
      </c>
      <c r="M220" s="276">
        <f>G220*L220</f>
        <v>0</v>
      </c>
      <c r="N220"/>
      <c r="O220"/>
      <c r="P220"/>
      <c r="Q220"/>
      <c r="R220"/>
      <c r="S220"/>
      <c r="T220"/>
      <c r="U220"/>
    </row>
    <row r="221" spans="1:21" s="279" customFormat="1" ht="12.75" hidden="1">
      <c r="A221" s="273"/>
      <c r="B221" s="273" t="s">
        <v>175</v>
      </c>
      <c r="C221" s="273" t="s">
        <v>546</v>
      </c>
      <c r="D221" s="274" t="s">
        <v>593</v>
      </c>
      <c r="E221" s="275" t="s">
        <v>594</v>
      </c>
      <c r="F221" s="273" t="s">
        <v>179</v>
      </c>
      <c r="G221" s="276"/>
      <c r="H221" s="277">
        <v>209</v>
      </c>
      <c r="I221" s="277">
        <f>ROUND(G221*H221,2)</f>
        <v>0</v>
      </c>
      <c r="J221" s="278">
        <v>0.0004</v>
      </c>
      <c r="K221" s="276">
        <f>G221*J221</f>
        <v>0</v>
      </c>
      <c r="L221" s="278">
        <v>0</v>
      </c>
      <c r="M221" s="276">
        <f>G221*L221</f>
        <v>0</v>
      </c>
      <c r="N221"/>
      <c r="O221"/>
      <c r="P221"/>
      <c r="Q221"/>
      <c r="R221"/>
      <c r="S221"/>
      <c r="T221"/>
      <c r="U221"/>
    </row>
    <row r="222" spans="1:21" s="293" customFormat="1" ht="25.5" customHeight="1" hidden="1">
      <c r="A222" s="273"/>
      <c r="B222" s="273" t="s">
        <v>469</v>
      </c>
      <c r="C222" s="273" t="s">
        <v>470</v>
      </c>
      <c r="D222" s="274" t="s">
        <v>595</v>
      </c>
      <c r="E222" s="275" t="s">
        <v>596</v>
      </c>
      <c r="F222" s="273" t="s">
        <v>179</v>
      </c>
      <c r="G222" s="276"/>
      <c r="H222" s="277">
        <v>1060</v>
      </c>
      <c r="I222" s="277">
        <f>ROUND(G222*H222,2)</f>
        <v>0</v>
      </c>
      <c r="J222" s="278">
        <v>0.0029</v>
      </c>
      <c r="K222" s="276">
        <f>G222*J222</f>
        <v>0</v>
      </c>
      <c r="L222" s="278">
        <v>0</v>
      </c>
      <c r="M222" s="276">
        <f>G222*L222</f>
        <v>0</v>
      </c>
      <c r="N222"/>
      <c r="O222"/>
      <c r="P222"/>
      <c r="Q222"/>
      <c r="R222"/>
      <c r="S222"/>
      <c r="T222"/>
      <c r="U222"/>
    </row>
    <row r="223" spans="1:21" s="279" customFormat="1" ht="12.75" hidden="1">
      <c r="A223" s="273"/>
      <c r="B223" s="273" t="s">
        <v>175</v>
      </c>
      <c r="C223" s="273" t="s">
        <v>546</v>
      </c>
      <c r="D223" s="274" t="s">
        <v>597</v>
      </c>
      <c r="E223" s="275" t="s">
        <v>598</v>
      </c>
      <c r="F223" s="273" t="s">
        <v>280</v>
      </c>
      <c r="G223" s="276"/>
      <c r="H223" s="277">
        <v>52.8</v>
      </c>
      <c r="I223" s="277">
        <f>ROUND(G223*H223,2)</f>
        <v>0</v>
      </c>
      <c r="J223" s="278">
        <v>2E-05</v>
      </c>
      <c r="K223" s="276">
        <f>G223*J223</f>
        <v>0</v>
      </c>
      <c r="L223" s="278">
        <v>0</v>
      </c>
      <c r="M223" s="276">
        <f>G223*L223</f>
        <v>0</v>
      </c>
      <c r="N223"/>
      <c r="O223"/>
      <c r="P223"/>
      <c r="Q223"/>
      <c r="R223"/>
      <c r="S223"/>
      <c r="T223"/>
      <c r="U223"/>
    </row>
    <row r="224" spans="1:21" s="279" customFormat="1" ht="12.75" hidden="1">
      <c r="A224" s="273">
        <v>31</v>
      </c>
      <c r="B224" s="273" t="s">
        <v>175</v>
      </c>
      <c r="C224" s="273" t="s">
        <v>546</v>
      </c>
      <c r="D224" s="274" t="s">
        <v>599</v>
      </c>
      <c r="E224" s="275" t="s">
        <v>600</v>
      </c>
      <c r="F224" s="273" t="s">
        <v>280</v>
      </c>
      <c r="G224" s="276"/>
      <c r="H224" s="277">
        <v>62.5</v>
      </c>
      <c r="I224" s="277">
        <f>ROUND(G224*H224,2)</f>
        <v>0</v>
      </c>
      <c r="J224" s="278">
        <v>0</v>
      </c>
      <c r="K224" s="276">
        <f>G224*J224</f>
        <v>0</v>
      </c>
      <c r="L224" s="278">
        <v>0</v>
      </c>
      <c r="M224" s="276">
        <f>G224*L224</f>
        <v>0</v>
      </c>
      <c r="N224"/>
      <c r="O224"/>
      <c r="P224"/>
      <c r="Q224"/>
      <c r="R224"/>
      <c r="S224"/>
      <c r="T224"/>
      <c r="U224"/>
    </row>
    <row r="225" spans="1:21" s="279" customFormat="1" ht="12.75" hidden="1">
      <c r="A225" s="273"/>
      <c r="B225" s="273" t="s">
        <v>175</v>
      </c>
      <c r="C225" s="273" t="s">
        <v>546</v>
      </c>
      <c r="D225" s="274" t="s">
        <v>601</v>
      </c>
      <c r="E225" s="275" t="s">
        <v>602</v>
      </c>
      <c r="F225" s="273" t="s">
        <v>179</v>
      </c>
      <c r="G225" s="276"/>
      <c r="H225" s="277">
        <v>184</v>
      </c>
      <c r="I225" s="277">
        <f>ROUND(G225*H225,2)</f>
        <v>0</v>
      </c>
      <c r="J225" s="278">
        <v>0.0003</v>
      </c>
      <c r="K225" s="276">
        <f>G225*J225</f>
        <v>0</v>
      </c>
      <c r="L225" s="278">
        <v>0</v>
      </c>
      <c r="M225" s="276">
        <f>G225*L225</f>
        <v>0</v>
      </c>
      <c r="N225"/>
      <c r="O225"/>
      <c r="P225"/>
      <c r="Q225"/>
      <c r="R225"/>
      <c r="S225"/>
      <c r="T225"/>
      <c r="U225"/>
    </row>
    <row r="226" spans="1:21" s="293" customFormat="1" ht="25.5" customHeight="1" hidden="1">
      <c r="A226" s="273"/>
      <c r="B226" s="273" t="s">
        <v>469</v>
      </c>
      <c r="C226" s="273" t="s">
        <v>470</v>
      </c>
      <c r="D226" s="274" t="s">
        <v>603</v>
      </c>
      <c r="E226" s="275" t="s">
        <v>604</v>
      </c>
      <c r="F226" s="273" t="s">
        <v>179</v>
      </c>
      <c r="G226" s="276"/>
      <c r="H226" s="277">
        <v>474</v>
      </c>
      <c r="I226" s="277">
        <f>ROUND(G226*H226,2)</f>
        <v>0</v>
      </c>
      <c r="J226" s="278">
        <v>0.00368</v>
      </c>
      <c r="K226" s="276">
        <f>G226*J226</f>
        <v>0</v>
      </c>
      <c r="L226" s="278">
        <v>0</v>
      </c>
      <c r="M226" s="276">
        <f>G226*L226</f>
        <v>0</v>
      </c>
      <c r="N226"/>
      <c r="O226"/>
      <c r="P226"/>
      <c r="Q226"/>
      <c r="R226"/>
      <c r="S226"/>
      <c r="T226"/>
      <c r="U226"/>
    </row>
    <row r="227" spans="1:21" s="279" customFormat="1" ht="12.75" hidden="1">
      <c r="A227" s="273"/>
      <c r="B227" s="273" t="s">
        <v>175</v>
      </c>
      <c r="C227" s="273" t="s">
        <v>546</v>
      </c>
      <c r="D227" s="274" t="s">
        <v>605</v>
      </c>
      <c r="E227" s="275" t="s">
        <v>606</v>
      </c>
      <c r="F227" s="273" t="s">
        <v>179</v>
      </c>
      <c r="G227" s="276"/>
      <c r="H227" s="277">
        <v>280</v>
      </c>
      <c r="I227" s="277">
        <f>ROUND(G227*H227,2)</f>
        <v>0</v>
      </c>
      <c r="J227" s="278">
        <v>0.0007</v>
      </c>
      <c r="K227" s="276">
        <f>G227*J227</f>
        <v>0</v>
      </c>
      <c r="L227" s="278">
        <v>0</v>
      </c>
      <c r="M227" s="276">
        <f>G227*L227</f>
        <v>0</v>
      </c>
      <c r="N227"/>
      <c r="O227"/>
      <c r="P227"/>
      <c r="Q227"/>
      <c r="R227"/>
      <c r="S227"/>
      <c r="T227"/>
      <c r="U227"/>
    </row>
    <row r="228" spans="1:21" s="279" customFormat="1" ht="12.75" hidden="1">
      <c r="A228" s="273">
        <v>32</v>
      </c>
      <c r="B228" s="273" t="s">
        <v>175</v>
      </c>
      <c r="C228" s="273" t="s">
        <v>546</v>
      </c>
      <c r="D228" s="274" t="s">
        <v>607</v>
      </c>
      <c r="E228" s="275" t="s">
        <v>608</v>
      </c>
      <c r="F228" s="273" t="s">
        <v>280</v>
      </c>
      <c r="G228" s="276"/>
      <c r="H228" s="277">
        <v>12.4</v>
      </c>
      <c r="I228" s="277">
        <f>ROUND(G228*H228,2)</f>
        <v>0</v>
      </c>
      <c r="J228" s="278">
        <v>0</v>
      </c>
      <c r="K228" s="276">
        <f>G228*J228</f>
        <v>0</v>
      </c>
      <c r="L228" s="278">
        <v>0.0003</v>
      </c>
      <c r="M228" s="276">
        <f>G228*L228</f>
        <v>0</v>
      </c>
      <c r="N228"/>
      <c r="O228"/>
      <c r="P228"/>
      <c r="Q228"/>
      <c r="R228"/>
      <c r="S228"/>
      <c r="T228"/>
      <c r="U228"/>
    </row>
    <row r="229" spans="1:21" s="279" customFormat="1" ht="12.75" hidden="1">
      <c r="A229" s="273"/>
      <c r="B229" s="273" t="s">
        <v>175</v>
      </c>
      <c r="C229" s="273" t="s">
        <v>546</v>
      </c>
      <c r="D229" s="274" t="s">
        <v>609</v>
      </c>
      <c r="E229" s="275" t="s">
        <v>610</v>
      </c>
      <c r="F229" s="273" t="s">
        <v>280</v>
      </c>
      <c r="G229" s="276"/>
      <c r="H229" s="277">
        <v>126</v>
      </c>
      <c r="I229" s="277">
        <f>ROUND(G229*H229,2)</f>
        <v>0</v>
      </c>
      <c r="J229" s="278">
        <v>2E-05</v>
      </c>
      <c r="K229" s="276">
        <f>G229*J229</f>
        <v>0</v>
      </c>
      <c r="L229" s="278">
        <v>0</v>
      </c>
      <c r="M229" s="276">
        <f>G229*L229</f>
        <v>0</v>
      </c>
      <c r="N229"/>
      <c r="O229"/>
      <c r="P229"/>
      <c r="Q229"/>
      <c r="R229"/>
      <c r="S229"/>
      <c r="T229"/>
      <c r="U229"/>
    </row>
    <row r="230" spans="1:21" s="293" customFormat="1" ht="12.75" hidden="1">
      <c r="A230" s="273">
        <v>33</v>
      </c>
      <c r="B230" s="273" t="s">
        <v>469</v>
      </c>
      <c r="C230" s="273" t="s">
        <v>470</v>
      </c>
      <c r="D230" s="274" t="s">
        <v>611</v>
      </c>
      <c r="E230" s="275" t="s">
        <v>612</v>
      </c>
      <c r="F230" s="273" t="s">
        <v>280</v>
      </c>
      <c r="G230" s="276"/>
      <c r="H230" s="277">
        <v>21</v>
      </c>
      <c r="I230" s="277">
        <f>ROUND(G230*H230,2)</f>
        <v>0</v>
      </c>
      <c r="J230" s="278">
        <v>0.00015000000000000001</v>
      </c>
      <c r="K230" s="276">
        <f>G230*J230</f>
        <v>0</v>
      </c>
      <c r="L230" s="278">
        <v>0</v>
      </c>
      <c r="M230" s="276">
        <f>G230*L230</f>
        <v>0</v>
      </c>
      <c r="N230"/>
      <c r="O230"/>
      <c r="P230"/>
      <c r="Q230"/>
      <c r="R230"/>
      <c r="S230"/>
      <c r="T230"/>
      <c r="U230"/>
    </row>
    <row r="231" spans="1:21" s="279" customFormat="1" ht="12.75" hidden="1">
      <c r="A231" s="273">
        <v>34</v>
      </c>
      <c r="B231" s="273" t="s">
        <v>175</v>
      </c>
      <c r="C231" s="273" t="s">
        <v>546</v>
      </c>
      <c r="D231" s="274" t="s">
        <v>613</v>
      </c>
      <c r="E231" s="275" t="s">
        <v>614</v>
      </c>
      <c r="F231" s="273" t="s">
        <v>280</v>
      </c>
      <c r="G231" s="276"/>
      <c r="H231" s="277">
        <v>92.4</v>
      </c>
      <c r="I231" s="277">
        <f>ROUND(G231*H231,2)</f>
        <v>0</v>
      </c>
      <c r="J231" s="278">
        <v>3.0000000000000004E-05</v>
      </c>
      <c r="K231" s="276">
        <f>G231*J231</f>
        <v>0</v>
      </c>
      <c r="L231" s="278">
        <v>0</v>
      </c>
      <c r="M231" s="276">
        <f>G231*L231</f>
        <v>0</v>
      </c>
      <c r="N231"/>
      <c r="O231"/>
      <c r="P231"/>
      <c r="Q231"/>
      <c r="R231"/>
      <c r="S231"/>
      <c r="T231"/>
      <c r="U231"/>
    </row>
    <row r="232" spans="1:21" s="279" customFormat="1" ht="12.75" hidden="1">
      <c r="A232" s="273">
        <v>35</v>
      </c>
      <c r="B232" s="273" t="s">
        <v>175</v>
      </c>
      <c r="C232" s="273" t="s">
        <v>546</v>
      </c>
      <c r="D232" s="274" t="s">
        <v>615</v>
      </c>
      <c r="E232" s="275" t="s">
        <v>616</v>
      </c>
      <c r="F232" s="273" t="s">
        <v>179</v>
      </c>
      <c r="G232" s="276"/>
      <c r="H232" s="277">
        <v>34.7</v>
      </c>
      <c r="I232" s="277">
        <f>ROUND(G232*H232,2)</f>
        <v>0</v>
      </c>
      <c r="J232" s="278">
        <v>0</v>
      </c>
      <c r="K232" s="276">
        <f>G232*J232</f>
        <v>0</v>
      </c>
      <c r="L232" s="278">
        <v>0</v>
      </c>
      <c r="M232" s="276">
        <f>G232*L232</f>
        <v>0</v>
      </c>
      <c r="N232"/>
      <c r="O232"/>
      <c r="P232"/>
      <c r="Q232"/>
      <c r="R232"/>
      <c r="S232"/>
      <c r="T232"/>
      <c r="U232"/>
    </row>
    <row r="233" spans="1:21" s="279" customFormat="1" ht="12.75" hidden="1">
      <c r="A233" s="273"/>
      <c r="B233" s="273" t="s">
        <v>175</v>
      </c>
      <c r="C233" s="273" t="s">
        <v>546</v>
      </c>
      <c r="D233" s="274" t="s">
        <v>617</v>
      </c>
      <c r="E233" s="275" t="s">
        <v>618</v>
      </c>
      <c r="F233" s="273" t="s">
        <v>179</v>
      </c>
      <c r="G233" s="276"/>
      <c r="H233" s="277">
        <v>137</v>
      </c>
      <c r="I233" s="277">
        <f>ROUND(G233*H233,2)</f>
        <v>0</v>
      </c>
      <c r="J233" s="278">
        <v>5E-05</v>
      </c>
      <c r="K233" s="276">
        <f>G233*J233</f>
        <v>0</v>
      </c>
      <c r="L233" s="278">
        <v>0</v>
      </c>
      <c r="M233" s="276">
        <f>G233*L233</f>
        <v>0</v>
      </c>
      <c r="N233"/>
      <c r="O233"/>
      <c r="P233"/>
      <c r="Q233"/>
      <c r="R233"/>
      <c r="S233"/>
      <c r="T233"/>
      <c r="U233"/>
    </row>
    <row r="234" spans="1:21" s="279" customFormat="1" ht="12.75" hidden="1">
      <c r="A234" s="273"/>
      <c r="B234" s="273" t="s">
        <v>175</v>
      </c>
      <c r="C234" s="273" t="s">
        <v>546</v>
      </c>
      <c r="D234" s="274" t="s">
        <v>619</v>
      </c>
      <c r="E234" s="275" t="s">
        <v>620</v>
      </c>
      <c r="F234" s="273" t="s">
        <v>179</v>
      </c>
      <c r="G234" s="276"/>
      <c r="H234" s="277">
        <v>200</v>
      </c>
      <c r="I234" s="277">
        <f>ROUND(G234*H234,2)</f>
        <v>0</v>
      </c>
      <c r="J234" s="278">
        <v>0.0001</v>
      </c>
      <c r="K234" s="276">
        <f>G234*J234</f>
        <v>0</v>
      </c>
      <c r="L234" s="278">
        <v>0</v>
      </c>
      <c r="M234" s="276">
        <f>G234*L234</f>
        <v>0</v>
      </c>
      <c r="N234"/>
      <c r="O234"/>
      <c r="P234"/>
      <c r="Q234"/>
      <c r="R234"/>
      <c r="S234"/>
      <c r="T234"/>
      <c r="U234"/>
    </row>
    <row r="235" spans="1:21" s="279" customFormat="1" ht="12.75" hidden="1">
      <c r="A235" s="273"/>
      <c r="B235" s="273" t="s">
        <v>175</v>
      </c>
      <c r="C235" s="273" t="s">
        <v>546</v>
      </c>
      <c r="D235" s="274" t="s">
        <v>621</v>
      </c>
      <c r="E235" s="275" t="s">
        <v>622</v>
      </c>
      <c r="F235" s="273" t="s">
        <v>179</v>
      </c>
      <c r="G235" s="276"/>
      <c r="H235" s="277">
        <v>37.8</v>
      </c>
      <c r="I235" s="277">
        <f>ROUND(G235*H235,2)</f>
        <v>0</v>
      </c>
      <c r="J235" s="278">
        <v>3.0000000000000004E-05</v>
      </c>
      <c r="K235" s="276">
        <f>G235*J235</f>
        <v>0</v>
      </c>
      <c r="L235" s="278">
        <v>0</v>
      </c>
      <c r="M235" s="276">
        <f>G235*L235</f>
        <v>0</v>
      </c>
      <c r="N235"/>
      <c r="O235"/>
      <c r="P235"/>
      <c r="Q235"/>
      <c r="R235"/>
      <c r="S235"/>
      <c r="T235"/>
      <c r="U235"/>
    </row>
    <row r="236" spans="1:21" s="279" customFormat="1" ht="12.75" hidden="1">
      <c r="A236" s="273"/>
      <c r="B236" s="273" t="s">
        <v>175</v>
      </c>
      <c r="C236" s="273" t="s">
        <v>546</v>
      </c>
      <c r="D236" s="274" t="s">
        <v>623</v>
      </c>
      <c r="E236" s="275" t="s">
        <v>624</v>
      </c>
      <c r="F236" s="273" t="s">
        <v>179</v>
      </c>
      <c r="G236" s="276"/>
      <c r="H236" s="277">
        <v>55.1</v>
      </c>
      <c r="I236" s="277">
        <f>ROUND(G236*H236,2)</f>
        <v>0</v>
      </c>
      <c r="J236" s="278">
        <v>3.0000000000000004E-05</v>
      </c>
      <c r="K236" s="276">
        <f>G236*J236</f>
        <v>0</v>
      </c>
      <c r="L236" s="278">
        <v>0</v>
      </c>
      <c r="M236" s="276">
        <f>G236*L236</f>
        <v>0</v>
      </c>
      <c r="N236"/>
      <c r="O236"/>
      <c r="P236"/>
      <c r="Q236"/>
      <c r="R236"/>
      <c r="S236"/>
      <c r="T236"/>
      <c r="U236"/>
    </row>
    <row r="237" spans="1:21" s="279" customFormat="1" ht="12.75" hidden="1">
      <c r="A237" s="273"/>
      <c r="B237" s="273" t="s">
        <v>175</v>
      </c>
      <c r="C237" s="273" t="s">
        <v>546</v>
      </c>
      <c r="D237" s="274" t="s">
        <v>625</v>
      </c>
      <c r="E237" s="275" t="s">
        <v>626</v>
      </c>
      <c r="F237" s="273" t="s">
        <v>179</v>
      </c>
      <c r="G237" s="276"/>
      <c r="H237" s="277">
        <v>67.3</v>
      </c>
      <c r="I237" s="277">
        <f>ROUND(G237*H237,2)</f>
        <v>0</v>
      </c>
      <c r="J237" s="278">
        <v>5E-05</v>
      </c>
      <c r="K237" s="276">
        <f>G237*J237</f>
        <v>0</v>
      </c>
      <c r="L237" s="278">
        <v>0</v>
      </c>
      <c r="M237" s="276">
        <f>G237*L237</f>
        <v>0</v>
      </c>
      <c r="N237"/>
      <c r="O237"/>
      <c r="P237"/>
      <c r="Q237"/>
      <c r="R237"/>
      <c r="S237"/>
      <c r="T237"/>
      <c r="U237"/>
    </row>
    <row r="238" spans="1:21" s="279" customFormat="1" ht="12.75" hidden="1">
      <c r="A238" s="273"/>
      <c r="B238" s="273" t="s">
        <v>175</v>
      </c>
      <c r="C238" s="273" t="s">
        <v>546</v>
      </c>
      <c r="D238" s="274" t="s">
        <v>627</v>
      </c>
      <c r="E238" s="275" t="s">
        <v>628</v>
      </c>
      <c r="F238" s="273" t="s">
        <v>280</v>
      </c>
      <c r="G238" s="276"/>
      <c r="H238" s="277">
        <v>7.08</v>
      </c>
      <c r="I238" s="277">
        <f>ROUND(G238*H238,2)</f>
        <v>0</v>
      </c>
      <c r="J238" s="278">
        <v>0</v>
      </c>
      <c r="K238" s="276">
        <f>G238*J238</f>
        <v>0</v>
      </c>
      <c r="L238" s="278">
        <v>0</v>
      </c>
      <c r="M238" s="276">
        <f>G238*L238</f>
        <v>0</v>
      </c>
      <c r="N238"/>
      <c r="O238"/>
      <c r="P238"/>
      <c r="Q238"/>
      <c r="R238"/>
      <c r="S238"/>
      <c r="T238"/>
      <c r="U238"/>
    </row>
    <row r="239" spans="1:21" s="279" customFormat="1" ht="12.75" hidden="1">
      <c r="A239" s="273">
        <v>36</v>
      </c>
      <c r="B239" s="273" t="s">
        <v>175</v>
      </c>
      <c r="C239" s="273" t="s">
        <v>546</v>
      </c>
      <c r="D239" s="274" t="s">
        <v>629</v>
      </c>
      <c r="E239" s="275" t="s">
        <v>630</v>
      </c>
      <c r="F239" s="273" t="s">
        <v>179</v>
      </c>
      <c r="G239" s="276"/>
      <c r="H239" s="277">
        <v>149</v>
      </c>
      <c r="I239" s="277">
        <f>ROUND(G239*H239,2)</f>
        <v>0</v>
      </c>
      <c r="J239" s="278">
        <v>0</v>
      </c>
      <c r="K239" s="276">
        <f>G239*J239</f>
        <v>0</v>
      </c>
      <c r="L239" s="278">
        <v>0</v>
      </c>
      <c r="M239" s="276">
        <f>G239*L239</f>
        <v>0</v>
      </c>
      <c r="N239"/>
      <c r="O239"/>
      <c r="P239"/>
      <c r="Q239"/>
      <c r="R239"/>
      <c r="S239"/>
      <c r="T239"/>
      <c r="U239"/>
    </row>
    <row r="240" spans="1:21" s="279" customFormat="1" ht="12.75" hidden="1">
      <c r="A240" s="273"/>
      <c r="B240" s="273" t="s">
        <v>175</v>
      </c>
      <c r="C240" s="273" t="s">
        <v>546</v>
      </c>
      <c r="D240" s="274" t="s">
        <v>631</v>
      </c>
      <c r="E240" s="275" t="s">
        <v>632</v>
      </c>
      <c r="F240" s="273" t="s">
        <v>127</v>
      </c>
      <c r="G240" s="276"/>
      <c r="H240" s="277">
        <v>0.37</v>
      </c>
      <c r="I240" s="277">
        <f>ROUND(G240*H240,2)</f>
        <v>0</v>
      </c>
      <c r="J240" s="278">
        <v>0</v>
      </c>
      <c r="K240" s="276">
        <f>G240*J240</f>
        <v>0</v>
      </c>
      <c r="L240" s="278">
        <v>0</v>
      </c>
      <c r="M240" s="276">
        <f>G240*L240</f>
        <v>0</v>
      </c>
      <c r="N240"/>
      <c r="O240"/>
      <c r="P240"/>
      <c r="Q240"/>
      <c r="R240"/>
      <c r="S240"/>
      <c r="T240"/>
      <c r="U240"/>
    </row>
    <row r="241" spans="1:21" s="279" customFormat="1" ht="12.75" hidden="1">
      <c r="A241" s="273">
        <v>37</v>
      </c>
      <c r="B241" s="273" t="s">
        <v>175</v>
      </c>
      <c r="C241" s="273" t="s">
        <v>546</v>
      </c>
      <c r="D241" s="274" t="s">
        <v>633</v>
      </c>
      <c r="E241" s="275" t="s">
        <v>634</v>
      </c>
      <c r="F241" s="273" t="s">
        <v>127</v>
      </c>
      <c r="G241" s="276"/>
      <c r="H241" s="277">
        <v>0.38</v>
      </c>
      <c r="I241" s="277">
        <f>ROUND(G241*H241,2)</f>
        <v>0</v>
      </c>
      <c r="J241" s="278">
        <v>0</v>
      </c>
      <c r="K241" s="276">
        <f>G241*J241</f>
        <v>0</v>
      </c>
      <c r="L241" s="278">
        <v>0</v>
      </c>
      <c r="M241" s="276">
        <f>G241*L241</f>
        <v>0</v>
      </c>
      <c r="N241"/>
      <c r="O241"/>
      <c r="P241"/>
      <c r="Q241"/>
      <c r="R241"/>
      <c r="S241"/>
      <c r="T241"/>
      <c r="U241"/>
    </row>
    <row r="242" spans="1:21" s="279" customFormat="1" ht="12.75" hidden="1">
      <c r="A242" s="273"/>
      <c r="B242" s="273" t="s">
        <v>175</v>
      </c>
      <c r="C242" s="273" t="s">
        <v>546</v>
      </c>
      <c r="D242" s="274" t="s">
        <v>635</v>
      </c>
      <c r="E242" s="275" t="s">
        <v>636</v>
      </c>
      <c r="F242" s="273" t="s">
        <v>127</v>
      </c>
      <c r="G242" s="276"/>
      <c r="H242" s="277">
        <v>0.4</v>
      </c>
      <c r="I242" s="277">
        <f>ROUND(G242*H242,2)</f>
        <v>0</v>
      </c>
      <c r="J242" s="278">
        <v>0</v>
      </c>
      <c r="K242" s="276">
        <f>G242*J242</f>
        <v>0</v>
      </c>
      <c r="L242" s="278">
        <v>0</v>
      </c>
      <c r="M242" s="276">
        <f>G242*L242</f>
        <v>0</v>
      </c>
      <c r="N242"/>
      <c r="O242"/>
      <c r="P242"/>
      <c r="Q242"/>
      <c r="R242"/>
      <c r="S242"/>
      <c r="T242"/>
      <c r="U242"/>
    </row>
    <row r="243" spans="2:21" s="268" customFormat="1" ht="12.75" hidden="1">
      <c r="B243" s="269" t="s">
        <v>68</v>
      </c>
      <c r="D243" s="270">
        <v>763</v>
      </c>
      <c r="E243" s="270" t="s">
        <v>637</v>
      </c>
      <c r="H243" s="280"/>
      <c r="I243" s="271">
        <f>SUM(I244:I252)</f>
        <v>0</v>
      </c>
      <c r="K243" s="272">
        <f>SUM(K246:K252)</f>
        <v>0</v>
      </c>
      <c r="M243" s="272">
        <f>SUM(M246:M252)</f>
        <v>0</v>
      </c>
      <c r="N243"/>
      <c r="O243"/>
      <c r="P243"/>
      <c r="Q243"/>
      <c r="R243"/>
      <c r="S243"/>
      <c r="T243"/>
      <c r="U243"/>
    </row>
    <row r="244" spans="1:21" s="284" customFormat="1" ht="12.75" hidden="1">
      <c r="A244" s="289"/>
      <c r="B244" s="289" t="s">
        <v>175</v>
      </c>
      <c r="C244" s="289">
        <v>763</v>
      </c>
      <c r="D244" s="290" t="s">
        <v>638</v>
      </c>
      <c r="E244" s="291" t="s">
        <v>639</v>
      </c>
      <c r="F244" s="289" t="s">
        <v>179</v>
      </c>
      <c r="G244" s="283"/>
      <c r="H244" s="292">
        <v>126</v>
      </c>
      <c r="I244" s="292">
        <f>ROUND(G244*H244,2)</f>
        <v>0</v>
      </c>
      <c r="J244" s="282"/>
      <c r="K244" s="283"/>
      <c r="L244" s="282"/>
      <c r="M244" s="283"/>
      <c r="N244"/>
      <c r="O244"/>
      <c r="P244"/>
      <c r="Q244"/>
      <c r="R244"/>
      <c r="S244"/>
      <c r="T244"/>
      <c r="U244"/>
    </row>
    <row r="245" spans="1:21" s="284" customFormat="1" ht="25.5" customHeight="1" hidden="1">
      <c r="A245" s="289"/>
      <c r="B245" s="289" t="s">
        <v>175</v>
      </c>
      <c r="C245" s="289">
        <v>763</v>
      </c>
      <c r="D245" s="290" t="s">
        <v>640</v>
      </c>
      <c r="E245" s="291" t="s">
        <v>641</v>
      </c>
      <c r="F245" s="289" t="s">
        <v>179</v>
      </c>
      <c r="G245" s="283"/>
      <c r="H245" s="292">
        <v>348</v>
      </c>
      <c r="I245" s="292">
        <f>ROUND(G245*H245,2)</f>
        <v>0</v>
      </c>
      <c r="J245" s="282"/>
      <c r="K245" s="283"/>
      <c r="L245" s="282"/>
      <c r="M245" s="283"/>
      <c r="N245"/>
      <c r="O245"/>
      <c r="P245"/>
      <c r="Q245"/>
      <c r="R245"/>
      <c r="S245"/>
      <c r="T245"/>
      <c r="U245"/>
    </row>
    <row r="246" spans="1:21" s="284" customFormat="1" ht="12.75" hidden="1">
      <c r="A246" s="289"/>
      <c r="B246" s="289" t="s">
        <v>469</v>
      </c>
      <c r="C246" s="289">
        <v>590</v>
      </c>
      <c r="D246" s="290" t="s">
        <v>642</v>
      </c>
      <c r="E246" s="291" t="s">
        <v>643</v>
      </c>
      <c r="F246" s="289" t="s">
        <v>179</v>
      </c>
      <c r="G246" s="283"/>
      <c r="H246" s="292">
        <v>150</v>
      </c>
      <c r="I246" s="292">
        <f>ROUND(G246*H246,2)</f>
        <v>0</v>
      </c>
      <c r="J246" s="282">
        <v>0</v>
      </c>
      <c r="K246" s="283">
        <f>G246*J246</f>
        <v>0</v>
      </c>
      <c r="L246" s="282">
        <v>0.0815</v>
      </c>
      <c r="M246" s="283">
        <f>G246*L246</f>
        <v>0</v>
      </c>
      <c r="N246"/>
      <c r="O246"/>
      <c r="P246"/>
      <c r="Q246"/>
      <c r="R246"/>
      <c r="S246"/>
      <c r="T246"/>
      <c r="U246"/>
    </row>
    <row r="247" spans="1:21" s="284" customFormat="1" ht="12.75" hidden="1">
      <c r="A247" s="289"/>
      <c r="B247" s="289" t="s">
        <v>469</v>
      </c>
      <c r="C247" s="289">
        <v>590</v>
      </c>
      <c r="D247" s="290" t="s">
        <v>644</v>
      </c>
      <c r="E247" s="291" t="s">
        <v>645</v>
      </c>
      <c r="F247" s="289" t="s">
        <v>280</v>
      </c>
      <c r="G247" s="283"/>
      <c r="H247" s="292">
        <v>30.2</v>
      </c>
      <c r="I247" s="292">
        <f>ROUND(G247*H247,2)</f>
        <v>0</v>
      </c>
      <c r="J247" s="282">
        <v>0</v>
      </c>
      <c r="K247" s="283">
        <f>G247*J247</f>
        <v>0</v>
      </c>
      <c r="L247" s="282">
        <v>0.0272</v>
      </c>
      <c r="M247" s="283">
        <f>G247*L247</f>
        <v>0</v>
      </c>
      <c r="N247"/>
      <c r="O247"/>
      <c r="P247"/>
      <c r="Q247"/>
      <c r="R247"/>
      <c r="S247"/>
      <c r="T247"/>
      <c r="U247"/>
    </row>
    <row r="248" spans="1:21" s="284" customFormat="1" ht="12.75" hidden="1">
      <c r="A248" s="289"/>
      <c r="B248" s="289" t="s">
        <v>469</v>
      </c>
      <c r="C248" s="289">
        <v>590</v>
      </c>
      <c r="D248" s="290" t="s">
        <v>644</v>
      </c>
      <c r="E248" s="291" t="s">
        <v>646</v>
      </c>
      <c r="F248" s="289" t="s">
        <v>280</v>
      </c>
      <c r="G248" s="283"/>
      <c r="H248" s="292">
        <v>30.2</v>
      </c>
      <c r="I248" s="292">
        <f>ROUND(G248*H248,2)</f>
        <v>0</v>
      </c>
      <c r="J248" s="282">
        <v>0</v>
      </c>
      <c r="K248" s="283">
        <f>G248*J248</f>
        <v>0</v>
      </c>
      <c r="L248" s="282">
        <v>0.0272</v>
      </c>
      <c r="M248" s="283">
        <f>G248*L248</f>
        <v>0</v>
      </c>
      <c r="N248"/>
      <c r="O248"/>
      <c r="P248"/>
      <c r="Q248"/>
      <c r="R248"/>
      <c r="S248"/>
      <c r="T248"/>
      <c r="U248"/>
    </row>
    <row r="249" spans="1:21" s="284" customFormat="1" ht="12.75" hidden="1">
      <c r="A249" s="289"/>
      <c r="B249" s="289" t="s">
        <v>469</v>
      </c>
      <c r="C249" s="289">
        <v>590</v>
      </c>
      <c r="D249" s="290" t="s">
        <v>647</v>
      </c>
      <c r="E249" s="291" t="s">
        <v>648</v>
      </c>
      <c r="F249" s="289" t="s">
        <v>280</v>
      </c>
      <c r="G249" s="283"/>
      <c r="H249" s="292">
        <v>29</v>
      </c>
      <c r="I249" s="292">
        <f>ROUND(G249*H249,2)</f>
        <v>0</v>
      </c>
      <c r="J249" s="282">
        <v>0</v>
      </c>
      <c r="K249" s="283">
        <f>G249*J249</f>
        <v>0</v>
      </c>
      <c r="L249" s="282">
        <v>0.0272</v>
      </c>
      <c r="M249" s="283">
        <f>G249*L249</f>
        <v>0</v>
      </c>
      <c r="N249"/>
      <c r="O249"/>
      <c r="P249"/>
      <c r="Q249"/>
      <c r="R249"/>
      <c r="S249"/>
      <c r="T249"/>
      <c r="U249"/>
    </row>
    <row r="250" spans="1:21" s="284" customFormat="1" ht="12.75" hidden="1">
      <c r="A250" s="289"/>
      <c r="B250" s="289" t="s">
        <v>469</v>
      </c>
      <c r="C250" s="289">
        <v>590</v>
      </c>
      <c r="D250" s="290" t="s">
        <v>649</v>
      </c>
      <c r="E250" s="291" t="s">
        <v>650</v>
      </c>
      <c r="F250" s="289" t="s">
        <v>280</v>
      </c>
      <c r="G250" s="283"/>
      <c r="H250" s="292">
        <v>129</v>
      </c>
      <c r="I250" s="292">
        <f>ROUND(G250*H250,2)</f>
        <v>0</v>
      </c>
      <c r="J250" s="282">
        <v>0.0029</v>
      </c>
      <c r="K250" s="283">
        <f>G250*J250</f>
        <v>0</v>
      </c>
      <c r="L250" s="282">
        <v>0</v>
      </c>
      <c r="M250" s="283">
        <f>G250*L250</f>
        <v>0</v>
      </c>
      <c r="N250"/>
      <c r="O250"/>
      <c r="P250"/>
      <c r="Q250"/>
      <c r="R250"/>
      <c r="S250"/>
      <c r="T250"/>
      <c r="U250"/>
    </row>
    <row r="251" spans="1:21" s="284" customFormat="1" ht="12.75" hidden="1">
      <c r="A251" s="289"/>
      <c r="B251" s="289" t="s">
        <v>469</v>
      </c>
      <c r="C251" s="289">
        <v>590</v>
      </c>
      <c r="D251" s="290" t="s">
        <v>651</v>
      </c>
      <c r="E251" s="291" t="s">
        <v>652</v>
      </c>
      <c r="F251" s="289" t="s">
        <v>199</v>
      </c>
      <c r="G251" s="283"/>
      <c r="H251" s="292">
        <v>6</v>
      </c>
      <c r="I251" s="292">
        <f>ROUND(G251*H251,2)</f>
        <v>0</v>
      </c>
      <c r="J251" s="282">
        <v>0.003</v>
      </c>
      <c r="K251" s="283">
        <f>G251*J251</f>
        <v>0</v>
      </c>
      <c r="L251" s="282">
        <v>0</v>
      </c>
      <c r="M251" s="283">
        <f>G251*L251</f>
        <v>0</v>
      </c>
      <c r="N251"/>
      <c r="O251"/>
      <c r="P251"/>
      <c r="Q251"/>
      <c r="R251"/>
      <c r="S251"/>
      <c r="T251"/>
      <c r="U251"/>
    </row>
    <row r="252" spans="1:21" s="284" customFormat="1" ht="12.75" hidden="1">
      <c r="A252" s="289"/>
      <c r="B252" s="289" t="s">
        <v>469</v>
      </c>
      <c r="C252" s="289">
        <v>590</v>
      </c>
      <c r="D252" s="290" t="s">
        <v>653</v>
      </c>
      <c r="E252" s="291" t="s">
        <v>654</v>
      </c>
      <c r="F252" s="289" t="s">
        <v>199</v>
      </c>
      <c r="G252" s="283"/>
      <c r="H252" s="292">
        <v>1.3</v>
      </c>
      <c r="I252" s="292">
        <f>ROUND(G252*H252,2)</f>
        <v>0</v>
      </c>
      <c r="J252" s="282">
        <v>0.003</v>
      </c>
      <c r="K252" s="283">
        <f>G252*J252</f>
        <v>0</v>
      </c>
      <c r="L252" s="282">
        <v>0</v>
      </c>
      <c r="M252" s="283">
        <f>G252*L252</f>
        <v>0</v>
      </c>
      <c r="N252"/>
      <c r="O252"/>
      <c r="P252"/>
      <c r="Q252"/>
      <c r="R252"/>
      <c r="S252"/>
      <c r="T252"/>
      <c r="U252"/>
    </row>
    <row r="253" spans="2:21" s="268" customFormat="1" ht="12.75" hidden="1">
      <c r="B253" s="269" t="s">
        <v>68</v>
      </c>
      <c r="D253" s="270">
        <v>781</v>
      </c>
      <c r="E253" s="270" t="s">
        <v>655</v>
      </c>
      <c r="H253" s="280"/>
      <c r="I253" s="271">
        <f>SUM(I254:I278)</f>
        <v>0</v>
      </c>
      <c r="K253" s="272">
        <f>SUM(K254:K273)</f>
        <v>0</v>
      </c>
      <c r="M253" s="272">
        <f>SUM(M254:M273)</f>
        <v>0</v>
      </c>
      <c r="N253"/>
      <c r="O253"/>
      <c r="P253"/>
      <c r="Q253"/>
      <c r="R253"/>
      <c r="S253"/>
      <c r="T253"/>
      <c r="U253"/>
    </row>
    <row r="254" spans="1:21" s="279" customFormat="1" ht="12.75" hidden="1">
      <c r="A254" s="273">
        <v>43</v>
      </c>
      <c r="B254" s="273" t="s">
        <v>175</v>
      </c>
      <c r="C254" s="273" t="s">
        <v>656</v>
      </c>
      <c r="D254" s="274" t="s">
        <v>657</v>
      </c>
      <c r="E254" s="275" t="s">
        <v>658</v>
      </c>
      <c r="F254" s="273" t="s">
        <v>179</v>
      </c>
      <c r="G254" s="276"/>
      <c r="H254" s="277">
        <v>104</v>
      </c>
      <c r="I254" s="277">
        <f>ROUND(G254*H254,2)</f>
        <v>0</v>
      </c>
      <c r="J254" s="278">
        <v>0</v>
      </c>
      <c r="K254" s="276">
        <f>G254*J254</f>
        <v>0</v>
      </c>
      <c r="L254" s="278">
        <v>0.0815</v>
      </c>
      <c r="M254" s="276">
        <f>G254*L254</f>
        <v>0</v>
      </c>
      <c r="N254"/>
      <c r="O254"/>
      <c r="P254"/>
      <c r="Q254"/>
      <c r="R254"/>
      <c r="S254"/>
      <c r="T254"/>
      <c r="U254"/>
    </row>
    <row r="255" spans="1:21" s="279" customFormat="1" ht="12.75" hidden="1">
      <c r="A255" s="273"/>
      <c r="B255" s="273" t="s">
        <v>175</v>
      </c>
      <c r="C255" s="273" t="s">
        <v>656</v>
      </c>
      <c r="D255" s="274" t="s">
        <v>659</v>
      </c>
      <c r="E255" s="275" t="s">
        <v>660</v>
      </c>
      <c r="F255" s="273" t="s">
        <v>179</v>
      </c>
      <c r="G255" s="276"/>
      <c r="H255" s="277">
        <v>67.9</v>
      </c>
      <c r="I255" s="277">
        <f>ROUND(G255*H255,2)</f>
        <v>0</v>
      </c>
      <c r="J255" s="278">
        <v>0</v>
      </c>
      <c r="K255" s="276">
        <f>G255*J255</f>
        <v>0</v>
      </c>
      <c r="L255" s="278">
        <v>0.0272</v>
      </c>
      <c r="M255" s="276">
        <f>G255*L255</f>
        <v>0</v>
      </c>
      <c r="N255"/>
      <c r="O255"/>
      <c r="P255"/>
      <c r="Q255"/>
      <c r="R255"/>
      <c r="S255"/>
      <c r="T255"/>
      <c r="U255"/>
    </row>
    <row r="256" spans="1:21" s="279" customFormat="1" ht="12.75" hidden="1">
      <c r="A256" s="273"/>
      <c r="B256" s="273" t="s">
        <v>175</v>
      </c>
      <c r="C256" s="273" t="s">
        <v>656</v>
      </c>
      <c r="D256" s="274" t="s">
        <v>661</v>
      </c>
      <c r="E256" s="275" t="s">
        <v>662</v>
      </c>
      <c r="F256" s="273" t="s">
        <v>179</v>
      </c>
      <c r="G256" s="276"/>
      <c r="H256" s="277">
        <v>710</v>
      </c>
      <c r="I256" s="277">
        <f>ROUND(G256*H256,2)</f>
        <v>0</v>
      </c>
      <c r="J256" s="278">
        <v>0.0029500000000000004</v>
      </c>
      <c r="K256" s="276">
        <f>G256*J256</f>
        <v>0</v>
      </c>
      <c r="L256" s="278">
        <v>0</v>
      </c>
      <c r="M256" s="276">
        <f>G256*L256</f>
        <v>0</v>
      </c>
      <c r="N256"/>
      <c r="O256"/>
      <c r="P256"/>
      <c r="Q256"/>
      <c r="R256"/>
      <c r="S256"/>
      <c r="T256"/>
      <c r="U256"/>
    </row>
    <row r="257" spans="1:21" s="279" customFormat="1" ht="12.75" hidden="1">
      <c r="A257" s="273"/>
      <c r="B257" s="273" t="s">
        <v>175</v>
      </c>
      <c r="C257" s="273" t="s">
        <v>656</v>
      </c>
      <c r="D257" s="274" t="s">
        <v>663</v>
      </c>
      <c r="E257" s="275" t="s">
        <v>664</v>
      </c>
      <c r="F257" s="273" t="s">
        <v>179</v>
      </c>
      <c r="G257" s="276"/>
      <c r="H257" s="277">
        <v>442</v>
      </c>
      <c r="I257" s="277">
        <f>ROUND(G257*H257,2)</f>
        <v>0</v>
      </c>
      <c r="J257" s="278">
        <v>0.0029</v>
      </c>
      <c r="K257" s="276">
        <f>G257*J257</f>
        <v>0</v>
      </c>
      <c r="L257" s="278">
        <v>0</v>
      </c>
      <c r="M257" s="276">
        <f>G257*L257</f>
        <v>0</v>
      </c>
      <c r="N257"/>
      <c r="O257"/>
      <c r="P257"/>
      <c r="Q257"/>
      <c r="R257"/>
      <c r="S257"/>
      <c r="T257"/>
      <c r="U257"/>
    </row>
    <row r="258" spans="1:21" s="279" customFormat="1" ht="12.75" hidden="1">
      <c r="A258" s="273"/>
      <c r="B258" s="273" t="s">
        <v>175</v>
      </c>
      <c r="C258" s="273" t="s">
        <v>656</v>
      </c>
      <c r="D258" s="274" t="s">
        <v>665</v>
      </c>
      <c r="E258" s="275" t="s">
        <v>666</v>
      </c>
      <c r="F258" s="273" t="s">
        <v>179</v>
      </c>
      <c r="G258" s="276"/>
      <c r="H258" s="277">
        <v>458</v>
      </c>
      <c r="I258" s="277">
        <f>ROUND(G258*H258,2)</f>
        <v>0</v>
      </c>
      <c r="J258" s="278">
        <v>0.003</v>
      </c>
      <c r="K258" s="276">
        <f>G258*J258</f>
        <v>0</v>
      </c>
      <c r="L258" s="278">
        <v>0</v>
      </c>
      <c r="M258" s="276">
        <f>G258*L258</f>
        <v>0</v>
      </c>
      <c r="N258"/>
      <c r="O258"/>
      <c r="P258"/>
      <c r="Q258"/>
      <c r="R258"/>
      <c r="S258"/>
      <c r="T258"/>
      <c r="U258"/>
    </row>
    <row r="259" spans="1:21" s="279" customFormat="1" ht="12.75" hidden="1">
      <c r="A259" s="273"/>
      <c r="B259" s="273" t="s">
        <v>175</v>
      </c>
      <c r="C259" s="273" t="s">
        <v>656</v>
      </c>
      <c r="D259" s="274" t="s">
        <v>667</v>
      </c>
      <c r="E259" s="275" t="s">
        <v>668</v>
      </c>
      <c r="F259" s="273" t="s">
        <v>179</v>
      </c>
      <c r="G259" s="276"/>
      <c r="H259" s="277">
        <v>461</v>
      </c>
      <c r="I259" s="277">
        <f>ROUND(G259*H259,2)</f>
        <v>0</v>
      </c>
      <c r="J259" s="278">
        <v>0.003</v>
      </c>
      <c r="K259" s="276">
        <f>G259*J259</f>
        <v>0</v>
      </c>
      <c r="L259" s="278">
        <v>0</v>
      </c>
      <c r="M259" s="276">
        <f>G259*L259</f>
        <v>0</v>
      </c>
      <c r="N259"/>
      <c r="O259"/>
      <c r="P259"/>
      <c r="Q259"/>
      <c r="R259"/>
      <c r="S259"/>
      <c r="T259"/>
      <c r="U259"/>
    </row>
    <row r="260" spans="1:21" s="279" customFormat="1" ht="12.75" hidden="1">
      <c r="A260" s="273">
        <v>44</v>
      </c>
      <c r="B260" s="273" t="s">
        <v>175</v>
      </c>
      <c r="C260" s="273" t="s">
        <v>656</v>
      </c>
      <c r="D260" s="274" t="s">
        <v>669</v>
      </c>
      <c r="E260" s="275" t="s">
        <v>670</v>
      </c>
      <c r="F260" s="273" t="s">
        <v>179</v>
      </c>
      <c r="G260" s="276"/>
      <c r="H260" s="277">
        <v>517</v>
      </c>
      <c r="I260" s="277">
        <f>ROUND(G260*H260,2)</f>
        <v>0</v>
      </c>
      <c r="J260" s="278">
        <v>0.0031000000000000003</v>
      </c>
      <c r="K260" s="276">
        <f>G260*J260</f>
        <v>0</v>
      </c>
      <c r="L260" s="278">
        <v>0</v>
      </c>
      <c r="M260" s="276">
        <f>G260*L260</f>
        <v>0</v>
      </c>
      <c r="N260"/>
      <c r="O260"/>
      <c r="P260"/>
      <c r="Q260"/>
      <c r="R260"/>
      <c r="S260"/>
      <c r="T260"/>
      <c r="U260"/>
    </row>
    <row r="261" spans="1:21" s="279" customFormat="1" ht="12.75" hidden="1">
      <c r="A261" s="273"/>
      <c r="B261" s="273" t="s">
        <v>175</v>
      </c>
      <c r="C261" s="273" t="s">
        <v>656</v>
      </c>
      <c r="D261" s="274" t="s">
        <v>671</v>
      </c>
      <c r="E261" s="275" t="s">
        <v>672</v>
      </c>
      <c r="F261" s="273" t="s">
        <v>179</v>
      </c>
      <c r="G261" s="276"/>
      <c r="H261" s="277">
        <v>537</v>
      </c>
      <c r="I261" s="277">
        <f>ROUND(G261*H261,2)</f>
        <v>0</v>
      </c>
      <c r="J261" s="278">
        <v>0.0032</v>
      </c>
      <c r="K261" s="276">
        <f>G261*J261</f>
        <v>0</v>
      </c>
      <c r="L261" s="278">
        <v>0</v>
      </c>
      <c r="M261" s="276">
        <f>G261*L261</f>
        <v>0</v>
      </c>
      <c r="N261"/>
      <c r="O261"/>
      <c r="P261"/>
      <c r="Q261"/>
      <c r="R261"/>
      <c r="S261"/>
      <c r="T261"/>
      <c r="U261"/>
    </row>
    <row r="262" spans="1:21" s="279" customFormat="1" ht="12.75" hidden="1">
      <c r="A262" s="273"/>
      <c r="B262" s="273" t="s">
        <v>175</v>
      </c>
      <c r="C262" s="273" t="s">
        <v>656</v>
      </c>
      <c r="D262" s="274" t="s">
        <v>673</v>
      </c>
      <c r="E262" s="275" t="s">
        <v>674</v>
      </c>
      <c r="F262" s="273" t="s">
        <v>179</v>
      </c>
      <c r="G262" s="276"/>
      <c r="H262" s="277">
        <v>564</v>
      </c>
      <c r="I262" s="277">
        <f>ROUND(G262*H262,2)</f>
        <v>0</v>
      </c>
      <c r="J262" s="278">
        <v>0.0032500000000000003</v>
      </c>
      <c r="K262" s="276">
        <f>G262*J262</f>
        <v>0</v>
      </c>
      <c r="L262" s="278">
        <v>0</v>
      </c>
      <c r="M262" s="276">
        <f>G262*L262</f>
        <v>0</v>
      </c>
      <c r="N262"/>
      <c r="O262"/>
      <c r="P262"/>
      <c r="Q262"/>
      <c r="R262"/>
      <c r="S262"/>
      <c r="T262"/>
      <c r="U262"/>
    </row>
    <row r="263" spans="1:21" s="293" customFormat="1" ht="25.5" customHeight="1" hidden="1">
      <c r="A263" s="273">
        <v>45</v>
      </c>
      <c r="B263" s="273" t="s">
        <v>469</v>
      </c>
      <c r="C263" s="273">
        <v>781</v>
      </c>
      <c r="D263" s="274" t="s">
        <v>675</v>
      </c>
      <c r="E263" s="275" t="s">
        <v>676</v>
      </c>
      <c r="F263" s="273" t="s">
        <v>179</v>
      </c>
      <c r="G263" s="276"/>
      <c r="H263" s="277">
        <v>529</v>
      </c>
      <c r="I263" s="277">
        <f>ROUND(G263*H263,2)</f>
        <v>0</v>
      </c>
      <c r="J263" s="278">
        <v>0.0118</v>
      </c>
      <c r="K263" s="276">
        <f>G263*J263</f>
        <v>0</v>
      </c>
      <c r="L263" s="278">
        <v>0</v>
      </c>
      <c r="M263" s="276">
        <f>G263*L263</f>
        <v>0</v>
      </c>
      <c r="N263"/>
      <c r="O263"/>
      <c r="P263"/>
      <c r="Q263"/>
      <c r="R263"/>
      <c r="S263"/>
      <c r="T263"/>
      <c r="U263"/>
    </row>
    <row r="264" spans="1:21" s="279" customFormat="1" ht="12.75" hidden="1">
      <c r="A264" s="273">
        <v>46</v>
      </c>
      <c r="B264" s="273" t="s">
        <v>175</v>
      </c>
      <c r="C264" s="273" t="s">
        <v>656</v>
      </c>
      <c r="D264" s="274" t="s">
        <v>677</v>
      </c>
      <c r="E264" s="275" t="s">
        <v>678</v>
      </c>
      <c r="F264" s="273" t="s">
        <v>280</v>
      </c>
      <c r="G264" s="276"/>
      <c r="H264" s="277">
        <v>4.95</v>
      </c>
      <c r="I264" s="277">
        <f>ROUND(G264*H264,2)</f>
        <v>0</v>
      </c>
      <c r="J264" s="278">
        <v>0</v>
      </c>
      <c r="K264" s="276">
        <f>G264*J264</f>
        <v>0</v>
      </c>
      <c r="L264" s="278">
        <v>0.00019</v>
      </c>
      <c r="M264" s="276">
        <f>G264*L264</f>
        <v>0</v>
      </c>
      <c r="N264"/>
      <c r="O264"/>
      <c r="P264"/>
      <c r="Q264"/>
      <c r="R264"/>
      <c r="S264"/>
      <c r="T264"/>
      <c r="U264"/>
    </row>
    <row r="265" spans="1:21" s="279" customFormat="1" ht="12.75" hidden="1">
      <c r="A265" s="273"/>
      <c r="B265" s="273" t="s">
        <v>175</v>
      </c>
      <c r="C265" s="273" t="s">
        <v>656</v>
      </c>
      <c r="D265" s="274" t="s">
        <v>679</v>
      </c>
      <c r="E265" s="275" t="s">
        <v>680</v>
      </c>
      <c r="F265" s="273" t="s">
        <v>280</v>
      </c>
      <c r="G265" s="276"/>
      <c r="H265" s="277">
        <v>145</v>
      </c>
      <c r="I265" s="277">
        <f>ROUND(G265*H265,2)</f>
        <v>0</v>
      </c>
      <c r="J265" s="278">
        <v>0.00031</v>
      </c>
      <c r="K265" s="276">
        <f>G265*J265</f>
        <v>0</v>
      </c>
      <c r="L265" s="278">
        <v>0</v>
      </c>
      <c r="M265" s="276">
        <f>G265*L265</f>
        <v>0</v>
      </c>
      <c r="N265"/>
      <c r="O265"/>
      <c r="P265"/>
      <c r="Q265"/>
      <c r="R265"/>
      <c r="S265"/>
      <c r="T265"/>
      <c r="U265"/>
    </row>
    <row r="266" spans="1:21" s="279" customFormat="1" ht="12.75" hidden="1">
      <c r="A266" s="273"/>
      <c r="B266" s="273" t="s">
        <v>175</v>
      </c>
      <c r="C266" s="273" t="s">
        <v>656</v>
      </c>
      <c r="D266" s="274" t="s">
        <v>681</v>
      </c>
      <c r="E266" s="275" t="s">
        <v>682</v>
      </c>
      <c r="F266" s="273" t="s">
        <v>280</v>
      </c>
      <c r="G266" s="276"/>
      <c r="H266" s="277">
        <v>99.8</v>
      </c>
      <c r="I266" s="277">
        <f>ROUND(G266*H266,2)</f>
        <v>0</v>
      </c>
      <c r="J266" s="278">
        <v>0.00026</v>
      </c>
      <c r="K266" s="276">
        <f>G266*J266</f>
        <v>0</v>
      </c>
      <c r="L266" s="278">
        <v>0</v>
      </c>
      <c r="M266" s="276">
        <f>G266*L266</f>
        <v>0</v>
      </c>
      <c r="N266"/>
      <c r="O266"/>
      <c r="P266"/>
      <c r="Q266"/>
      <c r="R266"/>
      <c r="S266"/>
      <c r="T266"/>
      <c r="U266"/>
    </row>
    <row r="267" spans="1:21" s="279" customFormat="1" ht="12.75" hidden="1">
      <c r="A267" s="273">
        <v>47</v>
      </c>
      <c r="B267" s="273" t="s">
        <v>175</v>
      </c>
      <c r="C267" s="273" t="s">
        <v>656</v>
      </c>
      <c r="D267" s="274" t="s">
        <v>683</v>
      </c>
      <c r="E267" s="275" t="s">
        <v>684</v>
      </c>
      <c r="F267" s="273" t="s">
        <v>280</v>
      </c>
      <c r="G267" s="276"/>
      <c r="H267" s="277">
        <v>147</v>
      </c>
      <c r="I267" s="277">
        <f>ROUND(G267*H267,2)</f>
        <v>0</v>
      </c>
      <c r="J267" s="278">
        <v>0.00031</v>
      </c>
      <c r="K267" s="276">
        <f>G267*J267</f>
        <v>0</v>
      </c>
      <c r="L267" s="278">
        <v>0</v>
      </c>
      <c r="M267" s="276">
        <f>G267*L267</f>
        <v>0</v>
      </c>
      <c r="N267"/>
      <c r="O267"/>
      <c r="P267"/>
      <c r="Q267"/>
      <c r="R267"/>
      <c r="S267"/>
      <c r="T267"/>
      <c r="U267"/>
    </row>
    <row r="268" spans="1:21" s="279" customFormat="1" ht="12.75" hidden="1">
      <c r="A268" s="273">
        <v>48</v>
      </c>
      <c r="B268" s="273" t="s">
        <v>175</v>
      </c>
      <c r="C268" s="273" t="s">
        <v>656</v>
      </c>
      <c r="D268" s="274" t="s">
        <v>685</v>
      </c>
      <c r="E268" s="275" t="s">
        <v>686</v>
      </c>
      <c r="F268" s="273" t="s">
        <v>280</v>
      </c>
      <c r="G268" s="276"/>
      <c r="H268" s="277">
        <v>101</v>
      </c>
      <c r="I268" s="277">
        <f>ROUND(G268*H268,2)</f>
        <v>0</v>
      </c>
      <c r="J268" s="278">
        <v>0.00026</v>
      </c>
      <c r="K268" s="276">
        <f>G268*J268</f>
        <v>0</v>
      </c>
      <c r="L268" s="278">
        <v>0</v>
      </c>
      <c r="M268" s="276">
        <f>G268*L268</f>
        <v>0</v>
      </c>
      <c r="N268"/>
      <c r="O268"/>
      <c r="P268"/>
      <c r="Q268"/>
      <c r="R268"/>
      <c r="S268"/>
      <c r="T268"/>
      <c r="U268"/>
    </row>
    <row r="269" spans="1:21" s="279" customFormat="1" ht="12.75" hidden="1">
      <c r="A269" s="273">
        <v>49</v>
      </c>
      <c r="B269" s="273" t="s">
        <v>175</v>
      </c>
      <c r="C269" s="273" t="s">
        <v>656</v>
      </c>
      <c r="D269" s="274" t="s">
        <v>687</v>
      </c>
      <c r="E269" s="275" t="s">
        <v>688</v>
      </c>
      <c r="F269" s="273" t="s">
        <v>280</v>
      </c>
      <c r="G269" s="276"/>
      <c r="H269" s="277">
        <v>43.4</v>
      </c>
      <c r="I269" s="277">
        <f>ROUND(G269*H269,2)</f>
        <v>0</v>
      </c>
      <c r="J269" s="278">
        <v>3.0000000000000004E-05</v>
      </c>
      <c r="K269" s="276">
        <f>G269*J269</f>
        <v>0</v>
      </c>
      <c r="L269" s="278">
        <v>0</v>
      </c>
      <c r="M269" s="276">
        <f>G269*L269</f>
        <v>0</v>
      </c>
      <c r="N269"/>
      <c r="O269"/>
      <c r="P269"/>
      <c r="Q269"/>
      <c r="R269"/>
      <c r="S269"/>
      <c r="T269"/>
      <c r="U269"/>
    </row>
    <row r="270" spans="1:21" s="279" customFormat="1" ht="12.75" hidden="1">
      <c r="A270" s="273"/>
      <c r="B270" s="273" t="s">
        <v>175</v>
      </c>
      <c r="C270" s="273" t="s">
        <v>656</v>
      </c>
      <c r="D270" s="274" t="s">
        <v>689</v>
      </c>
      <c r="E270" s="275" t="s">
        <v>690</v>
      </c>
      <c r="F270" s="273" t="s">
        <v>280</v>
      </c>
      <c r="G270" s="276"/>
      <c r="H270" s="277">
        <v>49.1</v>
      </c>
      <c r="I270" s="277">
        <f>ROUND(G270*H270,2)</f>
        <v>0</v>
      </c>
      <c r="J270" s="278">
        <v>5E-05</v>
      </c>
      <c r="K270" s="276">
        <f>G270*J270</f>
        <v>0</v>
      </c>
      <c r="L270" s="278">
        <v>0</v>
      </c>
      <c r="M270" s="276">
        <f>G270*L270</f>
        <v>0</v>
      </c>
      <c r="N270"/>
      <c r="O270"/>
      <c r="P270"/>
      <c r="Q270"/>
      <c r="R270"/>
      <c r="S270"/>
      <c r="T270"/>
      <c r="U270"/>
    </row>
    <row r="271" spans="1:21" s="279" customFormat="1" ht="12.75" hidden="1">
      <c r="A271" s="273"/>
      <c r="B271" s="273" t="s">
        <v>175</v>
      </c>
      <c r="C271" s="273" t="s">
        <v>656</v>
      </c>
      <c r="D271" s="274" t="s">
        <v>691</v>
      </c>
      <c r="E271" s="275" t="s">
        <v>692</v>
      </c>
      <c r="F271" s="273" t="s">
        <v>127</v>
      </c>
      <c r="G271" s="276"/>
      <c r="H271" s="277">
        <v>2.8</v>
      </c>
      <c r="I271" s="277">
        <f>ROUND(G271*H271,2)</f>
        <v>0</v>
      </c>
      <c r="J271" s="278">
        <v>0</v>
      </c>
      <c r="K271" s="276">
        <f>G271*J271</f>
        <v>0</v>
      </c>
      <c r="L271" s="278">
        <v>0</v>
      </c>
      <c r="M271" s="276">
        <f>G271*L271</f>
        <v>0</v>
      </c>
      <c r="N271"/>
      <c r="O271"/>
      <c r="P271"/>
      <c r="Q271"/>
      <c r="R271"/>
      <c r="S271"/>
      <c r="T271"/>
      <c r="U271"/>
    </row>
    <row r="272" spans="1:21" s="279" customFormat="1" ht="12.75" hidden="1">
      <c r="A272" s="273">
        <v>50</v>
      </c>
      <c r="B272" s="273" t="s">
        <v>175</v>
      </c>
      <c r="C272" s="273" t="s">
        <v>656</v>
      </c>
      <c r="D272" s="274" t="s">
        <v>693</v>
      </c>
      <c r="E272" s="275" t="s">
        <v>694</v>
      </c>
      <c r="F272" s="273" t="s">
        <v>127</v>
      </c>
      <c r="G272" s="276"/>
      <c r="H272" s="277">
        <v>3.37</v>
      </c>
      <c r="I272" s="277">
        <f>ROUND(G272*H272,2)</f>
        <v>0</v>
      </c>
      <c r="J272" s="278">
        <v>0</v>
      </c>
      <c r="K272" s="276">
        <f>G272*J272</f>
        <v>0</v>
      </c>
      <c r="L272" s="278">
        <v>0</v>
      </c>
      <c r="M272" s="276">
        <f>G272*L272</f>
        <v>0</v>
      </c>
      <c r="N272"/>
      <c r="O272"/>
      <c r="P272"/>
      <c r="Q272"/>
      <c r="R272"/>
      <c r="S272"/>
      <c r="T272"/>
      <c r="U272"/>
    </row>
    <row r="273" spans="1:21" s="279" customFormat="1" ht="12.75" hidden="1">
      <c r="A273" s="273"/>
      <c r="B273" s="273" t="s">
        <v>175</v>
      </c>
      <c r="C273" s="273" t="s">
        <v>656</v>
      </c>
      <c r="D273" s="274" t="s">
        <v>695</v>
      </c>
      <c r="E273" s="275" t="s">
        <v>696</v>
      </c>
      <c r="F273" s="273" t="s">
        <v>127</v>
      </c>
      <c r="G273" s="276"/>
      <c r="H273" s="277">
        <v>3.54</v>
      </c>
      <c r="I273" s="277">
        <f>ROUND(G273*H273,2)</f>
        <v>0</v>
      </c>
      <c r="J273" s="278">
        <v>0</v>
      </c>
      <c r="K273" s="276">
        <f>G273*J273</f>
        <v>0</v>
      </c>
      <c r="L273" s="278">
        <v>0</v>
      </c>
      <c r="M273" s="276">
        <f>G273*L273</f>
        <v>0</v>
      </c>
      <c r="N273"/>
      <c r="O273"/>
      <c r="P273"/>
      <c r="Q273"/>
      <c r="R273"/>
      <c r="S273"/>
      <c r="T273"/>
      <c r="U273"/>
    </row>
    <row r="274" spans="1:21" s="284" customFormat="1" ht="12.75" hidden="1">
      <c r="A274" s="289"/>
      <c r="B274" s="289" t="s">
        <v>175</v>
      </c>
      <c r="C274" s="289">
        <v>766</v>
      </c>
      <c r="D274" s="290" t="s">
        <v>697</v>
      </c>
      <c r="E274" s="291" t="s">
        <v>698</v>
      </c>
      <c r="F274" s="289" t="s">
        <v>179</v>
      </c>
      <c r="G274" s="283"/>
      <c r="H274" s="292">
        <v>97.7</v>
      </c>
      <c r="I274" s="292">
        <f>ROUND(G274*H274,2)</f>
        <v>0</v>
      </c>
      <c r="J274" s="282"/>
      <c r="K274" s="283"/>
      <c r="L274" s="282"/>
      <c r="M274" s="283"/>
      <c r="N274"/>
      <c r="O274"/>
      <c r="P274"/>
      <c r="Q274"/>
      <c r="R274"/>
      <c r="S274"/>
      <c r="T274"/>
      <c r="U274"/>
    </row>
    <row r="275" spans="1:21" s="284" customFormat="1" ht="12.75" hidden="1">
      <c r="A275" s="289"/>
      <c r="B275" s="289" t="s">
        <v>175</v>
      </c>
      <c r="C275" s="289" t="s">
        <v>656</v>
      </c>
      <c r="D275" s="290" t="s">
        <v>699</v>
      </c>
      <c r="E275" s="291" t="s">
        <v>700</v>
      </c>
      <c r="F275" s="289" t="s">
        <v>179</v>
      </c>
      <c r="G275" s="283"/>
      <c r="H275" s="292">
        <v>100</v>
      </c>
      <c r="I275" s="292">
        <f>ROUND(G275*H275,2)</f>
        <v>0</v>
      </c>
      <c r="J275" s="282"/>
      <c r="K275" s="283"/>
      <c r="L275" s="282"/>
      <c r="M275" s="283"/>
      <c r="N275"/>
      <c r="O275"/>
      <c r="P275"/>
      <c r="Q275"/>
      <c r="R275"/>
      <c r="S275"/>
      <c r="T275"/>
      <c r="U275"/>
    </row>
    <row r="276" spans="1:21" s="284" customFormat="1" ht="12.75" hidden="1">
      <c r="A276" s="289"/>
      <c r="B276" s="289" t="s">
        <v>469</v>
      </c>
      <c r="C276" s="289">
        <v>246</v>
      </c>
      <c r="D276" s="290" t="s">
        <v>701</v>
      </c>
      <c r="E276" s="291" t="s">
        <v>702</v>
      </c>
      <c r="F276" s="289" t="s">
        <v>703</v>
      </c>
      <c r="G276" s="283"/>
      <c r="H276" s="292">
        <v>311</v>
      </c>
      <c r="I276" s="292">
        <f>ROUND(G276*H276,2)</f>
        <v>0</v>
      </c>
      <c r="J276" s="282"/>
      <c r="K276" s="283"/>
      <c r="L276" s="282"/>
      <c r="M276" s="283"/>
      <c r="N276"/>
      <c r="O276"/>
      <c r="P276"/>
      <c r="Q276"/>
      <c r="R276"/>
      <c r="S276"/>
      <c r="T276"/>
      <c r="U276"/>
    </row>
    <row r="277" spans="1:21" s="284" customFormat="1" ht="12.75" hidden="1">
      <c r="A277" s="289"/>
      <c r="B277" s="289" t="s">
        <v>175</v>
      </c>
      <c r="C277" s="289" t="s">
        <v>656</v>
      </c>
      <c r="D277" s="290" t="s">
        <v>704</v>
      </c>
      <c r="E277" s="291" t="s">
        <v>705</v>
      </c>
      <c r="F277" s="289" t="s">
        <v>179</v>
      </c>
      <c r="G277" s="283"/>
      <c r="H277" s="292">
        <v>202</v>
      </c>
      <c r="I277" s="292">
        <f>ROUND(G277*H277,2)</f>
        <v>0</v>
      </c>
      <c r="J277" s="282"/>
      <c r="K277" s="283"/>
      <c r="L277" s="282"/>
      <c r="M277" s="283"/>
      <c r="N277"/>
      <c r="O277"/>
      <c r="P277"/>
      <c r="Q277"/>
      <c r="R277"/>
      <c r="S277"/>
      <c r="T277"/>
      <c r="U277"/>
    </row>
    <row r="278" spans="1:21" s="284" customFormat="1" ht="12.75" hidden="1">
      <c r="A278" s="289"/>
      <c r="B278" s="289" t="s">
        <v>469</v>
      </c>
      <c r="C278" s="289">
        <v>246</v>
      </c>
      <c r="D278" s="290" t="s">
        <v>706</v>
      </c>
      <c r="E278" s="291" t="s">
        <v>707</v>
      </c>
      <c r="F278" s="289" t="s">
        <v>703</v>
      </c>
      <c r="G278" s="283"/>
      <c r="H278" s="292">
        <v>155</v>
      </c>
      <c r="I278" s="292">
        <f>ROUND(G278*H278,2)</f>
        <v>0</v>
      </c>
      <c r="J278" s="282"/>
      <c r="K278" s="283"/>
      <c r="L278" s="282"/>
      <c r="M278" s="283"/>
      <c r="N278"/>
      <c r="O278"/>
      <c r="P278"/>
      <c r="Q278"/>
      <c r="R278"/>
      <c r="S278"/>
      <c r="T278"/>
      <c r="U278"/>
    </row>
    <row r="279" spans="2:21" s="268" customFormat="1" ht="12.75" hidden="1">
      <c r="B279" s="269" t="s">
        <v>68</v>
      </c>
      <c r="D279" s="270">
        <v>784</v>
      </c>
      <c r="E279" s="294" t="s">
        <v>708</v>
      </c>
      <c r="H279" s="280"/>
      <c r="I279" s="271">
        <f>SUM(I280:I317)</f>
        <v>0</v>
      </c>
      <c r="K279" s="272">
        <f>SUM(K280:K317)</f>
        <v>0</v>
      </c>
      <c r="M279" s="272">
        <f>SUM(M280:M317)</f>
        <v>0</v>
      </c>
      <c r="N279"/>
      <c r="O279"/>
      <c r="P279"/>
      <c r="Q279"/>
      <c r="R279"/>
      <c r="S279"/>
      <c r="T279"/>
      <c r="U279"/>
    </row>
    <row r="280" spans="1:21" s="279" customFormat="1" ht="12.75" hidden="1">
      <c r="A280" s="273">
        <v>38</v>
      </c>
      <c r="B280" s="273" t="s">
        <v>175</v>
      </c>
      <c r="C280" s="273" t="s">
        <v>709</v>
      </c>
      <c r="D280" s="274" t="s">
        <v>710</v>
      </c>
      <c r="E280" s="275" t="s">
        <v>711</v>
      </c>
      <c r="F280" s="273" t="s">
        <v>179</v>
      </c>
      <c r="G280" s="276"/>
      <c r="H280" s="277">
        <v>32.9</v>
      </c>
      <c r="I280" s="277">
        <f>ROUND(G280*H280,2)</f>
        <v>0</v>
      </c>
      <c r="J280" s="278">
        <v>0</v>
      </c>
      <c r="K280" s="276">
        <f>G280*J280</f>
        <v>0</v>
      </c>
      <c r="L280" s="278">
        <v>0</v>
      </c>
      <c r="M280" s="276">
        <f>G280*L280</f>
        <v>0</v>
      </c>
      <c r="N280"/>
      <c r="O280"/>
      <c r="P280"/>
      <c r="Q280"/>
      <c r="R280"/>
      <c r="S280"/>
      <c r="T280"/>
      <c r="U280"/>
    </row>
    <row r="281" spans="1:21" s="279" customFormat="1" ht="12.75" hidden="1">
      <c r="A281" s="273"/>
      <c r="B281" s="273" t="s">
        <v>175</v>
      </c>
      <c r="C281" s="273" t="s">
        <v>709</v>
      </c>
      <c r="D281" s="274" t="s">
        <v>712</v>
      </c>
      <c r="E281" s="275" t="s">
        <v>713</v>
      </c>
      <c r="F281" s="273" t="s">
        <v>179</v>
      </c>
      <c r="G281" s="276"/>
      <c r="H281" s="277">
        <v>35.2</v>
      </c>
      <c r="I281" s="277">
        <f>ROUND(G281*H281,2)</f>
        <v>0</v>
      </c>
      <c r="J281" s="278">
        <v>0</v>
      </c>
      <c r="K281" s="276">
        <f>G281*J281</f>
        <v>0</v>
      </c>
      <c r="L281" s="278">
        <v>0</v>
      </c>
      <c r="M281" s="276">
        <f>G281*L281</f>
        <v>0</v>
      </c>
      <c r="N281"/>
      <c r="O281"/>
      <c r="P281"/>
      <c r="Q281"/>
      <c r="R281"/>
      <c r="S281"/>
      <c r="T281"/>
      <c r="U281"/>
    </row>
    <row r="282" spans="1:21" s="279" customFormat="1" ht="12.75" hidden="1">
      <c r="A282" s="273">
        <v>39</v>
      </c>
      <c r="B282" s="273" t="s">
        <v>175</v>
      </c>
      <c r="C282" s="273" t="s">
        <v>709</v>
      </c>
      <c r="D282" s="274" t="s">
        <v>714</v>
      </c>
      <c r="E282" s="275" t="s">
        <v>715</v>
      </c>
      <c r="F282" s="273" t="s">
        <v>179</v>
      </c>
      <c r="G282" s="276"/>
      <c r="H282" s="277">
        <v>29</v>
      </c>
      <c r="I282" s="277">
        <f>ROUND(G282*H282,2)</f>
        <v>0</v>
      </c>
      <c r="J282" s="278">
        <v>0.001</v>
      </c>
      <c r="K282" s="276">
        <f>G282*J282</f>
        <v>0</v>
      </c>
      <c r="L282" s="278">
        <v>0.00031</v>
      </c>
      <c r="M282" s="276">
        <f>G282*L282</f>
        <v>0</v>
      </c>
      <c r="N282"/>
      <c r="O282"/>
      <c r="P282"/>
      <c r="Q282"/>
      <c r="R282"/>
      <c r="S282"/>
      <c r="T282"/>
      <c r="U282"/>
    </row>
    <row r="283" spans="1:21" s="279" customFormat="1" ht="12.75" hidden="1">
      <c r="A283" s="273"/>
      <c r="B283" s="273" t="s">
        <v>175</v>
      </c>
      <c r="C283" s="273" t="s">
        <v>709</v>
      </c>
      <c r="D283" s="274" t="s">
        <v>716</v>
      </c>
      <c r="E283" s="275" t="s">
        <v>717</v>
      </c>
      <c r="F283" s="273" t="s">
        <v>179</v>
      </c>
      <c r="G283" s="276"/>
      <c r="H283" s="277">
        <v>30.9</v>
      </c>
      <c r="I283" s="277">
        <f>ROUND(G283*H283,2)</f>
        <v>0</v>
      </c>
      <c r="J283" s="278">
        <v>0.001</v>
      </c>
      <c r="K283" s="276">
        <f>G283*J283</f>
        <v>0</v>
      </c>
      <c r="L283" s="278">
        <v>0.00031</v>
      </c>
      <c r="M283" s="276">
        <f>G283*L283</f>
        <v>0</v>
      </c>
      <c r="N283"/>
      <c r="O283"/>
      <c r="P283"/>
      <c r="Q283"/>
      <c r="R283"/>
      <c r="S283"/>
      <c r="T283"/>
      <c r="U283"/>
    </row>
    <row r="284" spans="1:21" s="279" customFormat="1" ht="12.75" hidden="1">
      <c r="A284" s="273"/>
      <c r="B284" s="273" t="s">
        <v>175</v>
      </c>
      <c r="C284" s="273" t="s">
        <v>709</v>
      </c>
      <c r="D284" s="274" t="s">
        <v>718</v>
      </c>
      <c r="E284" s="275" t="s">
        <v>719</v>
      </c>
      <c r="F284" s="273" t="s">
        <v>179</v>
      </c>
      <c r="G284" s="276"/>
      <c r="H284" s="277">
        <v>82.4</v>
      </c>
      <c r="I284" s="277">
        <f>ROUND(G284*H284,2)</f>
        <v>0</v>
      </c>
      <c r="J284" s="278">
        <v>0</v>
      </c>
      <c r="K284" s="276">
        <f>G284*J284</f>
        <v>0</v>
      </c>
      <c r="L284" s="278">
        <v>0.00025</v>
      </c>
      <c r="M284" s="276">
        <f>G284*L284</f>
        <v>0</v>
      </c>
      <c r="N284"/>
      <c r="O284"/>
      <c r="P284"/>
      <c r="Q284"/>
      <c r="R284"/>
      <c r="S284"/>
      <c r="T284"/>
      <c r="U284"/>
    </row>
    <row r="285" spans="1:21" s="279" customFormat="1" ht="12.75" hidden="1">
      <c r="A285" s="273"/>
      <c r="B285" s="273" t="s">
        <v>175</v>
      </c>
      <c r="C285" s="273" t="s">
        <v>709</v>
      </c>
      <c r="D285" s="274" t="s">
        <v>720</v>
      </c>
      <c r="E285" s="275" t="s">
        <v>721</v>
      </c>
      <c r="F285" s="273" t="s">
        <v>179</v>
      </c>
      <c r="G285" s="276"/>
      <c r="H285" s="277">
        <v>63.3</v>
      </c>
      <c r="I285" s="277">
        <f>ROUND(G285*H285,2)</f>
        <v>0</v>
      </c>
      <c r="J285" s="278">
        <v>0</v>
      </c>
      <c r="K285" s="276">
        <f>G285*J285</f>
        <v>0</v>
      </c>
      <c r="L285" s="278">
        <v>0.00025</v>
      </c>
      <c r="M285" s="276">
        <f>G285*L285</f>
        <v>0</v>
      </c>
      <c r="N285"/>
      <c r="O285"/>
      <c r="P285"/>
      <c r="Q285"/>
      <c r="R285"/>
      <c r="S285"/>
      <c r="T285"/>
      <c r="U285"/>
    </row>
    <row r="286" spans="1:21" s="279" customFormat="1" ht="12.75" hidden="1">
      <c r="A286" s="273"/>
      <c r="B286" s="273" t="s">
        <v>175</v>
      </c>
      <c r="C286" s="273" t="s">
        <v>709</v>
      </c>
      <c r="D286" s="274" t="s">
        <v>722</v>
      </c>
      <c r="E286" s="275" t="s">
        <v>723</v>
      </c>
      <c r="F286" s="273" t="s">
        <v>179</v>
      </c>
      <c r="G286" s="276"/>
      <c r="H286" s="277">
        <v>50.4</v>
      </c>
      <c r="I286" s="277">
        <f>ROUND(G286*H286,2)</f>
        <v>0</v>
      </c>
      <c r="J286" s="278">
        <v>0</v>
      </c>
      <c r="K286" s="276">
        <f>G286*J286</f>
        <v>0</v>
      </c>
      <c r="L286" s="278">
        <v>0.00015000000000000001</v>
      </c>
      <c r="M286" s="276">
        <f>G286*L286</f>
        <v>0</v>
      </c>
      <c r="N286"/>
      <c r="O286"/>
      <c r="P286"/>
      <c r="Q286"/>
      <c r="R286"/>
      <c r="S286"/>
      <c r="T286"/>
      <c r="U286"/>
    </row>
    <row r="287" spans="1:21" s="279" customFormat="1" ht="12.75" hidden="1">
      <c r="A287" s="273"/>
      <c r="B287" s="273" t="s">
        <v>175</v>
      </c>
      <c r="C287" s="273" t="s">
        <v>709</v>
      </c>
      <c r="D287" s="274" t="s">
        <v>724</v>
      </c>
      <c r="E287" s="275" t="s">
        <v>725</v>
      </c>
      <c r="F287" s="273" t="s">
        <v>179</v>
      </c>
      <c r="G287" s="276"/>
      <c r="H287" s="277">
        <v>38.7</v>
      </c>
      <c r="I287" s="277">
        <f>ROUND(G287*H287,2)</f>
        <v>0</v>
      </c>
      <c r="J287" s="278">
        <v>0</v>
      </c>
      <c r="K287" s="276">
        <f>G287*J287</f>
        <v>0</v>
      </c>
      <c r="L287" s="278">
        <v>0.00015000000000000001</v>
      </c>
      <c r="M287" s="276">
        <f>G287*L287</f>
        <v>0</v>
      </c>
      <c r="N287"/>
      <c r="O287"/>
      <c r="P287"/>
      <c r="Q287"/>
      <c r="R287"/>
      <c r="S287"/>
      <c r="T287"/>
      <c r="U287"/>
    </row>
    <row r="288" spans="1:21" s="279" customFormat="1" ht="12.75" hidden="1">
      <c r="A288" s="273"/>
      <c r="B288" s="273" t="s">
        <v>175</v>
      </c>
      <c r="C288" s="273" t="s">
        <v>709</v>
      </c>
      <c r="D288" s="274" t="s">
        <v>726</v>
      </c>
      <c r="E288" s="275" t="s">
        <v>727</v>
      </c>
      <c r="F288" s="273" t="s">
        <v>199</v>
      </c>
      <c r="G288" s="276"/>
      <c r="H288" s="277">
        <v>33.3</v>
      </c>
      <c r="I288" s="277">
        <f>ROUND(G288*H288,2)</f>
        <v>0</v>
      </c>
      <c r="J288" s="278">
        <v>0.00048</v>
      </c>
      <c r="K288" s="276">
        <f>G288*J288</f>
        <v>0</v>
      </c>
      <c r="L288" s="278">
        <v>0</v>
      </c>
      <c r="M288" s="276">
        <f>G288*L288</f>
        <v>0</v>
      </c>
      <c r="N288"/>
      <c r="O288"/>
      <c r="P288"/>
      <c r="Q288"/>
      <c r="R288"/>
      <c r="S288"/>
      <c r="T288"/>
      <c r="U288"/>
    </row>
    <row r="289" spans="1:21" s="279" customFormat="1" ht="12.75" hidden="1">
      <c r="A289" s="273"/>
      <c r="B289" s="273" t="s">
        <v>175</v>
      </c>
      <c r="C289" s="273" t="s">
        <v>709</v>
      </c>
      <c r="D289" s="274" t="s">
        <v>728</v>
      </c>
      <c r="E289" s="275" t="s">
        <v>729</v>
      </c>
      <c r="F289" s="273" t="s">
        <v>199</v>
      </c>
      <c r="G289" s="276"/>
      <c r="H289" s="277">
        <v>34.9</v>
      </c>
      <c r="I289" s="277">
        <f>ROUND(G289*H289,2)</f>
        <v>0</v>
      </c>
      <c r="J289" s="278">
        <v>0.00048</v>
      </c>
      <c r="K289" s="276">
        <f>G289*J289</f>
        <v>0</v>
      </c>
      <c r="L289" s="278">
        <v>0</v>
      </c>
      <c r="M289" s="276">
        <f>G289*L289</f>
        <v>0</v>
      </c>
      <c r="N289"/>
      <c r="O289"/>
      <c r="P289"/>
      <c r="Q289"/>
      <c r="R289"/>
      <c r="S289"/>
      <c r="T289"/>
      <c r="U289"/>
    </row>
    <row r="290" spans="1:21" s="279" customFormat="1" ht="12.75" hidden="1">
      <c r="A290" s="273">
        <v>40</v>
      </c>
      <c r="B290" s="273" t="s">
        <v>175</v>
      </c>
      <c r="C290" s="273" t="s">
        <v>709</v>
      </c>
      <c r="D290" s="274" t="s">
        <v>730</v>
      </c>
      <c r="E290" s="275" t="s">
        <v>731</v>
      </c>
      <c r="F290" s="273" t="s">
        <v>199</v>
      </c>
      <c r="G290" s="276"/>
      <c r="H290" s="277">
        <v>48.8</v>
      </c>
      <c r="I290" s="277">
        <f>ROUND(G290*H290,2)</f>
        <v>0</v>
      </c>
      <c r="J290" s="278">
        <v>0.0012</v>
      </c>
      <c r="K290" s="276">
        <f>G290*J290</f>
        <v>0</v>
      </c>
      <c r="L290" s="278">
        <v>0</v>
      </c>
      <c r="M290" s="276">
        <f>G290*L290</f>
        <v>0</v>
      </c>
      <c r="N290"/>
      <c r="O290"/>
      <c r="P290"/>
      <c r="Q290"/>
      <c r="R290"/>
      <c r="S290"/>
      <c r="T290"/>
      <c r="U290"/>
    </row>
    <row r="291" spans="1:21" s="279" customFormat="1" ht="12.75" hidden="1">
      <c r="A291" s="273"/>
      <c r="B291" s="273" t="s">
        <v>175</v>
      </c>
      <c r="C291" s="273" t="s">
        <v>709</v>
      </c>
      <c r="D291" s="274" t="s">
        <v>732</v>
      </c>
      <c r="E291" s="275" t="s">
        <v>733</v>
      </c>
      <c r="F291" s="273" t="s">
        <v>199</v>
      </c>
      <c r="G291" s="276"/>
      <c r="H291" s="277">
        <v>50.8</v>
      </c>
      <c r="I291" s="277">
        <f>ROUND(G291*H291,2)</f>
        <v>0</v>
      </c>
      <c r="J291" s="278">
        <v>0.0012</v>
      </c>
      <c r="K291" s="276">
        <f>G291*J291</f>
        <v>0</v>
      </c>
      <c r="L291" s="278">
        <v>0</v>
      </c>
      <c r="M291" s="276">
        <f>G291*L291</f>
        <v>0</v>
      </c>
      <c r="N291"/>
      <c r="O291"/>
      <c r="P291"/>
      <c r="Q291"/>
      <c r="R291"/>
      <c r="S291"/>
      <c r="T291"/>
      <c r="U291"/>
    </row>
    <row r="292" spans="1:21" s="279" customFormat="1" ht="12.75" hidden="1">
      <c r="A292" s="273"/>
      <c r="B292" s="273" t="s">
        <v>175</v>
      </c>
      <c r="C292" s="273" t="s">
        <v>709</v>
      </c>
      <c r="D292" s="274" t="s">
        <v>734</v>
      </c>
      <c r="E292" s="275" t="s">
        <v>735</v>
      </c>
      <c r="F292" s="273" t="s">
        <v>179</v>
      </c>
      <c r="G292" s="276"/>
      <c r="H292" s="277">
        <v>14.9</v>
      </c>
      <c r="I292" s="277">
        <f>ROUND(G292*H292,2)</f>
        <v>0</v>
      </c>
      <c r="J292" s="278">
        <v>0.0002</v>
      </c>
      <c r="K292" s="276">
        <f>G292*J292</f>
        <v>0</v>
      </c>
      <c r="L292" s="278">
        <v>0</v>
      </c>
      <c r="M292" s="276">
        <f>G292*L292</f>
        <v>0</v>
      </c>
      <c r="N292"/>
      <c r="O292"/>
      <c r="P292"/>
      <c r="Q292"/>
      <c r="R292"/>
      <c r="S292"/>
      <c r="T292"/>
      <c r="U292"/>
    </row>
    <row r="293" spans="1:21" s="279" customFormat="1" ht="12.75" hidden="1">
      <c r="A293" s="273"/>
      <c r="B293" s="273" t="s">
        <v>175</v>
      </c>
      <c r="C293" s="273" t="s">
        <v>709</v>
      </c>
      <c r="D293" s="274" t="s">
        <v>736</v>
      </c>
      <c r="E293" s="275" t="s">
        <v>737</v>
      </c>
      <c r="F293" s="273" t="s">
        <v>179</v>
      </c>
      <c r="G293" s="276"/>
      <c r="H293" s="277">
        <v>15.7</v>
      </c>
      <c r="I293" s="277">
        <f>ROUND(G293*H293,2)</f>
        <v>0</v>
      </c>
      <c r="J293" s="278">
        <v>0.0002</v>
      </c>
      <c r="K293" s="276">
        <f>G293*J293</f>
        <v>0</v>
      </c>
      <c r="L293" s="278">
        <v>0</v>
      </c>
      <c r="M293" s="276">
        <f>G293*L293</f>
        <v>0</v>
      </c>
      <c r="N293"/>
      <c r="O293"/>
      <c r="P293"/>
      <c r="Q293"/>
      <c r="R293"/>
      <c r="S293"/>
      <c r="T293"/>
      <c r="U293"/>
    </row>
    <row r="294" spans="1:21" s="279" customFormat="1" ht="12.75" hidden="1">
      <c r="A294" s="273"/>
      <c r="B294" s="273" t="s">
        <v>175</v>
      </c>
      <c r="C294" s="273" t="s">
        <v>709</v>
      </c>
      <c r="D294" s="274" t="s">
        <v>738</v>
      </c>
      <c r="E294" s="275" t="s">
        <v>739</v>
      </c>
      <c r="F294" s="273" t="s">
        <v>179</v>
      </c>
      <c r="G294" s="276"/>
      <c r="H294" s="277">
        <v>20.4</v>
      </c>
      <c r="I294" s="277">
        <f>ROUND(G294*H294,2)</f>
        <v>0</v>
      </c>
      <c r="J294" s="278">
        <v>0.00021</v>
      </c>
      <c r="K294" s="276">
        <f>G294*J294</f>
        <v>0</v>
      </c>
      <c r="L294" s="278">
        <v>0</v>
      </c>
      <c r="M294" s="276">
        <f>G294*L294</f>
        <v>0</v>
      </c>
      <c r="N294"/>
      <c r="O294"/>
      <c r="P294"/>
      <c r="Q294"/>
      <c r="R294"/>
      <c r="S294"/>
      <c r="T294"/>
      <c r="U294"/>
    </row>
    <row r="295" spans="1:21" s="279" customFormat="1" ht="12.75" hidden="1">
      <c r="A295" s="273"/>
      <c r="B295" s="273" t="s">
        <v>175</v>
      </c>
      <c r="C295" s="273" t="s">
        <v>709</v>
      </c>
      <c r="D295" s="274" t="s">
        <v>740</v>
      </c>
      <c r="E295" s="275" t="s">
        <v>741</v>
      </c>
      <c r="F295" s="273" t="s">
        <v>179</v>
      </c>
      <c r="G295" s="276"/>
      <c r="H295" s="277">
        <v>21.1</v>
      </c>
      <c r="I295" s="277">
        <f>ROUND(G295*H295,2)</f>
        <v>0</v>
      </c>
      <c r="J295" s="278">
        <v>0.00021</v>
      </c>
      <c r="K295" s="276">
        <f>G295*J295</f>
        <v>0</v>
      </c>
      <c r="L295" s="278">
        <v>0</v>
      </c>
      <c r="M295" s="276">
        <f>G295*L295</f>
        <v>0</v>
      </c>
      <c r="N295"/>
      <c r="O295"/>
      <c r="P295"/>
      <c r="Q295"/>
      <c r="R295"/>
      <c r="S295"/>
      <c r="T295"/>
      <c r="U295"/>
    </row>
    <row r="296" spans="1:21" s="279" customFormat="1" ht="12.75" hidden="1">
      <c r="A296" s="273">
        <v>41</v>
      </c>
      <c r="B296" s="273" t="s">
        <v>175</v>
      </c>
      <c r="C296" s="273" t="s">
        <v>709</v>
      </c>
      <c r="D296" s="274" t="s">
        <v>742</v>
      </c>
      <c r="E296" s="275" t="s">
        <v>743</v>
      </c>
      <c r="F296" s="273" t="s">
        <v>179</v>
      </c>
      <c r="G296" s="276"/>
      <c r="H296" s="277">
        <v>22</v>
      </c>
      <c r="I296" s="277">
        <f>ROUND(G296*H296,2)</f>
        <v>0</v>
      </c>
      <c r="J296" s="278">
        <v>0.0002</v>
      </c>
      <c r="K296" s="276">
        <f>G296*J296</f>
        <v>0</v>
      </c>
      <c r="L296" s="278">
        <v>0</v>
      </c>
      <c r="M296" s="276">
        <f>G296*L296</f>
        <v>0</v>
      </c>
      <c r="N296"/>
      <c r="O296"/>
      <c r="P296"/>
      <c r="Q296"/>
      <c r="R296"/>
      <c r="S296"/>
      <c r="T296"/>
      <c r="U296"/>
    </row>
    <row r="297" spans="1:21" s="279" customFormat="1" ht="12.75" hidden="1">
      <c r="A297" s="273"/>
      <c r="B297" s="273" t="s">
        <v>175</v>
      </c>
      <c r="C297" s="273" t="s">
        <v>709</v>
      </c>
      <c r="D297" s="274" t="s">
        <v>744</v>
      </c>
      <c r="E297" s="275" t="s">
        <v>745</v>
      </c>
      <c r="F297" s="273" t="s">
        <v>179</v>
      </c>
      <c r="G297" s="276"/>
      <c r="H297" s="277">
        <v>22.7</v>
      </c>
      <c r="I297" s="277">
        <f>ROUND(G297*H297,2)</f>
        <v>0</v>
      </c>
      <c r="J297" s="278">
        <v>0.0002</v>
      </c>
      <c r="K297" s="276">
        <f>G297*J297</f>
        <v>0</v>
      </c>
      <c r="L297" s="278">
        <v>0</v>
      </c>
      <c r="M297" s="276">
        <f>G297*L297</f>
        <v>0</v>
      </c>
      <c r="N297"/>
      <c r="O297"/>
      <c r="P297"/>
      <c r="Q297"/>
      <c r="R297"/>
      <c r="S297"/>
      <c r="T297"/>
      <c r="U297"/>
    </row>
    <row r="298" spans="1:21" s="279" customFormat="1" ht="12.75" hidden="1">
      <c r="A298" s="273"/>
      <c r="B298" s="273" t="s">
        <v>175</v>
      </c>
      <c r="C298" s="273" t="s">
        <v>709</v>
      </c>
      <c r="D298" s="274" t="s">
        <v>746</v>
      </c>
      <c r="E298" s="275" t="s">
        <v>747</v>
      </c>
      <c r="F298" s="273" t="s">
        <v>179</v>
      </c>
      <c r="G298" s="276"/>
      <c r="H298" s="277">
        <v>10</v>
      </c>
      <c r="I298" s="277">
        <f>ROUND(G298*H298,2)</f>
        <v>0</v>
      </c>
      <c r="J298" s="278">
        <v>1E-05</v>
      </c>
      <c r="K298" s="276">
        <f>G298*J298</f>
        <v>0</v>
      </c>
      <c r="L298" s="278">
        <v>0</v>
      </c>
      <c r="M298" s="276">
        <f>G298*L298</f>
        <v>0</v>
      </c>
      <c r="N298"/>
      <c r="O298"/>
      <c r="P298"/>
      <c r="Q298"/>
      <c r="R298"/>
      <c r="S298"/>
      <c r="T298"/>
      <c r="U298"/>
    </row>
    <row r="299" spans="1:21" s="279" customFormat="1" ht="12.75" hidden="1">
      <c r="A299" s="273">
        <v>42</v>
      </c>
      <c r="B299" s="273" t="s">
        <v>175</v>
      </c>
      <c r="C299" s="273" t="s">
        <v>709</v>
      </c>
      <c r="D299" s="274" t="s">
        <v>748</v>
      </c>
      <c r="E299" s="275" t="s">
        <v>749</v>
      </c>
      <c r="F299" s="273" t="s">
        <v>179</v>
      </c>
      <c r="G299" s="276"/>
      <c r="H299" s="277">
        <v>17.4</v>
      </c>
      <c r="I299" s="277">
        <f>ROUND(G299*H299,2)</f>
        <v>0</v>
      </c>
      <c r="J299" s="278">
        <v>2E-05</v>
      </c>
      <c r="K299" s="276">
        <f>G299*J299</f>
        <v>0</v>
      </c>
      <c r="L299" s="278">
        <v>0</v>
      </c>
      <c r="M299" s="276">
        <f>G299*L299</f>
        <v>0</v>
      </c>
      <c r="N299"/>
      <c r="O299"/>
      <c r="P299"/>
      <c r="Q299"/>
      <c r="R299"/>
      <c r="S299"/>
      <c r="T299"/>
      <c r="U299"/>
    </row>
    <row r="300" spans="1:21" s="279" customFormat="1" ht="12.75" hidden="1">
      <c r="A300" s="273"/>
      <c r="B300" s="273" t="s">
        <v>175</v>
      </c>
      <c r="C300" s="273" t="s">
        <v>546</v>
      </c>
      <c r="D300" s="274" t="s">
        <v>750</v>
      </c>
      <c r="E300" s="275" t="s">
        <v>751</v>
      </c>
      <c r="F300" s="273" t="s">
        <v>179</v>
      </c>
      <c r="G300" s="276"/>
      <c r="H300" s="277">
        <v>406</v>
      </c>
      <c r="I300" s="277">
        <f>ROUND(G300*H300,2)</f>
        <v>0</v>
      </c>
      <c r="J300" s="278">
        <v>0.015</v>
      </c>
      <c r="K300" s="276">
        <f>G300*J300</f>
        <v>0</v>
      </c>
      <c r="L300" s="278">
        <v>0</v>
      </c>
      <c r="M300" s="276">
        <f>G300*L300</f>
        <v>0</v>
      </c>
      <c r="N300"/>
      <c r="O300"/>
      <c r="P300"/>
      <c r="Q300"/>
      <c r="R300"/>
      <c r="S300"/>
      <c r="T300"/>
      <c r="U300"/>
    </row>
    <row r="301" spans="1:21" s="279" customFormat="1" ht="12.75" hidden="1">
      <c r="A301" s="273">
        <v>43</v>
      </c>
      <c r="B301" s="273" t="s">
        <v>175</v>
      </c>
      <c r="C301" s="273" t="s">
        <v>709</v>
      </c>
      <c r="D301" s="274" t="s">
        <v>752</v>
      </c>
      <c r="E301" s="275" t="s">
        <v>753</v>
      </c>
      <c r="F301" s="273" t="s">
        <v>179</v>
      </c>
      <c r="G301" s="276"/>
      <c r="H301" s="277">
        <v>13.8</v>
      </c>
      <c r="I301" s="277">
        <f>ROUND(G301*H301,2)</f>
        <v>0</v>
      </c>
      <c r="J301" s="278">
        <v>1E-05</v>
      </c>
      <c r="K301" s="276">
        <f>G301*J301</f>
        <v>0</v>
      </c>
      <c r="L301" s="278">
        <v>0</v>
      </c>
      <c r="M301" s="276">
        <f>G301*L301</f>
        <v>0</v>
      </c>
      <c r="N301"/>
      <c r="O301"/>
      <c r="P301"/>
      <c r="Q301"/>
      <c r="R301"/>
      <c r="S301"/>
      <c r="T301"/>
      <c r="U301"/>
    </row>
    <row r="302" spans="1:21" s="279" customFormat="1" ht="12.75" hidden="1">
      <c r="A302" s="273">
        <v>44</v>
      </c>
      <c r="B302" s="273" t="s">
        <v>175</v>
      </c>
      <c r="C302" s="273" t="s">
        <v>709</v>
      </c>
      <c r="D302" s="274" t="s">
        <v>754</v>
      </c>
      <c r="E302" s="275" t="s">
        <v>755</v>
      </c>
      <c r="F302" s="273" t="s">
        <v>179</v>
      </c>
      <c r="G302" s="276"/>
      <c r="H302" s="277">
        <v>2.5</v>
      </c>
      <c r="I302" s="277">
        <f>ROUND(G302*H302,2)</f>
        <v>0</v>
      </c>
      <c r="J302" s="278">
        <v>1E-05</v>
      </c>
      <c r="K302" s="276">
        <f>G302*J302</f>
        <v>0</v>
      </c>
      <c r="L302" s="278">
        <v>0</v>
      </c>
      <c r="M302" s="276">
        <f>G302*L302</f>
        <v>0</v>
      </c>
      <c r="N302"/>
      <c r="O302"/>
      <c r="P302"/>
      <c r="Q302"/>
      <c r="R302"/>
      <c r="S302"/>
      <c r="T302"/>
      <c r="U302"/>
    </row>
    <row r="303" spans="1:21" s="279" customFormat="1" ht="12.75" hidden="1">
      <c r="A303" s="273"/>
      <c r="B303" s="273" t="s">
        <v>175</v>
      </c>
      <c r="C303" s="273" t="s">
        <v>709</v>
      </c>
      <c r="D303" s="274" t="s">
        <v>756</v>
      </c>
      <c r="E303" s="275" t="s">
        <v>757</v>
      </c>
      <c r="F303" s="273" t="s">
        <v>179</v>
      </c>
      <c r="G303" s="276"/>
      <c r="H303" s="277">
        <v>2.96</v>
      </c>
      <c r="I303" s="277">
        <f>ROUND(G303*H303,2)</f>
        <v>0</v>
      </c>
      <c r="J303" s="278">
        <v>1E-05</v>
      </c>
      <c r="K303" s="276">
        <f>G303*J303</f>
        <v>0</v>
      </c>
      <c r="L303" s="278">
        <v>0</v>
      </c>
      <c r="M303" s="276">
        <f>G303*L303</f>
        <v>0</v>
      </c>
      <c r="N303"/>
      <c r="O303"/>
      <c r="P303"/>
      <c r="Q303"/>
      <c r="R303"/>
      <c r="S303"/>
      <c r="T303"/>
      <c r="U303"/>
    </row>
    <row r="304" spans="1:21" s="279" customFormat="1" ht="12.75" hidden="1">
      <c r="A304" s="273"/>
      <c r="B304" s="273" t="s">
        <v>175</v>
      </c>
      <c r="C304" s="273" t="s">
        <v>709</v>
      </c>
      <c r="D304" s="274" t="s">
        <v>758</v>
      </c>
      <c r="E304" s="275" t="s">
        <v>759</v>
      </c>
      <c r="F304" s="273" t="s">
        <v>179</v>
      </c>
      <c r="G304" s="276"/>
      <c r="H304" s="277">
        <v>65.7</v>
      </c>
      <c r="I304" s="277">
        <f>ROUND(G304*H304,2)</f>
        <v>0</v>
      </c>
      <c r="J304" s="278">
        <v>0.00026</v>
      </c>
      <c r="K304" s="276">
        <f>G304*J304</f>
        <v>0</v>
      </c>
      <c r="L304" s="278">
        <v>0</v>
      </c>
      <c r="M304" s="276">
        <f>G304*L304</f>
        <v>0</v>
      </c>
      <c r="N304"/>
      <c r="O304"/>
      <c r="P304"/>
      <c r="Q304"/>
      <c r="R304"/>
      <c r="S304"/>
      <c r="T304"/>
      <c r="U304"/>
    </row>
    <row r="305" spans="1:21" s="279" customFormat="1" ht="12.75" hidden="1">
      <c r="A305" s="273"/>
      <c r="B305" s="273" t="s">
        <v>175</v>
      </c>
      <c r="C305" s="273" t="s">
        <v>709</v>
      </c>
      <c r="D305" s="274" t="s">
        <v>760</v>
      </c>
      <c r="E305" s="275" t="s">
        <v>761</v>
      </c>
      <c r="F305" s="273" t="s">
        <v>179</v>
      </c>
      <c r="G305" s="276"/>
      <c r="H305" s="277">
        <v>68.4</v>
      </c>
      <c r="I305" s="277">
        <f>ROUND(G305*H305,2)</f>
        <v>0</v>
      </c>
      <c r="J305" s="278">
        <v>0.00026</v>
      </c>
      <c r="K305" s="276">
        <f>G305*J305</f>
        <v>0</v>
      </c>
      <c r="L305" s="278">
        <v>0</v>
      </c>
      <c r="M305" s="276">
        <f>G305*L305</f>
        <v>0</v>
      </c>
      <c r="N305"/>
      <c r="O305"/>
      <c r="P305"/>
      <c r="Q305"/>
      <c r="R305"/>
      <c r="S305"/>
      <c r="T305"/>
      <c r="U305"/>
    </row>
    <row r="306" spans="1:21" s="279" customFormat="1" ht="12.75" hidden="1">
      <c r="A306" s="273"/>
      <c r="B306" s="273" t="s">
        <v>175</v>
      </c>
      <c r="C306" s="273" t="s">
        <v>709</v>
      </c>
      <c r="D306" s="274" t="s">
        <v>762</v>
      </c>
      <c r="E306" s="275" t="s">
        <v>763</v>
      </c>
      <c r="F306" s="273" t="s">
        <v>179</v>
      </c>
      <c r="G306" s="276"/>
      <c r="H306" s="277">
        <v>60.5</v>
      </c>
      <c r="I306" s="277">
        <f>ROUND(G306*H306,2)</f>
        <v>0</v>
      </c>
      <c r="J306" s="278">
        <v>0.00029</v>
      </c>
      <c r="K306" s="276">
        <f>G306*J306</f>
        <v>0</v>
      </c>
      <c r="L306" s="278">
        <v>0</v>
      </c>
      <c r="M306" s="276">
        <f>G306*L306</f>
        <v>0</v>
      </c>
      <c r="N306"/>
      <c r="O306"/>
      <c r="P306"/>
      <c r="Q306"/>
      <c r="R306"/>
      <c r="S306"/>
      <c r="T306"/>
      <c r="U306"/>
    </row>
    <row r="307" spans="1:21" s="279" customFormat="1" ht="12.75" hidden="1">
      <c r="A307" s="273"/>
      <c r="B307" s="273" t="s">
        <v>175</v>
      </c>
      <c r="C307" s="273" t="s">
        <v>709</v>
      </c>
      <c r="D307" s="274" t="s">
        <v>764</v>
      </c>
      <c r="E307" s="275" t="s">
        <v>765</v>
      </c>
      <c r="F307" s="273" t="s">
        <v>179</v>
      </c>
      <c r="G307" s="276"/>
      <c r="H307" s="277">
        <v>70.3</v>
      </c>
      <c r="I307" s="277">
        <f>ROUND(G307*H307,2)</f>
        <v>0</v>
      </c>
      <c r="J307" s="278">
        <v>0.00029</v>
      </c>
      <c r="K307" s="276">
        <f>G307*J307</f>
        <v>0</v>
      </c>
      <c r="L307" s="278">
        <v>0</v>
      </c>
      <c r="M307" s="276">
        <f>G307*L307</f>
        <v>0</v>
      </c>
      <c r="N307"/>
      <c r="O307"/>
      <c r="P307"/>
      <c r="Q307"/>
      <c r="R307"/>
      <c r="S307"/>
      <c r="T307"/>
      <c r="U307"/>
    </row>
    <row r="308" spans="1:21" s="279" customFormat="1" ht="12.75" hidden="1">
      <c r="A308" s="273"/>
      <c r="B308" s="273" t="s">
        <v>175</v>
      </c>
      <c r="C308" s="273" t="s">
        <v>709</v>
      </c>
      <c r="D308" s="274" t="s">
        <v>766</v>
      </c>
      <c r="E308" s="275" t="s">
        <v>767</v>
      </c>
      <c r="F308" s="273" t="s">
        <v>179</v>
      </c>
      <c r="G308" s="276"/>
      <c r="H308" s="277">
        <v>62</v>
      </c>
      <c r="I308" s="277">
        <f>ROUND(G308*H308,2)</f>
        <v>0</v>
      </c>
      <c r="J308" s="278">
        <v>0.00027000000000000006</v>
      </c>
      <c r="K308" s="276">
        <f>G308*J308</f>
        <v>0</v>
      </c>
      <c r="L308" s="278">
        <v>0</v>
      </c>
      <c r="M308" s="276">
        <f>G308*L308</f>
        <v>0</v>
      </c>
      <c r="N308"/>
      <c r="O308"/>
      <c r="P308"/>
      <c r="Q308"/>
      <c r="R308"/>
      <c r="S308"/>
      <c r="T308"/>
      <c r="U308"/>
    </row>
    <row r="309" spans="1:21" s="279" customFormat="1" ht="12.75" hidden="1">
      <c r="A309" s="273"/>
      <c r="B309" s="273" t="s">
        <v>175</v>
      </c>
      <c r="C309" s="273" t="s">
        <v>709</v>
      </c>
      <c r="D309" s="274" t="s">
        <v>768</v>
      </c>
      <c r="E309" s="275" t="s">
        <v>769</v>
      </c>
      <c r="F309" s="273" t="s">
        <v>179</v>
      </c>
      <c r="G309" s="276"/>
      <c r="H309" s="277">
        <v>65.4</v>
      </c>
      <c r="I309" s="277">
        <f>ROUND(G309*H309,2)</f>
        <v>0</v>
      </c>
      <c r="J309" s="278">
        <v>0.00027000000000000006</v>
      </c>
      <c r="K309" s="276">
        <f>G309*J309</f>
        <v>0</v>
      </c>
      <c r="L309" s="278">
        <v>0</v>
      </c>
      <c r="M309" s="276">
        <f>G309*L309</f>
        <v>0</v>
      </c>
      <c r="N309"/>
      <c r="O309"/>
      <c r="P309"/>
      <c r="Q309"/>
      <c r="R309"/>
      <c r="S309"/>
      <c r="T309"/>
      <c r="U309"/>
    </row>
    <row r="310" spans="1:21" s="279" customFormat="1" ht="12.75" hidden="1">
      <c r="A310" s="273"/>
      <c r="B310" s="273" t="s">
        <v>175</v>
      </c>
      <c r="C310" s="273" t="s">
        <v>709</v>
      </c>
      <c r="D310" s="274" t="s">
        <v>770</v>
      </c>
      <c r="E310" s="275" t="s">
        <v>771</v>
      </c>
      <c r="F310" s="273" t="s">
        <v>179</v>
      </c>
      <c r="G310" s="276"/>
      <c r="H310" s="277">
        <v>48.2</v>
      </c>
      <c r="I310" s="277">
        <f>ROUND(G310*H310,2)</f>
        <v>0</v>
      </c>
      <c r="J310" s="278">
        <v>0.00032</v>
      </c>
      <c r="K310" s="276">
        <f>G310*J310</f>
        <v>0</v>
      </c>
      <c r="L310" s="278">
        <v>0</v>
      </c>
      <c r="M310" s="276">
        <f>G310*L310</f>
        <v>0</v>
      </c>
      <c r="N310"/>
      <c r="O310"/>
      <c r="P310"/>
      <c r="Q310"/>
      <c r="R310"/>
      <c r="S310"/>
      <c r="T310"/>
      <c r="U310"/>
    </row>
    <row r="311" spans="1:21" s="279" customFormat="1" ht="12.75" hidden="1">
      <c r="A311" s="273"/>
      <c r="B311" s="273" t="s">
        <v>175</v>
      </c>
      <c r="C311" s="273" t="s">
        <v>709</v>
      </c>
      <c r="D311" s="274" t="s">
        <v>772</v>
      </c>
      <c r="E311" s="275" t="s">
        <v>773</v>
      </c>
      <c r="F311" s="273" t="s">
        <v>179</v>
      </c>
      <c r="G311" s="276"/>
      <c r="H311" s="277">
        <v>50.5</v>
      </c>
      <c r="I311" s="277">
        <f>ROUND(G311*H311,2)</f>
        <v>0</v>
      </c>
      <c r="J311" s="278">
        <v>0.00032</v>
      </c>
      <c r="K311" s="276">
        <f>G311*J311</f>
        <v>0</v>
      </c>
      <c r="L311" s="278">
        <v>0</v>
      </c>
      <c r="M311" s="276">
        <f>G311*L311</f>
        <v>0</v>
      </c>
      <c r="N311"/>
      <c r="O311"/>
      <c r="P311"/>
      <c r="Q311"/>
      <c r="R311"/>
      <c r="S311"/>
      <c r="T311"/>
      <c r="U311"/>
    </row>
    <row r="312" spans="1:21" s="279" customFormat="1" ht="12.75" hidden="1">
      <c r="A312" s="273">
        <v>45</v>
      </c>
      <c r="B312" s="273" t="s">
        <v>175</v>
      </c>
      <c r="C312" s="273" t="s">
        <v>709</v>
      </c>
      <c r="D312" s="274" t="s">
        <v>774</v>
      </c>
      <c r="E312" s="275" t="s">
        <v>775</v>
      </c>
      <c r="F312" s="273" t="s">
        <v>179</v>
      </c>
      <c r="G312" s="276"/>
      <c r="H312" s="277">
        <v>37</v>
      </c>
      <c r="I312" s="277">
        <f>ROUND(G312*H312,2)</f>
        <v>0</v>
      </c>
      <c r="J312" s="278">
        <v>0.00029</v>
      </c>
      <c r="K312" s="276">
        <f>G312*J312</f>
        <v>0</v>
      </c>
      <c r="L312" s="278">
        <v>0</v>
      </c>
      <c r="M312" s="276">
        <f>G312*L312</f>
        <v>0</v>
      </c>
      <c r="N312"/>
      <c r="O312"/>
      <c r="P312"/>
      <c r="Q312"/>
      <c r="R312"/>
      <c r="S312"/>
      <c r="T312"/>
      <c r="U312"/>
    </row>
    <row r="313" spans="1:21" s="279" customFormat="1" ht="12.75" hidden="1">
      <c r="A313" s="273"/>
      <c r="B313" s="273" t="s">
        <v>175</v>
      </c>
      <c r="C313" s="273" t="s">
        <v>709</v>
      </c>
      <c r="D313" s="274" t="s">
        <v>776</v>
      </c>
      <c r="E313" s="275" t="s">
        <v>777</v>
      </c>
      <c r="F313" s="273" t="s">
        <v>179</v>
      </c>
      <c r="G313" s="276">
        <v>0</v>
      </c>
      <c r="H313" s="277">
        <v>38.5</v>
      </c>
      <c r="I313" s="277">
        <f>ROUND(G313*H313,2)</f>
        <v>0</v>
      </c>
      <c r="J313" s="278">
        <v>0.00029</v>
      </c>
      <c r="K313" s="276">
        <f>G313*J313</f>
        <v>0</v>
      </c>
      <c r="L313" s="278">
        <v>0</v>
      </c>
      <c r="M313" s="276">
        <f>G313*L313</f>
        <v>0</v>
      </c>
      <c r="N313"/>
      <c r="O313"/>
      <c r="P313"/>
      <c r="Q313"/>
      <c r="R313"/>
      <c r="S313"/>
      <c r="T313"/>
      <c r="U313"/>
    </row>
    <row r="314" spans="1:21" s="279" customFormat="1" ht="12.75" hidden="1">
      <c r="A314" s="273"/>
      <c r="B314" s="273" t="s">
        <v>175</v>
      </c>
      <c r="C314" s="273" t="s">
        <v>709</v>
      </c>
      <c r="D314" s="274" t="s">
        <v>778</v>
      </c>
      <c r="E314" s="275" t="s">
        <v>779</v>
      </c>
      <c r="F314" s="273" t="s">
        <v>179</v>
      </c>
      <c r="G314" s="276">
        <v>0</v>
      </c>
      <c r="H314" s="277">
        <v>29.9</v>
      </c>
      <c r="I314" s="277">
        <f>ROUND(G314*H314,2)</f>
        <v>0</v>
      </c>
      <c r="J314" s="278">
        <v>0.0002</v>
      </c>
      <c r="K314" s="276">
        <f>G314*J314</f>
        <v>0</v>
      </c>
      <c r="L314" s="278">
        <v>0</v>
      </c>
      <c r="M314" s="276">
        <f>G314*L314</f>
        <v>0</v>
      </c>
      <c r="N314"/>
      <c r="O314"/>
      <c r="P314"/>
      <c r="Q314"/>
      <c r="R314"/>
      <c r="S314"/>
      <c r="T314"/>
      <c r="U314"/>
    </row>
    <row r="315" spans="1:21" s="279" customFormat="1" ht="12.75" hidden="1">
      <c r="A315" s="273"/>
      <c r="B315" s="273" t="s">
        <v>175</v>
      </c>
      <c r="C315" s="273" t="s">
        <v>709</v>
      </c>
      <c r="D315" s="274" t="s">
        <v>780</v>
      </c>
      <c r="E315" s="275" t="s">
        <v>781</v>
      </c>
      <c r="F315" s="273" t="s">
        <v>179</v>
      </c>
      <c r="G315" s="276">
        <v>0</v>
      </c>
      <c r="H315" s="277">
        <v>31.5</v>
      </c>
      <c r="I315" s="277">
        <f>ROUND(G315*H315,2)</f>
        <v>0</v>
      </c>
      <c r="J315" s="278">
        <v>0.0002</v>
      </c>
      <c r="K315" s="276">
        <f>G315*J315</f>
        <v>0</v>
      </c>
      <c r="L315" s="278">
        <v>0</v>
      </c>
      <c r="M315" s="276">
        <f>G315*L315</f>
        <v>0</v>
      </c>
      <c r="N315"/>
      <c r="O315"/>
      <c r="P315"/>
      <c r="Q315"/>
      <c r="R315"/>
      <c r="S315"/>
      <c r="T315"/>
      <c r="U315"/>
    </row>
    <row r="316" spans="1:21" s="279" customFormat="1" ht="12.75" hidden="1">
      <c r="A316" s="273"/>
      <c r="B316" s="273" t="s">
        <v>175</v>
      </c>
      <c r="C316" s="273" t="s">
        <v>709</v>
      </c>
      <c r="D316" s="274" t="s">
        <v>782</v>
      </c>
      <c r="E316" s="275" t="s">
        <v>783</v>
      </c>
      <c r="F316" s="273" t="s">
        <v>179</v>
      </c>
      <c r="G316" s="276">
        <v>0</v>
      </c>
      <c r="H316" s="277">
        <v>27.2</v>
      </c>
      <c r="I316" s="277">
        <f>ROUND(G316*H316,2)</f>
        <v>0</v>
      </c>
      <c r="J316" s="278">
        <v>0.00017000000000000004</v>
      </c>
      <c r="K316" s="276">
        <f>G316*J316</f>
        <v>0</v>
      </c>
      <c r="L316" s="278">
        <v>0</v>
      </c>
      <c r="M316" s="276">
        <f>G316*L316</f>
        <v>0</v>
      </c>
      <c r="N316"/>
      <c r="O316"/>
      <c r="P316"/>
      <c r="Q316"/>
      <c r="R316"/>
      <c r="S316"/>
      <c r="T316"/>
      <c r="U316"/>
    </row>
    <row r="317" spans="1:21" s="279" customFormat="1" ht="12.75" hidden="1">
      <c r="A317" s="273"/>
      <c r="B317" s="273" t="s">
        <v>175</v>
      </c>
      <c r="C317" s="273" t="s">
        <v>709</v>
      </c>
      <c r="D317" s="274" t="s">
        <v>784</v>
      </c>
      <c r="E317" s="275" t="s">
        <v>785</v>
      </c>
      <c r="F317" s="273" t="s">
        <v>179</v>
      </c>
      <c r="G317" s="276">
        <v>0</v>
      </c>
      <c r="H317" s="277">
        <v>28.7</v>
      </c>
      <c r="I317" s="277">
        <f>ROUND(G317*N317,2)</f>
        <v>0</v>
      </c>
      <c r="J317" s="278">
        <v>0.00017000000000000004</v>
      </c>
      <c r="K317" s="276">
        <f>G317*J317</f>
        <v>0</v>
      </c>
      <c r="L317" s="278">
        <v>0</v>
      </c>
      <c r="M317" s="276">
        <f>G317*L317</f>
        <v>0</v>
      </c>
      <c r="N317"/>
      <c r="O317"/>
      <c r="P317"/>
      <c r="Q317"/>
      <c r="R317"/>
      <c r="S317"/>
      <c r="T317"/>
      <c r="U317"/>
    </row>
    <row r="318" spans="1:21" s="279" customFormat="1" ht="12.75" hidden="1">
      <c r="A318" s="273"/>
      <c r="B318" s="273"/>
      <c r="C318" s="273"/>
      <c r="D318" s="294">
        <v>741</v>
      </c>
      <c r="E318" s="294" t="s">
        <v>813</v>
      </c>
      <c r="F318" s="273"/>
      <c r="G318" s="276"/>
      <c r="H318" s="277"/>
      <c r="I318" s="295">
        <f>SUM(I319:I357)</f>
        <v>0</v>
      </c>
      <c r="J318" s="278"/>
      <c r="K318" s="276"/>
      <c r="L318" s="278"/>
      <c r="M318" s="276"/>
      <c r="N318"/>
      <c r="O318"/>
      <c r="P318"/>
      <c r="Q318"/>
      <c r="R318"/>
      <c r="S318"/>
      <c r="T318"/>
      <c r="U318"/>
    </row>
    <row r="319" spans="1:21" s="279" customFormat="1" ht="12.75" hidden="1">
      <c r="A319" s="273">
        <v>14</v>
      </c>
      <c r="B319" s="273" t="s">
        <v>175</v>
      </c>
      <c r="C319" s="273">
        <v>741</v>
      </c>
      <c r="D319" s="274" t="s">
        <v>814</v>
      </c>
      <c r="E319" s="275" t="s">
        <v>815</v>
      </c>
      <c r="F319" s="273" t="s">
        <v>199</v>
      </c>
      <c r="G319" s="342">
        <v>0</v>
      </c>
      <c r="H319" s="277">
        <v>842</v>
      </c>
      <c r="I319" s="277">
        <f>ROUND(G319*H319,2)</f>
        <v>0</v>
      </c>
      <c r="J319" s="278"/>
      <c r="K319" s="276"/>
      <c r="L319" s="278"/>
      <c r="M319" s="276"/>
      <c r="N319"/>
      <c r="O319"/>
      <c r="P319"/>
      <c r="Q319"/>
      <c r="R319"/>
      <c r="S319"/>
      <c r="T319"/>
      <c r="U319"/>
    </row>
    <row r="320" spans="1:22" s="279" customFormat="1" ht="12.75" hidden="1">
      <c r="A320" s="273"/>
      <c r="B320" s="289" t="s">
        <v>469</v>
      </c>
      <c r="C320" s="289" t="s">
        <v>470</v>
      </c>
      <c r="D320" s="290" t="s">
        <v>816</v>
      </c>
      <c r="E320" s="291" t="s">
        <v>817</v>
      </c>
      <c r="F320" s="289" t="s">
        <v>199</v>
      </c>
      <c r="G320" s="343">
        <v>0</v>
      </c>
      <c r="H320" s="292">
        <v>523.62</v>
      </c>
      <c r="I320" s="292">
        <f>ROUND(G320*H320,2)</f>
        <v>0</v>
      </c>
      <c r="J320" s="282"/>
      <c r="K320" s="283"/>
      <c r="L320" s="282"/>
      <c r="M320" s="283"/>
      <c r="N320"/>
      <c r="O320"/>
      <c r="P320"/>
      <c r="Q320"/>
      <c r="R320"/>
      <c r="S320"/>
      <c r="T320"/>
      <c r="U320"/>
      <c r="V320" s="308" t="s">
        <v>999</v>
      </c>
    </row>
    <row r="321" spans="1:22" s="284" customFormat="1" ht="12.75" hidden="1">
      <c r="A321" s="273"/>
      <c r="B321" s="289" t="s">
        <v>469</v>
      </c>
      <c r="C321" s="289" t="s">
        <v>470</v>
      </c>
      <c r="D321" s="290" t="s">
        <v>818</v>
      </c>
      <c r="E321" s="291" t="s">
        <v>819</v>
      </c>
      <c r="F321" s="289" t="s">
        <v>199</v>
      </c>
      <c r="G321" s="343">
        <v>0</v>
      </c>
      <c r="H321" s="292">
        <v>523.62</v>
      </c>
      <c r="I321" s="292">
        <f>ROUND(G321*H321,2)</f>
        <v>0</v>
      </c>
      <c r="J321" s="282"/>
      <c r="K321" s="283"/>
      <c r="L321" s="282"/>
      <c r="M321" s="283"/>
      <c r="N321"/>
      <c r="O321"/>
      <c r="P321"/>
      <c r="Q321"/>
      <c r="R321"/>
      <c r="S321"/>
      <c r="T321"/>
      <c r="U321"/>
      <c r="V321" s="308" t="s">
        <v>999</v>
      </c>
    </row>
    <row r="322" spans="1:22" s="284" customFormat="1" ht="12.75" hidden="1">
      <c r="A322" s="273"/>
      <c r="B322" s="289" t="s">
        <v>469</v>
      </c>
      <c r="C322" s="289" t="s">
        <v>470</v>
      </c>
      <c r="D322" s="290" t="s">
        <v>820</v>
      </c>
      <c r="E322" s="291" t="s">
        <v>821</v>
      </c>
      <c r="F322" s="289" t="s">
        <v>199</v>
      </c>
      <c r="G322" s="343">
        <v>0</v>
      </c>
      <c r="H322" s="292">
        <v>716.25</v>
      </c>
      <c r="I322" s="292">
        <f>ROUND(G322*H322,2)</f>
        <v>0</v>
      </c>
      <c r="J322" s="282"/>
      <c r="K322" s="283"/>
      <c r="L322" s="282"/>
      <c r="M322" s="283"/>
      <c r="N322"/>
      <c r="O322"/>
      <c r="P322"/>
      <c r="Q322"/>
      <c r="R322"/>
      <c r="S322"/>
      <c r="T322"/>
      <c r="U322"/>
      <c r="V322" s="308" t="s">
        <v>999</v>
      </c>
    </row>
    <row r="323" spans="1:22" s="279" customFormat="1" ht="12.75" hidden="1">
      <c r="A323" s="273">
        <v>15</v>
      </c>
      <c r="B323" s="273" t="s">
        <v>469</v>
      </c>
      <c r="C323" s="273" t="s">
        <v>470</v>
      </c>
      <c r="D323" s="274" t="s">
        <v>822</v>
      </c>
      <c r="E323" s="275" t="s">
        <v>823</v>
      </c>
      <c r="F323" s="273" t="s">
        <v>199</v>
      </c>
      <c r="G323" s="342">
        <v>0</v>
      </c>
      <c r="H323" s="277">
        <v>716.25</v>
      </c>
      <c r="I323" s="277">
        <f>ROUND(G323*H323,2)</f>
        <v>0</v>
      </c>
      <c r="J323" s="278"/>
      <c r="K323" s="276"/>
      <c r="L323" s="278"/>
      <c r="M323" s="276"/>
      <c r="N323"/>
      <c r="O323"/>
      <c r="P323"/>
      <c r="Q323"/>
      <c r="R323"/>
      <c r="S323"/>
      <c r="T323"/>
      <c r="U323"/>
      <c r="V323" s="309" t="s">
        <v>999</v>
      </c>
    </row>
    <row r="324" spans="1:21" s="279" customFormat="1" ht="12.75" hidden="1">
      <c r="A324" s="273">
        <v>16</v>
      </c>
      <c r="B324" s="273" t="s">
        <v>175</v>
      </c>
      <c r="C324" s="273">
        <v>741</v>
      </c>
      <c r="D324" s="274" t="s">
        <v>824</v>
      </c>
      <c r="E324" s="275" t="s">
        <v>825</v>
      </c>
      <c r="F324" s="273" t="s">
        <v>199</v>
      </c>
      <c r="G324" s="283"/>
      <c r="H324" s="277">
        <v>172</v>
      </c>
      <c r="I324" s="277">
        <f>ROUND(G324*H324,2)</f>
        <v>0</v>
      </c>
      <c r="J324" s="278"/>
      <c r="K324" s="276"/>
      <c r="L324" s="278"/>
      <c r="M324" s="276"/>
      <c r="N324"/>
      <c r="O324"/>
      <c r="P324"/>
      <c r="Q324"/>
      <c r="R324"/>
      <c r="S324"/>
      <c r="T324"/>
      <c r="U324"/>
    </row>
    <row r="325" spans="1:22" s="279" customFormat="1" ht="25.5" customHeight="1" hidden="1">
      <c r="A325" s="273">
        <v>17</v>
      </c>
      <c r="B325" s="273" t="s">
        <v>469</v>
      </c>
      <c r="C325" s="273" t="s">
        <v>470</v>
      </c>
      <c r="D325" s="274" t="s">
        <v>826</v>
      </c>
      <c r="E325" s="275" t="s">
        <v>827</v>
      </c>
      <c r="F325" s="273" t="s">
        <v>199</v>
      </c>
      <c r="G325" s="283"/>
      <c r="H325" s="277">
        <v>1329.16</v>
      </c>
      <c r="I325" s="277">
        <f>ROUND(G325*H325,2)</f>
        <v>0</v>
      </c>
      <c r="J325" s="278"/>
      <c r="K325" s="276"/>
      <c r="L325" s="278"/>
      <c r="M325" s="276"/>
      <c r="N325"/>
      <c r="O325"/>
      <c r="P325"/>
      <c r="Q325"/>
      <c r="R325"/>
      <c r="S325"/>
      <c r="T325"/>
      <c r="U325"/>
      <c r="V325" s="279" t="s">
        <v>1000</v>
      </c>
    </row>
    <row r="326" spans="1:21" s="279" customFormat="1" ht="12.75" hidden="1">
      <c r="A326" s="273">
        <v>18</v>
      </c>
      <c r="B326" s="273" t="s">
        <v>175</v>
      </c>
      <c r="C326" s="273">
        <v>741</v>
      </c>
      <c r="D326" s="274" t="s">
        <v>828</v>
      </c>
      <c r="E326" s="275" t="s">
        <v>829</v>
      </c>
      <c r="F326" s="273" t="s">
        <v>199</v>
      </c>
      <c r="G326" s="283"/>
      <c r="H326" s="277">
        <v>138</v>
      </c>
      <c r="I326" s="277">
        <f>ROUND(G326*H326,2)</f>
        <v>0</v>
      </c>
      <c r="J326" s="278"/>
      <c r="K326" s="276"/>
      <c r="L326" s="278"/>
      <c r="M326" s="276"/>
      <c r="N326"/>
      <c r="O326"/>
      <c r="P326"/>
      <c r="Q326"/>
      <c r="R326"/>
      <c r="S326"/>
      <c r="T326"/>
      <c r="U326"/>
    </row>
    <row r="327" spans="1:22" s="279" customFormat="1" ht="12.75" hidden="1">
      <c r="A327" s="273">
        <v>19</v>
      </c>
      <c r="B327" s="273" t="s">
        <v>469</v>
      </c>
      <c r="C327" s="273" t="s">
        <v>470</v>
      </c>
      <c r="D327" s="274" t="s">
        <v>830</v>
      </c>
      <c r="E327" s="275" t="s">
        <v>831</v>
      </c>
      <c r="F327" s="273" t="s">
        <v>199</v>
      </c>
      <c r="G327" s="283"/>
      <c r="H327" s="277">
        <v>485.07</v>
      </c>
      <c r="I327" s="277">
        <f>ROUND(G327*H327,2)</f>
        <v>0</v>
      </c>
      <c r="J327" s="278"/>
      <c r="K327" s="276"/>
      <c r="L327" s="278"/>
      <c r="M327" s="276"/>
      <c r="N327"/>
      <c r="O327"/>
      <c r="P327"/>
      <c r="Q327"/>
      <c r="R327"/>
      <c r="S327"/>
      <c r="T327"/>
      <c r="U327"/>
      <c r="V327" s="279" t="s">
        <v>1001</v>
      </c>
    </row>
    <row r="328" spans="1:21" s="279" customFormat="1" ht="12.75" hidden="1">
      <c r="A328" s="273">
        <v>20</v>
      </c>
      <c r="B328" s="273" t="s">
        <v>175</v>
      </c>
      <c r="C328" s="273">
        <v>741</v>
      </c>
      <c r="D328" s="274" t="s">
        <v>832</v>
      </c>
      <c r="E328" s="275" t="s">
        <v>833</v>
      </c>
      <c r="F328" s="273" t="s">
        <v>199</v>
      </c>
      <c r="G328" s="283"/>
      <c r="H328" s="277">
        <v>1280</v>
      </c>
      <c r="I328" s="277">
        <f>ROUND(G328*H328,2)</f>
        <v>0</v>
      </c>
      <c r="J328" s="278"/>
      <c r="K328" s="276"/>
      <c r="L328" s="278"/>
      <c r="M328" s="276"/>
      <c r="N328"/>
      <c r="O328"/>
      <c r="P328"/>
      <c r="Q328"/>
      <c r="R328"/>
      <c r="S328"/>
      <c r="T328"/>
      <c r="U328"/>
    </row>
    <row r="329" spans="1:21" s="279" customFormat="1" ht="12.75" hidden="1">
      <c r="A329" s="273">
        <v>18</v>
      </c>
      <c r="B329" s="273" t="s">
        <v>175</v>
      </c>
      <c r="C329" s="273">
        <v>741</v>
      </c>
      <c r="D329" s="274" t="s">
        <v>834</v>
      </c>
      <c r="E329" s="275" t="s">
        <v>835</v>
      </c>
      <c r="F329" s="273" t="s">
        <v>280</v>
      </c>
      <c r="G329" s="283"/>
      <c r="H329" s="277">
        <v>20.7</v>
      </c>
      <c r="I329" s="277">
        <f>ROUND(G329*H329,2)</f>
        <v>0</v>
      </c>
      <c r="J329" s="278"/>
      <c r="K329" s="276"/>
      <c r="L329" s="278"/>
      <c r="M329" s="276"/>
      <c r="N329"/>
      <c r="O329"/>
      <c r="P329"/>
      <c r="Q329"/>
      <c r="R329"/>
      <c r="S329"/>
      <c r="T329"/>
      <c r="U329"/>
    </row>
    <row r="330" spans="1:22" s="279" customFormat="1" ht="25.5" customHeight="1" hidden="1">
      <c r="A330" s="273"/>
      <c r="B330" s="273" t="s">
        <v>469</v>
      </c>
      <c r="C330" s="273" t="s">
        <v>470</v>
      </c>
      <c r="D330" s="274" t="s">
        <v>836</v>
      </c>
      <c r="E330" s="275" t="s">
        <v>837</v>
      </c>
      <c r="F330" s="273" t="s">
        <v>280</v>
      </c>
      <c r="G330" s="283"/>
      <c r="H330" s="277">
        <v>22.32</v>
      </c>
      <c r="I330" s="277">
        <f>ROUND(G330*H330,2)</f>
        <v>0</v>
      </c>
      <c r="J330" s="278"/>
      <c r="K330" s="276"/>
      <c r="L330" s="278"/>
      <c r="M330" s="276"/>
      <c r="N330"/>
      <c r="O330"/>
      <c r="P330"/>
      <c r="Q330"/>
      <c r="R330"/>
      <c r="S330"/>
      <c r="T330"/>
      <c r="U330"/>
      <c r="V330" s="279" t="s">
        <v>1002</v>
      </c>
    </row>
    <row r="331" spans="1:21" s="279" customFormat="1" ht="12.75" hidden="1">
      <c r="A331" s="273"/>
      <c r="B331" s="273" t="s">
        <v>175</v>
      </c>
      <c r="C331" s="273">
        <v>741</v>
      </c>
      <c r="D331" s="274" t="s">
        <v>834</v>
      </c>
      <c r="E331" s="275" t="s">
        <v>835</v>
      </c>
      <c r="F331" s="273" t="s">
        <v>280</v>
      </c>
      <c r="G331" s="283"/>
      <c r="H331" s="277">
        <v>20.7</v>
      </c>
      <c r="I331" s="277">
        <f>ROUND(G331*H331,2)</f>
        <v>0</v>
      </c>
      <c r="J331" s="278"/>
      <c r="K331" s="276"/>
      <c r="L331" s="278"/>
      <c r="M331" s="276"/>
      <c r="N331"/>
      <c r="O331"/>
      <c r="P331"/>
      <c r="Q331"/>
      <c r="R331"/>
      <c r="S331"/>
      <c r="T331"/>
      <c r="U331"/>
    </row>
    <row r="332" spans="1:22" s="279" customFormat="1" ht="12.75" hidden="1">
      <c r="A332" s="273"/>
      <c r="B332" s="273" t="s">
        <v>469</v>
      </c>
      <c r="C332" s="273" t="s">
        <v>470</v>
      </c>
      <c r="D332" s="274" t="s">
        <v>838</v>
      </c>
      <c r="E332" s="275" t="s">
        <v>839</v>
      </c>
      <c r="F332" s="273" t="s">
        <v>280</v>
      </c>
      <c r="G332" s="283"/>
      <c r="H332" s="277">
        <v>14.32</v>
      </c>
      <c r="I332" s="277">
        <f>ROUND(G332*H332,2)</f>
        <v>0</v>
      </c>
      <c r="J332" s="278"/>
      <c r="K332" s="276"/>
      <c r="L332" s="278"/>
      <c r="M332" s="276"/>
      <c r="N332"/>
      <c r="O332"/>
      <c r="P332"/>
      <c r="Q332"/>
      <c r="R332"/>
      <c r="S332"/>
      <c r="T332"/>
      <c r="U332"/>
      <c r="V332" s="279" t="s">
        <v>1003</v>
      </c>
    </row>
    <row r="333" spans="1:21" s="279" customFormat="1" ht="12.75" hidden="1">
      <c r="A333" s="273">
        <v>19</v>
      </c>
      <c r="B333" s="273" t="s">
        <v>175</v>
      </c>
      <c r="C333" s="273">
        <v>741</v>
      </c>
      <c r="D333" s="274" t="s">
        <v>840</v>
      </c>
      <c r="E333" s="275" t="s">
        <v>841</v>
      </c>
      <c r="F333" s="273" t="s">
        <v>199</v>
      </c>
      <c r="G333" s="283"/>
      <c r="H333" s="277">
        <v>70.8</v>
      </c>
      <c r="I333" s="277">
        <f>ROUND(G333*H333,2)</f>
        <v>0</v>
      </c>
      <c r="J333" s="278"/>
      <c r="K333" s="276"/>
      <c r="L333" s="278"/>
      <c r="M333" s="276"/>
      <c r="N333"/>
      <c r="O333"/>
      <c r="P333"/>
      <c r="Q333"/>
      <c r="R333"/>
      <c r="S333"/>
      <c r="T333"/>
      <c r="U333"/>
    </row>
    <row r="334" spans="1:21" s="279" customFormat="1" ht="12.75" hidden="1">
      <c r="A334" s="273">
        <v>20</v>
      </c>
      <c r="B334" s="273" t="s">
        <v>469</v>
      </c>
      <c r="C334" s="273" t="s">
        <v>470</v>
      </c>
      <c r="D334" s="274" t="s">
        <v>842</v>
      </c>
      <c r="E334" s="275" t="s">
        <v>843</v>
      </c>
      <c r="F334" s="273" t="s">
        <v>199</v>
      </c>
      <c r="G334" s="283"/>
      <c r="H334" s="277">
        <v>45.3</v>
      </c>
      <c r="I334" s="277">
        <f>ROUND(G334*H334,2)</f>
        <v>0</v>
      </c>
      <c r="J334" s="278"/>
      <c r="K334" s="276"/>
      <c r="L334" s="278"/>
      <c r="M334" s="276"/>
      <c r="N334"/>
      <c r="O334"/>
      <c r="P334"/>
      <c r="Q334"/>
      <c r="R334"/>
      <c r="S334"/>
      <c r="T334"/>
      <c r="U334"/>
    </row>
    <row r="335" spans="1:21" s="279" customFormat="1" ht="12.75" hidden="1">
      <c r="A335" s="273"/>
      <c r="B335" s="273" t="s">
        <v>469</v>
      </c>
      <c r="C335" s="273" t="s">
        <v>470</v>
      </c>
      <c r="D335" s="274" t="s">
        <v>844</v>
      </c>
      <c r="E335" s="275" t="s">
        <v>845</v>
      </c>
      <c r="F335" s="273" t="s">
        <v>199</v>
      </c>
      <c r="G335" s="283"/>
      <c r="H335" s="277">
        <v>45.3</v>
      </c>
      <c r="I335" s="277">
        <f>ROUND(G335*H335,2)</f>
        <v>0</v>
      </c>
      <c r="J335" s="278"/>
      <c r="K335" s="276"/>
      <c r="L335" s="278"/>
      <c r="M335" s="276"/>
      <c r="N335"/>
      <c r="O335"/>
      <c r="P335"/>
      <c r="Q335"/>
      <c r="R335"/>
      <c r="S335"/>
      <c r="T335"/>
      <c r="U335"/>
    </row>
    <row r="336" spans="1:21" s="279" customFormat="1" ht="25.5" customHeight="1" hidden="1">
      <c r="A336" s="273">
        <v>21</v>
      </c>
      <c r="B336" s="273" t="s">
        <v>175</v>
      </c>
      <c r="C336" s="273">
        <v>741</v>
      </c>
      <c r="D336" s="274" t="s">
        <v>846</v>
      </c>
      <c r="E336" s="275" t="s">
        <v>847</v>
      </c>
      <c r="F336" s="273" t="s">
        <v>199</v>
      </c>
      <c r="G336" s="283"/>
      <c r="H336" s="277">
        <v>92</v>
      </c>
      <c r="I336" s="277">
        <f>ROUND(G336*H336,2)</f>
        <v>0</v>
      </c>
      <c r="J336" s="278"/>
      <c r="K336" s="276"/>
      <c r="L336" s="278"/>
      <c r="M336" s="276"/>
      <c r="N336"/>
      <c r="O336"/>
      <c r="P336"/>
      <c r="Q336"/>
      <c r="R336"/>
      <c r="S336"/>
      <c r="T336"/>
      <c r="U336"/>
    </row>
    <row r="337" spans="1:21" s="279" customFormat="1" ht="12.75" hidden="1">
      <c r="A337" s="273">
        <v>22</v>
      </c>
      <c r="B337" s="273" t="s">
        <v>469</v>
      </c>
      <c r="C337" s="273" t="s">
        <v>470</v>
      </c>
      <c r="D337" s="274" t="s">
        <v>848</v>
      </c>
      <c r="E337" s="275" t="s">
        <v>849</v>
      </c>
      <c r="F337" s="273" t="s">
        <v>199</v>
      </c>
      <c r="G337" s="283"/>
      <c r="H337" s="277">
        <v>147.99</v>
      </c>
      <c r="I337" s="277">
        <f>ROUND(G337*H337,2)</f>
        <v>0</v>
      </c>
      <c r="J337" s="278"/>
      <c r="K337" s="276"/>
      <c r="L337" s="278"/>
      <c r="M337" s="276"/>
      <c r="N337"/>
      <c r="O337"/>
      <c r="P337"/>
      <c r="Q337"/>
      <c r="R337"/>
      <c r="S337"/>
      <c r="T337"/>
      <c r="U337"/>
    </row>
    <row r="338" spans="1:21" s="284" customFormat="1" ht="25.5" customHeight="1" hidden="1">
      <c r="A338" s="273">
        <v>21</v>
      </c>
      <c r="B338" s="289" t="s">
        <v>175</v>
      </c>
      <c r="C338" s="289">
        <v>741</v>
      </c>
      <c r="D338" s="290" t="s">
        <v>846</v>
      </c>
      <c r="E338" s="291" t="s">
        <v>847</v>
      </c>
      <c r="F338" s="289" t="s">
        <v>199</v>
      </c>
      <c r="G338" s="283"/>
      <c r="H338" s="292">
        <v>92</v>
      </c>
      <c r="I338" s="292">
        <f>ROUND(G338*H338,2)</f>
        <v>0</v>
      </c>
      <c r="J338" s="282"/>
      <c r="K338" s="283"/>
      <c r="L338" s="282"/>
      <c r="M338" s="283"/>
      <c r="N338"/>
      <c r="O338"/>
      <c r="P338"/>
      <c r="Q338"/>
      <c r="R338"/>
      <c r="S338"/>
      <c r="T338"/>
      <c r="U338"/>
    </row>
    <row r="339" spans="1:21" s="284" customFormat="1" ht="12.75" hidden="1">
      <c r="A339" s="273">
        <v>22</v>
      </c>
      <c r="B339" s="289" t="s">
        <v>469</v>
      </c>
      <c r="C339" s="289" t="s">
        <v>470</v>
      </c>
      <c r="D339" s="290" t="s">
        <v>850</v>
      </c>
      <c r="E339" s="291" t="s">
        <v>851</v>
      </c>
      <c r="F339" s="289" t="s">
        <v>199</v>
      </c>
      <c r="G339" s="283"/>
      <c r="H339" s="292">
        <v>232.14</v>
      </c>
      <c r="I339" s="292">
        <f>ROUND(G339*H339,2)</f>
        <v>0</v>
      </c>
      <c r="J339" s="282"/>
      <c r="K339" s="283"/>
      <c r="L339" s="282"/>
      <c r="M339" s="283"/>
      <c r="N339"/>
      <c r="O339"/>
      <c r="P339"/>
      <c r="Q339"/>
      <c r="R339"/>
      <c r="S339"/>
      <c r="T339"/>
      <c r="U339"/>
    </row>
    <row r="340" spans="1:21" s="279" customFormat="1" ht="25.5" customHeight="1" hidden="1">
      <c r="A340" s="273">
        <v>23</v>
      </c>
      <c r="B340" s="273" t="s">
        <v>175</v>
      </c>
      <c r="C340" s="273">
        <v>741</v>
      </c>
      <c r="D340" s="274" t="s">
        <v>852</v>
      </c>
      <c r="E340" s="275" t="s">
        <v>853</v>
      </c>
      <c r="F340" s="273" t="s">
        <v>199</v>
      </c>
      <c r="G340" s="283"/>
      <c r="H340" s="277">
        <v>88.1</v>
      </c>
      <c r="I340" s="277">
        <f>ROUND(G340*H340,2)</f>
        <v>0</v>
      </c>
      <c r="J340" s="278"/>
      <c r="K340" s="276"/>
      <c r="L340" s="278"/>
      <c r="M340" s="276"/>
      <c r="N340"/>
      <c r="O340"/>
      <c r="P340"/>
      <c r="Q340"/>
      <c r="R340"/>
      <c r="S340"/>
      <c r="T340"/>
      <c r="U340"/>
    </row>
    <row r="341" spans="1:21" s="279" customFormat="1" ht="12.75" hidden="1">
      <c r="A341" s="273">
        <v>24</v>
      </c>
      <c r="B341" s="273" t="s">
        <v>469</v>
      </c>
      <c r="C341" s="273" t="s">
        <v>470</v>
      </c>
      <c r="D341" s="274" t="s">
        <v>854</v>
      </c>
      <c r="E341" s="275" t="s">
        <v>855</v>
      </c>
      <c r="F341" s="273" t="s">
        <v>199</v>
      </c>
      <c r="G341" s="283"/>
      <c r="H341" s="277">
        <v>100.85</v>
      </c>
      <c r="I341" s="277">
        <f>ROUND(G341*H341,2)</f>
        <v>0</v>
      </c>
      <c r="J341" s="278"/>
      <c r="K341" s="276"/>
      <c r="L341" s="278"/>
      <c r="M341" s="276"/>
      <c r="N341"/>
      <c r="O341"/>
      <c r="P341"/>
      <c r="Q341"/>
      <c r="R341"/>
      <c r="S341"/>
      <c r="T341"/>
      <c r="U341"/>
    </row>
    <row r="342" spans="1:21" s="279" customFormat="1" ht="12.75" hidden="1">
      <c r="A342" s="273"/>
      <c r="B342" s="289" t="s">
        <v>469</v>
      </c>
      <c r="C342" s="289" t="s">
        <v>470</v>
      </c>
      <c r="D342" s="290" t="s">
        <v>856</v>
      </c>
      <c r="E342" s="291" t="s">
        <v>857</v>
      </c>
      <c r="F342" s="289" t="s">
        <v>199</v>
      </c>
      <c r="G342" s="283"/>
      <c r="H342" s="292">
        <v>35.44</v>
      </c>
      <c r="I342" s="292">
        <f>ROUND(G342*H342,2)</f>
        <v>0</v>
      </c>
      <c r="J342" s="282"/>
      <c r="K342" s="283"/>
      <c r="L342" s="282"/>
      <c r="M342" s="283"/>
      <c r="N342"/>
      <c r="O342"/>
      <c r="P342"/>
      <c r="Q342"/>
      <c r="R342"/>
      <c r="S342"/>
      <c r="T342"/>
      <c r="U342"/>
    </row>
    <row r="343" spans="1:21" s="279" customFormat="1" ht="12.75" hidden="1">
      <c r="A343" s="273">
        <v>25</v>
      </c>
      <c r="B343" s="273" t="s">
        <v>469</v>
      </c>
      <c r="C343" s="273" t="s">
        <v>470</v>
      </c>
      <c r="D343" s="274" t="s">
        <v>858</v>
      </c>
      <c r="E343" s="275" t="s">
        <v>859</v>
      </c>
      <c r="F343" s="273" t="s">
        <v>199</v>
      </c>
      <c r="G343" s="283"/>
      <c r="H343" s="277">
        <v>50.79</v>
      </c>
      <c r="I343" s="277">
        <f>ROUND(G343*H343,2)</f>
        <v>0</v>
      </c>
      <c r="J343" s="278"/>
      <c r="K343" s="276"/>
      <c r="L343" s="278"/>
      <c r="M343" s="276"/>
      <c r="N343"/>
      <c r="O343"/>
      <c r="P343"/>
      <c r="Q343"/>
      <c r="R343"/>
      <c r="S343"/>
      <c r="T343"/>
      <c r="U343"/>
    </row>
    <row r="344" spans="1:21" s="284" customFormat="1" ht="12.75" hidden="1">
      <c r="A344" s="273">
        <v>24</v>
      </c>
      <c r="B344" s="289" t="s">
        <v>469</v>
      </c>
      <c r="C344" s="289" t="s">
        <v>470</v>
      </c>
      <c r="D344" s="290" t="s">
        <v>860</v>
      </c>
      <c r="E344" s="291" t="s">
        <v>861</v>
      </c>
      <c r="F344" s="289" t="s">
        <v>199</v>
      </c>
      <c r="G344" s="283">
        <v>0</v>
      </c>
      <c r="H344" s="292">
        <v>66.87</v>
      </c>
      <c r="I344" s="292">
        <f>ROUND(G344*H344,2)</f>
        <v>0</v>
      </c>
      <c r="J344" s="282"/>
      <c r="K344" s="283"/>
      <c r="L344" s="282"/>
      <c r="M344" s="283"/>
      <c r="N344"/>
      <c r="O344"/>
      <c r="P344"/>
      <c r="Q344"/>
      <c r="R344"/>
      <c r="S344"/>
      <c r="T344"/>
      <c r="U344"/>
    </row>
    <row r="345" spans="1:21" s="279" customFormat="1" ht="25.5" customHeight="1" hidden="1">
      <c r="A345" s="273">
        <v>26</v>
      </c>
      <c r="B345" s="273" t="s">
        <v>175</v>
      </c>
      <c r="C345" s="273">
        <v>741</v>
      </c>
      <c r="D345" s="274" t="s">
        <v>862</v>
      </c>
      <c r="E345" s="275" t="s">
        <v>863</v>
      </c>
      <c r="F345" s="273" t="s">
        <v>280</v>
      </c>
      <c r="G345" s="342">
        <v>0</v>
      </c>
      <c r="H345" s="277">
        <v>32</v>
      </c>
      <c r="I345" s="277">
        <f>ROUND(G345*H345,2)</f>
        <v>0</v>
      </c>
      <c r="J345" s="278"/>
      <c r="K345" s="276"/>
      <c r="L345" s="278"/>
      <c r="M345" s="276"/>
      <c r="N345"/>
      <c r="O345"/>
      <c r="P345"/>
      <c r="Q345"/>
      <c r="R345"/>
      <c r="S345"/>
      <c r="T345"/>
      <c r="U345"/>
    </row>
    <row r="346" spans="1:21" s="279" customFormat="1" ht="12.75" hidden="1">
      <c r="A346" s="273">
        <v>27</v>
      </c>
      <c r="B346" s="273" t="s">
        <v>469</v>
      </c>
      <c r="C346" s="273" t="s">
        <v>470</v>
      </c>
      <c r="D346" s="274" t="s">
        <v>864</v>
      </c>
      <c r="E346" s="275" t="s">
        <v>865</v>
      </c>
      <c r="F346" s="273" t="s">
        <v>280</v>
      </c>
      <c r="G346" s="342">
        <f>G345</f>
        <v>0</v>
      </c>
      <c r="H346" s="277">
        <v>18.1</v>
      </c>
      <c r="I346" s="277">
        <f>ROUND(G346*H346,2)</f>
        <v>0</v>
      </c>
      <c r="J346" s="278"/>
      <c r="K346" s="276"/>
      <c r="L346" s="278"/>
      <c r="M346" s="276"/>
      <c r="N346"/>
      <c r="O346"/>
      <c r="P346"/>
      <c r="Q346"/>
      <c r="R346"/>
      <c r="S346"/>
      <c r="T346"/>
      <c r="U346"/>
    </row>
    <row r="347" spans="1:21" s="279" customFormat="1" ht="25.5" customHeight="1" hidden="1">
      <c r="A347" s="273">
        <v>28</v>
      </c>
      <c r="B347" s="273" t="s">
        <v>175</v>
      </c>
      <c r="C347" s="273">
        <v>741</v>
      </c>
      <c r="D347" s="274" t="s">
        <v>866</v>
      </c>
      <c r="E347" s="275" t="s">
        <v>867</v>
      </c>
      <c r="F347" s="273" t="s">
        <v>280</v>
      </c>
      <c r="G347" s="342">
        <v>0</v>
      </c>
      <c r="H347" s="277">
        <v>37.5</v>
      </c>
      <c r="I347" s="277">
        <f>ROUND(G347*H347,2)</f>
        <v>0</v>
      </c>
      <c r="J347" s="278"/>
      <c r="K347" s="276"/>
      <c r="L347" s="278"/>
      <c r="M347" s="276"/>
      <c r="N347"/>
      <c r="O347"/>
      <c r="P347"/>
      <c r="Q347"/>
      <c r="R347"/>
      <c r="S347"/>
      <c r="T347"/>
      <c r="U347"/>
    </row>
    <row r="348" spans="1:21" s="279" customFormat="1" ht="12.75" hidden="1">
      <c r="A348" s="273">
        <v>29</v>
      </c>
      <c r="B348" s="273" t="s">
        <v>469</v>
      </c>
      <c r="C348" s="273" t="s">
        <v>470</v>
      </c>
      <c r="D348" s="274" t="s">
        <v>868</v>
      </c>
      <c r="E348" s="275" t="s">
        <v>869</v>
      </c>
      <c r="F348" s="273" t="s">
        <v>280</v>
      </c>
      <c r="G348" s="342">
        <f>G347</f>
        <v>0</v>
      </c>
      <c r="H348" s="277">
        <v>9.48</v>
      </c>
      <c r="I348" s="277">
        <f>ROUND(G348*H348,2)</f>
        <v>0</v>
      </c>
      <c r="J348" s="278"/>
      <c r="K348" s="276"/>
      <c r="L348" s="278"/>
      <c r="M348" s="276"/>
      <c r="N348"/>
      <c r="O348"/>
      <c r="P348"/>
      <c r="Q348"/>
      <c r="R348"/>
      <c r="S348"/>
      <c r="T348"/>
      <c r="U348"/>
    </row>
    <row r="349" spans="1:21" s="284" customFormat="1" ht="12.75" hidden="1">
      <c r="A349" s="273">
        <v>26</v>
      </c>
      <c r="B349" s="289" t="s">
        <v>175</v>
      </c>
      <c r="C349" s="289">
        <v>741</v>
      </c>
      <c r="D349" s="290" t="s">
        <v>870</v>
      </c>
      <c r="E349" s="291" t="s">
        <v>871</v>
      </c>
      <c r="F349" s="289" t="s">
        <v>280</v>
      </c>
      <c r="G349" s="283">
        <v>0</v>
      </c>
      <c r="H349" s="292">
        <v>79.6</v>
      </c>
      <c r="I349" s="292">
        <f>ROUND(G349*H349,2)</f>
        <v>0</v>
      </c>
      <c r="J349" s="282"/>
      <c r="K349" s="283"/>
      <c r="L349" s="282"/>
      <c r="M349" s="283"/>
      <c r="N349"/>
      <c r="O349"/>
      <c r="P349"/>
      <c r="Q349"/>
      <c r="R349"/>
      <c r="S349"/>
      <c r="T349"/>
      <c r="U349"/>
    </row>
    <row r="350" spans="1:22" s="284" customFormat="1" ht="25.5" customHeight="1" hidden="1">
      <c r="A350" s="273"/>
      <c r="B350" s="289" t="s">
        <v>469</v>
      </c>
      <c r="C350" s="289" t="s">
        <v>470</v>
      </c>
      <c r="D350" s="290" t="s">
        <v>872</v>
      </c>
      <c r="E350" s="291" t="s">
        <v>873</v>
      </c>
      <c r="F350" s="289" t="s">
        <v>280</v>
      </c>
      <c r="G350" s="283">
        <f>G349</f>
        <v>0</v>
      </c>
      <c r="H350" s="292">
        <v>219.08</v>
      </c>
      <c r="I350" s="292">
        <f>ROUND(G350*H350,2)</f>
        <v>0</v>
      </c>
      <c r="J350" s="282"/>
      <c r="K350" s="283"/>
      <c r="L350" s="282"/>
      <c r="M350" s="283"/>
      <c r="N350"/>
      <c r="O350"/>
      <c r="P350"/>
      <c r="Q350"/>
      <c r="R350"/>
      <c r="S350"/>
      <c r="T350"/>
      <c r="U350"/>
      <c r="V350" s="284" t="s">
        <v>1004</v>
      </c>
    </row>
    <row r="351" spans="1:22" s="279" customFormat="1" ht="12.75" hidden="1">
      <c r="A351" s="273">
        <v>30</v>
      </c>
      <c r="B351" s="273" t="s">
        <v>469</v>
      </c>
      <c r="C351" s="273" t="s">
        <v>470</v>
      </c>
      <c r="D351" s="274" t="s">
        <v>874</v>
      </c>
      <c r="E351" s="275" t="s">
        <v>875</v>
      </c>
      <c r="F351" s="273" t="s">
        <v>280</v>
      </c>
      <c r="G351" s="342">
        <v>0</v>
      </c>
      <c r="H351" s="277">
        <v>16.6</v>
      </c>
      <c r="I351" s="277">
        <f>ROUND(G351*H351,2)</f>
        <v>0</v>
      </c>
      <c r="J351" s="278"/>
      <c r="K351" s="276"/>
      <c r="L351" s="278"/>
      <c r="M351" s="276"/>
      <c r="N351"/>
      <c r="O351"/>
      <c r="P351"/>
      <c r="Q351"/>
      <c r="R351"/>
      <c r="S351"/>
      <c r="T351"/>
      <c r="U351"/>
      <c r="V351" s="279" t="s">
        <v>1005</v>
      </c>
    </row>
    <row r="352" spans="1:21" s="279" customFormat="1" ht="25.5" customHeight="1" hidden="1">
      <c r="A352" s="273">
        <v>31</v>
      </c>
      <c r="B352" s="273" t="s">
        <v>175</v>
      </c>
      <c r="C352" s="273">
        <v>741</v>
      </c>
      <c r="D352" s="274" t="s">
        <v>876</v>
      </c>
      <c r="E352" s="275" t="s">
        <v>877</v>
      </c>
      <c r="F352" s="273" t="s">
        <v>280</v>
      </c>
      <c r="G352" s="342">
        <f>G351</f>
        <v>0</v>
      </c>
      <c r="H352" s="277">
        <v>33.3</v>
      </c>
      <c r="I352" s="277">
        <f>ROUND(G352*H352,2)</f>
        <v>0</v>
      </c>
      <c r="J352" s="278"/>
      <c r="K352" s="276"/>
      <c r="L352" s="278"/>
      <c r="M352" s="276"/>
      <c r="N352"/>
      <c r="O352"/>
      <c r="P352"/>
      <c r="Q352"/>
      <c r="R352"/>
      <c r="S352"/>
      <c r="T352"/>
      <c r="U352"/>
    </row>
    <row r="353" spans="1:22" s="279" customFormat="1" ht="12.75" hidden="1">
      <c r="A353" s="273">
        <v>32</v>
      </c>
      <c r="B353" s="273" t="s">
        <v>469</v>
      </c>
      <c r="C353" s="273" t="s">
        <v>470</v>
      </c>
      <c r="D353" s="274" t="s">
        <v>878</v>
      </c>
      <c r="E353" s="275" t="s">
        <v>879</v>
      </c>
      <c r="F353" s="273" t="s">
        <v>280</v>
      </c>
      <c r="G353" s="342">
        <v>0</v>
      </c>
      <c r="H353" s="277">
        <v>19.27</v>
      </c>
      <c r="I353" s="277">
        <f>ROUND(G353*H353,2)</f>
        <v>0</v>
      </c>
      <c r="J353" s="278"/>
      <c r="K353" s="276"/>
      <c r="L353" s="278"/>
      <c r="M353" s="276"/>
      <c r="N353"/>
      <c r="O353"/>
      <c r="P353"/>
      <c r="Q353"/>
      <c r="R353"/>
      <c r="S353"/>
      <c r="T353"/>
      <c r="U353"/>
      <c r="V353" s="279" t="s">
        <v>1006</v>
      </c>
    </row>
    <row r="354" spans="1:21" s="279" customFormat="1" ht="25.5" customHeight="1" hidden="1">
      <c r="A354" s="273">
        <v>33</v>
      </c>
      <c r="B354" s="273" t="s">
        <v>175</v>
      </c>
      <c r="C354" s="273">
        <v>741</v>
      </c>
      <c r="D354" s="274" t="s">
        <v>880</v>
      </c>
      <c r="E354" s="275" t="s">
        <v>881</v>
      </c>
      <c r="F354" s="273" t="s">
        <v>280</v>
      </c>
      <c r="G354" s="342">
        <f>G353</f>
        <v>0</v>
      </c>
      <c r="H354" s="277">
        <v>36.4</v>
      </c>
      <c r="I354" s="277">
        <f>ROUND(G354*H354,2)</f>
        <v>0</v>
      </c>
      <c r="J354" s="278"/>
      <c r="K354" s="276"/>
      <c r="L354" s="278"/>
      <c r="M354" s="276"/>
      <c r="N354"/>
      <c r="O354"/>
      <c r="P354"/>
      <c r="Q354"/>
      <c r="R354"/>
      <c r="S354"/>
      <c r="T354"/>
      <c r="U354"/>
    </row>
    <row r="355" spans="1:22" s="284" customFormat="1" ht="12.75" hidden="1">
      <c r="A355" s="273"/>
      <c r="B355" s="289" t="s">
        <v>469</v>
      </c>
      <c r="C355" s="289" t="s">
        <v>470</v>
      </c>
      <c r="D355" s="290" t="s">
        <v>882</v>
      </c>
      <c r="E355" s="291" t="s">
        <v>883</v>
      </c>
      <c r="F355" s="289" t="s">
        <v>280</v>
      </c>
      <c r="G355" s="283">
        <v>0</v>
      </c>
      <c r="H355" s="292">
        <v>14.68</v>
      </c>
      <c r="I355" s="292">
        <f>ROUND(G355*H355,2)</f>
        <v>0</v>
      </c>
      <c r="J355" s="282"/>
      <c r="K355" s="283"/>
      <c r="L355" s="282"/>
      <c r="M355" s="283"/>
      <c r="N355"/>
      <c r="O355"/>
      <c r="P355"/>
      <c r="Q355"/>
      <c r="R355"/>
      <c r="S355"/>
      <c r="T355"/>
      <c r="U355"/>
      <c r="V355" s="284" t="s">
        <v>884</v>
      </c>
    </row>
    <row r="356" spans="1:21" s="284" customFormat="1" ht="25.5" customHeight="1" hidden="1">
      <c r="A356" s="273"/>
      <c r="B356" s="289" t="s">
        <v>175</v>
      </c>
      <c r="C356" s="289">
        <v>741</v>
      </c>
      <c r="D356" s="290" t="s">
        <v>885</v>
      </c>
      <c r="E356" s="291" t="s">
        <v>886</v>
      </c>
      <c r="F356" s="289" t="s">
        <v>280</v>
      </c>
      <c r="G356" s="283">
        <f>G355</f>
        <v>0</v>
      </c>
      <c r="H356" s="292">
        <v>30.1</v>
      </c>
      <c r="I356" s="292">
        <f>ROUND(G356*H356,2)</f>
        <v>0</v>
      </c>
      <c r="J356" s="282"/>
      <c r="K356" s="283"/>
      <c r="L356" s="282"/>
      <c r="M356" s="283"/>
      <c r="N356"/>
      <c r="O356"/>
      <c r="P356"/>
      <c r="Q356"/>
      <c r="R356"/>
      <c r="S356"/>
      <c r="T356"/>
      <c r="U356"/>
    </row>
    <row r="357" spans="1:21" s="279" customFormat="1" ht="25.5" customHeight="1" hidden="1">
      <c r="A357" s="273">
        <v>34</v>
      </c>
      <c r="B357" s="273" t="s">
        <v>175</v>
      </c>
      <c r="C357" s="273">
        <v>741</v>
      </c>
      <c r="D357" s="274" t="s">
        <v>887</v>
      </c>
      <c r="E357" s="275" t="s">
        <v>888</v>
      </c>
      <c r="F357" s="273" t="s">
        <v>199</v>
      </c>
      <c r="G357" s="342">
        <v>0</v>
      </c>
      <c r="H357" s="277">
        <v>5500</v>
      </c>
      <c r="I357" s="277">
        <f>ROUND(G357*H357,2)</f>
        <v>0</v>
      </c>
      <c r="J357" s="278"/>
      <c r="K357" s="276"/>
      <c r="L357" s="278"/>
      <c r="M357" s="276"/>
      <c r="N357"/>
      <c r="O357"/>
      <c r="P357"/>
      <c r="Q357"/>
      <c r="R357"/>
      <c r="S357"/>
      <c r="T357"/>
      <c r="U357"/>
    </row>
    <row r="358" spans="1:21" s="279" customFormat="1" ht="12.75" hidden="1">
      <c r="A358" s="273"/>
      <c r="B358" s="273"/>
      <c r="C358" s="273"/>
      <c r="D358" s="294">
        <v>741</v>
      </c>
      <c r="E358" s="294" t="s">
        <v>889</v>
      </c>
      <c r="F358" s="273"/>
      <c r="G358" s="276"/>
      <c r="H358" s="277"/>
      <c r="I358" s="295">
        <f>SUM(I359:I368)</f>
        <v>0</v>
      </c>
      <c r="J358" s="278"/>
      <c r="K358" s="276"/>
      <c r="L358" s="278"/>
      <c r="M358" s="276"/>
      <c r="N358"/>
      <c r="O358"/>
      <c r="P358"/>
      <c r="Q358"/>
      <c r="R358"/>
      <c r="S358"/>
      <c r="T358"/>
      <c r="U358"/>
    </row>
    <row r="359" spans="1:21" s="279" customFormat="1" ht="12.75" hidden="1">
      <c r="A359" s="273">
        <v>91</v>
      </c>
      <c r="B359" s="273" t="s">
        <v>175</v>
      </c>
      <c r="C359" s="273">
        <v>741</v>
      </c>
      <c r="D359" s="274" t="s">
        <v>824</v>
      </c>
      <c r="E359" s="275" t="s">
        <v>825</v>
      </c>
      <c r="F359" s="273" t="s">
        <v>199</v>
      </c>
      <c r="G359" s="276">
        <v>0</v>
      </c>
      <c r="H359" s="277">
        <v>172</v>
      </c>
      <c r="I359" s="277">
        <f>ROUND(G359*H359,2)</f>
        <v>0</v>
      </c>
      <c r="J359" s="278"/>
      <c r="K359" s="276"/>
      <c r="L359" s="278"/>
      <c r="M359" s="276"/>
      <c r="N359"/>
      <c r="O359"/>
      <c r="P359"/>
      <c r="Q359"/>
      <c r="R359"/>
      <c r="S359"/>
      <c r="T359"/>
      <c r="U359"/>
    </row>
    <row r="360" spans="1:22" s="279" customFormat="1" ht="25.5" customHeight="1" hidden="1">
      <c r="A360" s="273">
        <v>92</v>
      </c>
      <c r="B360" s="273" t="s">
        <v>469</v>
      </c>
      <c r="C360" s="273" t="s">
        <v>470</v>
      </c>
      <c r="D360" s="274" t="s">
        <v>890</v>
      </c>
      <c r="E360" s="275" t="s">
        <v>891</v>
      </c>
      <c r="F360" s="273" t="s">
        <v>199</v>
      </c>
      <c r="G360" s="276">
        <v>0</v>
      </c>
      <c r="H360" s="277">
        <v>1556.52</v>
      </c>
      <c r="I360" s="277">
        <f>ROUND(G360*H360,2)</f>
        <v>0</v>
      </c>
      <c r="J360" s="278"/>
      <c r="K360" s="276"/>
      <c r="L360" s="278"/>
      <c r="M360" s="276"/>
      <c r="N360"/>
      <c r="O360"/>
      <c r="P360"/>
      <c r="Q360"/>
      <c r="R360"/>
      <c r="S360"/>
      <c r="T360"/>
      <c r="U360"/>
      <c r="V360" s="279" t="s">
        <v>892</v>
      </c>
    </row>
    <row r="361" spans="1:21" s="279" customFormat="1" ht="25.5" customHeight="1" hidden="1">
      <c r="A361" s="273">
        <v>93</v>
      </c>
      <c r="B361" s="273" t="s">
        <v>175</v>
      </c>
      <c r="C361" s="273">
        <v>741</v>
      </c>
      <c r="D361" s="274" t="s">
        <v>893</v>
      </c>
      <c r="E361" s="275" t="s">
        <v>894</v>
      </c>
      <c r="F361" s="273" t="s">
        <v>199</v>
      </c>
      <c r="G361" s="276">
        <v>0</v>
      </c>
      <c r="H361" s="277">
        <v>328</v>
      </c>
      <c r="I361" s="277">
        <f>ROUND(G361*H361,2)</f>
        <v>0</v>
      </c>
      <c r="J361" s="278"/>
      <c r="K361" s="276"/>
      <c r="L361" s="278"/>
      <c r="M361" s="276"/>
      <c r="N361"/>
      <c r="O361"/>
      <c r="P361"/>
      <c r="Q361"/>
      <c r="R361"/>
      <c r="S361"/>
      <c r="T361"/>
      <c r="U361"/>
    </row>
    <row r="362" spans="1:22" s="279" customFormat="1" ht="63.75" customHeight="1" hidden="1">
      <c r="A362" s="273">
        <v>94</v>
      </c>
      <c r="B362" s="273" t="s">
        <v>469</v>
      </c>
      <c r="C362" s="273" t="s">
        <v>895</v>
      </c>
      <c r="D362" s="274" t="s">
        <v>896</v>
      </c>
      <c r="E362" s="275" t="s">
        <v>897</v>
      </c>
      <c r="F362" s="273" t="s">
        <v>199</v>
      </c>
      <c r="G362" s="276">
        <v>0</v>
      </c>
      <c r="H362" s="277">
        <f>4200+500</f>
        <v>4700</v>
      </c>
      <c r="I362" s="277">
        <f>ROUND(G362*H362,2)</f>
        <v>0</v>
      </c>
      <c r="J362" s="278"/>
      <c r="K362" s="276"/>
      <c r="L362" s="278"/>
      <c r="M362" s="276"/>
      <c r="N362"/>
      <c r="O362"/>
      <c r="P362"/>
      <c r="Q362"/>
      <c r="R362"/>
      <c r="S362"/>
      <c r="T362"/>
      <c r="U362"/>
      <c r="V362" s="279" t="s">
        <v>898</v>
      </c>
    </row>
    <row r="363" spans="1:21" s="279" customFormat="1" ht="25.5" customHeight="1" hidden="1">
      <c r="A363" s="289"/>
      <c r="B363" s="289" t="s">
        <v>175</v>
      </c>
      <c r="C363" s="289">
        <v>741</v>
      </c>
      <c r="D363" s="290" t="s">
        <v>899</v>
      </c>
      <c r="E363" s="291" t="s">
        <v>900</v>
      </c>
      <c r="F363" s="289" t="s">
        <v>199</v>
      </c>
      <c r="G363" s="283">
        <v>0</v>
      </c>
      <c r="H363" s="292">
        <v>108</v>
      </c>
      <c r="I363" s="292">
        <f>ROUND(G363*H363,2)</f>
        <v>0</v>
      </c>
      <c r="J363" s="282"/>
      <c r="K363" s="283"/>
      <c r="L363" s="282"/>
      <c r="M363" s="283"/>
      <c r="N363"/>
      <c r="O363"/>
      <c r="P363"/>
      <c r="Q363"/>
      <c r="R363"/>
      <c r="S363"/>
      <c r="T363"/>
      <c r="U363"/>
    </row>
    <row r="364" spans="1:21" s="279" customFormat="1" ht="12.75" hidden="1">
      <c r="A364" s="289"/>
      <c r="B364" s="289" t="s">
        <v>469</v>
      </c>
      <c r="C364" s="289" t="s">
        <v>470</v>
      </c>
      <c r="D364" s="290" t="s">
        <v>901</v>
      </c>
      <c r="E364" s="291" t="s">
        <v>902</v>
      </c>
      <c r="F364" s="289" t="s">
        <v>199</v>
      </c>
      <c r="G364" s="283">
        <v>0</v>
      </c>
      <c r="H364" s="292">
        <v>95</v>
      </c>
      <c r="I364" s="292">
        <f>ROUND(G364*H364,2)</f>
        <v>0</v>
      </c>
      <c r="J364" s="282"/>
      <c r="K364" s="283"/>
      <c r="L364" s="282"/>
      <c r="M364" s="283"/>
      <c r="N364"/>
      <c r="O364"/>
      <c r="P364"/>
      <c r="Q364"/>
      <c r="R364"/>
      <c r="S364"/>
      <c r="T364"/>
      <c r="U364"/>
    </row>
    <row r="365" spans="1:21" s="279" customFormat="1" ht="12.75" hidden="1">
      <c r="A365" s="289"/>
      <c r="B365" s="289" t="s">
        <v>469</v>
      </c>
      <c r="C365" s="289" t="s">
        <v>470</v>
      </c>
      <c r="D365" s="290" t="s">
        <v>903</v>
      </c>
      <c r="E365" s="291" t="s">
        <v>904</v>
      </c>
      <c r="F365" s="289" t="s">
        <v>199</v>
      </c>
      <c r="G365" s="283">
        <v>0</v>
      </c>
      <c r="H365" s="292">
        <v>31.42</v>
      </c>
      <c r="I365" s="292">
        <f>ROUND(G365*H365,2)</f>
        <v>0</v>
      </c>
      <c r="J365" s="282"/>
      <c r="K365" s="283"/>
      <c r="L365" s="282"/>
      <c r="M365" s="283"/>
      <c r="N365"/>
      <c r="O365"/>
      <c r="P365"/>
      <c r="Q365"/>
      <c r="R365"/>
      <c r="S365"/>
      <c r="T365"/>
      <c r="U365"/>
    </row>
    <row r="366" spans="1:21" s="279" customFormat="1" ht="25.5" customHeight="1" hidden="1">
      <c r="A366" s="273">
        <v>95</v>
      </c>
      <c r="B366" s="273" t="s">
        <v>175</v>
      </c>
      <c r="C366" s="273">
        <v>741</v>
      </c>
      <c r="D366" s="274" t="s">
        <v>905</v>
      </c>
      <c r="E366" s="275" t="s">
        <v>906</v>
      </c>
      <c r="F366" s="273" t="s">
        <v>199</v>
      </c>
      <c r="G366" s="276">
        <v>0</v>
      </c>
      <c r="H366" s="277">
        <v>123</v>
      </c>
      <c r="I366" s="277">
        <f>ROUND(G366*H366,2)</f>
        <v>0</v>
      </c>
      <c r="J366" s="278"/>
      <c r="K366" s="276"/>
      <c r="L366" s="278"/>
      <c r="M366" s="276"/>
      <c r="N366"/>
      <c r="O366"/>
      <c r="P366"/>
      <c r="Q366"/>
      <c r="R366"/>
      <c r="S366"/>
      <c r="T366"/>
      <c r="U366"/>
    </row>
    <row r="367" spans="1:21" s="279" customFormat="1" ht="12.75" hidden="1">
      <c r="A367" s="273">
        <v>96</v>
      </c>
      <c r="B367" s="273" t="s">
        <v>469</v>
      </c>
      <c r="C367" s="273" t="s">
        <v>470</v>
      </c>
      <c r="D367" s="274" t="s">
        <v>907</v>
      </c>
      <c r="E367" s="275" t="s">
        <v>908</v>
      </c>
      <c r="F367" s="273" t="s">
        <v>199</v>
      </c>
      <c r="G367" s="276">
        <v>0</v>
      </c>
      <c r="H367" s="277">
        <v>127.53</v>
      </c>
      <c r="I367" s="277">
        <f>ROUND(G367*H367,2)</f>
        <v>0</v>
      </c>
      <c r="J367" s="278"/>
      <c r="K367" s="276"/>
      <c r="L367" s="278"/>
      <c r="M367" s="276"/>
      <c r="N367"/>
      <c r="O367"/>
      <c r="P367"/>
      <c r="Q367"/>
      <c r="R367"/>
      <c r="S367"/>
      <c r="T367"/>
      <c r="U367"/>
    </row>
    <row r="368" spans="1:21" s="279" customFormat="1" ht="12.75" hidden="1">
      <c r="A368" s="273">
        <v>97</v>
      </c>
      <c r="B368" s="273" t="s">
        <v>469</v>
      </c>
      <c r="C368" s="273" t="s">
        <v>470</v>
      </c>
      <c r="D368" s="274" t="s">
        <v>909</v>
      </c>
      <c r="E368" s="275" t="s">
        <v>910</v>
      </c>
      <c r="F368" s="273" t="s">
        <v>199</v>
      </c>
      <c r="G368" s="276">
        <v>0</v>
      </c>
      <c r="H368" s="277">
        <v>39.09</v>
      </c>
      <c r="I368" s="277">
        <f>ROUND(G368*H368,2)</f>
        <v>0</v>
      </c>
      <c r="J368" s="278"/>
      <c r="K368" s="276"/>
      <c r="L368" s="278"/>
      <c r="M368" s="276"/>
      <c r="N368"/>
      <c r="O368"/>
      <c r="P368"/>
      <c r="Q368"/>
      <c r="R368"/>
      <c r="S368"/>
      <c r="T368"/>
      <c r="U368"/>
    </row>
    <row r="369" spans="1:21" s="267" customFormat="1" ht="12.75">
      <c r="A369" s="281"/>
      <c r="B369" s="285"/>
      <c r="D369" s="286" t="s">
        <v>915</v>
      </c>
      <c r="E369" s="286" t="s">
        <v>916</v>
      </c>
      <c r="I369" s="287">
        <f>I374+I384+I403+I408+I370</f>
        <v>0</v>
      </c>
      <c r="K369" s="288" t="e">
        <f>K374+#REF!+"#REF!+#REF!+K466+K493"</f>
        <v>#VALUE!</v>
      </c>
      <c r="M369" s="288" t="e">
        <f>M374+#REF!+"#REF!+#REF!+M466+M493"</f>
        <v>#VALUE!</v>
      </c>
      <c r="N369"/>
      <c r="O369"/>
      <c r="P369"/>
      <c r="Q369"/>
      <c r="R369"/>
      <c r="S369"/>
      <c r="T369"/>
      <c r="U369"/>
    </row>
    <row r="370" spans="1:21" s="279" customFormat="1" ht="21" customHeight="1">
      <c r="A370" s="273"/>
      <c r="B370" s="273"/>
      <c r="C370" s="273"/>
      <c r="D370" s="274"/>
      <c r="E370" s="294" t="s">
        <v>983</v>
      </c>
      <c r="F370" s="273"/>
      <c r="G370" s="276"/>
      <c r="H370" s="277"/>
      <c r="I370" s="295">
        <f>SUM(I371:I372)</f>
        <v>0</v>
      </c>
      <c r="J370" s="278"/>
      <c r="K370" s="276"/>
      <c r="L370" s="278"/>
      <c r="M370" s="276"/>
      <c r="N370"/>
      <c r="O370"/>
      <c r="P370"/>
      <c r="Q370"/>
      <c r="R370"/>
      <c r="S370"/>
      <c r="T370"/>
      <c r="U370"/>
    </row>
    <row r="371" spans="1:28" s="279" customFormat="1" ht="12.75">
      <c r="A371" s="296">
        <v>135</v>
      </c>
      <c r="B371" s="296"/>
      <c r="C371" s="296" t="s">
        <v>895</v>
      </c>
      <c r="D371" s="297" t="s">
        <v>984</v>
      </c>
      <c r="E371" s="333" t="s">
        <v>996</v>
      </c>
      <c r="F371" s="296" t="s">
        <v>199</v>
      </c>
      <c r="G371" s="299">
        <v>4</v>
      </c>
      <c r="H371" s="311"/>
      <c r="I371" s="300">
        <f>ROUND(G371*H371,2)</f>
        <v>0</v>
      </c>
      <c r="J371" s="301"/>
      <c r="K371" s="299"/>
      <c r="L371" s="301"/>
      <c r="M371" s="299"/>
      <c r="N371"/>
      <c r="O371"/>
      <c r="P371"/>
      <c r="Q371"/>
      <c r="R371"/>
      <c r="S371"/>
      <c r="T371"/>
      <c r="U371"/>
      <c r="V371" s="344"/>
      <c r="W371" s="334"/>
      <c r="X371" s="334"/>
      <c r="Y371" s="334"/>
      <c r="Z371" s="334"/>
      <c r="AA371" s="334"/>
      <c r="AB371" s="334"/>
    </row>
    <row r="372" spans="1:28" s="279" customFormat="1" ht="12.75">
      <c r="A372" s="296">
        <v>136</v>
      </c>
      <c r="B372" s="296"/>
      <c r="C372" s="296" t="s">
        <v>895</v>
      </c>
      <c r="D372" s="297" t="s">
        <v>986</v>
      </c>
      <c r="E372" s="333" t="s">
        <v>987</v>
      </c>
      <c r="F372" s="296" t="s">
        <v>199</v>
      </c>
      <c r="G372" s="299">
        <v>4</v>
      </c>
      <c r="H372" s="311"/>
      <c r="I372" s="300">
        <f>ROUND(G372*H372,2)</f>
        <v>0</v>
      </c>
      <c r="J372" s="301"/>
      <c r="K372" s="299"/>
      <c r="L372" s="301"/>
      <c r="M372" s="299"/>
      <c r="N372"/>
      <c r="O372"/>
      <c r="P372"/>
      <c r="Q372"/>
      <c r="R372"/>
      <c r="S372"/>
      <c r="T372"/>
      <c r="U372"/>
      <c r="V372" s="344"/>
      <c r="W372" s="334"/>
      <c r="X372" s="334"/>
      <c r="Y372" s="334"/>
      <c r="Z372" s="334"/>
      <c r="AA372" s="334"/>
      <c r="AB372" s="334"/>
    </row>
    <row r="373" spans="1:22" s="267" customFormat="1" ht="12.75">
      <c r="A373" s="281"/>
      <c r="B373" s="285"/>
      <c r="D373" s="286"/>
      <c r="E373" s="286"/>
      <c r="H373" s="345"/>
      <c r="I373" s="287"/>
      <c r="K373" s="288"/>
      <c r="M373" s="288"/>
      <c r="N373"/>
      <c r="O373"/>
      <c r="P373"/>
      <c r="Q373"/>
      <c r="R373"/>
      <c r="S373"/>
      <c r="T373"/>
      <c r="U373"/>
      <c r="V373" s="346"/>
    </row>
    <row r="374" spans="1:22" s="279" customFormat="1" ht="12.75">
      <c r="A374" s="273"/>
      <c r="B374" s="273"/>
      <c r="C374" s="273"/>
      <c r="D374" s="274"/>
      <c r="E374" s="294" t="s">
        <v>1007</v>
      </c>
      <c r="F374" s="273"/>
      <c r="G374" s="276"/>
      <c r="H374" s="320"/>
      <c r="I374" s="295">
        <f>SUM(I375:I381)</f>
        <v>0</v>
      </c>
      <c r="J374" s="278"/>
      <c r="K374" s="276"/>
      <c r="L374" s="278"/>
      <c r="M374" s="276"/>
      <c r="N374"/>
      <c r="O374"/>
      <c r="P374"/>
      <c r="Q374"/>
      <c r="R374"/>
      <c r="S374"/>
      <c r="T374"/>
      <c r="U374"/>
      <c r="V374" s="326"/>
    </row>
    <row r="375" spans="1:22" s="279" customFormat="1" ht="98.25" customHeight="1">
      <c r="A375" s="273">
        <v>10</v>
      </c>
      <c r="B375" s="273"/>
      <c r="C375" s="273" t="s">
        <v>895</v>
      </c>
      <c r="D375" s="274" t="s">
        <v>1008</v>
      </c>
      <c r="E375" s="323" t="s">
        <v>1009</v>
      </c>
      <c r="F375" s="273" t="s">
        <v>199</v>
      </c>
      <c r="G375" s="276">
        <v>1</v>
      </c>
      <c r="H375" s="347"/>
      <c r="I375" s="277">
        <f>ROUND(G375*H375,2)</f>
        <v>0</v>
      </c>
      <c r="J375" s="278"/>
      <c r="K375" s="276"/>
      <c r="L375" s="278"/>
      <c r="M375" s="276"/>
      <c r="N375"/>
      <c r="O375"/>
      <c r="P375"/>
      <c r="Q375"/>
      <c r="R375"/>
      <c r="S375"/>
      <c r="T375"/>
      <c r="U375"/>
      <c r="V375" s="326"/>
    </row>
    <row r="376" spans="1:28" s="279" customFormat="1" ht="69" customHeight="1">
      <c r="A376" s="273">
        <v>11</v>
      </c>
      <c r="B376" s="273"/>
      <c r="C376" s="273" t="s">
        <v>895</v>
      </c>
      <c r="D376" s="274" t="s">
        <v>920</v>
      </c>
      <c r="E376" s="310" t="s">
        <v>921</v>
      </c>
      <c r="F376" s="273" t="s">
        <v>199</v>
      </c>
      <c r="G376" s="276">
        <v>1</v>
      </c>
      <c r="H376" s="311"/>
      <c r="I376" s="277">
        <f>ROUND(G376*H376,2)</f>
        <v>0</v>
      </c>
      <c r="J376" s="278"/>
      <c r="K376" s="276"/>
      <c r="L376" s="278"/>
      <c r="M376" s="276"/>
      <c r="N376"/>
      <c r="O376"/>
      <c r="P376"/>
      <c r="Q376"/>
      <c r="R376"/>
      <c r="S376"/>
      <c r="T376"/>
      <c r="U376"/>
      <c r="V376" s="326"/>
      <c r="Y376" s="275"/>
      <c r="Z376" s="284"/>
      <c r="AA376" s="284"/>
      <c r="AB376" s="284"/>
    </row>
    <row r="377" spans="1:22" s="279" customFormat="1" ht="27.75" customHeight="1">
      <c r="A377" s="273">
        <v>12</v>
      </c>
      <c r="B377" s="273"/>
      <c r="C377" s="273" t="s">
        <v>895</v>
      </c>
      <c r="D377" s="274" t="s">
        <v>926</v>
      </c>
      <c r="E377" s="310" t="s">
        <v>927</v>
      </c>
      <c r="F377" s="273" t="s">
        <v>460</v>
      </c>
      <c r="G377" s="276">
        <v>1</v>
      </c>
      <c r="H377" s="311"/>
      <c r="I377" s="277">
        <f>ROUND(G377*H377,2)</f>
        <v>0</v>
      </c>
      <c r="J377" s="278"/>
      <c r="K377" s="276"/>
      <c r="L377" s="278"/>
      <c r="M377" s="276"/>
      <c r="N377"/>
      <c r="O377"/>
      <c r="P377"/>
      <c r="Q377"/>
      <c r="R377"/>
      <c r="S377"/>
      <c r="T377"/>
      <c r="U377"/>
      <c r="V377" s="326"/>
    </row>
    <row r="378" spans="1:22" s="279" customFormat="1" ht="31.5" customHeight="1">
      <c r="A378" s="273">
        <v>13</v>
      </c>
      <c r="B378" s="273"/>
      <c r="C378" s="273" t="s">
        <v>895</v>
      </c>
      <c r="D378" s="274" t="s">
        <v>1010</v>
      </c>
      <c r="E378" s="310" t="s">
        <v>1011</v>
      </c>
      <c r="F378" s="273" t="s">
        <v>199</v>
      </c>
      <c r="G378" s="276">
        <v>1</v>
      </c>
      <c r="H378" s="347"/>
      <c r="I378" s="277">
        <f>ROUND(G378*H378,2)</f>
        <v>0</v>
      </c>
      <c r="J378" s="278"/>
      <c r="K378" s="276"/>
      <c r="L378" s="278"/>
      <c r="M378" s="276"/>
      <c r="N378"/>
      <c r="O378"/>
      <c r="P378"/>
      <c r="Q378"/>
      <c r="R378"/>
      <c r="S378"/>
      <c r="T378"/>
      <c r="U378"/>
      <c r="V378" s="326"/>
    </row>
    <row r="379" spans="1:22" s="279" customFormat="1" ht="12.75">
      <c r="A379" s="273">
        <v>14</v>
      </c>
      <c r="B379" s="273"/>
      <c r="C379" s="273" t="s">
        <v>895</v>
      </c>
      <c r="D379" s="274" t="s">
        <v>1012</v>
      </c>
      <c r="E379" s="310" t="s">
        <v>1013</v>
      </c>
      <c r="F379" s="273" t="s">
        <v>199</v>
      </c>
      <c r="G379" s="276">
        <v>2</v>
      </c>
      <c r="H379" s="311"/>
      <c r="I379" s="277">
        <f>ROUND(G379*H379,2)</f>
        <v>0</v>
      </c>
      <c r="J379" s="278"/>
      <c r="K379" s="276"/>
      <c r="L379" s="278"/>
      <c r="M379" s="276"/>
      <c r="N379"/>
      <c r="O379"/>
      <c r="P379"/>
      <c r="Q379"/>
      <c r="R379"/>
      <c r="S379"/>
      <c r="T379"/>
      <c r="U379"/>
      <c r="V379" s="326"/>
    </row>
    <row r="380" spans="1:22" s="279" customFormat="1" ht="54" customHeight="1">
      <c r="A380" s="273">
        <v>15</v>
      </c>
      <c r="B380" s="273"/>
      <c r="C380" s="273" t="s">
        <v>895</v>
      </c>
      <c r="D380" s="274" t="s">
        <v>930</v>
      </c>
      <c r="E380" s="310" t="s">
        <v>1014</v>
      </c>
      <c r="F380" s="273" t="s">
        <v>199</v>
      </c>
      <c r="G380" s="276">
        <v>1</v>
      </c>
      <c r="H380" s="347"/>
      <c r="I380" s="318">
        <f>ROUND(G380*H380,2)</f>
        <v>0</v>
      </c>
      <c r="J380" s="278"/>
      <c r="K380" s="276"/>
      <c r="L380" s="278"/>
      <c r="M380" s="276"/>
      <c r="N380"/>
      <c r="O380"/>
      <c r="P380"/>
      <c r="Q380"/>
      <c r="R380"/>
      <c r="S380"/>
      <c r="T380"/>
      <c r="U380"/>
      <c r="V380" s="326"/>
    </row>
    <row r="381" spans="1:22" s="279" customFormat="1" ht="55.5" customHeight="1">
      <c r="A381" s="273">
        <v>16</v>
      </c>
      <c r="B381" s="273"/>
      <c r="C381" s="273" t="s">
        <v>895</v>
      </c>
      <c r="D381" s="274" t="s">
        <v>932</v>
      </c>
      <c r="E381" s="310" t="s">
        <v>1015</v>
      </c>
      <c r="F381" s="273" t="s">
        <v>199</v>
      </c>
      <c r="G381" s="276">
        <v>1</v>
      </c>
      <c r="H381" s="347"/>
      <c r="I381" s="318">
        <f>ROUND(G381*H381,2)</f>
        <v>0</v>
      </c>
      <c r="J381" s="278"/>
      <c r="K381" s="276"/>
      <c r="L381" s="278"/>
      <c r="M381" s="276"/>
      <c r="N381"/>
      <c r="O381"/>
      <c r="P381"/>
      <c r="Q381"/>
      <c r="R381"/>
      <c r="S381"/>
      <c r="T381"/>
      <c r="U381"/>
      <c r="V381" s="326"/>
    </row>
    <row r="382" spans="1:22" s="279" customFormat="1" ht="12.75">
      <c r="A382" s="273">
        <v>16</v>
      </c>
      <c r="B382" s="273"/>
      <c r="C382" s="273" t="s">
        <v>895</v>
      </c>
      <c r="D382" s="314" t="s">
        <v>1016</v>
      </c>
      <c r="E382" s="315" t="s">
        <v>1017</v>
      </c>
      <c r="F382" s="273" t="s">
        <v>199</v>
      </c>
      <c r="G382" s="276">
        <v>1</v>
      </c>
      <c r="H382" s="347"/>
      <c r="I382" s="318">
        <f>ROUND(G382*H382,2)</f>
        <v>0</v>
      </c>
      <c r="J382" s="278"/>
      <c r="K382" s="276"/>
      <c r="L382" s="278"/>
      <c r="M382" s="276"/>
      <c r="N382"/>
      <c r="O382"/>
      <c r="P382"/>
      <c r="Q382"/>
      <c r="R382"/>
      <c r="S382"/>
      <c r="T382"/>
      <c r="U382"/>
      <c r="V382" s="326"/>
    </row>
    <row r="383" spans="1:22" s="279" customFormat="1" ht="27" customHeight="1">
      <c r="A383" s="273">
        <v>16</v>
      </c>
      <c r="B383" s="273"/>
      <c r="C383" s="273" t="s">
        <v>895</v>
      </c>
      <c r="D383" s="321" t="s">
        <v>922</v>
      </c>
      <c r="E383" s="315" t="s">
        <v>923</v>
      </c>
      <c r="F383" s="273" t="s">
        <v>199</v>
      </c>
      <c r="G383" s="276">
        <v>1</v>
      </c>
      <c r="H383" s="347"/>
      <c r="I383" s="318">
        <f>ROUND(G383*H383,2)</f>
        <v>0</v>
      </c>
      <c r="J383" s="278"/>
      <c r="K383" s="276"/>
      <c r="L383" s="278"/>
      <c r="M383" s="276"/>
      <c r="N383"/>
      <c r="O383"/>
      <c r="P383"/>
      <c r="Q383"/>
      <c r="R383"/>
      <c r="S383"/>
      <c r="T383"/>
      <c r="U383"/>
      <c r="V383" s="326"/>
    </row>
    <row r="384" spans="1:22" s="279" customFormat="1" ht="21" customHeight="1">
      <c r="A384" s="273"/>
      <c r="B384" s="273"/>
      <c r="C384" s="273"/>
      <c r="D384" s="274"/>
      <c r="E384" s="294" t="s">
        <v>934</v>
      </c>
      <c r="F384" s="273"/>
      <c r="G384" s="276"/>
      <c r="H384" s="320"/>
      <c r="I384" s="295">
        <f>SUM(I385:I402)</f>
        <v>0</v>
      </c>
      <c r="J384" s="278"/>
      <c r="K384" s="276"/>
      <c r="L384" s="278"/>
      <c r="M384" s="276"/>
      <c r="N384"/>
      <c r="O384"/>
      <c r="P384"/>
      <c r="Q384"/>
      <c r="R384"/>
      <c r="S384"/>
      <c r="T384"/>
      <c r="U384"/>
      <c r="V384" s="326"/>
    </row>
    <row r="385" spans="1:22" s="279" customFormat="1" ht="81.75" customHeight="1">
      <c r="A385" s="273">
        <v>17</v>
      </c>
      <c r="B385" s="273"/>
      <c r="C385" s="273" t="s">
        <v>895</v>
      </c>
      <c r="D385" s="274" t="s">
        <v>1018</v>
      </c>
      <c r="E385" s="321" t="s">
        <v>936</v>
      </c>
      <c r="F385" s="273" t="s">
        <v>199</v>
      </c>
      <c r="G385" s="276">
        <v>28</v>
      </c>
      <c r="H385" s="347"/>
      <c r="I385" s="318">
        <f>ROUND(G385*H385,2)</f>
        <v>0</v>
      </c>
      <c r="J385" s="278"/>
      <c r="K385" s="276"/>
      <c r="L385" s="278"/>
      <c r="M385" s="276"/>
      <c r="N385"/>
      <c r="O385"/>
      <c r="P385"/>
      <c r="Q385"/>
      <c r="R385"/>
      <c r="S385"/>
      <c r="T385"/>
      <c r="U385"/>
      <c r="V385" s="326"/>
    </row>
    <row r="386" spans="1:22" s="279" customFormat="1" ht="108" customHeight="1">
      <c r="A386" s="273">
        <v>18</v>
      </c>
      <c r="B386" s="273"/>
      <c r="C386" s="273" t="s">
        <v>895</v>
      </c>
      <c r="D386" s="274" t="s">
        <v>937</v>
      </c>
      <c r="E386" s="315" t="s">
        <v>1019</v>
      </c>
      <c r="F386" s="273" t="s">
        <v>199</v>
      </c>
      <c r="G386" s="276">
        <f>G385</f>
        <v>28</v>
      </c>
      <c r="H386" s="347"/>
      <c r="I386" s="318">
        <f>ROUND(G386*H386,2)</f>
        <v>0</v>
      </c>
      <c r="J386" s="278"/>
      <c r="K386" s="276"/>
      <c r="L386" s="278"/>
      <c r="M386" s="276"/>
      <c r="N386"/>
      <c r="O386"/>
      <c r="P386"/>
      <c r="Q386"/>
      <c r="R386"/>
      <c r="S386"/>
      <c r="T386"/>
      <c r="U386"/>
      <c r="V386" s="326"/>
    </row>
    <row r="387" spans="1:22" s="279" customFormat="1" ht="12.75">
      <c r="A387" s="273">
        <v>19</v>
      </c>
      <c r="B387" s="273"/>
      <c r="C387" s="273" t="s">
        <v>895</v>
      </c>
      <c r="D387" s="274" t="s">
        <v>939</v>
      </c>
      <c r="E387" s="315" t="s">
        <v>1020</v>
      </c>
      <c r="F387" s="273" t="s">
        <v>199</v>
      </c>
      <c r="G387" s="276">
        <v>4</v>
      </c>
      <c r="H387" s="347"/>
      <c r="I387" s="318">
        <f>ROUND(G387*H387,2)</f>
        <v>0</v>
      </c>
      <c r="J387" s="278"/>
      <c r="K387" s="276"/>
      <c r="L387" s="278"/>
      <c r="M387" s="276"/>
      <c r="N387"/>
      <c r="O387"/>
      <c r="P387"/>
      <c r="Q387"/>
      <c r="R387"/>
      <c r="S387"/>
      <c r="T387"/>
      <c r="U387"/>
      <c r="V387" s="326"/>
    </row>
    <row r="388" spans="1:22" s="279" customFormat="1" ht="12.75">
      <c r="A388" s="273">
        <v>20</v>
      </c>
      <c r="B388" s="273"/>
      <c r="C388" s="273" t="s">
        <v>895</v>
      </c>
      <c r="D388" s="274" t="s">
        <v>941</v>
      </c>
      <c r="E388" s="323" t="s">
        <v>1021</v>
      </c>
      <c r="F388" s="273" t="s">
        <v>199</v>
      </c>
      <c r="G388" s="276">
        <v>1</v>
      </c>
      <c r="H388" s="347"/>
      <c r="I388" s="318">
        <f>ROUND(G388*H388,2)</f>
        <v>0</v>
      </c>
      <c r="J388" s="278"/>
      <c r="K388" s="276"/>
      <c r="L388" s="278"/>
      <c r="M388" s="276"/>
      <c r="N388"/>
      <c r="O388"/>
      <c r="P388"/>
      <c r="Q388"/>
      <c r="R388"/>
      <c r="S388"/>
      <c r="T388"/>
      <c r="U388"/>
      <c r="V388" s="326"/>
    </row>
    <row r="389" spans="1:22" s="279" customFormat="1" ht="12.75">
      <c r="A389" s="273">
        <v>21</v>
      </c>
      <c r="B389" s="273"/>
      <c r="C389" s="273" t="s">
        <v>895</v>
      </c>
      <c r="D389" s="274" t="s">
        <v>943</v>
      </c>
      <c r="E389" s="323" t="s">
        <v>1022</v>
      </c>
      <c r="F389" s="273" t="s">
        <v>199</v>
      </c>
      <c r="G389" s="276">
        <v>1</v>
      </c>
      <c r="H389" s="347"/>
      <c r="I389" s="318">
        <f>ROUND(G389*H389,2)</f>
        <v>0</v>
      </c>
      <c r="J389" s="278"/>
      <c r="K389" s="276"/>
      <c r="L389" s="278"/>
      <c r="M389" s="276"/>
      <c r="N389"/>
      <c r="O389"/>
      <c r="P389"/>
      <c r="Q389"/>
      <c r="R389"/>
      <c r="S389"/>
      <c r="T389"/>
      <c r="U389"/>
      <c r="V389" s="326"/>
    </row>
    <row r="390" spans="1:25" s="279" customFormat="1" ht="72" customHeight="1">
      <c r="A390" s="273">
        <v>22</v>
      </c>
      <c r="B390" s="273"/>
      <c r="C390" s="273" t="s">
        <v>895</v>
      </c>
      <c r="D390" s="274" t="s">
        <v>945</v>
      </c>
      <c r="E390" s="323" t="s">
        <v>1023</v>
      </c>
      <c r="F390" s="273" t="s">
        <v>199</v>
      </c>
      <c r="G390" s="276">
        <f>G385</f>
        <v>28</v>
      </c>
      <c r="H390" s="347"/>
      <c r="I390" s="318">
        <f>ROUND(G390*H390,2)</f>
        <v>0</v>
      </c>
      <c r="J390" s="278"/>
      <c r="K390" s="276"/>
      <c r="L390" s="278"/>
      <c r="M390" s="276"/>
      <c r="N390"/>
      <c r="O390"/>
      <c r="P390"/>
      <c r="Q390"/>
      <c r="R390"/>
      <c r="S390"/>
      <c r="T390"/>
      <c r="U390"/>
      <c r="V390" s="326"/>
      <c r="Y390" s="275"/>
    </row>
    <row r="391" spans="1:22" s="279" customFormat="1" ht="12.75">
      <c r="A391" s="273">
        <v>23</v>
      </c>
      <c r="B391" s="273"/>
      <c r="C391" s="273" t="s">
        <v>895</v>
      </c>
      <c r="D391" s="274" t="s">
        <v>947</v>
      </c>
      <c r="E391" s="323" t="s">
        <v>1024</v>
      </c>
      <c r="F391" s="273" t="s">
        <v>199</v>
      </c>
      <c r="G391" s="276">
        <f>G385+1</f>
        <v>29</v>
      </c>
      <c r="H391" s="347"/>
      <c r="I391" s="318">
        <f>ROUND(G391*H391,2)</f>
        <v>0</v>
      </c>
      <c r="J391" s="278"/>
      <c r="K391" s="276"/>
      <c r="L391" s="278"/>
      <c r="M391" s="276"/>
      <c r="N391"/>
      <c r="O391"/>
      <c r="P391"/>
      <c r="Q391"/>
      <c r="R391"/>
      <c r="S391"/>
      <c r="T391"/>
      <c r="U391"/>
      <c r="V391" s="326"/>
    </row>
    <row r="392" spans="1:22" s="279" customFormat="1" ht="12.75">
      <c r="A392" s="273">
        <v>24</v>
      </c>
      <c r="B392" s="273"/>
      <c r="C392" s="273" t="s">
        <v>895</v>
      </c>
      <c r="D392" s="274" t="s">
        <v>949</v>
      </c>
      <c r="E392" s="317" t="s">
        <v>950</v>
      </c>
      <c r="F392" s="273" t="s">
        <v>199</v>
      </c>
      <c r="G392" s="276">
        <v>1</v>
      </c>
      <c r="H392" s="347"/>
      <c r="I392" s="318">
        <f>ROUND(G392*H392,2)</f>
        <v>0</v>
      </c>
      <c r="J392" s="278"/>
      <c r="K392" s="276"/>
      <c r="L392" s="278"/>
      <c r="M392" s="276"/>
      <c r="N392"/>
      <c r="O392"/>
      <c r="P392"/>
      <c r="Q392"/>
      <c r="R392"/>
      <c r="S392"/>
      <c r="T392"/>
      <c r="U392"/>
      <c r="V392" s="326"/>
    </row>
    <row r="393" spans="1:22" s="279" customFormat="1" ht="12.75">
      <c r="A393" s="273">
        <v>25</v>
      </c>
      <c r="B393" s="273"/>
      <c r="C393" s="273" t="s">
        <v>895</v>
      </c>
      <c r="D393" s="275" t="s">
        <v>1025</v>
      </c>
      <c r="E393" s="310" t="s">
        <v>1026</v>
      </c>
      <c r="F393" s="273" t="s">
        <v>199</v>
      </c>
      <c r="G393" s="276">
        <f>G385+1</f>
        <v>29</v>
      </c>
      <c r="H393" s="311"/>
      <c r="I393" s="318">
        <f>ROUND(G393*H393,2)</f>
        <v>0</v>
      </c>
      <c r="J393" s="278"/>
      <c r="K393" s="276"/>
      <c r="L393" s="278"/>
      <c r="M393" s="276"/>
      <c r="N393"/>
      <c r="O393"/>
      <c r="P393"/>
      <c r="Q393"/>
      <c r="R393"/>
      <c r="S393"/>
      <c r="T393"/>
      <c r="U393"/>
      <c r="V393" s="326"/>
    </row>
    <row r="394" spans="1:22" s="279" customFormat="1" ht="12.75">
      <c r="A394" s="273">
        <v>26</v>
      </c>
      <c r="B394" s="273"/>
      <c r="C394" s="273" t="s">
        <v>895</v>
      </c>
      <c r="D394" s="275" t="s">
        <v>953</v>
      </c>
      <c r="E394" s="323" t="s">
        <v>954</v>
      </c>
      <c r="F394" s="273" t="s">
        <v>199</v>
      </c>
      <c r="G394" s="276">
        <f>G385+1</f>
        <v>29</v>
      </c>
      <c r="H394" s="347"/>
      <c r="I394" s="318">
        <f>ROUND(G394*H394,2)</f>
        <v>0</v>
      </c>
      <c r="J394" s="278"/>
      <c r="K394" s="276"/>
      <c r="L394" s="278"/>
      <c r="M394" s="276"/>
      <c r="N394"/>
      <c r="O394"/>
      <c r="P394"/>
      <c r="Q394"/>
      <c r="R394"/>
      <c r="S394"/>
      <c r="T394"/>
      <c r="U394"/>
      <c r="V394" s="326"/>
    </row>
    <row r="395" spans="1:22" s="279" customFormat="1" ht="54" customHeight="1">
      <c r="A395" s="273">
        <v>27</v>
      </c>
      <c r="B395" s="273"/>
      <c r="C395" s="273" t="s">
        <v>895</v>
      </c>
      <c r="D395" s="274" t="s">
        <v>955</v>
      </c>
      <c r="E395" s="324" t="s">
        <v>956</v>
      </c>
      <c r="F395" s="273" t="s">
        <v>199</v>
      </c>
      <c r="G395" s="276">
        <v>2</v>
      </c>
      <c r="H395" s="347"/>
      <c r="I395" s="318">
        <f>ROUND(G395*H395,2)</f>
        <v>0</v>
      </c>
      <c r="J395" s="278"/>
      <c r="K395" s="276"/>
      <c r="L395" s="278"/>
      <c r="M395" s="276"/>
      <c r="N395"/>
      <c r="O395"/>
      <c r="P395"/>
      <c r="Q395"/>
      <c r="R395"/>
      <c r="S395"/>
      <c r="T395"/>
      <c r="U395"/>
      <c r="V395" s="326"/>
    </row>
    <row r="396" spans="1:22" s="279" customFormat="1" ht="12.75">
      <c r="A396" s="273">
        <v>28</v>
      </c>
      <c r="B396" s="273"/>
      <c r="C396" s="273" t="s">
        <v>895</v>
      </c>
      <c r="D396" s="274" t="s">
        <v>957</v>
      </c>
      <c r="E396" s="323" t="s">
        <v>958</v>
      </c>
      <c r="F396" s="273" t="s">
        <v>199</v>
      </c>
      <c r="G396" s="276">
        <v>1</v>
      </c>
      <c r="H396" s="347"/>
      <c r="I396" s="318">
        <f>ROUND(G396*H396,2)</f>
        <v>0</v>
      </c>
      <c r="J396" s="278"/>
      <c r="K396" s="276"/>
      <c r="L396" s="278"/>
      <c r="M396" s="276"/>
      <c r="N396"/>
      <c r="O396"/>
      <c r="P396"/>
      <c r="Q396"/>
      <c r="R396"/>
      <c r="S396"/>
      <c r="T396"/>
      <c r="U396"/>
      <c r="V396" s="326"/>
    </row>
    <row r="397" spans="1:25" s="279" customFormat="1" ht="12.75">
      <c r="A397" s="273">
        <v>29</v>
      </c>
      <c r="B397" s="273"/>
      <c r="C397" s="273" t="s">
        <v>895</v>
      </c>
      <c r="D397" s="274" t="s">
        <v>959</v>
      </c>
      <c r="E397" s="323" t="s">
        <v>960</v>
      </c>
      <c r="F397" s="273" t="s">
        <v>199</v>
      </c>
      <c r="G397" s="276">
        <f>G385</f>
        <v>28</v>
      </c>
      <c r="H397" s="347"/>
      <c r="I397" s="318">
        <f>ROUND(G397*H397,2)</f>
        <v>0</v>
      </c>
      <c r="J397" s="278"/>
      <c r="K397" s="276"/>
      <c r="L397" s="278"/>
      <c r="M397" s="276"/>
      <c r="N397"/>
      <c r="O397"/>
      <c r="P397"/>
      <c r="Q397"/>
      <c r="R397"/>
      <c r="S397"/>
      <c r="T397"/>
      <c r="U397"/>
      <c r="V397" s="326"/>
      <c r="Y397" s="275"/>
    </row>
    <row r="398" spans="1:22" s="279" customFormat="1" ht="54.75" customHeight="1">
      <c r="A398" s="273">
        <v>30</v>
      </c>
      <c r="B398" s="273"/>
      <c r="C398" s="273" t="s">
        <v>895</v>
      </c>
      <c r="D398" s="274" t="s">
        <v>955</v>
      </c>
      <c r="E398" s="324" t="s">
        <v>956</v>
      </c>
      <c r="F398" s="273" t="s">
        <v>199</v>
      </c>
      <c r="G398" s="276">
        <f>G385</f>
        <v>28</v>
      </c>
      <c r="H398" s="347"/>
      <c r="I398" s="318">
        <f>ROUND(G398*H398,2)</f>
        <v>0</v>
      </c>
      <c r="J398" s="278"/>
      <c r="K398" s="276"/>
      <c r="L398" s="278"/>
      <c r="M398" s="276"/>
      <c r="N398"/>
      <c r="O398"/>
      <c r="P398"/>
      <c r="Q398"/>
      <c r="R398"/>
      <c r="S398"/>
      <c r="T398"/>
      <c r="U398"/>
      <c r="V398" s="326"/>
    </row>
    <row r="399" spans="1:22" s="279" customFormat="1" ht="12.75">
      <c r="A399" s="273">
        <v>31</v>
      </c>
      <c r="B399" s="273"/>
      <c r="C399" s="273" t="s">
        <v>895</v>
      </c>
      <c r="D399" s="274" t="s">
        <v>961</v>
      </c>
      <c r="E399" s="323" t="s">
        <v>958</v>
      </c>
      <c r="F399" s="273" t="s">
        <v>199</v>
      </c>
      <c r="G399" s="276">
        <f>G385</f>
        <v>28</v>
      </c>
      <c r="H399" s="347"/>
      <c r="I399" s="318">
        <f>ROUND(G399*H399,2)</f>
        <v>0</v>
      </c>
      <c r="J399" s="278"/>
      <c r="K399" s="276"/>
      <c r="L399" s="278"/>
      <c r="M399" s="276"/>
      <c r="N399"/>
      <c r="O399"/>
      <c r="P399"/>
      <c r="Q399"/>
      <c r="R399"/>
      <c r="S399"/>
      <c r="T399"/>
      <c r="U399"/>
      <c r="V399" s="326"/>
    </row>
    <row r="400" spans="1:22" s="279" customFormat="1" ht="24.75" customHeight="1">
      <c r="A400" s="273">
        <v>32</v>
      </c>
      <c r="B400" s="273"/>
      <c r="C400" s="273" t="s">
        <v>895</v>
      </c>
      <c r="D400" s="274" t="s">
        <v>962</v>
      </c>
      <c r="E400" s="315" t="s">
        <v>963</v>
      </c>
      <c r="F400" s="273" t="s">
        <v>199</v>
      </c>
      <c r="G400" s="276">
        <v>1</v>
      </c>
      <c r="H400" s="347"/>
      <c r="I400" s="318">
        <f>ROUND(G400*H400,2)</f>
        <v>0</v>
      </c>
      <c r="J400" s="278"/>
      <c r="K400" s="276"/>
      <c r="L400" s="278"/>
      <c r="M400" s="276"/>
      <c r="N400"/>
      <c r="O400"/>
      <c r="P400"/>
      <c r="Q400"/>
      <c r="R400"/>
      <c r="S400"/>
      <c r="T400"/>
      <c r="U400"/>
      <c r="V400" s="326"/>
    </row>
    <row r="401" spans="1:22" s="279" customFormat="1" ht="12.75">
      <c r="A401" s="273">
        <v>33</v>
      </c>
      <c r="B401" s="273"/>
      <c r="C401" s="273" t="s">
        <v>895</v>
      </c>
      <c r="D401" s="274" t="s">
        <v>964</v>
      </c>
      <c r="E401" s="315" t="s">
        <v>965</v>
      </c>
      <c r="F401" s="273" t="s">
        <v>199</v>
      </c>
      <c r="G401" s="276">
        <v>1</v>
      </c>
      <c r="H401" s="347"/>
      <c r="I401" s="318">
        <f>ROUND(G401*H401,2)</f>
        <v>0</v>
      </c>
      <c r="J401" s="278"/>
      <c r="K401" s="276"/>
      <c r="L401" s="278"/>
      <c r="M401" s="276"/>
      <c r="N401"/>
      <c r="O401"/>
      <c r="P401"/>
      <c r="Q401"/>
      <c r="R401"/>
      <c r="S401"/>
      <c r="T401"/>
      <c r="U401"/>
      <c r="V401" s="326"/>
    </row>
    <row r="402" spans="1:22" s="279" customFormat="1" ht="12.75">
      <c r="A402" s="273">
        <v>34</v>
      </c>
      <c r="B402" s="273"/>
      <c r="C402" s="273" t="s">
        <v>895</v>
      </c>
      <c r="D402" s="274" t="s">
        <v>966</v>
      </c>
      <c r="E402" s="315" t="s">
        <v>1027</v>
      </c>
      <c r="F402" s="273" t="s">
        <v>199</v>
      </c>
      <c r="G402" s="276">
        <v>2</v>
      </c>
      <c r="H402" s="347"/>
      <c r="I402" s="318">
        <f>ROUND(G402*H402,2)</f>
        <v>0</v>
      </c>
      <c r="J402" s="278"/>
      <c r="K402" s="276"/>
      <c r="L402" s="278"/>
      <c r="M402" s="276"/>
      <c r="N402"/>
      <c r="O402"/>
      <c r="P402"/>
      <c r="Q402"/>
      <c r="R402"/>
      <c r="S402"/>
      <c r="T402"/>
      <c r="U402"/>
      <c r="V402" s="326"/>
    </row>
    <row r="403" spans="1:22" s="279" customFormat="1" ht="21" customHeight="1">
      <c r="A403" s="273"/>
      <c r="B403" s="273"/>
      <c r="C403" s="273"/>
      <c r="D403" s="274"/>
      <c r="E403" s="294" t="s">
        <v>972</v>
      </c>
      <c r="F403" s="273"/>
      <c r="G403" s="276"/>
      <c r="H403" s="320"/>
      <c r="I403" s="295">
        <f>SUM(I404:I407)</f>
        <v>0</v>
      </c>
      <c r="J403" s="278"/>
      <c r="K403" s="276"/>
      <c r="L403" s="278"/>
      <c r="M403" s="276"/>
      <c r="N403"/>
      <c r="O403"/>
      <c r="P403"/>
      <c r="Q403"/>
      <c r="R403"/>
      <c r="S403"/>
      <c r="T403"/>
      <c r="U403"/>
      <c r="V403" s="326"/>
    </row>
    <row r="404" spans="1:25" s="279" customFormat="1" ht="71.25" customHeight="1">
      <c r="A404" s="273">
        <v>36</v>
      </c>
      <c r="B404" s="273"/>
      <c r="C404" s="273" t="s">
        <v>895</v>
      </c>
      <c r="D404" s="274" t="s">
        <v>973</v>
      </c>
      <c r="E404" s="348" t="s">
        <v>974</v>
      </c>
      <c r="F404" s="273" t="s">
        <v>199</v>
      </c>
      <c r="G404" s="276">
        <v>1</v>
      </c>
      <c r="H404" s="347"/>
      <c r="I404" s="318">
        <f>ROUND(G404*H404,2)</f>
        <v>0</v>
      </c>
      <c r="J404" s="278"/>
      <c r="K404" s="276"/>
      <c r="L404" s="278"/>
      <c r="M404" s="276"/>
      <c r="N404"/>
      <c r="O404"/>
      <c r="P404"/>
      <c r="Q404"/>
      <c r="R404"/>
      <c r="S404"/>
      <c r="T404"/>
      <c r="U404"/>
      <c r="V404" s="326"/>
      <c r="Y404" s="275"/>
    </row>
    <row r="405" spans="1:22" s="279" customFormat="1" ht="12.75">
      <c r="A405" s="273">
        <v>37</v>
      </c>
      <c r="B405" s="273"/>
      <c r="C405" s="273" t="s">
        <v>895</v>
      </c>
      <c r="D405" s="322" t="s">
        <v>1028</v>
      </c>
      <c r="E405" s="349" t="s">
        <v>976</v>
      </c>
      <c r="F405" s="273" t="s">
        <v>199</v>
      </c>
      <c r="G405" s="276">
        <v>1</v>
      </c>
      <c r="H405" s="347"/>
      <c r="I405" s="318">
        <f>ROUND(G405*H405,2)</f>
        <v>0</v>
      </c>
      <c r="J405" s="278"/>
      <c r="K405" s="276"/>
      <c r="L405" s="278"/>
      <c r="M405" s="276"/>
      <c r="N405"/>
      <c r="O405"/>
      <c r="P405"/>
      <c r="Q405"/>
      <c r="R405"/>
      <c r="S405"/>
      <c r="T405"/>
      <c r="U405"/>
      <c r="V405" s="326"/>
    </row>
    <row r="406" spans="1:22" s="279" customFormat="1" ht="12.75">
      <c r="A406" s="273">
        <v>38</v>
      </c>
      <c r="B406" s="273"/>
      <c r="C406" s="350" t="s">
        <v>895</v>
      </c>
      <c r="D406" s="351" t="s">
        <v>977</v>
      </c>
      <c r="E406" s="323" t="s">
        <v>978</v>
      </c>
      <c r="F406" s="273" t="s">
        <v>199</v>
      </c>
      <c r="G406" s="276">
        <v>1</v>
      </c>
      <c r="H406" s="347"/>
      <c r="I406" s="318">
        <f>ROUND(G406*H406,2)</f>
        <v>0</v>
      </c>
      <c r="J406" s="278"/>
      <c r="K406" s="276"/>
      <c r="L406" s="278"/>
      <c r="M406" s="276"/>
      <c r="N406"/>
      <c r="O406"/>
      <c r="P406"/>
      <c r="Q406"/>
      <c r="R406"/>
      <c r="S406"/>
      <c r="T406"/>
      <c r="U406"/>
      <c r="V406" s="326"/>
    </row>
    <row r="407" spans="1:25" s="279" customFormat="1" ht="95.25" customHeight="1">
      <c r="A407" s="273">
        <v>41</v>
      </c>
      <c r="B407" s="273"/>
      <c r="C407" s="273" t="s">
        <v>895</v>
      </c>
      <c r="D407" s="274" t="s">
        <v>981</v>
      </c>
      <c r="E407" s="315" t="s">
        <v>1029</v>
      </c>
      <c r="F407" s="273" t="s">
        <v>199</v>
      </c>
      <c r="G407" s="276">
        <v>1</v>
      </c>
      <c r="H407" s="347"/>
      <c r="I407" s="318">
        <f>ROUND(G407*H407,2)</f>
        <v>0</v>
      </c>
      <c r="J407" s="278"/>
      <c r="K407" s="276"/>
      <c r="L407" s="278"/>
      <c r="M407" s="276"/>
      <c r="N407"/>
      <c r="O407"/>
      <c r="P407"/>
      <c r="Q407"/>
      <c r="R407"/>
      <c r="S407"/>
      <c r="T407"/>
      <c r="U407"/>
      <c r="V407" s="326"/>
      <c r="Y407" s="275"/>
    </row>
    <row r="408" spans="1:21" s="279" customFormat="1" ht="18.75" customHeight="1" hidden="1">
      <c r="A408" s="273"/>
      <c r="B408" s="273"/>
      <c r="C408" s="273"/>
      <c r="D408" s="274"/>
      <c r="E408" s="352" t="s">
        <v>983</v>
      </c>
      <c r="F408" s="273"/>
      <c r="G408" s="276"/>
      <c r="H408" s="277"/>
      <c r="I408" s="295">
        <f>SUM(I409:I409)</f>
        <v>0</v>
      </c>
      <c r="J408" s="278"/>
      <c r="K408" s="276"/>
      <c r="L408" s="278"/>
      <c r="M408" s="276"/>
      <c r="N408"/>
      <c r="O408"/>
      <c r="P408"/>
      <c r="Q408"/>
      <c r="R408"/>
      <c r="S408"/>
      <c r="T408"/>
      <c r="U408"/>
    </row>
    <row r="409" spans="1:21" s="279" customFormat="1" ht="20.25" customHeight="1" hidden="1">
      <c r="A409" s="273"/>
      <c r="B409" s="273"/>
      <c r="C409" s="273"/>
      <c r="D409" s="274"/>
      <c r="E409" s="275"/>
      <c r="F409" s="273" t="s">
        <v>199</v>
      </c>
      <c r="G409" s="276">
        <v>0</v>
      </c>
      <c r="H409" s="277">
        <v>0</v>
      </c>
      <c r="I409" s="277">
        <f>ROUND(G409*H409,2)</f>
        <v>0</v>
      </c>
      <c r="J409" s="278"/>
      <c r="K409" s="276"/>
      <c r="L409" s="278"/>
      <c r="M409" s="276"/>
      <c r="N409"/>
      <c r="O409"/>
      <c r="P409"/>
      <c r="Q409"/>
      <c r="R409"/>
      <c r="S409"/>
      <c r="T409"/>
      <c r="U409"/>
    </row>
    <row r="410" spans="1:21" s="336" customFormat="1" ht="24" customHeight="1">
      <c r="A410" s="335"/>
      <c r="D410" s="337"/>
      <c r="E410" s="337" t="s">
        <v>988</v>
      </c>
      <c r="I410" s="338">
        <f>I14+I144+I369</f>
        <v>0</v>
      </c>
      <c r="K410" s="339">
        <f>K14+K145</f>
        <v>0</v>
      </c>
      <c r="M410" s="339">
        <f>M14+M145</f>
        <v>0</v>
      </c>
      <c r="N410"/>
      <c r="O410"/>
      <c r="P410"/>
      <c r="Q410"/>
      <c r="R410"/>
      <c r="S410"/>
      <c r="T410"/>
      <c r="U410"/>
    </row>
  </sheetData>
  <sheetProtection password="E500" sheet="1"/>
  <mergeCells count="8">
    <mergeCell ref="C3:E3"/>
    <mergeCell ref="C7:E7"/>
    <mergeCell ref="C8:D8"/>
    <mergeCell ref="C9:D9"/>
    <mergeCell ref="V11:X11"/>
    <mergeCell ref="Y11:AA11"/>
    <mergeCell ref="V12:X12"/>
    <mergeCell ref="Y12:AA12"/>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8.xml><?xml version="1.0" encoding="utf-8"?>
<worksheet xmlns="http://schemas.openxmlformats.org/spreadsheetml/2006/main" xmlns:r="http://schemas.openxmlformats.org/officeDocument/2006/relationships">
  <dimension ref="A1:S60"/>
  <sheetViews>
    <sheetView showGridLines="0" zoomScale="130" zoomScaleNormal="130" workbookViewId="0" topLeftCell="A25">
      <selection activeCell="M43" sqref="M43"/>
    </sheetView>
  </sheetViews>
  <sheetFormatPr defaultColWidth="9.140625" defaultRowHeight="12.75"/>
  <cols>
    <col min="1" max="1" width="2.421875" style="353" customWidth="1"/>
    <col min="2" max="2" width="3.140625" style="353" customWidth="1"/>
    <col min="3" max="3" width="2.7109375" style="353" customWidth="1"/>
    <col min="4" max="4" width="6.8515625" style="353" customWidth="1"/>
    <col min="5" max="5" width="13.57421875" style="353" customWidth="1"/>
    <col min="6" max="6" width="0.5625" style="353" customWidth="1"/>
    <col min="7" max="7" width="2.57421875" style="353" customWidth="1"/>
    <col min="8" max="8" width="2.7109375" style="353" customWidth="1"/>
    <col min="9" max="9" width="9.7109375" style="353" customWidth="1"/>
    <col min="10" max="10" width="13.57421875" style="353" customWidth="1"/>
    <col min="11" max="11" width="0.71875" style="353" customWidth="1"/>
    <col min="12" max="12" width="2.421875" style="353" customWidth="1"/>
    <col min="13" max="13" width="2.8515625" style="353" customWidth="1"/>
    <col min="14" max="14" width="2.00390625" style="353" customWidth="1"/>
    <col min="15" max="15" width="12.7109375" style="353" customWidth="1"/>
    <col min="16" max="16" width="2.8515625" style="353" customWidth="1"/>
    <col min="17" max="17" width="2.00390625" style="353" customWidth="1"/>
    <col min="18" max="18" width="13.57421875" style="353" customWidth="1"/>
    <col min="19" max="19" width="0.5625" style="353" customWidth="1"/>
    <col min="20" max="16384" width="9.140625" style="353" customWidth="1"/>
  </cols>
  <sheetData>
    <row r="1" spans="1:19" ht="12.75" customHeight="1" hidden="1">
      <c r="A1" s="354"/>
      <c r="B1" s="355"/>
      <c r="C1" s="355"/>
      <c r="D1" s="355"/>
      <c r="E1" s="355"/>
      <c r="F1" s="355"/>
      <c r="G1" s="355"/>
      <c r="H1" s="355"/>
      <c r="I1" s="355"/>
      <c r="J1" s="355"/>
      <c r="K1" s="355"/>
      <c r="L1" s="355"/>
      <c r="M1" s="355"/>
      <c r="N1" s="355"/>
      <c r="O1" s="355"/>
      <c r="P1" s="355"/>
      <c r="Q1" s="355"/>
      <c r="R1" s="355"/>
      <c r="S1" s="356"/>
    </row>
    <row r="2" spans="1:19" ht="23.25" customHeight="1">
      <c r="A2" s="118"/>
      <c r="B2" s="119"/>
      <c r="C2" s="119"/>
      <c r="D2" s="119"/>
      <c r="E2" s="119"/>
      <c r="F2" s="119"/>
      <c r="G2" s="121" t="s">
        <v>87</v>
      </c>
      <c r="H2" s="119"/>
      <c r="I2" s="119"/>
      <c r="J2" s="119"/>
      <c r="K2" s="119"/>
      <c r="L2" s="119"/>
      <c r="M2" s="119"/>
      <c r="N2" s="119"/>
      <c r="O2" s="119"/>
      <c r="P2" s="119"/>
      <c r="Q2" s="119"/>
      <c r="R2" s="119"/>
      <c r="S2" s="357"/>
    </row>
    <row r="3" spans="1:19" ht="12" customHeight="1" hidden="1">
      <c r="A3" s="123"/>
      <c r="B3" s="124"/>
      <c r="C3" s="124"/>
      <c r="D3" s="124"/>
      <c r="E3" s="124"/>
      <c r="F3" s="124"/>
      <c r="G3" s="124"/>
      <c r="H3" s="124"/>
      <c r="I3" s="124"/>
      <c r="J3" s="124"/>
      <c r="K3" s="124"/>
      <c r="L3" s="124"/>
      <c r="M3" s="124"/>
      <c r="N3" s="124"/>
      <c r="O3" s="124"/>
      <c r="P3" s="124"/>
      <c r="Q3" s="124"/>
      <c r="R3" s="124"/>
      <c r="S3" s="358"/>
    </row>
    <row r="4" spans="1:19" ht="8.25" customHeight="1">
      <c r="A4" s="126"/>
      <c r="B4" s="127"/>
      <c r="C4" s="127"/>
      <c r="D4" s="127"/>
      <c r="E4" s="127"/>
      <c r="F4" s="127"/>
      <c r="G4" s="127"/>
      <c r="H4" s="127"/>
      <c r="I4" s="127"/>
      <c r="J4" s="127"/>
      <c r="K4" s="127"/>
      <c r="L4" s="127"/>
      <c r="M4" s="127"/>
      <c r="N4" s="127"/>
      <c r="O4" s="127"/>
      <c r="P4" s="127"/>
      <c r="Q4" s="127"/>
      <c r="R4" s="127"/>
      <c r="S4" s="128"/>
    </row>
    <row r="5" spans="1:19" ht="24" customHeight="1">
      <c r="A5" s="129"/>
      <c r="B5" s="130" t="s">
        <v>88</v>
      </c>
      <c r="C5" s="130"/>
      <c r="D5" s="130"/>
      <c r="E5" s="131" t="s">
        <v>83</v>
      </c>
      <c r="F5" s="131"/>
      <c r="G5" s="131"/>
      <c r="H5" s="131"/>
      <c r="I5" s="131"/>
      <c r="J5" s="131"/>
      <c r="K5" s="130"/>
      <c r="L5" s="130"/>
      <c r="M5" s="130"/>
      <c r="N5" s="130"/>
      <c r="O5" s="130" t="s">
        <v>89</v>
      </c>
      <c r="P5" s="132" t="s">
        <v>17</v>
      </c>
      <c r="Q5" s="133"/>
      <c r="R5" s="134"/>
      <c r="S5" s="135"/>
    </row>
    <row r="6" spans="1:19" ht="17.25" customHeight="1" hidden="1">
      <c r="A6" s="129"/>
      <c r="B6" s="130" t="s">
        <v>90</v>
      </c>
      <c r="C6" s="130"/>
      <c r="D6" s="130"/>
      <c r="E6" s="136" t="s">
        <v>91</v>
      </c>
      <c r="F6" s="130"/>
      <c r="G6" s="130"/>
      <c r="H6" s="130"/>
      <c r="I6" s="130"/>
      <c r="J6" s="137"/>
      <c r="K6" s="130"/>
      <c r="L6" s="130"/>
      <c r="M6" s="130"/>
      <c r="N6" s="130"/>
      <c r="O6" s="130"/>
      <c r="P6" s="136"/>
      <c r="Q6" s="138"/>
      <c r="R6" s="137"/>
      <c r="S6" s="135"/>
    </row>
    <row r="7" spans="1:19" ht="24" customHeight="1">
      <c r="A7" s="129"/>
      <c r="B7" s="130" t="s">
        <v>92</v>
      </c>
      <c r="C7" s="130"/>
      <c r="D7" s="130"/>
      <c r="E7" s="139" t="s">
        <v>13</v>
      </c>
      <c r="F7" s="139"/>
      <c r="G7" s="139"/>
      <c r="H7" s="139"/>
      <c r="I7" s="139"/>
      <c r="J7" s="139"/>
      <c r="K7" s="130"/>
      <c r="L7" s="130"/>
      <c r="M7" s="130"/>
      <c r="N7" s="130"/>
      <c r="O7" s="130" t="s">
        <v>94</v>
      </c>
      <c r="P7" s="136"/>
      <c r="Q7" s="138"/>
      <c r="R7" s="137"/>
      <c r="S7" s="135"/>
    </row>
    <row r="8" spans="1:19" ht="17.25" customHeight="1" hidden="1">
      <c r="A8" s="129"/>
      <c r="B8" s="130" t="s">
        <v>95</v>
      </c>
      <c r="C8" s="130"/>
      <c r="D8" s="130"/>
      <c r="E8" s="136" t="s">
        <v>17</v>
      </c>
      <c r="F8" s="130"/>
      <c r="G8" s="130"/>
      <c r="H8" s="130"/>
      <c r="I8" s="130"/>
      <c r="J8" s="137"/>
      <c r="K8" s="130"/>
      <c r="L8" s="130"/>
      <c r="M8" s="130"/>
      <c r="N8" s="130"/>
      <c r="O8" s="130"/>
      <c r="P8" s="136"/>
      <c r="Q8" s="138"/>
      <c r="R8" s="137"/>
      <c r="S8" s="135"/>
    </row>
    <row r="9" spans="1:19" ht="24" customHeight="1">
      <c r="A9" s="129"/>
      <c r="B9" s="130" t="s">
        <v>96</v>
      </c>
      <c r="C9" s="130"/>
      <c r="D9" s="130"/>
      <c r="E9" s="359" t="s">
        <v>1030</v>
      </c>
      <c r="F9" s="359"/>
      <c r="G9" s="359"/>
      <c r="H9" s="359"/>
      <c r="I9" s="359"/>
      <c r="J9" s="359"/>
      <c r="K9" s="130"/>
      <c r="L9" s="130"/>
      <c r="M9" s="130"/>
      <c r="N9" s="130"/>
      <c r="O9" s="130" t="s">
        <v>98</v>
      </c>
      <c r="P9" s="140"/>
      <c r="Q9" s="140"/>
      <c r="R9" s="140"/>
      <c r="S9" s="135"/>
    </row>
    <row r="10" spans="1:19" ht="17.25" customHeight="1" hidden="1">
      <c r="A10" s="129"/>
      <c r="B10" s="130" t="s">
        <v>99</v>
      </c>
      <c r="C10" s="130"/>
      <c r="D10" s="130"/>
      <c r="E10" s="130" t="s">
        <v>17</v>
      </c>
      <c r="F10" s="130"/>
      <c r="G10" s="130"/>
      <c r="H10" s="130"/>
      <c r="I10" s="130"/>
      <c r="J10" s="130"/>
      <c r="K10" s="130"/>
      <c r="L10" s="130"/>
      <c r="M10" s="130"/>
      <c r="N10" s="130"/>
      <c r="O10" s="130"/>
      <c r="P10" s="138"/>
      <c r="Q10" s="138"/>
      <c r="R10" s="130"/>
      <c r="S10" s="135"/>
    </row>
    <row r="11" spans="1:19" ht="17.25" customHeight="1" hidden="1">
      <c r="A11" s="129"/>
      <c r="B11" s="130" t="s">
        <v>100</v>
      </c>
      <c r="C11" s="130"/>
      <c r="D11" s="130"/>
      <c r="E11" s="130" t="s">
        <v>17</v>
      </c>
      <c r="F11" s="130"/>
      <c r="G11" s="130"/>
      <c r="H11" s="130"/>
      <c r="I11" s="130"/>
      <c r="J11" s="130"/>
      <c r="K11" s="130"/>
      <c r="L11" s="130"/>
      <c r="M11" s="130"/>
      <c r="N11" s="130"/>
      <c r="O11" s="130"/>
      <c r="P11" s="138"/>
      <c r="Q11" s="138"/>
      <c r="R11" s="130"/>
      <c r="S11" s="135"/>
    </row>
    <row r="12" spans="1:19" ht="17.25" customHeight="1" hidden="1">
      <c r="A12" s="129"/>
      <c r="B12" s="130" t="s">
        <v>101</v>
      </c>
      <c r="C12" s="130"/>
      <c r="D12" s="130"/>
      <c r="E12" s="130" t="s">
        <v>17</v>
      </c>
      <c r="F12" s="130"/>
      <c r="G12" s="130"/>
      <c r="H12" s="130"/>
      <c r="I12" s="130"/>
      <c r="J12" s="130"/>
      <c r="K12" s="130"/>
      <c r="L12" s="130"/>
      <c r="M12" s="130"/>
      <c r="N12" s="130"/>
      <c r="O12" s="130"/>
      <c r="P12" s="138"/>
      <c r="Q12" s="138"/>
      <c r="R12" s="130"/>
      <c r="S12" s="135"/>
    </row>
    <row r="13" spans="1:19" ht="17.25" customHeight="1" hidden="1">
      <c r="A13" s="129"/>
      <c r="B13" s="130"/>
      <c r="C13" s="130"/>
      <c r="D13" s="130"/>
      <c r="E13" s="130" t="s">
        <v>17</v>
      </c>
      <c r="F13" s="130"/>
      <c r="G13" s="130"/>
      <c r="H13" s="130"/>
      <c r="I13" s="130"/>
      <c r="J13" s="130"/>
      <c r="K13" s="130"/>
      <c r="L13" s="130"/>
      <c r="M13" s="130"/>
      <c r="N13" s="130"/>
      <c r="O13" s="130"/>
      <c r="P13" s="138"/>
      <c r="Q13" s="138"/>
      <c r="R13" s="130"/>
      <c r="S13" s="135"/>
    </row>
    <row r="14" spans="1:19" ht="17.25" customHeight="1" hidden="1">
      <c r="A14" s="129"/>
      <c r="B14" s="130"/>
      <c r="C14" s="130"/>
      <c r="D14" s="130"/>
      <c r="E14" s="130" t="s">
        <v>17</v>
      </c>
      <c r="F14" s="130"/>
      <c r="G14" s="130"/>
      <c r="H14" s="130"/>
      <c r="I14" s="130"/>
      <c r="J14" s="130"/>
      <c r="K14" s="130"/>
      <c r="L14" s="130"/>
      <c r="M14" s="130"/>
      <c r="N14" s="130"/>
      <c r="O14" s="130"/>
      <c r="P14" s="138"/>
      <c r="Q14" s="138"/>
      <c r="R14" s="130"/>
      <c r="S14" s="135"/>
    </row>
    <row r="15" spans="1:19" ht="17.25" customHeight="1" hidden="1">
      <c r="A15" s="129"/>
      <c r="B15" s="130"/>
      <c r="C15" s="130"/>
      <c r="D15" s="130"/>
      <c r="E15" s="130" t="s">
        <v>17</v>
      </c>
      <c r="F15" s="130"/>
      <c r="G15" s="130"/>
      <c r="H15" s="130"/>
      <c r="I15" s="130"/>
      <c r="J15" s="130"/>
      <c r="K15" s="130"/>
      <c r="L15" s="130"/>
      <c r="M15" s="130"/>
      <c r="N15" s="130"/>
      <c r="O15" s="130"/>
      <c r="P15" s="138"/>
      <c r="Q15" s="138"/>
      <c r="R15" s="130"/>
      <c r="S15" s="135"/>
    </row>
    <row r="16" spans="1:19" ht="17.25" customHeight="1" hidden="1">
      <c r="A16" s="129"/>
      <c r="B16" s="130"/>
      <c r="C16" s="130"/>
      <c r="D16" s="130"/>
      <c r="E16" s="130" t="s">
        <v>17</v>
      </c>
      <c r="F16" s="130"/>
      <c r="G16" s="130"/>
      <c r="H16" s="130"/>
      <c r="I16" s="130"/>
      <c r="J16" s="130"/>
      <c r="K16" s="130"/>
      <c r="L16" s="130"/>
      <c r="M16" s="130"/>
      <c r="N16" s="130"/>
      <c r="O16" s="130"/>
      <c r="P16" s="138"/>
      <c r="Q16" s="138"/>
      <c r="R16" s="130"/>
      <c r="S16" s="135"/>
    </row>
    <row r="17" spans="1:19" ht="17.25" customHeight="1" hidden="1">
      <c r="A17" s="129"/>
      <c r="B17" s="130"/>
      <c r="C17" s="130"/>
      <c r="D17" s="130"/>
      <c r="E17" s="130" t="s">
        <v>17</v>
      </c>
      <c r="F17" s="130"/>
      <c r="G17" s="130"/>
      <c r="H17" s="130"/>
      <c r="I17" s="130"/>
      <c r="J17" s="130"/>
      <c r="K17" s="130"/>
      <c r="L17" s="130"/>
      <c r="M17" s="130"/>
      <c r="N17" s="130"/>
      <c r="O17" s="130"/>
      <c r="P17" s="138"/>
      <c r="Q17" s="138"/>
      <c r="R17" s="130"/>
      <c r="S17" s="135"/>
    </row>
    <row r="18" spans="1:19" ht="17.25" customHeight="1" hidden="1">
      <c r="A18" s="129"/>
      <c r="B18" s="130"/>
      <c r="C18" s="130"/>
      <c r="D18" s="130"/>
      <c r="E18" s="130" t="s">
        <v>17</v>
      </c>
      <c r="F18" s="130"/>
      <c r="G18" s="130"/>
      <c r="H18" s="130"/>
      <c r="I18" s="130"/>
      <c r="J18" s="130"/>
      <c r="K18" s="130"/>
      <c r="L18" s="130"/>
      <c r="M18" s="130"/>
      <c r="N18" s="130"/>
      <c r="O18" s="130"/>
      <c r="P18" s="138"/>
      <c r="Q18" s="138"/>
      <c r="R18" s="130"/>
      <c r="S18" s="135"/>
    </row>
    <row r="19" spans="1:19" ht="17.25" customHeight="1" hidden="1">
      <c r="A19" s="129"/>
      <c r="B19" s="130"/>
      <c r="C19" s="130"/>
      <c r="D19" s="130"/>
      <c r="E19" s="130" t="s">
        <v>17</v>
      </c>
      <c r="F19" s="130"/>
      <c r="G19" s="130"/>
      <c r="H19" s="130"/>
      <c r="I19" s="130"/>
      <c r="J19" s="130"/>
      <c r="K19" s="130"/>
      <c r="L19" s="130"/>
      <c r="M19" s="130"/>
      <c r="N19" s="130"/>
      <c r="O19" s="130"/>
      <c r="P19" s="138"/>
      <c r="Q19" s="138"/>
      <c r="R19" s="130"/>
      <c r="S19" s="135"/>
    </row>
    <row r="20" spans="1:19" ht="17.25" customHeight="1" hidden="1">
      <c r="A20" s="129"/>
      <c r="B20" s="130"/>
      <c r="C20" s="130"/>
      <c r="D20" s="130"/>
      <c r="E20" s="130" t="s">
        <v>17</v>
      </c>
      <c r="F20" s="130"/>
      <c r="G20" s="130"/>
      <c r="H20" s="130"/>
      <c r="I20" s="130"/>
      <c r="J20" s="130"/>
      <c r="K20" s="130"/>
      <c r="L20" s="130"/>
      <c r="M20" s="130"/>
      <c r="N20" s="130"/>
      <c r="O20" s="130"/>
      <c r="P20" s="138"/>
      <c r="Q20" s="138"/>
      <c r="R20" s="130"/>
      <c r="S20" s="135"/>
    </row>
    <row r="21" spans="1:19" ht="17.25" customHeight="1" hidden="1">
      <c r="A21" s="129"/>
      <c r="B21" s="130"/>
      <c r="C21" s="130"/>
      <c r="D21" s="130"/>
      <c r="E21" s="130" t="s">
        <v>17</v>
      </c>
      <c r="F21" s="130"/>
      <c r="G21" s="130"/>
      <c r="H21" s="130"/>
      <c r="I21" s="130"/>
      <c r="J21" s="130"/>
      <c r="K21" s="130"/>
      <c r="L21" s="130"/>
      <c r="M21" s="130"/>
      <c r="N21" s="130"/>
      <c r="O21" s="130"/>
      <c r="P21" s="138"/>
      <c r="Q21" s="138"/>
      <c r="R21" s="130"/>
      <c r="S21" s="135"/>
    </row>
    <row r="22" spans="1:19" ht="17.25" customHeight="1" hidden="1">
      <c r="A22" s="129"/>
      <c r="B22" s="130"/>
      <c r="C22" s="130"/>
      <c r="D22" s="130"/>
      <c r="E22" s="130" t="s">
        <v>17</v>
      </c>
      <c r="F22" s="130"/>
      <c r="G22" s="130"/>
      <c r="H22" s="130"/>
      <c r="I22" s="130"/>
      <c r="J22" s="130"/>
      <c r="K22" s="130"/>
      <c r="L22" s="130"/>
      <c r="M22" s="130"/>
      <c r="N22" s="130"/>
      <c r="O22" s="130"/>
      <c r="P22" s="138"/>
      <c r="Q22" s="138"/>
      <c r="R22" s="130"/>
      <c r="S22" s="135"/>
    </row>
    <row r="23" spans="1:19" ht="17.25" customHeight="1" hidden="1">
      <c r="A23" s="129"/>
      <c r="B23" s="130"/>
      <c r="C23" s="130"/>
      <c r="D23" s="130"/>
      <c r="E23" s="130" t="s">
        <v>17</v>
      </c>
      <c r="F23" s="130"/>
      <c r="G23" s="130"/>
      <c r="H23" s="130"/>
      <c r="I23" s="130"/>
      <c r="J23" s="130"/>
      <c r="K23" s="130"/>
      <c r="L23" s="130"/>
      <c r="M23" s="130"/>
      <c r="N23" s="130"/>
      <c r="O23" s="130"/>
      <c r="P23" s="138"/>
      <c r="Q23" s="138"/>
      <c r="R23" s="130"/>
      <c r="S23" s="135"/>
    </row>
    <row r="24" spans="1:19" ht="17.25" customHeight="1" hidden="1">
      <c r="A24" s="129"/>
      <c r="B24" s="130"/>
      <c r="C24" s="130"/>
      <c r="D24" s="130"/>
      <c r="E24" s="130" t="s">
        <v>17</v>
      </c>
      <c r="F24" s="130"/>
      <c r="G24" s="130"/>
      <c r="H24" s="130"/>
      <c r="I24" s="130"/>
      <c r="J24" s="130"/>
      <c r="K24" s="130"/>
      <c r="L24" s="130"/>
      <c r="M24" s="130"/>
      <c r="N24" s="130"/>
      <c r="O24" s="130"/>
      <c r="P24" s="138"/>
      <c r="Q24" s="138"/>
      <c r="R24" s="130"/>
      <c r="S24" s="135"/>
    </row>
    <row r="25" spans="1:19" ht="17.25" customHeight="1">
      <c r="A25" s="129"/>
      <c r="B25" s="130"/>
      <c r="C25" s="130"/>
      <c r="D25" s="130"/>
      <c r="E25" s="130"/>
      <c r="F25" s="130"/>
      <c r="G25" s="130"/>
      <c r="H25" s="130"/>
      <c r="I25" s="130"/>
      <c r="J25" s="130"/>
      <c r="K25" s="130"/>
      <c r="L25" s="130"/>
      <c r="M25" s="130"/>
      <c r="N25" s="130"/>
      <c r="O25" s="130" t="s">
        <v>102</v>
      </c>
      <c r="P25" s="130" t="s">
        <v>103</v>
      </c>
      <c r="Q25" s="130"/>
      <c r="R25" s="130"/>
      <c r="S25" s="135"/>
    </row>
    <row r="26" spans="1:19" ht="17.25" customHeight="1">
      <c r="A26" s="129"/>
      <c r="B26" s="130" t="s">
        <v>104</v>
      </c>
      <c r="C26" s="130"/>
      <c r="D26" s="130"/>
      <c r="E26" s="132" t="s">
        <v>1031</v>
      </c>
      <c r="F26" s="141"/>
      <c r="G26" s="141"/>
      <c r="H26" s="141"/>
      <c r="I26" s="141"/>
      <c r="J26" s="134"/>
      <c r="K26" s="130"/>
      <c r="L26" s="130"/>
      <c r="M26" s="130"/>
      <c r="N26" s="130"/>
      <c r="O26" s="142"/>
      <c r="P26" s="143"/>
      <c r="Q26" s="144"/>
      <c r="R26" s="145"/>
      <c r="S26" s="135"/>
    </row>
    <row r="27" spans="1:19" ht="17.25" customHeight="1">
      <c r="A27" s="129"/>
      <c r="B27" s="130" t="s">
        <v>41</v>
      </c>
      <c r="C27" s="130"/>
      <c r="D27" s="130"/>
      <c r="E27" s="136" t="s">
        <v>992</v>
      </c>
      <c r="F27" s="130"/>
      <c r="G27" s="130"/>
      <c r="H27" s="130"/>
      <c r="I27" s="130"/>
      <c r="J27" s="137"/>
      <c r="K27" s="130"/>
      <c r="L27" s="130"/>
      <c r="M27" s="130"/>
      <c r="N27" s="130"/>
      <c r="O27" s="142"/>
      <c r="P27" s="143"/>
      <c r="Q27" s="144"/>
      <c r="R27" s="145"/>
      <c r="S27" s="135"/>
    </row>
    <row r="28" spans="1:19" ht="17.25" customHeight="1">
      <c r="A28" s="129"/>
      <c r="B28" s="130" t="s">
        <v>46</v>
      </c>
      <c r="C28" s="130"/>
      <c r="D28" s="130"/>
      <c r="E28" s="136" t="s">
        <v>17</v>
      </c>
      <c r="F28" s="130"/>
      <c r="G28" s="130"/>
      <c r="H28" s="130"/>
      <c r="I28" s="130"/>
      <c r="J28" s="137"/>
      <c r="K28" s="130"/>
      <c r="L28" s="130"/>
      <c r="M28" s="130"/>
      <c r="N28" s="130"/>
      <c r="O28" s="142"/>
      <c r="P28" s="143"/>
      <c r="Q28" s="144"/>
      <c r="R28" s="145"/>
      <c r="S28" s="135"/>
    </row>
    <row r="29" spans="1:19" ht="17.25" customHeight="1">
      <c r="A29" s="129"/>
      <c r="B29" s="130"/>
      <c r="C29" s="130"/>
      <c r="D29" s="130"/>
      <c r="E29" s="146"/>
      <c r="F29" s="147"/>
      <c r="G29" s="147"/>
      <c r="H29" s="147"/>
      <c r="I29" s="147"/>
      <c r="J29" s="148"/>
      <c r="K29" s="130"/>
      <c r="L29" s="130"/>
      <c r="M29" s="130"/>
      <c r="N29" s="130"/>
      <c r="O29" s="138"/>
      <c r="P29" s="138"/>
      <c r="Q29" s="138"/>
      <c r="R29" s="130"/>
      <c r="S29" s="135"/>
    </row>
    <row r="30" spans="1:19" ht="17.25" customHeight="1">
      <c r="A30" s="129"/>
      <c r="B30" s="130"/>
      <c r="C30" s="130"/>
      <c r="D30" s="130"/>
      <c r="E30" s="138" t="s">
        <v>106</v>
      </c>
      <c r="F30" s="130"/>
      <c r="G30" s="130" t="s">
        <v>107</v>
      </c>
      <c r="H30" s="130"/>
      <c r="I30" s="130"/>
      <c r="J30" s="130"/>
      <c r="K30" s="130"/>
      <c r="L30" s="130"/>
      <c r="M30" s="130"/>
      <c r="N30" s="130"/>
      <c r="O30" s="138" t="s">
        <v>108</v>
      </c>
      <c r="P30" s="138"/>
      <c r="Q30" s="138"/>
      <c r="R30" s="149"/>
      <c r="S30" s="135"/>
    </row>
    <row r="31" spans="1:19" ht="17.25" customHeight="1">
      <c r="A31" s="129"/>
      <c r="B31" s="130"/>
      <c r="C31" s="130"/>
      <c r="D31" s="130"/>
      <c r="E31" s="142"/>
      <c r="F31" s="130"/>
      <c r="G31" s="143" t="s">
        <v>992</v>
      </c>
      <c r="H31" s="150"/>
      <c r="I31" s="151"/>
      <c r="J31" s="130"/>
      <c r="K31" s="130"/>
      <c r="L31" s="130"/>
      <c r="M31" s="130"/>
      <c r="N31" s="130"/>
      <c r="O31" s="152" t="s">
        <v>109</v>
      </c>
      <c r="P31" s="138"/>
      <c r="Q31" s="138"/>
      <c r="R31" s="149"/>
      <c r="S31" s="135"/>
    </row>
    <row r="32" spans="1:19" ht="8.25" customHeight="1">
      <c r="A32" s="153"/>
      <c r="B32" s="154"/>
      <c r="C32" s="154"/>
      <c r="D32" s="154"/>
      <c r="E32" s="154"/>
      <c r="F32" s="154"/>
      <c r="G32" s="154"/>
      <c r="H32" s="154"/>
      <c r="I32" s="154"/>
      <c r="J32" s="154"/>
      <c r="K32" s="154"/>
      <c r="L32" s="154"/>
      <c r="M32" s="154"/>
      <c r="N32" s="154"/>
      <c r="O32" s="154"/>
      <c r="P32" s="154"/>
      <c r="Q32" s="154"/>
      <c r="R32" s="154"/>
      <c r="S32" s="155"/>
    </row>
    <row r="33" spans="1:19" ht="20.25" customHeight="1">
      <c r="A33" s="156"/>
      <c r="B33" s="157"/>
      <c r="C33" s="157"/>
      <c r="D33" s="157"/>
      <c r="E33" s="158" t="s">
        <v>110</v>
      </c>
      <c r="F33" s="157"/>
      <c r="G33" s="157"/>
      <c r="H33" s="157"/>
      <c r="I33" s="157"/>
      <c r="J33" s="157"/>
      <c r="K33" s="157"/>
      <c r="L33" s="157"/>
      <c r="M33" s="157"/>
      <c r="N33" s="157"/>
      <c r="O33" s="157"/>
      <c r="P33" s="157"/>
      <c r="Q33" s="157"/>
      <c r="R33" s="157"/>
      <c r="S33" s="159"/>
    </row>
    <row r="34" spans="1:19" ht="20.25" customHeight="1">
      <c r="A34" s="160" t="s">
        <v>111</v>
      </c>
      <c r="B34" s="161"/>
      <c r="C34" s="161"/>
      <c r="D34" s="162"/>
      <c r="E34" s="163" t="s">
        <v>112</v>
      </c>
      <c r="F34" s="162"/>
      <c r="G34" s="163" t="s">
        <v>113</v>
      </c>
      <c r="H34" s="161"/>
      <c r="I34" s="162"/>
      <c r="J34" s="163" t="s">
        <v>114</v>
      </c>
      <c r="K34" s="161"/>
      <c r="L34" s="163" t="s">
        <v>115</v>
      </c>
      <c r="M34" s="161"/>
      <c r="N34" s="161"/>
      <c r="O34" s="162"/>
      <c r="P34" s="163" t="s">
        <v>116</v>
      </c>
      <c r="Q34" s="161"/>
      <c r="R34" s="161"/>
      <c r="S34" s="164"/>
    </row>
    <row r="35" spans="1:19" ht="20.25" customHeight="1">
      <c r="A35" s="165"/>
      <c r="B35" s="166"/>
      <c r="C35" s="166"/>
      <c r="D35" s="167">
        <v>0</v>
      </c>
      <c r="E35" s="168">
        <f>IF(D35=0,0,R49/D35)</f>
        <v>0</v>
      </c>
      <c r="F35" s="169"/>
      <c r="G35" s="170"/>
      <c r="H35" s="166"/>
      <c r="I35" s="167">
        <v>0</v>
      </c>
      <c r="J35" s="168">
        <f>IF(I35=0,0,R49/I35)</f>
        <v>0</v>
      </c>
      <c r="K35" s="171"/>
      <c r="L35" s="170"/>
      <c r="M35" s="166"/>
      <c r="N35" s="166"/>
      <c r="O35" s="167">
        <v>0</v>
      </c>
      <c r="P35" s="170"/>
      <c r="Q35" s="166"/>
      <c r="R35" s="172">
        <f>IF(O35=0,0,R49/O35)</f>
        <v>0</v>
      </c>
      <c r="S35" s="360"/>
    </row>
    <row r="36" spans="1:19" ht="20.25" customHeight="1">
      <c r="A36" s="156"/>
      <c r="B36" s="157"/>
      <c r="C36" s="157"/>
      <c r="D36" s="157"/>
      <c r="E36" s="158" t="s">
        <v>117</v>
      </c>
      <c r="F36" s="157"/>
      <c r="G36" s="157"/>
      <c r="H36" s="157"/>
      <c r="I36" s="157"/>
      <c r="J36" s="174" t="s">
        <v>40</v>
      </c>
      <c r="K36" s="157"/>
      <c r="L36" s="157"/>
      <c r="M36" s="157"/>
      <c r="N36" s="157"/>
      <c r="O36" s="157"/>
      <c r="P36" s="157"/>
      <c r="Q36" s="157"/>
      <c r="R36" s="157"/>
      <c r="S36" s="159"/>
    </row>
    <row r="37" spans="1:19" ht="20.25" customHeight="1">
      <c r="A37" s="175" t="s">
        <v>118</v>
      </c>
      <c r="B37" s="176"/>
      <c r="C37" s="177" t="s">
        <v>119</v>
      </c>
      <c r="D37" s="178"/>
      <c r="E37" s="178"/>
      <c r="F37" s="179"/>
      <c r="G37" s="175" t="s">
        <v>120</v>
      </c>
      <c r="H37" s="180"/>
      <c r="I37" s="177" t="s">
        <v>121</v>
      </c>
      <c r="J37" s="178"/>
      <c r="K37" s="178"/>
      <c r="L37" s="175" t="s">
        <v>122</v>
      </c>
      <c r="M37" s="180"/>
      <c r="N37" s="177" t="s">
        <v>123</v>
      </c>
      <c r="O37" s="178"/>
      <c r="P37" s="178"/>
      <c r="Q37" s="178"/>
      <c r="R37" s="178"/>
      <c r="S37" s="179"/>
    </row>
    <row r="38" spans="1:19" ht="20.25" customHeight="1">
      <c r="A38" s="181">
        <v>1</v>
      </c>
      <c r="B38" s="182" t="s">
        <v>124</v>
      </c>
      <c r="C38" s="134"/>
      <c r="D38" s="183"/>
      <c r="E38" s="184">
        <f>'01-Palachova - Krycí list'!C14</f>
        <v>0</v>
      </c>
      <c r="F38" s="185"/>
      <c r="G38" s="181">
        <v>10</v>
      </c>
      <c r="H38" s="186" t="s">
        <v>125</v>
      </c>
      <c r="I38" s="145"/>
      <c r="J38" s="187">
        <v>0</v>
      </c>
      <c r="K38" s="188"/>
      <c r="L38" s="181">
        <v>14</v>
      </c>
      <c r="M38" s="143" t="s">
        <v>126</v>
      </c>
      <c r="N38" s="150"/>
      <c r="O38" s="150"/>
      <c r="P38" s="189" t="str">
        <f>M51</f>
        <v>21</v>
      </c>
      <c r="Q38" s="190" t="s">
        <v>127</v>
      </c>
      <c r="R38" s="184">
        <f>E46*0.005</f>
        <v>0</v>
      </c>
      <c r="S38" s="191"/>
    </row>
    <row r="39" spans="1:19" ht="20.25" customHeight="1">
      <c r="A39" s="181">
        <v>2</v>
      </c>
      <c r="B39" s="192"/>
      <c r="C39" s="148"/>
      <c r="D39" s="183"/>
      <c r="E39" s="184"/>
      <c r="F39" s="185"/>
      <c r="G39" s="181">
        <v>11</v>
      </c>
      <c r="H39" s="130" t="s">
        <v>128</v>
      </c>
      <c r="I39" s="183"/>
      <c r="J39" s="187">
        <v>0</v>
      </c>
      <c r="K39" s="188"/>
      <c r="L39" s="181">
        <v>15</v>
      </c>
      <c r="M39" s="193" t="s">
        <v>129</v>
      </c>
      <c r="N39" s="193"/>
      <c r="O39" s="193"/>
      <c r="P39" s="193" t="str">
        <f>M51</f>
        <v>21</v>
      </c>
      <c r="Q39" s="193" t="s">
        <v>127</v>
      </c>
      <c r="R39" s="194"/>
      <c r="S39" s="191"/>
    </row>
    <row r="40" spans="1:19" ht="20.25" customHeight="1">
      <c r="A40" s="181">
        <v>3</v>
      </c>
      <c r="B40" s="182" t="s">
        <v>130</v>
      </c>
      <c r="C40" s="134"/>
      <c r="D40" s="183"/>
      <c r="E40" s="184">
        <f>'01-Palachova - Krycí list'!C19</f>
        <v>0</v>
      </c>
      <c r="F40" s="185"/>
      <c r="G40" s="181">
        <v>12</v>
      </c>
      <c r="H40" s="186" t="s">
        <v>131</v>
      </c>
      <c r="I40" s="145"/>
      <c r="J40" s="187">
        <v>0</v>
      </c>
      <c r="K40" s="188"/>
      <c r="L40" s="181">
        <v>16</v>
      </c>
      <c r="M40" s="193" t="s">
        <v>132</v>
      </c>
      <c r="N40" s="193"/>
      <c r="O40" s="193"/>
      <c r="P40" s="193" t="str">
        <f>M51</f>
        <v>21</v>
      </c>
      <c r="Q40" s="193" t="s">
        <v>127</v>
      </c>
      <c r="R40" s="194"/>
      <c r="S40" s="191"/>
    </row>
    <row r="41" spans="1:19" ht="20.25" customHeight="1">
      <c r="A41" s="181">
        <v>4</v>
      </c>
      <c r="B41" s="192"/>
      <c r="C41" s="148"/>
      <c r="D41" s="183"/>
      <c r="E41" s="184"/>
      <c r="F41" s="185"/>
      <c r="G41" s="181"/>
      <c r="H41" s="186"/>
      <c r="I41" s="145"/>
      <c r="J41" s="187"/>
      <c r="K41" s="188"/>
      <c r="L41" s="181">
        <v>17</v>
      </c>
      <c r="M41" s="143" t="s">
        <v>133</v>
      </c>
      <c r="N41" s="150"/>
      <c r="O41" s="150"/>
      <c r="P41" s="189" t="str">
        <f>M51</f>
        <v>21</v>
      </c>
      <c r="Q41" s="190" t="s">
        <v>127</v>
      </c>
      <c r="R41" s="184">
        <f>E46*0.015</f>
        <v>0</v>
      </c>
      <c r="S41" s="191"/>
    </row>
    <row r="42" spans="1:19" ht="20.25" customHeight="1">
      <c r="A42" s="181">
        <v>5</v>
      </c>
      <c r="B42" s="182" t="s">
        <v>134</v>
      </c>
      <c r="C42" s="134"/>
      <c r="D42" s="183"/>
      <c r="E42" s="184">
        <f>'01-Palachova - Krycí list'!C27</f>
        <v>0</v>
      </c>
      <c r="F42" s="195"/>
      <c r="G42" s="196"/>
      <c r="H42" s="150"/>
      <c r="I42" s="145"/>
      <c r="J42" s="197"/>
      <c r="K42" s="198"/>
      <c r="L42" s="181">
        <v>18</v>
      </c>
      <c r="M42" s="143" t="s">
        <v>135</v>
      </c>
      <c r="N42" s="143"/>
      <c r="O42" s="143"/>
      <c r="P42" s="143"/>
      <c r="Q42" s="190" t="s">
        <v>127</v>
      </c>
      <c r="R42" s="194"/>
      <c r="S42" s="135"/>
    </row>
    <row r="43" spans="1:19" ht="20.25" customHeight="1">
      <c r="A43" s="181">
        <v>6</v>
      </c>
      <c r="B43" s="192"/>
      <c r="C43" s="148"/>
      <c r="D43" s="183"/>
      <c r="E43" s="184"/>
      <c r="F43" s="195"/>
      <c r="G43" s="196"/>
      <c r="H43" s="150"/>
      <c r="I43" s="145"/>
      <c r="J43" s="197"/>
      <c r="K43" s="198"/>
      <c r="L43" s="181">
        <v>19</v>
      </c>
      <c r="M43" s="199" t="s">
        <v>136</v>
      </c>
      <c r="N43" s="199"/>
      <c r="O43" s="199"/>
      <c r="P43" s="199"/>
      <c r="Q43" s="199"/>
      <c r="R43" s="194"/>
      <c r="S43" s="135"/>
    </row>
    <row r="44" spans="1:19" ht="20.25" customHeight="1">
      <c r="A44" s="181">
        <v>7</v>
      </c>
      <c r="B44" s="182" t="s">
        <v>137</v>
      </c>
      <c r="C44" s="134"/>
      <c r="D44" s="183"/>
      <c r="E44" s="184">
        <f>'03-Neštěmická - Soupis'!I391</f>
        <v>0</v>
      </c>
      <c r="F44" s="195"/>
      <c r="G44" s="196"/>
      <c r="H44" s="150"/>
      <c r="I44" s="145"/>
      <c r="J44" s="197"/>
      <c r="K44" s="198"/>
      <c r="L44" s="181"/>
      <c r="M44" s="186"/>
      <c r="N44" s="150"/>
      <c r="O44" s="150"/>
      <c r="P44" s="150"/>
      <c r="Q44" s="145"/>
      <c r="R44" s="184"/>
      <c r="S44" s="135"/>
    </row>
    <row r="45" spans="1:19" ht="20.25" customHeight="1">
      <c r="A45" s="181">
        <v>8</v>
      </c>
      <c r="B45" s="192"/>
      <c r="C45" s="148"/>
      <c r="D45" s="183"/>
      <c r="E45" s="184"/>
      <c r="F45" s="195"/>
      <c r="G45" s="196"/>
      <c r="H45" s="150"/>
      <c r="I45" s="145"/>
      <c r="J45" s="198"/>
      <c r="K45" s="198"/>
      <c r="L45" s="181"/>
      <c r="M45" s="186"/>
      <c r="N45" s="150"/>
      <c r="O45" s="150"/>
      <c r="P45" s="150"/>
      <c r="Q45" s="145"/>
      <c r="R45" s="184"/>
      <c r="S45" s="135"/>
    </row>
    <row r="46" spans="1:19" ht="20.25" customHeight="1">
      <c r="A46" s="181">
        <v>9</v>
      </c>
      <c r="B46" s="200" t="s">
        <v>138</v>
      </c>
      <c r="C46" s="150"/>
      <c r="D46" s="145"/>
      <c r="E46" s="201">
        <f>SUM(E38:E45)</f>
        <v>0</v>
      </c>
      <c r="F46" s="202"/>
      <c r="G46" s="181">
        <v>13</v>
      </c>
      <c r="H46" s="200" t="s">
        <v>139</v>
      </c>
      <c r="I46" s="145"/>
      <c r="J46" s="203">
        <f>SUM(J38:J41)</f>
        <v>0</v>
      </c>
      <c r="K46" s="204"/>
      <c r="L46" s="181">
        <v>20</v>
      </c>
      <c r="M46" s="182" t="s">
        <v>140</v>
      </c>
      <c r="N46" s="141"/>
      <c r="O46" s="141"/>
      <c r="P46" s="141"/>
      <c r="Q46" s="205"/>
      <c r="R46" s="201">
        <f>SUM(R38:R45)</f>
        <v>0</v>
      </c>
      <c r="S46" s="159"/>
    </row>
    <row r="47" spans="1:19" ht="20.25" customHeight="1">
      <c r="A47" s="206">
        <v>21</v>
      </c>
      <c r="B47" s="207" t="s">
        <v>141</v>
      </c>
      <c r="C47" s="208"/>
      <c r="D47" s="209"/>
      <c r="E47" s="210">
        <f>SUMIF('01-Palachova - Soupis'!O14:O429,512,'01-Palachova - Soupis'!I14:I429)</f>
        <v>0</v>
      </c>
      <c r="F47" s="211"/>
      <c r="G47" s="206">
        <v>22</v>
      </c>
      <c r="H47" s="207" t="s">
        <v>142</v>
      </c>
      <c r="I47" s="209"/>
      <c r="J47" s="212">
        <f>E46*0.01</f>
        <v>0</v>
      </c>
      <c r="K47" s="213" t="str">
        <f>M51</f>
        <v>21</v>
      </c>
      <c r="L47" s="206">
        <v>23</v>
      </c>
      <c r="M47" s="207" t="s">
        <v>143</v>
      </c>
      <c r="N47" s="208"/>
      <c r="O47" s="208"/>
      <c r="P47" s="208"/>
      <c r="Q47" s="209"/>
      <c r="R47" s="210">
        <f>SUMIF('01-Palachova - Soupis'!O14:O429,"&lt;4",'01-Palachova - Soupis'!I14:I429)+SUMIF('01-Palachova - Soupis'!O14:O429,"&gt;1024",'01-Palachova - Soupis'!I14:I429)</f>
        <v>0</v>
      </c>
      <c r="S47" s="155"/>
    </row>
    <row r="48" spans="1:19" ht="20.25" customHeight="1">
      <c r="A48" s="214" t="s">
        <v>41</v>
      </c>
      <c r="B48" s="127"/>
      <c r="C48" s="127"/>
      <c r="D48" s="127"/>
      <c r="E48" s="127"/>
      <c r="F48" s="215"/>
      <c r="G48" s="216"/>
      <c r="H48" s="127"/>
      <c r="I48" s="127"/>
      <c r="J48" s="127"/>
      <c r="K48" s="127"/>
      <c r="L48" s="217" t="s">
        <v>68</v>
      </c>
      <c r="M48" s="162"/>
      <c r="N48" s="177" t="s">
        <v>144</v>
      </c>
      <c r="O48" s="161"/>
      <c r="P48" s="161"/>
      <c r="Q48" s="161"/>
      <c r="R48" s="161"/>
      <c r="S48" s="164"/>
    </row>
    <row r="49" spans="1:19" ht="20.25" customHeight="1">
      <c r="A49" s="129"/>
      <c r="B49" s="130"/>
      <c r="C49" s="130"/>
      <c r="D49" s="130"/>
      <c r="E49" s="130"/>
      <c r="F49" s="137"/>
      <c r="G49" s="218"/>
      <c r="H49" s="130"/>
      <c r="I49" s="130"/>
      <c r="J49" s="130"/>
      <c r="K49" s="130"/>
      <c r="L49" s="181">
        <v>24</v>
      </c>
      <c r="M49" s="186" t="s">
        <v>145</v>
      </c>
      <c r="N49" s="150"/>
      <c r="O49" s="150"/>
      <c r="P49" s="150"/>
      <c r="Q49" s="191"/>
      <c r="R49" s="201">
        <f>ROUND(E46+J46+R46+E47+J47+R47,2)</f>
        <v>0</v>
      </c>
      <c r="S49" s="219">
        <f>E46+J46+R46+E47+J47+R47</f>
        <v>0</v>
      </c>
    </row>
    <row r="50" spans="1:19" ht="20.25" customHeight="1">
      <c r="A50" s="220" t="s">
        <v>146</v>
      </c>
      <c r="B50" s="147"/>
      <c r="C50" s="147"/>
      <c r="D50" s="147"/>
      <c r="E50" s="147"/>
      <c r="F50" s="148"/>
      <c r="G50" s="221" t="s">
        <v>44</v>
      </c>
      <c r="H50" s="147"/>
      <c r="I50" s="147"/>
      <c r="J50" s="147"/>
      <c r="K50" s="147"/>
      <c r="L50" s="181">
        <v>25</v>
      </c>
      <c r="M50" s="222" t="s">
        <v>7</v>
      </c>
      <c r="N50" s="148" t="s">
        <v>127</v>
      </c>
      <c r="O50" s="223">
        <v>0</v>
      </c>
      <c r="P50" s="150" t="s">
        <v>32</v>
      </c>
      <c r="Q50" s="145"/>
      <c r="R50" s="224">
        <f>ROUND(O50*M50/100,2)</f>
        <v>0</v>
      </c>
      <c r="S50" s="225">
        <f>O50*M50/100</f>
        <v>0</v>
      </c>
    </row>
    <row r="51" spans="1:19" ht="20.25" customHeight="1">
      <c r="A51" s="226" t="s">
        <v>104</v>
      </c>
      <c r="B51" s="141"/>
      <c r="C51" s="141"/>
      <c r="D51" s="141"/>
      <c r="E51" s="141"/>
      <c r="F51" s="134"/>
      <c r="G51" s="227"/>
      <c r="H51" s="141"/>
      <c r="I51" s="141"/>
      <c r="J51" s="141"/>
      <c r="K51" s="141"/>
      <c r="L51" s="181">
        <v>26</v>
      </c>
      <c r="M51" s="228" t="s">
        <v>6</v>
      </c>
      <c r="N51" s="145" t="s">
        <v>127</v>
      </c>
      <c r="O51" s="223">
        <f>R49</f>
        <v>0</v>
      </c>
      <c r="P51" s="150" t="s">
        <v>32</v>
      </c>
      <c r="Q51" s="145"/>
      <c r="R51" s="184">
        <f>ROUND(O51*M51/100,2)</f>
        <v>0</v>
      </c>
      <c r="S51" s="229">
        <f>O51*M51/100</f>
        <v>0</v>
      </c>
    </row>
    <row r="52" spans="1:19" ht="20.25" customHeight="1">
      <c r="A52" s="129"/>
      <c r="B52" s="130"/>
      <c r="C52" s="130"/>
      <c r="D52" s="130"/>
      <c r="E52" s="130"/>
      <c r="F52" s="137"/>
      <c r="G52" s="218"/>
      <c r="H52" s="130"/>
      <c r="I52" s="130"/>
      <c r="J52" s="130"/>
      <c r="K52" s="130"/>
      <c r="L52" s="206">
        <v>27</v>
      </c>
      <c r="M52" s="230" t="s">
        <v>147</v>
      </c>
      <c r="N52" s="208"/>
      <c r="O52" s="208"/>
      <c r="P52" s="208"/>
      <c r="Q52" s="231"/>
      <c r="R52" s="232">
        <f>R49+R50+R51</f>
        <v>0</v>
      </c>
      <c r="S52" s="233"/>
    </row>
    <row r="53" spans="1:19" ht="20.25" customHeight="1">
      <c r="A53" s="220" t="s">
        <v>146</v>
      </c>
      <c r="B53" s="147"/>
      <c r="C53" s="147"/>
      <c r="D53" s="147"/>
      <c r="E53" s="147"/>
      <c r="F53" s="148"/>
      <c r="G53" s="221" t="s">
        <v>44</v>
      </c>
      <c r="H53" s="147"/>
      <c r="I53" s="147"/>
      <c r="J53" s="147"/>
      <c r="K53" s="147"/>
      <c r="L53" s="217" t="s">
        <v>148</v>
      </c>
      <c r="M53" s="162"/>
      <c r="N53" s="177" t="s">
        <v>149</v>
      </c>
      <c r="O53" s="161"/>
      <c r="P53" s="161"/>
      <c r="Q53" s="161"/>
      <c r="R53" s="234"/>
      <c r="S53" s="164"/>
    </row>
    <row r="54" spans="1:19" ht="20.25" customHeight="1">
      <c r="A54" s="226" t="s">
        <v>46</v>
      </c>
      <c r="B54" s="141"/>
      <c r="C54" s="141"/>
      <c r="D54" s="141"/>
      <c r="E54" s="141"/>
      <c r="F54" s="134"/>
      <c r="G54" s="227"/>
      <c r="H54" s="141"/>
      <c r="I54" s="141"/>
      <c r="J54" s="141"/>
      <c r="K54" s="141"/>
      <c r="L54" s="181">
        <v>28</v>
      </c>
      <c r="M54" s="186" t="s">
        <v>150</v>
      </c>
      <c r="N54" s="150"/>
      <c r="O54" s="150"/>
      <c r="P54" s="150"/>
      <c r="Q54" s="145"/>
      <c r="R54" s="184">
        <v>0</v>
      </c>
      <c r="S54" s="191"/>
    </row>
    <row r="55" spans="1:19" ht="20.25" customHeight="1">
      <c r="A55" s="129"/>
      <c r="B55" s="130"/>
      <c r="C55" s="130"/>
      <c r="D55" s="130"/>
      <c r="E55" s="130"/>
      <c r="F55" s="137"/>
      <c r="G55" s="218"/>
      <c r="H55" s="130"/>
      <c r="I55" s="130"/>
      <c r="J55" s="130"/>
      <c r="K55" s="130"/>
      <c r="L55" s="181">
        <v>29</v>
      </c>
      <c r="M55" s="186" t="s">
        <v>151</v>
      </c>
      <c r="N55" s="150"/>
      <c r="O55" s="150"/>
      <c r="P55" s="150"/>
      <c r="Q55" s="145"/>
      <c r="R55" s="184">
        <v>0</v>
      </c>
      <c r="S55" s="191"/>
    </row>
    <row r="56" spans="1:19" ht="20.25" customHeight="1">
      <c r="A56" s="235" t="s">
        <v>146</v>
      </c>
      <c r="B56" s="154"/>
      <c r="C56" s="154"/>
      <c r="D56" s="154"/>
      <c r="E56" s="154"/>
      <c r="F56" s="236"/>
      <c r="G56" s="237" t="s">
        <v>44</v>
      </c>
      <c r="H56" s="154"/>
      <c r="I56" s="154"/>
      <c r="J56" s="154"/>
      <c r="K56" s="154"/>
      <c r="L56" s="206">
        <v>30</v>
      </c>
      <c r="M56" s="207" t="s">
        <v>152</v>
      </c>
      <c r="N56" s="208"/>
      <c r="O56" s="208"/>
      <c r="P56" s="208"/>
      <c r="Q56" s="209"/>
      <c r="R56" s="168">
        <v>0</v>
      </c>
      <c r="S56" s="238"/>
    </row>
    <row r="57" spans="1:18" ht="12.75">
      <c r="A57" s="117"/>
      <c r="B57" s="117"/>
      <c r="C57" s="117"/>
      <c r="D57" s="117"/>
      <c r="E57" s="117"/>
      <c r="F57" s="117"/>
      <c r="G57" s="117"/>
      <c r="H57" s="117"/>
      <c r="I57" s="117"/>
      <c r="J57" s="117"/>
      <c r="K57" s="117"/>
      <c r="L57" s="117"/>
      <c r="M57" s="117"/>
      <c r="N57" s="117"/>
      <c r="O57" s="117"/>
      <c r="P57" s="117"/>
      <c r="Q57" s="117"/>
      <c r="R57" s="117"/>
    </row>
    <row r="58" spans="1:18" ht="12.75">
      <c r="A58" s="117" t="s">
        <v>993</v>
      </c>
      <c r="B58" s="117"/>
      <c r="C58" s="117"/>
      <c r="D58" s="117"/>
      <c r="E58" s="117"/>
      <c r="F58" s="117"/>
      <c r="G58" s="117"/>
      <c r="H58" s="117"/>
      <c r="I58" s="117"/>
      <c r="J58" s="117"/>
      <c r="K58" s="117"/>
      <c r="L58" s="117"/>
      <c r="M58" s="117"/>
      <c r="N58" s="117"/>
      <c r="O58" s="117"/>
      <c r="P58" s="117"/>
      <c r="Q58" s="117"/>
      <c r="R58" s="117"/>
    </row>
    <row r="59" spans="1:18" ht="27" customHeight="1">
      <c r="A59" s="361" t="s">
        <v>154</v>
      </c>
      <c r="B59" s="361"/>
      <c r="C59" s="361"/>
      <c r="D59" s="361"/>
      <c r="E59" s="361"/>
      <c r="F59" s="361"/>
      <c r="G59" s="361"/>
      <c r="H59" s="361"/>
      <c r="I59" s="361"/>
      <c r="J59" s="361"/>
      <c r="K59" s="361"/>
      <c r="L59" s="361"/>
      <c r="M59" s="361"/>
      <c r="N59" s="361"/>
      <c r="O59" s="361"/>
      <c r="P59" s="361"/>
      <c r="Q59" s="361"/>
      <c r="R59" s="361"/>
    </row>
    <row r="60" spans="1:18" ht="12.75">
      <c r="A60" s="117"/>
      <c r="B60" s="117"/>
      <c r="C60" s="117"/>
      <c r="D60" s="117"/>
      <c r="E60" s="117"/>
      <c r="F60" s="117"/>
      <c r="G60" s="117"/>
      <c r="H60" s="117"/>
      <c r="I60" s="117"/>
      <c r="J60" s="117"/>
      <c r="K60" s="117"/>
      <c r="L60" s="117"/>
      <c r="M60" s="117"/>
      <c r="N60" s="117"/>
      <c r="O60" s="117"/>
      <c r="P60" s="117"/>
      <c r="Q60" s="117"/>
      <c r="R60" s="117"/>
    </row>
  </sheetData>
  <sheetProtection password="E500" sheet="1"/>
  <mergeCells count="9">
    <mergeCell ref="E5:J5"/>
    <mergeCell ref="E7:J7"/>
    <mergeCell ref="E9:J9"/>
    <mergeCell ref="P9:R9"/>
    <mergeCell ref="M39:Q39"/>
    <mergeCell ref="M40:Q40"/>
    <mergeCell ref="M42:P42"/>
    <mergeCell ref="M43:Q43"/>
    <mergeCell ref="A59:R59"/>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9.xml><?xml version="1.0" encoding="utf-8"?>
<worksheet xmlns="http://schemas.openxmlformats.org/spreadsheetml/2006/main" xmlns:r="http://schemas.openxmlformats.org/officeDocument/2006/relationships">
  <dimension ref="A1:AA429"/>
  <sheetViews>
    <sheetView showGridLines="0" zoomScale="130" zoomScaleNormal="130" workbookViewId="0" topLeftCell="A1">
      <selection activeCell="Q395" sqref="Q395"/>
    </sheetView>
  </sheetViews>
  <sheetFormatPr defaultColWidth="9.140625" defaultRowHeight="12.75"/>
  <cols>
    <col min="1" max="1" width="5.57421875" style="117" customWidth="1"/>
    <col min="2" max="2" width="4.421875" style="117" customWidth="1"/>
    <col min="3" max="3" width="6.421875" style="117" customWidth="1"/>
    <col min="4" max="4" width="12.7109375" style="241" customWidth="1"/>
    <col min="5" max="5" width="94.421875" style="241" customWidth="1"/>
    <col min="6" max="6" width="7.7109375" style="117" customWidth="1"/>
    <col min="7" max="7" width="9.8515625" style="117" customWidth="1"/>
    <col min="8" max="8" width="13.28125" style="117" customWidth="1"/>
    <col min="9" max="9" width="15.57421875" style="117" customWidth="1"/>
    <col min="10" max="13" width="0" style="117" hidden="1" customWidth="1"/>
    <col min="14" max="14" width="6.7109375" style="0" customWidth="1"/>
    <col min="15" max="16" width="0" style="0" hidden="1" customWidth="1"/>
    <col min="17" max="17" width="15.57421875" style="0" customWidth="1"/>
    <col min="18" max="20" width="0" style="0" hidden="1" customWidth="1"/>
    <col min="21" max="21" width="9.140625" style="0" customWidth="1"/>
    <col min="22" max="27" width="0" style="117" hidden="1" customWidth="1"/>
    <col min="28" max="16384" width="9.140625" style="117" customWidth="1"/>
  </cols>
  <sheetData>
    <row r="1" spans="1:13" ht="18" customHeight="1">
      <c r="A1" s="242" t="s">
        <v>155</v>
      </c>
      <c r="B1" s="243"/>
      <c r="C1" s="243"/>
      <c r="D1" s="244"/>
      <c r="E1" s="244"/>
      <c r="F1" s="243"/>
      <c r="G1" s="243"/>
      <c r="H1" s="243"/>
      <c r="I1" s="243"/>
      <c r="J1" s="243"/>
      <c r="K1" s="243"/>
      <c r="L1" s="243"/>
      <c r="M1" s="243"/>
    </row>
    <row r="2" spans="1:13" ht="12.75">
      <c r="A2" s="245" t="s">
        <v>12</v>
      </c>
      <c r="B2" s="246"/>
      <c r="C2" s="247" t="s">
        <v>83</v>
      </c>
      <c r="D2" s="248"/>
      <c r="E2" s="248"/>
      <c r="F2" s="246"/>
      <c r="G2" s="246"/>
      <c r="H2" s="246"/>
      <c r="I2" s="246"/>
      <c r="J2" s="246"/>
      <c r="K2" s="246"/>
      <c r="L2" s="243"/>
      <c r="M2" s="243"/>
    </row>
    <row r="3" spans="1:13" ht="12.75">
      <c r="A3" s="245" t="s">
        <v>156</v>
      </c>
      <c r="B3" s="246"/>
      <c r="C3" s="249" t="s">
        <v>13</v>
      </c>
      <c r="D3" s="249"/>
      <c r="E3" s="249"/>
      <c r="F3" s="246"/>
      <c r="G3" s="246"/>
      <c r="H3" s="246"/>
      <c r="I3" s="250"/>
      <c r="J3" s="246"/>
      <c r="K3" s="246"/>
      <c r="L3" s="243"/>
      <c r="M3" s="243"/>
    </row>
    <row r="4" spans="1:13" ht="12.75">
      <c r="A4" s="245" t="s">
        <v>157</v>
      </c>
      <c r="B4" s="246"/>
      <c r="C4" s="250">
        <f>'Rekapitulace stavby'!E9</f>
        <v>0</v>
      </c>
      <c r="D4" s="248"/>
      <c r="E4" s="248"/>
      <c r="F4" s="246"/>
      <c r="G4" s="246"/>
      <c r="H4" s="246"/>
      <c r="I4" s="250"/>
      <c r="J4" s="246"/>
      <c r="K4" s="246"/>
      <c r="L4" s="243"/>
      <c r="M4" s="243"/>
    </row>
    <row r="5" spans="1:13" ht="12.75">
      <c r="A5" s="246" t="s">
        <v>158</v>
      </c>
      <c r="B5" s="246"/>
      <c r="C5" s="250">
        <f>'Rekapitulace stavby'!P5</f>
        <v>0</v>
      </c>
      <c r="D5" s="248"/>
      <c r="E5" s="248"/>
      <c r="F5" s="246"/>
      <c r="G5" s="246"/>
      <c r="H5" s="246"/>
      <c r="I5" s="250"/>
      <c r="J5" s="246"/>
      <c r="K5" s="246"/>
      <c r="L5" s="243"/>
      <c r="M5" s="243"/>
    </row>
    <row r="6" spans="1:13" ht="12.75">
      <c r="A6" s="246"/>
      <c r="B6" s="246"/>
      <c r="C6" s="250"/>
      <c r="D6" s="248"/>
      <c r="E6" s="248"/>
      <c r="F6" s="246"/>
      <c r="G6" s="246"/>
      <c r="H6" s="246"/>
      <c r="I6" s="250"/>
      <c r="J6" s="246"/>
      <c r="K6" s="246"/>
      <c r="L6" s="243"/>
      <c r="M6" s="243"/>
    </row>
    <row r="7" spans="1:13" ht="12.75">
      <c r="A7" s="246" t="s">
        <v>159</v>
      </c>
      <c r="B7" s="246"/>
      <c r="C7" s="249">
        <f>'Rekapitulace stavby'!E26</f>
        <v>0</v>
      </c>
      <c r="D7" s="249"/>
      <c r="E7" s="249"/>
      <c r="F7" s="246"/>
      <c r="G7" s="246"/>
      <c r="H7" s="246"/>
      <c r="I7" s="250"/>
      <c r="J7" s="246"/>
      <c r="K7" s="246"/>
      <c r="L7" s="243"/>
      <c r="M7" s="243"/>
    </row>
    <row r="8" spans="1:13" ht="12.75">
      <c r="A8" s="246" t="s">
        <v>23</v>
      </c>
      <c r="B8" s="246"/>
      <c r="C8" s="249">
        <f>'Rekapitulace stavby'!E28</f>
        <v>0</v>
      </c>
      <c r="D8" s="249"/>
      <c r="E8" s="248"/>
      <c r="F8" s="246"/>
      <c r="G8" s="246"/>
      <c r="H8" s="246"/>
      <c r="I8" s="250"/>
      <c r="J8" s="246"/>
      <c r="K8" s="246"/>
      <c r="L8" s="243"/>
      <c r="M8" s="243"/>
    </row>
    <row r="9" spans="1:13" ht="12.75">
      <c r="A9" s="246" t="s">
        <v>18</v>
      </c>
      <c r="B9" s="246"/>
      <c r="C9" s="251">
        <f>'Rekapitulace stavby'!O31</f>
        <v>0</v>
      </c>
      <c r="D9" s="251"/>
      <c r="E9" s="248"/>
      <c r="F9" s="246"/>
      <c r="G9" s="246"/>
      <c r="H9" s="246"/>
      <c r="I9" s="250"/>
      <c r="J9" s="246"/>
      <c r="K9" s="246"/>
      <c r="L9" s="243"/>
      <c r="M9" s="243"/>
    </row>
    <row r="10" spans="1:13" ht="12.75">
      <c r="A10" s="243"/>
      <c r="B10" s="243"/>
      <c r="C10" s="243"/>
      <c r="D10" s="244"/>
      <c r="E10" s="244"/>
      <c r="F10" s="243"/>
      <c r="G10" s="243"/>
      <c r="H10" s="243"/>
      <c r="I10" s="243"/>
      <c r="J10" s="243"/>
      <c r="K10" s="243"/>
      <c r="L10" s="243"/>
      <c r="M10" s="243"/>
    </row>
    <row r="11" spans="1:27" s="241" customFormat="1" ht="42" customHeight="1">
      <c r="A11" s="252" t="s">
        <v>160</v>
      </c>
      <c r="B11" s="253" t="s">
        <v>161</v>
      </c>
      <c r="C11" s="253" t="s">
        <v>162</v>
      </c>
      <c r="D11" s="253" t="s">
        <v>1032</v>
      </c>
      <c r="E11" s="253" t="s">
        <v>164</v>
      </c>
      <c r="F11" s="253" t="s">
        <v>165</v>
      </c>
      <c r="G11" s="253" t="s">
        <v>166</v>
      </c>
      <c r="H11" s="253" t="s">
        <v>167</v>
      </c>
      <c r="I11" s="253" t="s">
        <v>168</v>
      </c>
      <c r="J11" s="253" t="s">
        <v>169</v>
      </c>
      <c r="K11" s="253" t="s">
        <v>170</v>
      </c>
      <c r="L11" s="253" t="s">
        <v>171</v>
      </c>
      <c r="M11" s="253" t="s">
        <v>172</v>
      </c>
      <c r="N11"/>
      <c r="O11"/>
      <c r="P11"/>
      <c r="Q11"/>
      <c r="R11"/>
      <c r="S11"/>
      <c r="T11"/>
      <c r="U11"/>
      <c r="V11" s="254" t="s">
        <v>54</v>
      </c>
      <c r="W11" s="254"/>
      <c r="X11" s="254"/>
      <c r="Y11" s="255" t="s">
        <v>50</v>
      </c>
      <c r="Z11" s="255"/>
      <c r="AA11" s="255"/>
    </row>
    <row r="12" spans="1:27" ht="12.75">
      <c r="A12" s="256">
        <v>1</v>
      </c>
      <c r="B12" s="257">
        <v>2</v>
      </c>
      <c r="C12" s="257">
        <v>3</v>
      </c>
      <c r="D12" s="258">
        <v>4</v>
      </c>
      <c r="E12" s="258">
        <v>5</v>
      </c>
      <c r="F12" s="257">
        <v>6</v>
      </c>
      <c r="G12" s="257">
        <v>7</v>
      </c>
      <c r="H12" s="257">
        <v>8</v>
      </c>
      <c r="I12" s="257">
        <v>9</v>
      </c>
      <c r="J12" s="257"/>
      <c r="K12" s="257"/>
      <c r="L12" s="257"/>
      <c r="M12" s="257"/>
      <c r="V12" s="259">
        <v>12</v>
      </c>
      <c r="W12" s="259"/>
      <c r="X12" s="259"/>
      <c r="Y12" s="259">
        <v>13</v>
      </c>
      <c r="Z12" s="259"/>
      <c r="AA12" s="259"/>
    </row>
    <row r="13" spans="1:13" ht="12.75">
      <c r="A13" s="260"/>
      <c r="B13" s="260"/>
      <c r="C13" s="260"/>
      <c r="D13" s="261"/>
      <c r="E13" s="261"/>
      <c r="F13" s="260"/>
      <c r="G13" s="260"/>
      <c r="H13" s="260"/>
      <c r="I13" s="260"/>
      <c r="J13" s="260"/>
      <c r="K13" s="260"/>
      <c r="L13" s="260"/>
      <c r="M13" s="260"/>
    </row>
    <row r="14" spans="1:21" s="267" customFormat="1" ht="12.75" hidden="1">
      <c r="A14" s="262"/>
      <c r="B14" s="263"/>
      <c r="C14" s="262"/>
      <c r="D14" s="264"/>
      <c r="E14" s="264"/>
      <c r="F14" s="262"/>
      <c r="G14" s="262"/>
      <c r="H14" s="262"/>
      <c r="I14" s="265"/>
      <c r="J14" s="262"/>
      <c r="K14" s="266"/>
      <c r="L14" s="262"/>
      <c r="M14" s="266"/>
      <c r="N14"/>
      <c r="O14"/>
      <c r="P14"/>
      <c r="Q14"/>
      <c r="R14"/>
      <c r="S14"/>
      <c r="T14"/>
      <c r="U14"/>
    </row>
    <row r="15" spans="2:21" s="268" customFormat="1" ht="12.75" hidden="1">
      <c r="B15" s="269"/>
      <c r="D15" s="270"/>
      <c r="E15" s="270"/>
      <c r="I15" s="271"/>
      <c r="K15" s="272"/>
      <c r="M15" s="272"/>
      <c r="N15"/>
      <c r="O15"/>
      <c r="P15"/>
      <c r="Q15"/>
      <c r="R15"/>
      <c r="S15"/>
      <c r="T15"/>
      <c r="U15"/>
    </row>
    <row r="16" spans="1:21" s="279" customFormat="1" ht="12.75" hidden="1">
      <c r="A16" s="273"/>
      <c r="B16" s="273"/>
      <c r="C16" s="273"/>
      <c r="D16" s="274"/>
      <c r="E16" s="275"/>
      <c r="F16" s="273"/>
      <c r="G16" s="276"/>
      <c r="H16" s="277"/>
      <c r="I16" s="277"/>
      <c r="J16" s="278"/>
      <c r="K16" s="276"/>
      <c r="L16" s="278"/>
      <c r="M16" s="276"/>
      <c r="N16"/>
      <c r="O16"/>
      <c r="P16"/>
      <c r="Q16"/>
      <c r="R16"/>
      <c r="S16"/>
      <c r="T16"/>
      <c r="U16"/>
    </row>
    <row r="17" spans="1:21" s="279" customFormat="1" ht="12.75" hidden="1">
      <c r="A17" s="273"/>
      <c r="B17" s="273"/>
      <c r="C17" s="273"/>
      <c r="D17" s="274"/>
      <c r="E17" s="275"/>
      <c r="F17" s="273"/>
      <c r="G17" s="276"/>
      <c r="H17" s="277"/>
      <c r="I17" s="277"/>
      <c r="J17" s="278"/>
      <c r="K17" s="276"/>
      <c r="L17" s="278"/>
      <c r="M17" s="276"/>
      <c r="N17"/>
      <c r="O17"/>
      <c r="P17"/>
      <c r="Q17"/>
      <c r="R17"/>
      <c r="S17"/>
      <c r="T17"/>
      <c r="U17"/>
    </row>
    <row r="18" spans="1:21" s="279" customFormat="1" ht="12.75" hidden="1">
      <c r="A18" s="273"/>
      <c r="B18" s="273"/>
      <c r="C18" s="273"/>
      <c r="D18" s="274"/>
      <c r="E18" s="275"/>
      <c r="F18" s="273"/>
      <c r="G18" s="276"/>
      <c r="H18" s="277"/>
      <c r="I18" s="277"/>
      <c r="J18" s="278"/>
      <c r="K18" s="276"/>
      <c r="L18" s="278"/>
      <c r="M18" s="276"/>
      <c r="N18"/>
      <c r="O18"/>
      <c r="P18"/>
      <c r="Q18"/>
      <c r="R18"/>
      <c r="S18"/>
      <c r="T18"/>
      <c r="U18"/>
    </row>
    <row r="19" spans="1:21" s="279" customFormat="1" ht="12.75" hidden="1">
      <c r="A19" s="273"/>
      <c r="B19" s="273"/>
      <c r="C19" s="273"/>
      <c r="D19" s="274"/>
      <c r="E19" s="275"/>
      <c r="F19" s="273"/>
      <c r="G19" s="276"/>
      <c r="H19" s="277"/>
      <c r="I19" s="277"/>
      <c r="J19" s="278"/>
      <c r="K19" s="276"/>
      <c r="L19" s="278"/>
      <c r="M19" s="276"/>
      <c r="N19"/>
      <c r="O19"/>
      <c r="P19"/>
      <c r="Q19"/>
      <c r="R19"/>
      <c r="S19"/>
      <c r="T19"/>
      <c r="U19"/>
    </row>
    <row r="20" spans="1:21" s="279" customFormat="1" ht="12.75" hidden="1">
      <c r="A20" s="273"/>
      <c r="B20" s="273"/>
      <c r="C20" s="273"/>
      <c r="D20" s="274"/>
      <c r="E20" s="275"/>
      <c r="F20" s="273"/>
      <c r="G20" s="276"/>
      <c r="H20" s="277"/>
      <c r="I20" s="277"/>
      <c r="J20" s="278"/>
      <c r="K20" s="276"/>
      <c r="L20" s="278"/>
      <c r="M20" s="276"/>
      <c r="N20"/>
      <c r="O20"/>
      <c r="P20"/>
      <c r="Q20"/>
      <c r="R20"/>
      <c r="S20"/>
      <c r="T20"/>
      <c r="U20"/>
    </row>
    <row r="21" spans="1:21" s="279" customFormat="1" ht="12.75" hidden="1">
      <c r="A21" s="273"/>
      <c r="B21" s="273"/>
      <c r="C21" s="273"/>
      <c r="D21" s="274"/>
      <c r="E21" s="275"/>
      <c r="F21" s="273"/>
      <c r="G21" s="276"/>
      <c r="H21" s="277"/>
      <c r="I21" s="277"/>
      <c r="J21" s="278"/>
      <c r="K21" s="276"/>
      <c r="L21" s="278"/>
      <c r="M21" s="276"/>
      <c r="N21"/>
      <c r="O21"/>
      <c r="P21"/>
      <c r="Q21"/>
      <c r="R21"/>
      <c r="S21"/>
      <c r="T21"/>
      <c r="U21"/>
    </row>
    <row r="22" spans="1:21" s="279" customFormat="1" ht="12.75" hidden="1">
      <c r="A22" s="273"/>
      <c r="B22" s="273"/>
      <c r="C22" s="273"/>
      <c r="D22" s="274"/>
      <c r="E22" s="275"/>
      <c r="F22" s="273"/>
      <c r="G22" s="276"/>
      <c r="H22" s="277"/>
      <c r="I22" s="277"/>
      <c r="J22" s="278"/>
      <c r="K22" s="276"/>
      <c r="L22" s="278"/>
      <c r="M22" s="276"/>
      <c r="N22"/>
      <c r="O22"/>
      <c r="P22"/>
      <c r="Q22"/>
      <c r="R22"/>
      <c r="S22"/>
      <c r="T22"/>
      <c r="U22"/>
    </row>
    <row r="23" spans="1:21" s="279" customFormat="1" ht="12.75" hidden="1">
      <c r="A23" s="273"/>
      <c r="B23" s="273"/>
      <c r="C23" s="273"/>
      <c r="D23" s="274"/>
      <c r="E23" s="275"/>
      <c r="F23" s="273"/>
      <c r="G23" s="276"/>
      <c r="H23" s="277"/>
      <c r="I23" s="277"/>
      <c r="J23" s="278"/>
      <c r="K23" s="276"/>
      <c r="L23" s="278"/>
      <c r="M23" s="276"/>
      <c r="N23"/>
      <c r="O23"/>
      <c r="P23"/>
      <c r="Q23"/>
      <c r="R23"/>
      <c r="S23"/>
      <c r="T23"/>
      <c r="U23"/>
    </row>
    <row r="24" spans="1:21" s="279" customFormat="1" ht="12.75" hidden="1">
      <c r="A24" s="273"/>
      <c r="B24" s="273"/>
      <c r="C24" s="273"/>
      <c r="D24" s="274"/>
      <c r="E24" s="275"/>
      <c r="F24" s="273"/>
      <c r="G24" s="276"/>
      <c r="H24" s="277"/>
      <c r="I24" s="277"/>
      <c r="J24" s="278"/>
      <c r="K24" s="276"/>
      <c r="L24" s="278"/>
      <c r="M24" s="276"/>
      <c r="N24"/>
      <c r="O24"/>
      <c r="P24"/>
      <c r="Q24"/>
      <c r="R24"/>
      <c r="S24"/>
      <c r="T24"/>
      <c r="U24"/>
    </row>
    <row r="25" spans="1:21" s="279" customFormat="1" ht="12.75" hidden="1">
      <c r="A25" s="273"/>
      <c r="B25" s="273"/>
      <c r="C25" s="273"/>
      <c r="D25" s="274"/>
      <c r="E25" s="275"/>
      <c r="F25" s="273"/>
      <c r="G25" s="276"/>
      <c r="H25" s="277"/>
      <c r="I25" s="277"/>
      <c r="J25" s="278"/>
      <c r="K25" s="276"/>
      <c r="L25" s="278"/>
      <c r="M25" s="276"/>
      <c r="N25"/>
      <c r="O25"/>
      <c r="P25"/>
      <c r="Q25"/>
      <c r="R25"/>
      <c r="S25"/>
      <c r="T25"/>
      <c r="U25"/>
    </row>
    <row r="26" spans="1:21" s="279" customFormat="1" ht="12.75" hidden="1">
      <c r="A26" s="273"/>
      <c r="B26" s="273"/>
      <c r="C26" s="273"/>
      <c r="D26" s="274"/>
      <c r="E26" s="275"/>
      <c r="F26" s="273"/>
      <c r="G26" s="276"/>
      <c r="H26" s="277"/>
      <c r="I26" s="277"/>
      <c r="J26" s="278"/>
      <c r="K26" s="276"/>
      <c r="L26" s="278"/>
      <c r="M26" s="276"/>
      <c r="N26"/>
      <c r="O26"/>
      <c r="P26"/>
      <c r="Q26"/>
      <c r="R26"/>
      <c r="S26"/>
      <c r="T26"/>
      <c r="U26"/>
    </row>
    <row r="27" spans="1:21" s="279" customFormat="1" ht="12.75" hidden="1">
      <c r="A27" s="273"/>
      <c r="B27" s="273"/>
      <c r="C27" s="273"/>
      <c r="D27" s="274"/>
      <c r="E27" s="275"/>
      <c r="F27" s="273"/>
      <c r="G27" s="276"/>
      <c r="H27" s="277"/>
      <c r="I27" s="277"/>
      <c r="J27" s="278"/>
      <c r="K27" s="276"/>
      <c r="L27" s="278"/>
      <c r="M27" s="276"/>
      <c r="N27"/>
      <c r="O27"/>
      <c r="P27"/>
      <c r="Q27"/>
      <c r="R27"/>
      <c r="S27"/>
      <c r="T27"/>
      <c r="U27"/>
    </row>
    <row r="28" spans="1:21" s="279" customFormat="1" ht="12.75" hidden="1">
      <c r="A28" s="273"/>
      <c r="B28" s="273"/>
      <c r="C28" s="273"/>
      <c r="D28" s="274"/>
      <c r="E28" s="275"/>
      <c r="F28" s="273"/>
      <c r="G28" s="276"/>
      <c r="H28" s="277"/>
      <c r="I28" s="277"/>
      <c r="J28" s="278"/>
      <c r="K28" s="276"/>
      <c r="L28" s="278"/>
      <c r="M28" s="276"/>
      <c r="N28"/>
      <c r="O28"/>
      <c r="P28"/>
      <c r="Q28"/>
      <c r="R28"/>
      <c r="S28"/>
      <c r="T28"/>
      <c r="U28"/>
    </row>
    <row r="29" spans="1:21" s="279" customFormat="1" ht="12.75" hidden="1">
      <c r="A29" s="273"/>
      <c r="B29" s="273"/>
      <c r="C29" s="273"/>
      <c r="D29" s="274"/>
      <c r="E29" s="275"/>
      <c r="F29" s="273"/>
      <c r="G29" s="276"/>
      <c r="H29" s="277"/>
      <c r="I29" s="277"/>
      <c r="J29" s="278"/>
      <c r="K29" s="276"/>
      <c r="L29" s="278"/>
      <c r="M29" s="276"/>
      <c r="N29"/>
      <c r="O29"/>
      <c r="P29"/>
      <c r="Q29"/>
      <c r="R29"/>
      <c r="S29"/>
      <c r="T29"/>
      <c r="U29"/>
    </row>
    <row r="30" spans="2:21" s="268" customFormat="1" ht="12.75" hidden="1">
      <c r="B30" s="269"/>
      <c r="D30" s="270"/>
      <c r="E30" s="270"/>
      <c r="H30" s="280"/>
      <c r="I30" s="271"/>
      <c r="K30" s="272"/>
      <c r="M30" s="272"/>
      <c r="N30"/>
      <c r="O30"/>
      <c r="P30"/>
      <c r="Q30"/>
      <c r="R30"/>
      <c r="S30"/>
      <c r="T30"/>
      <c r="U30"/>
    </row>
    <row r="31" spans="1:21" s="279" customFormat="1" ht="12.75" hidden="1">
      <c r="A31" s="273"/>
      <c r="B31" s="273"/>
      <c r="C31" s="273"/>
      <c r="D31" s="274"/>
      <c r="E31" s="275"/>
      <c r="F31" s="273"/>
      <c r="G31" s="276"/>
      <c r="H31" s="277"/>
      <c r="I31" s="277"/>
      <c r="J31" s="278"/>
      <c r="K31" s="276"/>
      <c r="L31" s="278"/>
      <c r="M31" s="276"/>
      <c r="N31"/>
      <c r="O31"/>
      <c r="P31"/>
      <c r="Q31"/>
      <c r="R31"/>
      <c r="S31"/>
      <c r="T31"/>
      <c r="U31"/>
    </row>
    <row r="32" spans="1:21" s="279" customFormat="1" ht="12.75" hidden="1">
      <c r="A32" s="273"/>
      <c r="B32" s="273"/>
      <c r="C32" s="273"/>
      <c r="D32" s="274"/>
      <c r="E32" s="275"/>
      <c r="F32" s="273"/>
      <c r="G32" s="276"/>
      <c r="H32" s="277"/>
      <c r="I32" s="277"/>
      <c r="J32" s="278"/>
      <c r="K32" s="276"/>
      <c r="L32" s="278"/>
      <c r="M32" s="276"/>
      <c r="N32"/>
      <c r="O32"/>
      <c r="P32"/>
      <c r="Q32"/>
      <c r="R32"/>
      <c r="S32"/>
      <c r="T32"/>
      <c r="U32"/>
    </row>
    <row r="33" spans="1:21" s="279" customFormat="1" ht="12.75" hidden="1">
      <c r="A33" s="273"/>
      <c r="B33" s="273"/>
      <c r="C33" s="273"/>
      <c r="D33" s="274"/>
      <c r="E33" s="275"/>
      <c r="F33" s="273"/>
      <c r="G33" s="276"/>
      <c r="H33" s="277"/>
      <c r="I33" s="277"/>
      <c r="J33" s="278"/>
      <c r="K33" s="276"/>
      <c r="L33" s="278"/>
      <c r="M33" s="276"/>
      <c r="N33"/>
      <c r="O33"/>
      <c r="P33"/>
      <c r="Q33"/>
      <c r="R33"/>
      <c r="S33"/>
      <c r="T33"/>
      <c r="U33"/>
    </row>
    <row r="34" spans="1:21" s="279" customFormat="1" ht="12.75" hidden="1">
      <c r="A34" s="273"/>
      <c r="B34" s="273"/>
      <c r="C34" s="273"/>
      <c r="D34" s="274"/>
      <c r="E34" s="275"/>
      <c r="F34" s="273"/>
      <c r="G34" s="276"/>
      <c r="H34" s="277"/>
      <c r="I34" s="277"/>
      <c r="J34" s="278"/>
      <c r="K34" s="276"/>
      <c r="L34" s="278"/>
      <c r="M34" s="276"/>
      <c r="N34"/>
      <c r="O34"/>
      <c r="P34"/>
      <c r="Q34"/>
      <c r="R34"/>
      <c r="S34"/>
      <c r="T34"/>
      <c r="U34"/>
    </row>
    <row r="35" spans="1:21" s="279" customFormat="1" ht="12.75" hidden="1">
      <c r="A35" s="273"/>
      <c r="B35" s="273"/>
      <c r="C35" s="273"/>
      <c r="D35" s="274"/>
      <c r="E35" s="275"/>
      <c r="F35" s="273"/>
      <c r="G35" s="276"/>
      <c r="H35" s="277"/>
      <c r="I35" s="277"/>
      <c r="J35" s="278"/>
      <c r="K35" s="276"/>
      <c r="L35" s="278"/>
      <c r="M35" s="276"/>
      <c r="N35"/>
      <c r="O35"/>
      <c r="P35"/>
      <c r="Q35"/>
      <c r="R35"/>
      <c r="S35"/>
      <c r="T35"/>
      <c r="U35"/>
    </row>
    <row r="36" spans="1:21" s="279" customFormat="1" ht="12.75" hidden="1">
      <c r="A36" s="273"/>
      <c r="B36" s="273"/>
      <c r="C36" s="273"/>
      <c r="D36" s="274"/>
      <c r="E36" s="275"/>
      <c r="F36" s="273"/>
      <c r="G36" s="276"/>
      <c r="H36" s="277"/>
      <c r="I36" s="277"/>
      <c r="J36" s="278"/>
      <c r="K36" s="276"/>
      <c r="L36" s="278"/>
      <c r="M36" s="276"/>
      <c r="N36"/>
      <c r="O36"/>
      <c r="P36"/>
      <c r="Q36"/>
      <c r="R36"/>
      <c r="S36"/>
      <c r="T36"/>
      <c r="U36"/>
    </row>
    <row r="37" spans="1:21" s="279" customFormat="1" ht="12.75" hidden="1">
      <c r="A37" s="273"/>
      <c r="B37" s="273"/>
      <c r="C37" s="273"/>
      <c r="D37" s="274"/>
      <c r="E37" s="275"/>
      <c r="F37" s="273"/>
      <c r="G37" s="276"/>
      <c r="H37" s="277"/>
      <c r="I37" s="277"/>
      <c r="J37" s="278"/>
      <c r="K37" s="276"/>
      <c r="L37" s="278"/>
      <c r="M37" s="276"/>
      <c r="N37"/>
      <c r="O37"/>
      <c r="P37"/>
      <c r="Q37"/>
      <c r="R37"/>
      <c r="S37"/>
      <c r="T37"/>
      <c r="U37"/>
    </row>
    <row r="38" spans="1:21" s="279" customFormat="1" ht="12.75" hidden="1">
      <c r="A38" s="273"/>
      <c r="B38" s="273"/>
      <c r="C38" s="273"/>
      <c r="D38" s="274"/>
      <c r="E38" s="275"/>
      <c r="F38" s="273"/>
      <c r="G38" s="276"/>
      <c r="H38" s="277"/>
      <c r="I38" s="277"/>
      <c r="J38" s="278"/>
      <c r="K38" s="276"/>
      <c r="L38" s="278"/>
      <c r="M38" s="276"/>
      <c r="N38"/>
      <c r="O38"/>
      <c r="P38"/>
      <c r="Q38"/>
      <c r="R38"/>
      <c r="S38"/>
      <c r="T38"/>
      <c r="U38"/>
    </row>
    <row r="39" spans="1:21" s="279" customFormat="1" ht="12.75" hidden="1">
      <c r="A39" s="273"/>
      <c r="B39" s="273"/>
      <c r="C39" s="273"/>
      <c r="D39" s="274"/>
      <c r="E39" s="275"/>
      <c r="F39" s="273"/>
      <c r="G39" s="276"/>
      <c r="H39" s="277"/>
      <c r="I39" s="277"/>
      <c r="J39" s="278"/>
      <c r="K39" s="276"/>
      <c r="L39" s="278"/>
      <c r="M39" s="276"/>
      <c r="N39"/>
      <c r="O39"/>
      <c r="P39"/>
      <c r="Q39"/>
      <c r="R39"/>
      <c r="S39"/>
      <c r="T39"/>
      <c r="U39"/>
    </row>
    <row r="40" spans="1:21" s="279" customFormat="1" ht="12.75" hidden="1">
      <c r="A40" s="273"/>
      <c r="B40" s="273"/>
      <c r="C40" s="273"/>
      <c r="D40" s="274"/>
      <c r="E40" s="275"/>
      <c r="F40" s="273"/>
      <c r="G40" s="276"/>
      <c r="H40" s="277"/>
      <c r="I40" s="277"/>
      <c r="J40" s="278"/>
      <c r="K40" s="276"/>
      <c r="L40" s="278"/>
      <c r="M40" s="276"/>
      <c r="N40"/>
      <c r="O40"/>
      <c r="P40"/>
      <c r="Q40"/>
      <c r="R40"/>
      <c r="S40"/>
      <c r="T40"/>
      <c r="U40"/>
    </row>
    <row r="41" spans="1:21" s="279" customFormat="1" ht="12.75" hidden="1">
      <c r="A41" s="273"/>
      <c r="B41" s="273"/>
      <c r="C41" s="273"/>
      <c r="D41" s="274"/>
      <c r="E41" s="275"/>
      <c r="F41" s="273"/>
      <c r="G41" s="276"/>
      <c r="H41" s="277"/>
      <c r="I41" s="277"/>
      <c r="J41" s="278"/>
      <c r="K41" s="276"/>
      <c r="L41" s="278"/>
      <c r="M41" s="276"/>
      <c r="N41"/>
      <c r="O41"/>
      <c r="P41"/>
      <c r="Q41"/>
      <c r="R41"/>
      <c r="S41"/>
      <c r="T41"/>
      <c r="U41"/>
    </row>
    <row r="42" spans="1:21" s="279" customFormat="1" ht="12.75" hidden="1">
      <c r="A42" s="273"/>
      <c r="B42" s="273"/>
      <c r="C42" s="273"/>
      <c r="D42" s="274"/>
      <c r="E42" s="275"/>
      <c r="F42" s="273"/>
      <c r="G42" s="276"/>
      <c r="H42" s="277"/>
      <c r="I42" s="277"/>
      <c r="J42" s="278"/>
      <c r="K42" s="276"/>
      <c r="L42" s="278"/>
      <c r="M42" s="276"/>
      <c r="N42"/>
      <c r="O42"/>
      <c r="P42"/>
      <c r="Q42"/>
      <c r="R42"/>
      <c r="S42"/>
      <c r="T42"/>
      <c r="U42"/>
    </row>
    <row r="43" spans="1:21" s="279" customFormat="1" ht="12.75" hidden="1">
      <c r="A43" s="273"/>
      <c r="B43" s="273"/>
      <c r="C43" s="273"/>
      <c r="D43" s="274"/>
      <c r="E43" s="275"/>
      <c r="F43" s="273"/>
      <c r="G43" s="276"/>
      <c r="H43" s="277"/>
      <c r="I43" s="277"/>
      <c r="J43" s="278"/>
      <c r="K43" s="276"/>
      <c r="L43" s="278"/>
      <c r="M43" s="276"/>
      <c r="N43"/>
      <c r="O43"/>
      <c r="P43"/>
      <c r="Q43"/>
      <c r="R43"/>
      <c r="S43"/>
      <c r="T43"/>
      <c r="U43"/>
    </row>
    <row r="44" spans="1:21" s="279" customFormat="1" ht="12.75" hidden="1">
      <c r="A44" s="273"/>
      <c r="B44" s="273"/>
      <c r="C44" s="273"/>
      <c r="D44" s="274"/>
      <c r="E44" s="275"/>
      <c r="F44" s="273"/>
      <c r="G44" s="276"/>
      <c r="H44" s="277"/>
      <c r="I44" s="277"/>
      <c r="J44" s="278"/>
      <c r="K44" s="276"/>
      <c r="L44" s="278"/>
      <c r="M44" s="276"/>
      <c r="N44"/>
      <c r="O44"/>
      <c r="P44"/>
      <c r="Q44"/>
      <c r="R44"/>
      <c r="S44"/>
      <c r="T44"/>
      <c r="U44"/>
    </row>
    <row r="45" spans="1:21" s="279" customFormat="1" ht="12.75" hidden="1">
      <c r="A45" s="273"/>
      <c r="B45" s="273"/>
      <c r="C45" s="273"/>
      <c r="D45" s="274"/>
      <c r="E45" s="275"/>
      <c r="F45" s="273"/>
      <c r="G45" s="276"/>
      <c r="H45" s="277"/>
      <c r="I45" s="277"/>
      <c r="J45" s="278"/>
      <c r="K45" s="276"/>
      <c r="L45" s="278"/>
      <c r="M45" s="276"/>
      <c r="N45"/>
      <c r="O45"/>
      <c r="P45"/>
      <c r="Q45"/>
      <c r="R45"/>
      <c r="S45"/>
      <c r="T45"/>
      <c r="U45"/>
    </row>
    <row r="46" spans="1:21" s="279" customFormat="1" ht="12.75" hidden="1">
      <c r="A46" s="273"/>
      <c r="B46" s="273"/>
      <c r="C46" s="273"/>
      <c r="D46" s="274"/>
      <c r="E46" s="275"/>
      <c r="F46" s="273"/>
      <c r="G46" s="276"/>
      <c r="H46" s="277"/>
      <c r="I46" s="277"/>
      <c r="J46" s="278"/>
      <c r="K46" s="276"/>
      <c r="L46" s="278"/>
      <c r="M46" s="276"/>
      <c r="N46"/>
      <c r="O46"/>
      <c r="P46"/>
      <c r="Q46"/>
      <c r="R46"/>
      <c r="S46"/>
      <c r="T46"/>
      <c r="U46"/>
    </row>
    <row r="47" spans="1:21" s="279" customFormat="1" ht="12.75" hidden="1">
      <c r="A47" s="273"/>
      <c r="B47" s="273"/>
      <c r="C47" s="273"/>
      <c r="D47" s="274"/>
      <c r="E47" s="275"/>
      <c r="F47" s="273"/>
      <c r="G47" s="276"/>
      <c r="H47" s="277"/>
      <c r="I47" s="277"/>
      <c r="J47" s="278"/>
      <c r="K47" s="276"/>
      <c r="L47" s="278"/>
      <c r="M47" s="276"/>
      <c r="N47"/>
      <c r="O47"/>
      <c r="P47"/>
      <c r="Q47"/>
      <c r="R47"/>
      <c r="S47"/>
      <c r="T47"/>
      <c r="U47"/>
    </row>
    <row r="48" spans="1:21" s="279" customFormat="1" ht="12.75" hidden="1">
      <c r="A48" s="273"/>
      <c r="B48" s="273"/>
      <c r="C48" s="273"/>
      <c r="D48" s="274"/>
      <c r="E48" s="275"/>
      <c r="F48" s="273"/>
      <c r="G48" s="276"/>
      <c r="H48" s="277"/>
      <c r="I48" s="277"/>
      <c r="J48" s="278"/>
      <c r="K48" s="276"/>
      <c r="L48" s="278"/>
      <c r="M48" s="276"/>
      <c r="N48"/>
      <c r="O48"/>
      <c r="P48"/>
      <c r="Q48"/>
      <c r="R48"/>
      <c r="S48"/>
      <c r="T48"/>
      <c r="U48"/>
    </row>
    <row r="49" spans="1:21" s="279" customFormat="1" ht="12.75" hidden="1">
      <c r="A49" s="273"/>
      <c r="B49" s="273"/>
      <c r="C49" s="273"/>
      <c r="D49" s="274"/>
      <c r="E49" s="275"/>
      <c r="F49" s="273"/>
      <c r="G49" s="276"/>
      <c r="H49" s="277"/>
      <c r="I49" s="277"/>
      <c r="J49" s="278"/>
      <c r="K49" s="276"/>
      <c r="L49" s="278"/>
      <c r="M49" s="276"/>
      <c r="N49"/>
      <c r="O49"/>
      <c r="P49"/>
      <c r="Q49"/>
      <c r="R49"/>
      <c r="S49"/>
      <c r="T49"/>
      <c r="U49"/>
    </row>
    <row r="50" spans="1:21" s="279" customFormat="1" ht="12.75" hidden="1">
      <c r="A50" s="273"/>
      <c r="B50" s="273"/>
      <c r="C50" s="273"/>
      <c r="D50" s="274"/>
      <c r="E50" s="275"/>
      <c r="F50" s="273"/>
      <c r="G50" s="276"/>
      <c r="H50" s="277"/>
      <c r="I50" s="277"/>
      <c r="J50" s="278"/>
      <c r="K50" s="276"/>
      <c r="L50" s="278"/>
      <c r="M50" s="276"/>
      <c r="N50"/>
      <c r="O50"/>
      <c r="P50"/>
      <c r="Q50"/>
      <c r="R50"/>
      <c r="S50"/>
      <c r="T50"/>
      <c r="U50"/>
    </row>
    <row r="51" spans="1:21" s="279" customFormat="1" ht="12.75" hidden="1">
      <c r="A51" s="273"/>
      <c r="B51" s="273"/>
      <c r="C51" s="273"/>
      <c r="D51" s="274"/>
      <c r="E51" s="275"/>
      <c r="F51" s="273"/>
      <c r="G51" s="276"/>
      <c r="H51" s="277"/>
      <c r="I51" s="277"/>
      <c r="J51" s="278"/>
      <c r="K51" s="276"/>
      <c r="L51" s="278"/>
      <c r="M51" s="276"/>
      <c r="N51"/>
      <c r="O51"/>
      <c r="P51"/>
      <c r="Q51"/>
      <c r="R51"/>
      <c r="S51"/>
      <c r="T51"/>
      <c r="U51"/>
    </row>
    <row r="52" spans="1:21" s="279" customFormat="1" ht="12.75" hidden="1">
      <c r="A52" s="273"/>
      <c r="B52" s="273"/>
      <c r="C52" s="273"/>
      <c r="D52" s="274"/>
      <c r="E52" s="275"/>
      <c r="F52" s="273"/>
      <c r="G52" s="276"/>
      <c r="H52" s="277"/>
      <c r="I52" s="277"/>
      <c r="J52" s="278"/>
      <c r="K52" s="276"/>
      <c r="L52" s="278"/>
      <c r="M52" s="276"/>
      <c r="N52"/>
      <c r="O52"/>
      <c r="P52"/>
      <c r="Q52"/>
      <c r="R52"/>
      <c r="S52"/>
      <c r="T52"/>
      <c r="U52"/>
    </row>
    <row r="53" spans="1:21" s="279" customFormat="1" ht="12.75" hidden="1">
      <c r="A53" s="273"/>
      <c r="B53" s="273"/>
      <c r="C53" s="273"/>
      <c r="D53" s="274"/>
      <c r="E53" s="275"/>
      <c r="F53" s="273"/>
      <c r="G53" s="276"/>
      <c r="H53" s="277"/>
      <c r="I53" s="277"/>
      <c r="J53" s="278"/>
      <c r="K53" s="276"/>
      <c r="L53" s="278"/>
      <c r="M53" s="276"/>
      <c r="N53"/>
      <c r="O53"/>
      <c r="P53"/>
      <c r="Q53"/>
      <c r="R53"/>
      <c r="S53"/>
      <c r="T53"/>
      <c r="U53"/>
    </row>
    <row r="54" spans="1:21" s="279" customFormat="1" ht="12.75" hidden="1">
      <c r="A54" s="273"/>
      <c r="B54" s="273"/>
      <c r="C54" s="273"/>
      <c r="D54" s="274"/>
      <c r="E54" s="275"/>
      <c r="F54" s="273"/>
      <c r="G54" s="276"/>
      <c r="H54" s="277"/>
      <c r="I54" s="277"/>
      <c r="J54" s="278"/>
      <c r="K54" s="276"/>
      <c r="L54" s="278"/>
      <c r="M54" s="276"/>
      <c r="N54"/>
      <c r="O54"/>
      <c r="P54"/>
      <c r="Q54"/>
      <c r="R54"/>
      <c r="S54"/>
      <c r="T54"/>
      <c r="U54"/>
    </row>
    <row r="55" spans="1:21" s="279" customFormat="1" ht="12.75" hidden="1">
      <c r="A55" s="273"/>
      <c r="B55" s="273"/>
      <c r="C55" s="273"/>
      <c r="D55" s="274"/>
      <c r="E55" s="275"/>
      <c r="F55" s="273"/>
      <c r="G55" s="276"/>
      <c r="H55" s="277"/>
      <c r="I55" s="277"/>
      <c r="J55" s="278"/>
      <c r="K55" s="276"/>
      <c r="L55" s="278"/>
      <c r="M55" s="276"/>
      <c r="N55"/>
      <c r="O55"/>
      <c r="P55"/>
      <c r="Q55"/>
      <c r="R55"/>
      <c r="S55"/>
      <c r="T55"/>
      <c r="U55"/>
    </row>
    <row r="56" spans="1:21" s="279" customFormat="1" ht="12.75" hidden="1">
      <c r="A56" s="273"/>
      <c r="B56" s="273"/>
      <c r="C56" s="273"/>
      <c r="D56" s="274"/>
      <c r="E56" s="275"/>
      <c r="F56" s="273"/>
      <c r="G56" s="276"/>
      <c r="H56" s="277"/>
      <c r="I56" s="277"/>
      <c r="J56" s="278"/>
      <c r="K56" s="276"/>
      <c r="L56" s="278"/>
      <c r="M56" s="276"/>
      <c r="N56"/>
      <c r="O56"/>
      <c r="P56"/>
      <c r="Q56"/>
      <c r="R56"/>
      <c r="S56"/>
      <c r="T56"/>
      <c r="U56"/>
    </row>
    <row r="57" spans="1:21" s="279" customFormat="1" ht="12.75" hidden="1">
      <c r="A57" s="273"/>
      <c r="B57" s="273"/>
      <c r="C57" s="273"/>
      <c r="D57" s="274"/>
      <c r="E57" s="275"/>
      <c r="F57" s="273"/>
      <c r="G57" s="276"/>
      <c r="H57" s="277"/>
      <c r="I57" s="277"/>
      <c r="J57" s="278"/>
      <c r="K57" s="276"/>
      <c r="L57" s="278"/>
      <c r="M57" s="276"/>
      <c r="N57"/>
      <c r="O57"/>
      <c r="P57"/>
      <c r="Q57"/>
      <c r="R57"/>
      <c r="S57"/>
      <c r="T57"/>
      <c r="U57"/>
    </row>
    <row r="58" spans="1:21" s="279" customFormat="1" ht="12.75" hidden="1">
      <c r="A58" s="273"/>
      <c r="B58" s="273"/>
      <c r="C58" s="273"/>
      <c r="D58" s="274"/>
      <c r="E58" s="275"/>
      <c r="F58" s="273"/>
      <c r="G58" s="276"/>
      <c r="H58" s="277"/>
      <c r="I58" s="277"/>
      <c r="J58" s="278"/>
      <c r="K58" s="276"/>
      <c r="L58" s="278"/>
      <c r="M58" s="276"/>
      <c r="N58"/>
      <c r="O58"/>
      <c r="P58"/>
      <c r="Q58"/>
      <c r="R58"/>
      <c r="S58"/>
      <c r="T58"/>
      <c r="U58"/>
    </row>
    <row r="59" spans="1:21" s="279" customFormat="1" ht="12.75" hidden="1">
      <c r="A59" s="273"/>
      <c r="B59" s="273"/>
      <c r="C59" s="273"/>
      <c r="D59" s="274"/>
      <c r="E59" s="275"/>
      <c r="F59" s="273"/>
      <c r="G59" s="276"/>
      <c r="H59" s="277"/>
      <c r="I59" s="277"/>
      <c r="J59" s="278"/>
      <c r="K59" s="276"/>
      <c r="L59" s="278"/>
      <c r="M59" s="276"/>
      <c r="N59"/>
      <c r="O59"/>
      <c r="P59"/>
      <c r="Q59"/>
      <c r="R59"/>
      <c r="S59"/>
      <c r="T59"/>
      <c r="U59"/>
    </row>
    <row r="60" spans="1:21" s="279" customFormat="1" ht="12.75" hidden="1">
      <c r="A60" s="273"/>
      <c r="B60" s="273"/>
      <c r="C60" s="273"/>
      <c r="D60" s="274"/>
      <c r="E60" s="275"/>
      <c r="F60" s="273"/>
      <c r="G60" s="276"/>
      <c r="H60" s="277"/>
      <c r="I60" s="277"/>
      <c r="J60" s="278"/>
      <c r="K60" s="276"/>
      <c r="L60" s="278"/>
      <c r="M60" s="276"/>
      <c r="N60"/>
      <c r="O60"/>
      <c r="P60"/>
      <c r="Q60"/>
      <c r="R60"/>
      <c r="S60"/>
      <c r="T60"/>
      <c r="U60"/>
    </row>
    <row r="61" spans="1:21" s="279" customFormat="1" ht="12.75" hidden="1">
      <c r="A61" s="273"/>
      <c r="B61" s="273"/>
      <c r="C61" s="273"/>
      <c r="D61" s="274"/>
      <c r="E61" s="275"/>
      <c r="F61" s="273"/>
      <c r="G61" s="276"/>
      <c r="H61" s="277"/>
      <c r="I61" s="277"/>
      <c r="J61" s="278"/>
      <c r="K61" s="276"/>
      <c r="L61" s="278"/>
      <c r="M61" s="276"/>
      <c r="N61"/>
      <c r="O61"/>
      <c r="P61"/>
      <c r="Q61"/>
      <c r="R61"/>
      <c r="S61"/>
      <c r="T61"/>
      <c r="U61"/>
    </row>
    <row r="62" spans="1:21" s="279" customFormat="1" ht="12.75" hidden="1">
      <c r="A62" s="273"/>
      <c r="B62" s="273"/>
      <c r="C62" s="273"/>
      <c r="D62" s="274"/>
      <c r="E62" s="275"/>
      <c r="F62" s="273"/>
      <c r="G62" s="276"/>
      <c r="H62" s="277"/>
      <c r="I62" s="277"/>
      <c r="J62" s="278"/>
      <c r="K62" s="276"/>
      <c r="L62" s="278"/>
      <c r="M62" s="276"/>
      <c r="N62"/>
      <c r="O62"/>
      <c r="P62"/>
      <c r="Q62"/>
      <c r="R62"/>
      <c r="S62"/>
      <c r="T62"/>
      <c r="U62"/>
    </row>
    <row r="63" spans="1:21" s="279" customFormat="1" ht="12.75" hidden="1">
      <c r="A63" s="273"/>
      <c r="B63" s="273"/>
      <c r="C63" s="273"/>
      <c r="D63" s="274"/>
      <c r="E63" s="275"/>
      <c r="F63" s="273"/>
      <c r="G63" s="276"/>
      <c r="H63" s="277"/>
      <c r="I63" s="277"/>
      <c r="J63" s="278"/>
      <c r="K63" s="276"/>
      <c r="L63" s="278"/>
      <c r="M63" s="276"/>
      <c r="N63"/>
      <c r="O63"/>
      <c r="P63"/>
      <c r="Q63"/>
      <c r="R63"/>
      <c r="S63"/>
      <c r="T63"/>
      <c r="U63"/>
    </row>
    <row r="64" spans="1:21" s="279" customFormat="1" ht="12.75" hidden="1">
      <c r="A64" s="273"/>
      <c r="B64" s="273"/>
      <c r="C64" s="273"/>
      <c r="D64" s="274"/>
      <c r="E64" s="275"/>
      <c r="F64" s="273"/>
      <c r="G64" s="276"/>
      <c r="H64" s="277"/>
      <c r="I64" s="277"/>
      <c r="J64" s="278"/>
      <c r="K64" s="276"/>
      <c r="L64" s="278"/>
      <c r="M64" s="276"/>
      <c r="N64"/>
      <c r="O64"/>
      <c r="P64"/>
      <c r="Q64"/>
      <c r="R64"/>
      <c r="S64"/>
      <c r="T64"/>
      <c r="U64"/>
    </row>
    <row r="65" spans="1:21" s="279" customFormat="1" ht="12.75" hidden="1">
      <c r="A65" s="273"/>
      <c r="B65" s="273"/>
      <c r="C65" s="273"/>
      <c r="D65" s="274"/>
      <c r="E65" s="275"/>
      <c r="F65" s="273"/>
      <c r="G65" s="276"/>
      <c r="H65" s="277"/>
      <c r="I65" s="277"/>
      <c r="J65" s="278"/>
      <c r="K65" s="276"/>
      <c r="L65" s="278"/>
      <c r="M65" s="276"/>
      <c r="N65"/>
      <c r="O65"/>
      <c r="P65"/>
      <c r="Q65"/>
      <c r="R65"/>
      <c r="S65"/>
      <c r="T65"/>
      <c r="U65"/>
    </row>
    <row r="66" spans="1:21" s="279" customFormat="1" ht="12.75" hidden="1">
      <c r="A66" s="273"/>
      <c r="B66" s="273"/>
      <c r="C66" s="273"/>
      <c r="D66" s="274"/>
      <c r="E66" s="275"/>
      <c r="F66" s="273"/>
      <c r="G66" s="276"/>
      <c r="H66" s="277"/>
      <c r="I66" s="277"/>
      <c r="J66" s="278"/>
      <c r="K66" s="276"/>
      <c r="L66" s="278"/>
      <c r="M66" s="276"/>
      <c r="N66"/>
      <c r="O66"/>
      <c r="P66"/>
      <c r="Q66"/>
      <c r="R66"/>
      <c r="S66"/>
      <c r="T66"/>
      <c r="U66"/>
    </row>
    <row r="67" spans="1:21" s="279" customFormat="1" ht="12.75" hidden="1">
      <c r="A67" s="273"/>
      <c r="B67" s="273"/>
      <c r="C67" s="273"/>
      <c r="D67" s="274"/>
      <c r="E67" s="275"/>
      <c r="F67" s="273"/>
      <c r="G67" s="276"/>
      <c r="H67" s="277"/>
      <c r="I67" s="277"/>
      <c r="J67" s="278"/>
      <c r="K67" s="276"/>
      <c r="L67" s="278"/>
      <c r="M67" s="276"/>
      <c r="N67"/>
      <c r="O67"/>
      <c r="P67"/>
      <c r="Q67"/>
      <c r="R67"/>
      <c r="S67"/>
      <c r="T67"/>
      <c r="U67"/>
    </row>
    <row r="68" spans="1:21" s="279" customFormat="1" ht="12.75" hidden="1">
      <c r="A68" s="273"/>
      <c r="B68" s="273"/>
      <c r="C68" s="273"/>
      <c r="D68" s="274"/>
      <c r="E68" s="275"/>
      <c r="F68" s="273"/>
      <c r="G68" s="276"/>
      <c r="H68" s="277"/>
      <c r="I68" s="277"/>
      <c r="J68" s="278"/>
      <c r="K68" s="276"/>
      <c r="L68" s="278"/>
      <c r="M68" s="276"/>
      <c r="N68"/>
      <c r="O68"/>
      <c r="P68"/>
      <c r="Q68"/>
      <c r="R68"/>
      <c r="S68"/>
      <c r="T68"/>
      <c r="U68"/>
    </row>
    <row r="69" spans="1:21" s="279" customFormat="1" ht="12.75" hidden="1">
      <c r="A69" s="273"/>
      <c r="B69" s="273"/>
      <c r="C69" s="273"/>
      <c r="D69" s="274"/>
      <c r="E69" s="275"/>
      <c r="F69" s="273"/>
      <c r="G69" s="276"/>
      <c r="H69" s="277"/>
      <c r="I69" s="277"/>
      <c r="J69" s="278"/>
      <c r="K69" s="276"/>
      <c r="L69" s="278"/>
      <c r="M69" s="276"/>
      <c r="N69"/>
      <c r="O69"/>
      <c r="P69"/>
      <c r="Q69"/>
      <c r="R69"/>
      <c r="S69"/>
      <c r="T69"/>
      <c r="U69"/>
    </row>
    <row r="70" spans="1:21" s="279" customFormat="1" ht="12.75" hidden="1">
      <c r="A70" s="273"/>
      <c r="B70" s="273"/>
      <c r="C70" s="273"/>
      <c r="D70" s="274"/>
      <c r="E70" s="275"/>
      <c r="F70" s="273"/>
      <c r="G70" s="276"/>
      <c r="H70" s="277"/>
      <c r="I70" s="277"/>
      <c r="J70" s="278"/>
      <c r="K70" s="276"/>
      <c r="L70" s="278"/>
      <c r="M70" s="276"/>
      <c r="N70"/>
      <c r="O70"/>
      <c r="P70"/>
      <c r="Q70"/>
      <c r="R70"/>
      <c r="S70"/>
      <c r="T70"/>
      <c r="U70"/>
    </row>
    <row r="71" spans="1:21" s="279" customFormat="1" ht="12.75" hidden="1">
      <c r="A71" s="273"/>
      <c r="B71" s="273"/>
      <c r="C71" s="273"/>
      <c r="D71" s="274"/>
      <c r="E71" s="275"/>
      <c r="F71" s="273"/>
      <c r="G71" s="276"/>
      <c r="H71" s="277"/>
      <c r="I71" s="277"/>
      <c r="J71" s="278"/>
      <c r="K71" s="276"/>
      <c r="L71" s="278"/>
      <c r="M71" s="276"/>
      <c r="N71"/>
      <c r="O71"/>
      <c r="P71"/>
      <c r="Q71"/>
      <c r="R71"/>
      <c r="S71"/>
      <c r="T71"/>
      <c r="U71"/>
    </row>
    <row r="72" spans="1:21" s="279" customFormat="1" ht="12.75" hidden="1">
      <c r="A72" s="273"/>
      <c r="B72" s="273"/>
      <c r="C72" s="273"/>
      <c r="D72" s="274"/>
      <c r="E72" s="275"/>
      <c r="F72" s="273"/>
      <c r="G72" s="276"/>
      <c r="H72" s="277"/>
      <c r="I72" s="277"/>
      <c r="J72" s="278"/>
      <c r="K72" s="276"/>
      <c r="L72" s="278"/>
      <c r="M72" s="276"/>
      <c r="N72"/>
      <c r="O72"/>
      <c r="P72"/>
      <c r="Q72"/>
      <c r="R72"/>
      <c r="S72"/>
      <c r="T72"/>
      <c r="U72"/>
    </row>
    <row r="73" spans="1:21" s="279" customFormat="1" ht="12.75" hidden="1">
      <c r="A73" s="273"/>
      <c r="B73" s="273"/>
      <c r="C73" s="273"/>
      <c r="D73" s="274"/>
      <c r="E73" s="275"/>
      <c r="F73" s="273"/>
      <c r="G73" s="276"/>
      <c r="H73" s="277"/>
      <c r="I73" s="277"/>
      <c r="J73" s="278"/>
      <c r="K73" s="276"/>
      <c r="L73" s="278"/>
      <c r="M73" s="276"/>
      <c r="N73"/>
      <c r="O73"/>
      <c r="P73"/>
      <c r="Q73"/>
      <c r="R73"/>
      <c r="S73"/>
      <c r="T73"/>
      <c r="U73"/>
    </row>
    <row r="74" spans="1:21" s="279" customFormat="1" ht="12.75" hidden="1">
      <c r="A74" s="273"/>
      <c r="B74" s="273"/>
      <c r="C74" s="273"/>
      <c r="D74" s="274"/>
      <c r="E74" s="275"/>
      <c r="F74" s="273"/>
      <c r="G74" s="276"/>
      <c r="H74" s="277"/>
      <c r="I74" s="277"/>
      <c r="J74" s="278"/>
      <c r="K74" s="276"/>
      <c r="L74" s="278"/>
      <c r="M74" s="276"/>
      <c r="N74"/>
      <c r="O74"/>
      <c r="P74"/>
      <c r="Q74"/>
      <c r="R74"/>
      <c r="S74"/>
      <c r="T74"/>
      <c r="U74"/>
    </row>
    <row r="75" spans="1:21" s="279" customFormat="1" ht="12.75" hidden="1">
      <c r="A75" s="273"/>
      <c r="B75" s="273"/>
      <c r="C75" s="273"/>
      <c r="D75" s="274"/>
      <c r="E75" s="275"/>
      <c r="F75" s="273"/>
      <c r="G75" s="276"/>
      <c r="H75" s="277"/>
      <c r="I75" s="277"/>
      <c r="J75" s="278"/>
      <c r="K75" s="276"/>
      <c r="L75" s="278"/>
      <c r="M75" s="276"/>
      <c r="N75"/>
      <c r="O75"/>
      <c r="P75"/>
      <c r="Q75"/>
      <c r="R75"/>
      <c r="S75"/>
      <c r="T75"/>
      <c r="U75"/>
    </row>
    <row r="76" spans="1:21" s="279" customFormat="1" ht="12.75" hidden="1">
      <c r="A76" s="273"/>
      <c r="B76" s="273"/>
      <c r="C76" s="273"/>
      <c r="D76" s="274"/>
      <c r="E76" s="275"/>
      <c r="F76" s="273"/>
      <c r="G76" s="276"/>
      <c r="H76" s="277"/>
      <c r="I76" s="277"/>
      <c r="J76" s="278"/>
      <c r="K76" s="276"/>
      <c r="L76" s="278"/>
      <c r="M76" s="276"/>
      <c r="N76"/>
      <c r="O76"/>
      <c r="P76"/>
      <c r="Q76"/>
      <c r="R76"/>
      <c r="S76"/>
      <c r="T76"/>
      <c r="U76"/>
    </row>
    <row r="77" spans="1:21" s="279" customFormat="1" ht="12.75" hidden="1">
      <c r="A77" s="273"/>
      <c r="B77" s="273"/>
      <c r="C77" s="273"/>
      <c r="D77" s="274"/>
      <c r="E77" s="275"/>
      <c r="F77" s="273"/>
      <c r="G77" s="276"/>
      <c r="H77" s="277"/>
      <c r="I77" s="277"/>
      <c r="J77" s="278"/>
      <c r="K77" s="276"/>
      <c r="L77" s="278"/>
      <c r="M77" s="276"/>
      <c r="N77"/>
      <c r="O77"/>
      <c r="P77"/>
      <c r="Q77"/>
      <c r="R77"/>
      <c r="S77"/>
      <c r="T77"/>
      <c r="U77"/>
    </row>
    <row r="78" spans="1:21" s="279" customFormat="1" ht="12.75" hidden="1">
      <c r="A78" s="273"/>
      <c r="B78" s="273"/>
      <c r="C78" s="273"/>
      <c r="D78" s="274"/>
      <c r="E78" s="275"/>
      <c r="F78" s="273"/>
      <c r="G78" s="276"/>
      <c r="H78" s="277"/>
      <c r="I78" s="277"/>
      <c r="J78" s="278"/>
      <c r="K78" s="276"/>
      <c r="L78" s="278"/>
      <c r="M78" s="276"/>
      <c r="N78"/>
      <c r="O78"/>
      <c r="P78"/>
      <c r="Q78"/>
      <c r="R78"/>
      <c r="S78"/>
      <c r="T78"/>
      <c r="U78"/>
    </row>
    <row r="79" spans="1:21" s="279" customFormat="1" ht="12.75" hidden="1">
      <c r="A79" s="273"/>
      <c r="B79" s="273"/>
      <c r="C79" s="273"/>
      <c r="D79" s="274"/>
      <c r="E79" s="275"/>
      <c r="F79" s="273"/>
      <c r="G79" s="276"/>
      <c r="H79" s="277"/>
      <c r="I79" s="277"/>
      <c r="J79" s="278"/>
      <c r="K79" s="276"/>
      <c r="L79" s="278"/>
      <c r="M79" s="276"/>
      <c r="N79"/>
      <c r="O79"/>
      <c r="P79"/>
      <c r="Q79"/>
      <c r="R79"/>
      <c r="S79"/>
      <c r="T79"/>
      <c r="U79"/>
    </row>
    <row r="80" spans="1:21" s="279" customFormat="1" ht="12.75" hidden="1">
      <c r="A80" s="273"/>
      <c r="B80" s="273"/>
      <c r="C80" s="273"/>
      <c r="D80" s="274"/>
      <c r="E80" s="275"/>
      <c r="F80" s="273"/>
      <c r="G80" s="276"/>
      <c r="H80" s="277"/>
      <c r="I80" s="277"/>
      <c r="J80" s="278"/>
      <c r="K80" s="276"/>
      <c r="L80" s="278"/>
      <c r="M80" s="276"/>
      <c r="N80"/>
      <c r="O80"/>
      <c r="P80"/>
      <c r="Q80"/>
      <c r="R80"/>
      <c r="S80"/>
      <c r="T80"/>
      <c r="U80"/>
    </row>
    <row r="81" spans="1:21" s="279" customFormat="1" ht="12.75" hidden="1">
      <c r="A81" s="273"/>
      <c r="B81" s="273"/>
      <c r="C81" s="273"/>
      <c r="D81" s="274"/>
      <c r="E81" s="275"/>
      <c r="F81" s="273"/>
      <c r="G81" s="276"/>
      <c r="H81" s="277"/>
      <c r="I81" s="277"/>
      <c r="J81" s="278"/>
      <c r="K81" s="276"/>
      <c r="L81" s="278"/>
      <c r="M81" s="276"/>
      <c r="N81"/>
      <c r="O81"/>
      <c r="P81"/>
      <c r="Q81"/>
      <c r="R81"/>
      <c r="S81"/>
      <c r="T81"/>
      <c r="U81"/>
    </row>
    <row r="82" spans="1:21" s="279" customFormat="1" ht="12.75" hidden="1">
      <c r="A82" s="273"/>
      <c r="B82" s="273"/>
      <c r="C82" s="273"/>
      <c r="D82" s="274"/>
      <c r="E82" s="275"/>
      <c r="F82" s="273"/>
      <c r="G82" s="276"/>
      <c r="H82" s="277"/>
      <c r="I82" s="277"/>
      <c r="J82" s="278"/>
      <c r="K82" s="276"/>
      <c r="L82" s="278"/>
      <c r="M82" s="276"/>
      <c r="N82"/>
      <c r="O82"/>
      <c r="P82"/>
      <c r="Q82"/>
      <c r="R82"/>
      <c r="S82"/>
      <c r="T82"/>
      <c r="U82"/>
    </row>
    <row r="83" spans="1:21" s="279" customFormat="1" ht="12.75" hidden="1">
      <c r="A83" s="273"/>
      <c r="B83" s="273"/>
      <c r="C83" s="273"/>
      <c r="D83" s="274"/>
      <c r="E83" s="275"/>
      <c r="F83" s="273"/>
      <c r="G83" s="276"/>
      <c r="H83" s="277"/>
      <c r="I83" s="277"/>
      <c r="J83" s="278"/>
      <c r="K83" s="276"/>
      <c r="L83" s="278"/>
      <c r="M83" s="276"/>
      <c r="N83"/>
      <c r="O83"/>
      <c r="P83"/>
      <c r="Q83"/>
      <c r="R83"/>
      <c r="S83"/>
      <c r="T83"/>
      <c r="U83"/>
    </row>
    <row r="84" spans="1:21" s="279" customFormat="1" ht="12.75" hidden="1">
      <c r="A84" s="273"/>
      <c r="B84" s="273"/>
      <c r="C84" s="273"/>
      <c r="D84" s="274"/>
      <c r="E84" s="275"/>
      <c r="F84" s="273"/>
      <c r="G84" s="276"/>
      <c r="H84" s="277"/>
      <c r="I84" s="277"/>
      <c r="J84" s="278"/>
      <c r="K84" s="276"/>
      <c r="L84" s="278"/>
      <c r="M84" s="276"/>
      <c r="N84"/>
      <c r="O84"/>
      <c r="P84"/>
      <c r="Q84"/>
      <c r="R84"/>
      <c r="S84"/>
      <c r="T84"/>
      <c r="U84"/>
    </row>
    <row r="85" spans="1:21" s="279" customFormat="1" ht="12.75" hidden="1">
      <c r="A85" s="273"/>
      <c r="B85" s="273"/>
      <c r="C85" s="273"/>
      <c r="D85" s="274"/>
      <c r="E85" s="275"/>
      <c r="F85" s="273"/>
      <c r="G85" s="276"/>
      <c r="H85" s="277"/>
      <c r="I85" s="277"/>
      <c r="J85" s="278"/>
      <c r="K85" s="276"/>
      <c r="L85" s="278"/>
      <c r="M85" s="276"/>
      <c r="N85"/>
      <c r="O85"/>
      <c r="P85"/>
      <c r="Q85"/>
      <c r="R85"/>
      <c r="S85"/>
      <c r="T85"/>
      <c r="U85"/>
    </row>
    <row r="86" spans="1:21" s="279" customFormat="1" ht="12.75" hidden="1">
      <c r="A86" s="273"/>
      <c r="B86" s="273"/>
      <c r="C86" s="273"/>
      <c r="D86" s="274"/>
      <c r="E86" s="275"/>
      <c r="F86" s="273"/>
      <c r="G86" s="276"/>
      <c r="H86" s="277"/>
      <c r="I86" s="277"/>
      <c r="J86" s="278"/>
      <c r="K86" s="276"/>
      <c r="L86" s="278"/>
      <c r="M86" s="276"/>
      <c r="N86"/>
      <c r="O86"/>
      <c r="P86"/>
      <c r="Q86"/>
      <c r="R86"/>
      <c r="S86"/>
      <c r="T86"/>
      <c r="U86"/>
    </row>
    <row r="87" spans="1:21" s="279" customFormat="1" ht="12.75" hidden="1">
      <c r="A87" s="273"/>
      <c r="B87" s="273"/>
      <c r="C87" s="273"/>
      <c r="D87" s="274"/>
      <c r="E87" s="275"/>
      <c r="F87" s="273"/>
      <c r="G87" s="276"/>
      <c r="H87" s="277"/>
      <c r="I87" s="277"/>
      <c r="J87" s="278"/>
      <c r="K87" s="276"/>
      <c r="L87" s="278"/>
      <c r="M87" s="276"/>
      <c r="N87"/>
      <c r="O87"/>
      <c r="P87"/>
      <c r="Q87"/>
      <c r="R87"/>
      <c r="S87"/>
      <c r="T87"/>
      <c r="U87"/>
    </row>
    <row r="88" spans="1:21" s="279" customFormat="1" ht="12.75" hidden="1">
      <c r="A88" s="273"/>
      <c r="B88" s="273"/>
      <c r="C88" s="273"/>
      <c r="D88" s="274"/>
      <c r="E88" s="275"/>
      <c r="F88" s="273"/>
      <c r="G88" s="276"/>
      <c r="H88" s="277"/>
      <c r="I88" s="277"/>
      <c r="J88" s="278"/>
      <c r="K88" s="276"/>
      <c r="L88" s="278"/>
      <c r="M88" s="276"/>
      <c r="N88"/>
      <c r="O88"/>
      <c r="P88"/>
      <c r="Q88"/>
      <c r="R88"/>
      <c r="S88"/>
      <c r="T88"/>
      <c r="U88"/>
    </row>
    <row r="89" spans="1:21" s="279" customFormat="1" ht="12.75" hidden="1">
      <c r="A89" s="273"/>
      <c r="B89" s="273"/>
      <c r="C89" s="273"/>
      <c r="D89" s="274"/>
      <c r="E89" s="275"/>
      <c r="F89" s="273"/>
      <c r="G89" s="276"/>
      <c r="H89" s="277"/>
      <c r="I89" s="277"/>
      <c r="J89" s="278"/>
      <c r="K89" s="276"/>
      <c r="L89" s="278"/>
      <c r="M89" s="276"/>
      <c r="N89"/>
      <c r="O89"/>
      <c r="P89"/>
      <c r="Q89"/>
      <c r="R89"/>
      <c r="S89"/>
      <c r="T89"/>
      <c r="U89"/>
    </row>
    <row r="90" spans="1:21" s="279" customFormat="1" ht="12.75" hidden="1">
      <c r="A90" s="273"/>
      <c r="B90" s="273"/>
      <c r="C90" s="273"/>
      <c r="D90" s="274"/>
      <c r="E90" s="275"/>
      <c r="F90" s="273"/>
      <c r="G90" s="276"/>
      <c r="H90" s="277"/>
      <c r="I90" s="277"/>
      <c r="J90" s="278"/>
      <c r="K90" s="276"/>
      <c r="L90" s="278"/>
      <c r="M90" s="276"/>
      <c r="N90"/>
      <c r="O90"/>
      <c r="P90"/>
      <c r="Q90"/>
      <c r="R90"/>
      <c r="S90"/>
      <c r="T90"/>
      <c r="U90"/>
    </row>
    <row r="91" spans="1:21" s="279" customFormat="1" ht="12.75" hidden="1">
      <c r="A91" s="273"/>
      <c r="B91" s="273"/>
      <c r="C91" s="273"/>
      <c r="D91" s="274"/>
      <c r="E91" s="275"/>
      <c r="F91" s="273"/>
      <c r="G91" s="276"/>
      <c r="H91" s="277"/>
      <c r="I91" s="277"/>
      <c r="J91" s="278"/>
      <c r="K91" s="276"/>
      <c r="L91" s="278"/>
      <c r="M91" s="276"/>
      <c r="N91"/>
      <c r="O91"/>
      <c r="P91"/>
      <c r="Q91"/>
      <c r="R91"/>
      <c r="S91"/>
      <c r="T91"/>
      <c r="U91"/>
    </row>
    <row r="92" spans="1:21" s="279" customFormat="1" ht="12.75" hidden="1">
      <c r="A92" s="273"/>
      <c r="B92" s="273"/>
      <c r="C92" s="273"/>
      <c r="D92" s="274"/>
      <c r="E92" s="275"/>
      <c r="F92" s="273"/>
      <c r="G92" s="276"/>
      <c r="H92" s="277"/>
      <c r="I92" s="277"/>
      <c r="J92" s="278"/>
      <c r="K92" s="276"/>
      <c r="L92" s="278"/>
      <c r="M92" s="276"/>
      <c r="N92"/>
      <c r="O92"/>
      <c r="P92"/>
      <c r="Q92"/>
      <c r="R92"/>
      <c r="S92"/>
      <c r="T92"/>
      <c r="U92"/>
    </row>
    <row r="93" spans="1:21" s="279" customFormat="1" ht="12.75" hidden="1">
      <c r="A93" s="273"/>
      <c r="B93" s="273"/>
      <c r="C93" s="273"/>
      <c r="D93" s="274"/>
      <c r="E93" s="275"/>
      <c r="F93" s="273"/>
      <c r="G93" s="276"/>
      <c r="H93" s="277"/>
      <c r="I93" s="277"/>
      <c r="J93" s="278"/>
      <c r="K93" s="276"/>
      <c r="L93" s="278"/>
      <c r="M93" s="276"/>
      <c r="N93"/>
      <c r="O93"/>
      <c r="P93"/>
      <c r="Q93"/>
      <c r="R93"/>
      <c r="S93"/>
      <c r="T93"/>
      <c r="U93"/>
    </row>
    <row r="94" spans="1:21" s="279" customFormat="1" ht="12.75" hidden="1">
      <c r="A94" s="273"/>
      <c r="B94" s="273"/>
      <c r="C94" s="273"/>
      <c r="D94" s="274"/>
      <c r="E94" s="275"/>
      <c r="F94" s="273"/>
      <c r="G94" s="276"/>
      <c r="H94" s="277"/>
      <c r="I94" s="277"/>
      <c r="J94" s="278"/>
      <c r="K94" s="276"/>
      <c r="L94" s="278"/>
      <c r="M94" s="276"/>
      <c r="N94"/>
      <c r="O94"/>
      <c r="P94"/>
      <c r="Q94"/>
      <c r="R94"/>
      <c r="S94"/>
      <c r="T94"/>
      <c r="U94"/>
    </row>
    <row r="95" spans="1:21" s="279" customFormat="1" ht="12.75" hidden="1">
      <c r="A95" s="273"/>
      <c r="B95" s="273"/>
      <c r="C95" s="273"/>
      <c r="D95" s="274"/>
      <c r="E95" s="275"/>
      <c r="F95" s="273"/>
      <c r="G95" s="276"/>
      <c r="H95" s="277"/>
      <c r="I95" s="277"/>
      <c r="J95" s="278"/>
      <c r="K95" s="276"/>
      <c r="L95" s="278"/>
      <c r="M95" s="276"/>
      <c r="N95"/>
      <c r="O95"/>
      <c r="P95"/>
      <c r="Q95"/>
      <c r="R95"/>
      <c r="S95"/>
      <c r="T95"/>
      <c r="U95"/>
    </row>
    <row r="96" spans="1:21" s="279" customFormat="1" ht="12.75" hidden="1">
      <c r="A96" s="273"/>
      <c r="B96" s="273"/>
      <c r="C96" s="273"/>
      <c r="D96" s="274"/>
      <c r="E96" s="275"/>
      <c r="F96" s="273"/>
      <c r="G96" s="276"/>
      <c r="H96" s="277"/>
      <c r="I96" s="277"/>
      <c r="J96" s="278"/>
      <c r="K96" s="276"/>
      <c r="L96" s="278"/>
      <c r="M96" s="276"/>
      <c r="N96"/>
      <c r="O96"/>
      <c r="P96"/>
      <c r="Q96"/>
      <c r="R96"/>
      <c r="S96"/>
      <c r="T96"/>
      <c r="U96"/>
    </row>
    <row r="97" spans="1:21" s="279" customFormat="1" ht="12.75" hidden="1">
      <c r="A97" s="273"/>
      <c r="B97" s="273"/>
      <c r="C97" s="273"/>
      <c r="D97" s="274"/>
      <c r="E97" s="275"/>
      <c r="F97" s="273"/>
      <c r="G97" s="276"/>
      <c r="H97" s="277"/>
      <c r="I97" s="277"/>
      <c r="J97" s="278"/>
      <c r="K97" s="276"/>
      <c r="L97" s="278"/>
      <c r="M97" s="276"/>
      <c r="N97"/>
      <c r="O97"/>
      <c r="P97"/>
      <c r="Q97"/>
      <c r="R97"/>
      <c r="S97"/>
      <c r="T97"/>
      <c r="U97"/>
    </row>
    <row r="98" spans="1:21" s="279" customFormat="1" ht="12.75" hidden="1">
      <c r="A98" s="273"/>
      <c r="B98" s="273"/>
      <c r="C98" s="273"/>
      <c r="D98" s="274"/>
      <c r="E98" s="275"/>
      <c r="F98" s="273"/>
      <c r="G98" s="276"/>
      <c r="H98" s="277"/>
      <c r="I98" s="277"/>
      <c r="J98" s="278"/>
      <c r="K98" s="276"/>
      <c r="L98" s="278"/>
      <c r="M98" s="276"/>
      <c r="N98"/>
      <c r="O98"/>
      <c r="P98"/>
      <c r="Q98"/>
      <c r="R98"/>
      <c r="S98"/>
      <c r="T98"/>
      <c r="U98"/>
    </row>
    <row r="99" spans="1:21" s="279" customFormat="1" ht="12.75" hidden="1">
      <c r="A99" s="273"/>
      <c r="B99" s="273"/>
      <c r="C99" s="273"/>
      <c r="D99" s="274"/>
      <c r="E99" s="275"/>
      <c r="F99" s="273"/>
      <c r="G99" s="276"/>
      <c r="H99" s="277"/>
      <c r="I99" s="277"/>
      <c r="J99" s="278"/>
      <c r="K99" s="276"/>
      <c r="L99" s="278"/>
      <c r="M99" s="276"/>
      <c r="N99"/>
      <c r="O99"/>
      <c r="P99"/>
      <c r="Q99"/>
      <c r="R99"/>
      <c r="S99"/>
      <c r="T99"/>
      <c r="U99"/>
    </row>
    <row r="100" spans="1:21" s="279" customFormat="1" ht="12.75" hidden="1">
      <c r="A100" s="273"/>
      <c r="B100" s="273"/>
      <c r="C100" s="273"/>
      <c r="D100" s="274"/>
      <c r="E100" s="275"/>
      <c r="F100" s="273"/>
      <c r="G100" s="276"/>
      <c r="H100" s="277"/>
      <c r="I100" s="277"/>
      <c r="J100" s="278"/>
      <c r="K100" s="276"/>
      <c r="L100" s="278"/>
      <c r="M100" s="276"/>
      <c r="N100"/>
      <c r="O100"/>
      <c r="P100"/>
      <c r="Q100"/>
      <c r="R100"/>
      <c r="S100"/>
      <c r="T100"/>
      <c r="U100"/>
    </row>
    <row r="101" spans="1:21" s="279" customFormat="1" ht="12.75" hidden="1">
      <c r="A101" s="273"/>
      <c r="B101" s="273"/>
      <c r="C101" s="273"/>
      <c r="D101" s="274"/>
      <c r="E101" s="275"/>
      <c r="F101" s="273"/>
      <c r="G101" s="276"/>
      <c r="H101" s="277"/>
      <c r="I101" s="277"/>
      <c r="J101" s="278"/>
      <c r="K101" s="276"/>
      <c r="L101" s="278"/>
      <c r="M101" s="276"/>
      <c r="N101"/>
      <c r="O101"/>
      <c r="P101"/>
      <c r="Q101"/>
      <c r="R101"/>
      <c r="S101"/>
      <c r="T101"/>
      <c r="U101"/>
    </row>
    <row r="102" spans="1:21" s="279" customFormat="1" ht="12.75" hidden="1">
      <c r="A102" s="273"/>
      <c r="B102" s="273"/>
      <c r="C102" s="273"/>
      <c r="D102" s="274"/>
      <c r="E102" s="275"/>
      <c r="F102" s="273"/>
      <c r="G102" s="276"/>
      <c r="H102" s="277"/>
      <c r="I102" s="277"/>
      <c r="J102" s="278"/>
      <c r="K102" s="276"/>
      <c r="L102" s="278"/>
      <c r="M102" s="276"/>
      <c r="N102"/>
      <c r="O102"/>
      <c r="P102"/>
      <c r="Q102"/>
      <c r="R102"/>
      <c r="S102"/>
      <c r="T102"/>
      <c r="U102"/>
    </row>
    <row r="103" spans="1:21" s="279" customFormat="1" ht="12.75" hidden="1">
      <c r="A103" s="273"/>
      <c r="B103" s="273"/>
      <c r="C103" s="273"/>
      <c r="D103" s="274"/>
      <c r="E103" s="275"/>
      <c r="F103" s="273"/>
      <c r="G103" s="276"/>
      <c r="H103" s="277"/>
      <c r="I103" s="277"/>
      <c r="J103" s="278"/>
      <c r="K103" s="276"/>
      <c r="L103" s="278"/>
      <c r="M103" s="276"/>
      <c r="N103"/>
      <c r="O103"/>
      <c r="P103"/>
      <c r="Q103"/>
      <c r="R103"/>
      <c r="S103"/>
      <c r="T103"/>
      <c r="U103"/>
    </row>
    <row r="104" spans="1:21" s="279" customFormat="1" ht="12.75" hidden="1">
      <c r="A104" s="273"/>
      <c r="B104" s="273"/>
      <c r="C104" s="273"/>
      <c r="D104" s="274"/>
      <c r="E104" s="275"/>
      <c r="F104" s="273"/>
      <c r="G104" s="276"/>
      <c r="H104" s="277"/>
      <c r="I104" s="277"/>
      <c r="J104" s="278"/>
      <c r="K104" s="276"/>
      <c r="L104" s="278"/>
      <c r="M104" s="276"/>
      <c r="N104"/>
      <c r="O104"/>
      <c r="P104"/>
      <c r="Q104"/>
      <c r="R104"/>
      <c r="S104"/>
      <c r="T104"/>
      <c r="U104"/>
    </row>
    <row r="105" spans="1:21" s="279" customFormat="1" ht="12.75" hidden="1">
      <c r="A105" s="273"/>
      <c r="B105" s="273"/>
      <c r="C105" s="273"/>
      <c r="D105" s="274"/>
      <c r="E105" s="275"/>
      <c r="F105" s="273"/>
      <c r="G105" s="276"/>
      <c r="H105" s="277"/>
      <c r="I105" s="277"/>
      <c r="J105" s="278"/>
      <c r="K105" s="276"/>
      <c r="L105" s="278"/>
      <c r="M105" s="276"/>
      <c r="N105"/>
      <c r="O105"/>
      <c r="P105"/>
      <c r="Q105"/>
      <c r="R105"/>
      <c r="S105"/>
      <c r="T105"/>
      <c r="U105"/>
    </row>
    <row r="106" spans="1:21" s="279" customFormat="1" ht="12.75" hidden="1">
      <c r="A106" s="273"/>
      <c r="B106" s="273"/>
      <c r="C106" s="273"/>
      <c r="D106" s="274"/>
      <c r="E106" s="275"/>
      <c r="F106" s="273"/>
      <c r="G106" s="276"/>
      <c r="H106" s="277"/>
      <c r="I106" s="277"/>
      <c r="J106" s="278"/>
      <c r="K106" s="276"/>
      <c r="L106" s="278"/>
      <c r="M106" s="276"/>
      <c r="N106"/>
      <c r="O106"/>
      <c r="P106"/>
      <c r="Q106"/>
      <c r="R106"/>
      <c r="S106"/>
      <c r="T106"/>
      <c r="U106"/>
    </row>
    <row r="107" spans="1:21" s="279" customFormat="1" ht="12.75" hidden="1">
      <c r="A107" s="273"/>
      <c r="B107" s="273"/>
      <c r="C107" s="273"/>
      <c r="D107" s="274"/>
      <c r="E107" s="275"/>
      <c r="F107" s="273"/>
      <c r="G107" s="276"/>
      <c r="H107" s="277"/>
      <c r="I107" s="277"/>
      <c r="J107" s="278"/>
      <c r="K107" s="276"/>
      <c r="L107" s="278"/>
      <c r="M107" s="276"/>
      <c r="N107"/>
      <c r="O107"/>
      <c r="P107"/>
      <c r="Q107"/>
      <c r="R107"/>
      <c r="S107"/>
      <c r="T107"/>
      <c r="U107"/>
    </row>
    <row r="108" spans="1:21" s="279" customFormat="1" ht="12.75" hidden="1">
      <c r="A108" s="273"/>
      <c r="B108" s="273"/>
      <c r="C108" s="273"/>
      <c r="D108" s="274"/>
      <c r="E108" s="275"/>
      <c r="F108" s="273"/>
      <c r="G108" s="276"/>
      <c r="H108" s="277"/>
      <c r="I108" s="277"/>
      <c r="J108" s="278"/>
      <c r="K108" s="276"/>
      <c r="L108" s="278"/>
      <c r="M108" s="276"/>
      <c r="N108"/>
      <c r="O108"/>
      <c r="P108"/>
      <c r="Q108"/>
      <c r="R108"/>
      <c r="S108"/>
      <c r="T108"/>
      <c r="U108"/>
    </row>
    <row r="109" spans="1:21" s="279" customFormat="1" ht="12.75" hidden="1">
      <c r="A109" s="273"/>
      <c r="B109" s="273"/>
      <c r="C109" s="273"/>
      <c r="D109" s="274"/>
      <c r="E109" s="275"/>
      <c r="F109" s="273"/>
      <c r="G109" s="276"/>
      <c r="H109" s="277"/>
      <c r="I109" s="277"/>
      <c r="J109" s="278"/>
      <c r="K109" s="276"/>
      <c r="L109" s="278"/>
      <c r="M109" s="276"/>
      <c r="N109"/>
      <c r="O109"/>
      <c r="P109"/>
      <c r="Q109"/>
      <c r="R109"/>
      <c r="S109"/>
      <c r="T109"/>
      <c r="U109"/>
    </row>
    <row r="110" spans="1:21" s="279" customFormat="1" ht="12.75" hidden="1">
      <c r="A110" s="273"/>
      <c r="B110" s="273"/>
      <c r="C110" s="273"/>
      <c r="D110" s="274"/>
      <c r="E110" s="275"/>
      <c r="F110" s="273"/>
      <c r="G110" s="276"/>
      <c r="H110" s="277"/>
      <c r="I110" s="277"/>
      <c r="J110" s="278"/>
      <c r="K110" s="276"/>
      <c r="L110" s="278"/>
      <c r="M110" s="276"/>
      <c r="N110"/>
      <c r="O110"/>
      <c r="P110"/>
      <c r="Q110"/>
      <c r="R110"/>
      <c r="S110"/>
      <c r="T110"/>
      <c r="U110"/>
    </row>
    <row r="111" spans="1:21" s="279" customFormat="1" ht="12.75" hidden="1">
      <c r="A111" s="273"/>
      <c r="B111" s="273"/>
      <c r="C111" s="273"/>
      <c r="D111" s="274"/>
      <c r="E111" s="275"/>
      <c r="F111" s="273"/>
      <c r="G111" s="276"/>
      <c r="H111" s="277"/>
      <c r="I111" s="277"/>
      <c r="J111" s="278"/>
      <c r="K111" s="276"/>
      <c r="L111" s="278"/>
      <c r="M111" s="276"/>
      <c r="N111"/>
      <c r="O111"/>
      <c r="P111"/>
      <c r="Q111"/>
      <c r="R111"/>
      <c r="S111"/>
      <c r="T111"/>
      <c r="U111"/>
    </row>
    <row r="112" spans="1:21" s="279" customFormat="1" ht="12.75" hidden="1">
      <c r="A112" s="273"/>
      <c r="B112" s="273"/>
      <c r="C112" s="273"/>
      <c r="D112" s="274"/>
      <c r="E112" s="275"/>
      <c r="F112" s="273"/>
      <c r="G112" s="276"/>
      <c r="H112" s="277"/>
      <c r="I112" s="277"/>
      <c r="J112" s="278"/>
      <c r="K112" s="276"/>
      <c r="L112" s="278"/>
      <c r="M112" s="276"/>
      <c r="N112"/>
      <c r="O112"/>
      <c r="P112"/>
      <c r="Q112"/>
      <c r="R112"/>
      <c r="S112"/>
      <c r="T112"/>
      <c r="U112"/>
    </row>
    <row r="113" spans="1:21" s="279" customFormat="1" ht="12.75" hidden="1">
      <c r="A113" s="273"/>
      <c r="B113" s="273"/>
      <c r="C113" s="273"/>
      <c r="D113" s="274"/>
      <c r="E113" s="275"/>
      <c r="F113" s="273"/>
      <c r="G113" s="276"/>
      <c r="H113" s="277"/>
      <c r="I113" s="277"/>
      <c r="J113" s="278"/>
      <c r="K113" s="276"/>
      <c r="L113" s="278"/>
      <c r="M113" s="276"/>
      <c r="N113"/>
      <c r="O113"/>
      <c r="P113"/>
      <c r="Q113"/>
      <c r="R113"/>
      <c r="S113"/>
      <c r="T113"/>
      <c r="U113"/>
    </row>
    <row r="114" spans="1:21" s="279" customFormat="1" ht="12.75" hidden="1">
      <c r="A114" s="273"/>
      <c r="B114" s="273"/>
      <c r="C114" s="273"/>
      <c r="D114" s="274"/>
      <c r="E114" s="275"/>
      <c r="F114" s="273"/>
      <c r="G114" s="276"/>
      <c r="H114" s="277"/>
      <c r="I114" s="277"/>
      <c r="J114" s="278"/>
      <c r="K114" s="276"/>
      <c r="L114" s="278"/>
      <c r="M114" s="276"/>
      <c r="N114"/>
      <c r="O114"/>
      <c r="P114"/>
      <c r="Q114"/>
      <c r="R114"/>
      <c r="S114"/>
      <c r="T114"/>
      <c r="U114"/>
    </row>
    <row r="115" spans="1:21" s="279" customFormat="1" ht="12.75" hidden="1">
      <c r="A115" s="273"/>
      <c r="B115" s="273"/>
      <c r="C115" s="273"/>
      <c r="D115" s="274"/>
      <c r="E115" s="275"/>
      <c r="F115" s="273"/>
      <c r="G115" s="276"/>
      <c r="H115" s="277"/>
      <c r="I115" s="277"/>
      <c r="J115" s="278"/>
      <c r="K115" s="276"/>
      <c r="L115" s="278"/>
      <c r="M115" s="276"/>
      <c r="N115"/>
      <c r="O115"/>
      <c r="P115"/>
      <c r="Q115"/>
      <c r="R115"/>
      <c r="S115"/>
      <c r="T115"/>
      <c r="U115"/>
    </row>
    <row r="116" spans="1:21" s="279" customFormat="1" ht="12.75" hidden="1">
      <c r="A116" s="273"/>
      <c r="B116" s="273"/>
      <c r="C116" s="273"/>
      <c r="D116" s="274"/>
      <c r="E116" s="275"/>
      <c r="F116" s="273"/>
      <c r="G116" s="276"/>
      <c r="H116" s="277"/>
      <c r="I116" s="277"/>
      <c r="J116" s="278"/>
      <c r="K116" s="276"/>
      <c r="L116" s="278"/>
      <c r="M116" s="276"/>
      <c r="N116"/>
      <c r="O116"/>
      <c r="P116"/>
      <c r="Q116"/>
      <c r="R116"/>
      <c r="S116"/>
      <c r="T116"/>
      <c r="U116"/>
    </row>
    <row r="117" spans="1:21" s="279" customFormat="1" ht="12.75" hidden="1">
      <c r="A117" s="273"/>
      <c r="B117" s="273"/>
      <c r="C117" s="273"/>
      <c r="D117" s="274"/>
      <c r="E117" s="275"/>
      <c r="F117" s="273"/>
      <c r="G117" s="276"/>
      <c r="H117" s="277"/>
      <c r="I117" s="277"/>
      <c r="J117" s="278"/>
      <c r="K117" s="276"/>
      <c r="L117" s="278"/>
      <c r="M117" s="276"/>
      <c r="N117"/>
      <c r="O117"/>
      <c r="P117"/>
      <c r="Q117"/>
      <c r="R117"/>
      <c r="S117"/>
      <c r="T117"/>
      <c r="U117"/>
    </row>
    <row r="118" spans="1:21" s="279" customFormat="1" ht="12.75" hidden="1">
      <c r="A118" s="273"/>
      <c r="B118" s="273"/>
      <c r="C118" s="273"/>
      <c r="D118" s="274"/>
      <c r="E118" s="275"/>
      <c r="F118" s="273"/>
      <c r="G118" s="276"/>
      <c r="H118" s="277"/>
      <c r="I118" s="277"/>
      <c r="J118" s="278"/>
      <c r="K118" s="276"/>
      <c r="L118" s="278"/>
      <c r="M118" s="276"/>
      <c r="N118"/>
      <c r="O118"/>
      <c r="P118"/>
      <c r="Q118"/>
      <c r="R118"/>
      <c r="S118"/>
      <c r="T118"/>
      <c r="U118"/>
    </row>
    <row r="119" spans="1:21" s="279" customFormat="1" ht="12.75" hidden="1">
      <c r="A119" s="273"/>
      <c r="B119" s="273"/>
      <c r="C119" s="273"/>
      <c r="D119" s="274"/>
      <c r="E119" s="275"/>
      <c r="F119" s="273"/>
      <c r="G119" s="276"/>
      <c r="H119" s="277"/>
      <c r="I119" s="277"/>
      <c r="J119" s="278"/>
      <c r="K119" s="276"/>
      <c r="L119" s="278"/>
      <c r="M119" s="276"/>
      <c r="N119"/>
      <c r="O119"/>
      <c r="P119"/>
      <c r="Q119"/>
      <c r="R119"/>
      <c r="S119"/>
      <c r="T119"/>
      <c r="U119"/>
    </row>
    <row r="120" spans="1:21" s="279" customFormat="1" ht="12.75" hidden="1">
      <c r="A120" s="273"/>
      <c r="B120" s="273"/>
      <c r="C120" s="273"/>
      <c r="D120" s="274"/>
      <c r="E120" s="275"/>
      <c r="F120" s="273"/>
      <c r="G120" s="276"/>
      <c r="H120" s="277"/>
      <c r="I120" s="277"/>
      <c r="J120" s="278"/>
      <c r="K120" s="276"/>
      <c r="L120" s="278"/>
      <c r="M120" s="276"/>
      <c r="N120"/>
      <c r="O120"/>
      <c r="P120"/>
      <c r="Q120"/>
      <c r="R120"/>
      <c r="S120"/>
      <c r="T120"/>
      <c r="U120"/>
    </row>
    <row r="121" spans="1:21" s="279" customFormat="1" ht="12.75" hidden="1">
      <c r="A121" s="273"/>
      <c r="B121" s="273"/>
      <c r="C121" s="273"/>
      <c r="D121" s="274"/>
      <c r="E121" s="275"/>
      <c r="F121" s="273"/>
      <c r="G121" s="276"/>
      <c r="H121" s="277"/>
      <c r="I121" s="277"/>
      <c r="J121" s="278"/>
      <c r="K121" s="276"/>
      <c r="L121" s="278"/>
      <c r="M121" s="276"/>
      <c r="N121"/>
      <c r="O121"/>
      <c r="P121"/>
      <c r="Q121"/>
      <c r="R121"/>
      <c r="S121"/>
      <c r="T121"/>
      <c r="U121"/>
    </row>
    <row r="122" spans="1:21" s="279" customFormat="1" ht="12.75" hidden="1">
      <c r="A122" s="273"/>
      <c r="B122" s="273"/>
      <c r="C122" s="273"/>
      <c r="D122" s="274"/>
      <c r="E122" s="275"/>
      <c r="F122" s="273"/>
      <c r="G122" s="276"/>
      <c r="H122" s="277"/>
      <c r="I122" s="277"/>
      <c r="J122" s="278"/>
      <c r="K122" s="276"/>
      <c r="L122" s="278"/>
      <c r="M122" s="276"/>
      <c r="N122"/>
      <c r="O122"/>
      <c r="P122"/>
      <c r="Q122"/>
      <c r="R122"/>
      <c r="S122"/>
      <c r="T122"/>
      <c r="U122"/>
    </row>
    <row r="123" spans="1:21" s="279" customFormat="1" ht="12.75" hidden="1">
      <c r="A123" s="273"/>
      <c r="B123" s="273"/>
      <c r="C123" s="273"/>
      <c r="D123" s="274"/>
      <c r="E123" s="275"/>
      <c r="F123" s="273"/>
      <c r="G123" s="276"/>
      <c r="H123" s="277"/>
      <c r="I123" s="277"/>
      <c r="J123" s="278"/>
      <c r="K123" s="276"/>
      <c r="L123" s="278"/>
      <c r="M123" s="276"/>
      <c r="N123"/>
      <c r="O123"/>
      <c r="P123"/>
      <c r="Q123"/>
      <c r="R123"/>
      <c r="S123"/>
      <c r="T123"/>
      <c r="U123"/>
    </row>
    <row r="124" spans="1:21" s="279" customFormat="1" ht="12.75" hidden="1">
      <c r="A124" s="273"/>
      <c r="B124" s="273"/>
      <c r="C124" s="273"/>
      <c r="D124" s="274"/>
      <c r="E124" s="275"/>
      <c r="F124" s="273"/>
      <c r="G124" s="276"/>
      <c r="H124" s="277"/>
      <c r="I124" s="277"/>
      <c r="J124" s="278"/>
      <c r="K124" s="276"/>
      <c r="L124" s="278"/>
      <c r="M124" s="276"/>
      <c r="N124"/>
      <c r="O124"/>
      <c r="P124"/>
      <c r="Q124"/>
      <c r="R124"/>
      <c r="S124"/>
      <c r="T124"/>
      <c r="U124"/>
    </row>
    <row r="125" spans="1:21" s="284" customFormat="1" ht="25.5" customHeight="1" hidden="1">
      <c r="A125" s="273"/>
      <c r="B125" s="273"/>
      <c r="C125" s="273"/>
      <c r="D125" s="274"/>
      <c r="E125" s="275"/>
      <c r="F125" s="273"/>
      <c r="G125" s="276"/>
      <c r="H125" s="277"/>
      <c r="I125" s="277"/>
      <c r="J125" s="278"/>
      <c r="K125" s="276"/>
      <c r="L125" s="278"/>
      <c r="M125" s="276"/>
      <c r="N125"/>
      <c r="O125"/>
      <c r="P125"/>
      <c r="Q125"/>
      <c r="R125"/>
      <c r="S125"/>
      <c r="T125"/>
      <c r="U125"/>
    </row>
    <row r="126" spans="2:24" s="268" customFormat="1" ht="12.75" hidden="1">
      <c r="B126" s="269"/>
      <c r="D126" s="270"/>
      <c r="E126" s="270"/>
      <c r="H126" s="277"/>
      <c r="I126" s="271"/>
      <c r="K126" s="272"/>
      <c r="M126" s="272"/>
      <c r="N126"/>
      <c r="O126"/>
      <c r="P126"/>
      <c r="Q126"/>
      <c r="R126"/>
      <c r="S126"/>
      <c r="T126"/>
      <c r="U126"/>
      <c r="X126" s="281"/>
    </row>
    <row r="127" spans="1:21" s="279" customFormat="1" ht="12.75" hidden="1">
      <c r="A127" s="273"/>
      <c r="B127" s="273"/>
      <c r="C127" s="273"/>
      <c r="D127" s="274"/>
      <c r="E127" s="275"/>
      <c r="F127" s="273"/>
      <c r="G127" s="276"/>
      <c r="H127" s="277"/>
      <c r="I127" s="277"/>
      <c r="J127" s="278"/>
      <c r="K127" s="276"/>
      <c r="L127" s="278"/>
      <c r="M127" s="276"/>
      <c r="N127"/>
      <c r="O127"/>
      <c r="P127"/>
      <c r="Q127"/>
      <c r="R127"/>
      <c r="S127"/>
      <c r="T127"/>
      <c r="U127"/>
    </row>
    <row r="128" spans="1:21" s="279" customFormat="1" ht="12.75" hidden="1">
      <c r="A128" s="273"/>
      <c r="B128" s="273"/>
      <c r="C128" s="273"/>
      <c r="D128" s="274"/>
      <c r="E128" s="275"/>
      <c r="F128" s="273"/>
      <c r="G128" s="276"/>
      <c r="H128" s="277"/>
      <c r="I128" s="277"/>
      <c r="J128" s="278"/>
      <c r="K128" s="276"/>
      <c r="L128" s="278"/>
      <c r="M128" s="276"/>
      <c r="N128"/>
      <c r="O128"/>
      <c r="P128"/>
      <c r="Q128"/>
      <c r="R128"/>
      <c r="S128"/>
      <c r="T128"/>
      <c r="U128"/>
    </row>
    <row r="129" spans="1:21" s="279" customFormat="1" ht="12.75" hidden="1">
      <c r="A129" s="273"/>
      <c r="B129" s="273"/>
      <c r="C129" s="273"/>
      <c r="D129" s="274"/>
      <c r="E129" s="275"/>
      <c r="F129" s="273"/>
      <c r="G129" s="276"/>
      <c r="H129" s="277"/>
      <c r="I129" s="277"/>
      <c r="J129" s="278"/>
      <c r="K129" s="276"/>
      <c r="L129" s="278"/>
      <c r="M129" s="276"/>
      <c r="N129"/>
      <c r="O129"/>
      <c r="P129"/>
      <c r="Q129"/>
      <c r="R129"/>
      <c r="S129"/>
      <c r="T129"/>
      <c r="U129"/>
    </row>
    <row r="130" spans="1:21" s="279" customFormat="1" ht="12.75" hidden="1">
      <c r="A130" s="273"/>
      <c r="B130" s="273"/>
      <c r="C130" s="273"/>
      <c r="D130" s="274"/>
      <c r="E130" s="275"/>
      <c r="F130" s="273"/>
      <c r="G130" s="276"/>
      <c r="H130" s="277"/>
      <c r="I130" s="277"/>
      <c r="J130" s="278"/>
      <c r="K130" s="276"/>
      <c r="L130" s="278"/>
      <c r="M130" s="276"/>
      <c r="N130"/>
      <c r="O130"/>
      <c r="P130"/>
      <c r="Q130"/>
      <c r="R130"/>
      <c r="S130"/>
      <c r="T130"/>
      <c r="U130"/>
    </row>
    <row r="131" spans="1:21" s="279" customFormat="1" ht="12.75" hidden="1">
      <c r="A131" s="273"/>
      <c r="B131" s="273"/>
      <c r="C131" s="273"/>
      <c r="D131" s="274"/>
      <c r="E131" s="275"/>
      <c r="F131" s="273"/>
      <c r="G131" s="276"/>
      <c r="H131" s="277"/>
      <c r="I131" s="277"/>
      <c r="J131" s="278"/>
      <c r="K131" s="276"/>
      <c r="L131" s="278"/>
      <c r="M131" s="276"/>
      <c r="N131"/>
      <c r="O131"/>
      <c r="P131"/>
      <c r="Q131"/>
      <c r="R131"/>
      <c r="S131"/>
      <c r="T131"/>
      <c r="U131"/>
    </row>
    <row r="132" spans="1:21" s="279" customFormat="1" ht="12.75" hidden="1">
      <c r="A132" s="273"/>
      <c r="B132" s="273"/>
      <c r="C132" s="273"/>
      <c r="D132" s="274"/>
      <c r="E132" s="275"/>
      <c r="F132" s="273"/>
      <c r="G132" s="276"/>
      <c r="H132" s="277"/>
      <c r="I132" s="277"/>
      <c r="J132" s="278"/>
      <c r="K132" s="276"/>
      <c r="L132" s="278"/>
      <c r="M132" s="276"/>
      <c r="N132"/>
      <c r="O132"/>
      <c r="P132"/>
      <c r="Q132"/>
      <c r="R132"/>
      <c r="S132"/>
      <c r="T132"/>
      <c r="U132"/>
    </row>
    <row r="133" spans="1:21" s="279" customFormat="1" ht="12.75" hidden="1">
      <c r="A133" s="273"/>
      <c r="B133" s="273"/>
      <c r="C133" s="273"/>
      <c r="D133" s="274"/>
      <c r="E133" s="275"/>
      <c r="F133" s="273"/>
      <c r="G133" s="276"/>
      <c r="H133" s="277"/>
      <c r="I133" s="277"/>
      <c r="J133" s="278"/>
      <c r="K133" s="276"/>
      <c r="L133" s="278"/>
      <c r="M133" s="276"/>
      <c r="N133"/>
      <c r="O133"/>
      <c r="P133"/>
      <c r="Q133"/>
      <c r="R133"/>
      <c r="S133"/>
      <c r="T133"/>
      <c r="U133"/>
    </row>
    <row r="134" spans="1:21" s="284" customFormat="1" ht="12.75" hidden="1">
      <c r="A134" s="273"/>
      <c r="B134" s="273"/>
      <c r="C134" s="273"/>
      <c r="D134" s="274"/>
      <c r="E134" s="275"/>
      <c r="F134" s="273"/>
      <c r="G134" s="276"/>
      <c r="H134" s="277"/>
      <c r="I134" s="277"/>
      <c r="J134" s="282"/>
      <c r="K134" s="283"/>
      <c r="L134" s="282"/>
      <c r="M134" s="283"/>
      <c r="N134"/>
      <c r="O134"/>
      <c r="P134"/>
      <c r="Q134"/>
      <c r="R134"/>
      <c r="S134"/>
      <c r="T134"/>
      <c r="U134"/>
    </row>
    <row r="135" spans="1:21" s="284" customFormat="1" ht="12.75" hidden="1">
      <c r="A135" s="273"/>
      <c r="B135" s="273"/>
      <c r="C135" s="273"/>
      <c r="D135" s="274"/>
      <c r="E135" s="275"/>
      <c r="F135" s="273"/>
      <c r="G135" s="276"/>
      <c r="H135" s="277"/>
      <c r="I135" s="277"/>
      <c r="J135" s="282"/>
      <c r="K135" s="283"/>
      <c r="L135" s="282"/>
      <c r="M135" s="283"/>
      <c r="N135"/>
      <c r="O135"/>
      <c r="P135"/>
      <c r="Q135"/>
      <c r="R135"/>
      <c r="S135"/>
      <c r="T135"/>
      <c r="U135"/>
    </row>
    <row r="136" spans="1:21" s="284" customFormat="1" ht="12.75" hidden="1">
      <c r="A136" s="273"/>
      <c r="B136" s="273"/>
      <c r="C136" s="273"/>
      <c r="D136" s="274"/>
      <c r="E136" s="275"/>
      <c r="F136" s="273"/>
      <c r="G136" s="276"/>
      <c r="H136" s="277"/>
      <c r="I136" s="277"/>
      <c r="J136" s="282"/>
      <c r="K136" s="283"/>
      <c r="L136" s="282"/>
      <c r="M136" s="283"/>
      <c r="N136"/>
      <c r="O136"/>
      <c r="P136"/>
      <c r="Q136"/>
      <c r="R136"/>
      <c r="S136"/>
      <c r="T136"/>
      <c r="U136"/>
    </row>
    <row r="137" spans="2:21" s="268" customFormat="1" ht="12.75" hidden="1">
      <c r="B137" s="269"/>
      <c r="D137" s="270"/>
      <c r="E137" s="270"/>
      <c r="H137" s="280"/>
      <c r="I137" s="271"/>
      <c r="K137" s="272"/>
      <c r="M137" s="272"/>
      <c r="N137"/>
      <c r="O137"/>
      <c r="P137"/>
      <c r="Q137"/>
      <c r="R137"/>
      <c r="S137"/>
      <c r="T137"/>
      <c r="U137"/>
    </row>
    <row r="138" spans="1:21" s="279" customFormat="1" ht="12.75" hidden="1">
      <c r="A138" s="273"/>
      <c r="B138" s="273"/>
      <c r="C138" s="273"/>
      <c r="D138" s="274"/>
      <c r="E138" s="275"/>
      <c r="F138" s="273"/>
      <c r="G138" s="276"/>
      <c r="H138" s="277"/>
      <c r="I138" s="277"/>
      <c r="J138" s="278"/>
      <c r="K138" s="276"/>
      <c r="L138" s="278"/>
      <c r="M138" s="276"/>
      <c r="N138"/>
      <c r="O138"/>
      <c r="P138"/>
      <c r="Q138"/>
      <c r="R138"/>
      <c r="S138"/>
      <c r="T138"/>
      <c r="U138"/>
    </row>
    <row r="139" spans="1:21" s="279" customFormat="1" ht="12.75" hidden="1">
      <c r="A139" s="273"/>
      <c r="B139" s="273"/>
      <c r="C139" s="273"/>
      <c r="D139" s="274"/>
      <c r="E139" s="275"/>
      <c r="F139" s="273"/>
      <c r="G139" s="276"/>
      <c r="H139" s="277"/>
      <c r="I139" s="277"/>
      <c r="J139" s="278"/>
      <c r="K139" s="276"/>
      <c r="L139" s="278"/>
      <c r="M139" s="276"/>
      <c r="N139"/>
      <c r="O139"/>
      <c r="P139"/>
      <c r="Q139"/>
      <c r="R139"/>
      <c r="S139"/>
      <c r="T139"/>
      <c r="U139"/>
    </row>
    <row r="140" spans="1:21" s="279" customFormat="1" ht="12.75" hidden="1">
      <c r="A140" s="273"/>
      <c r="B140" s="273"/>
      <c r="C140" s="273"/>
      <c r="D140" s="274"/>
      <c r="E140" s="275"/>
      <c r="F140" s="273"/>
      <c r="G140" s="276"/>
      <c r="H140" s="277"/>
      <c r="I140" s="277"/>
      <c r="J140" s="278"/>
      <c r="K140" s="276"/>
      <c r="L140" s="278"/>
      <c r="M140" s="276"/>
      <c r="N140"/>
      <c r="O140"/>
      <c r="P140"/>
      <c r="Q140"/>
      <c r="R140"/>
      <c r="S140"/>
      <c r="T140"/>
      <c r="U140"/>
    </row>
    <row r="141" spans="1:21" s="279" customFormat="1" ht="12.75" hidden="1">
      <c r="A141" s="273"/>
      <c r="B141" s="273"/>
      <c r="C141" s="273"/>
      <c r="D141" s="274"/>
      <c r="E141" s="275"/>
      <c r="F141" s="273"/>
      <c r="G141" s="276"/>
      <c r="H141" s="277"/>
      <c r="I141" s="277"/>
      <c r="J141" s="278"/>
      <c r="K141" s="276"/>
      <c r="L141" s="278"/>
      <c r="M141" s="276"/>
      <c r="N141"/>
      <c r="O141"/>
      <c r="P141"/>
      <c r="Q141"/>
      <c r="R141"/>
      <c r="S141"/>
      <c r="T141"/>
      <c r="U141"/>
    </row>
    <row r="142" spans="1:21" s="279" customFormat="1" ht="12.75" hidden="1">
      <c r="A142" s="273"/>
      <c r="B142" s="273"/>
      <c r="C142" s="273"/>
      <c r="D142" s="274"/>
      <c r="E142" s="275"/>
      <c r="F142" s="273"/>
      <c r="G142" s="276"/>
      <c r="H142" s="277"/>
      <c r="I142" s="277"/>
      <c r="J142" s="278"/>
      <c r="K142" s="276"/>
      <c r="L142" s="278"/>
      <c r="M142" s="276"/>
      <c r="N142"/>
      <c r="O142"/>
      <c r="P142"/>
      <c r="Q142"/>
      <c r="R142"/>
      <c r="S142"/>
      <c r="T142"/>
      <c r="U142"/>
    </row>
    <row r="143" spans="1:21" s="279" customFormat="1" ht="12.75" hidden="1">
      <c r="A143" s="273"/>
      <c r="B143" s="273"/>
      <c r="C143" s="273"/>
      <c r="D143" s="274"/>
      <c r="E143" s="275"/>
      <c r="F143" s="273"/>
      <c r="G143" s="276"/>
      <c r="H143" s="277"/>
      <c r="I143" s="277"/>
      <c r="J143" s="278"/>
      <c r="K143" s="276"/>
      <c r="L143" s="278"/>
      <c r="M143" s="276"/>
      <c r="N143"/>
      <c r="O143"/>
      <c r="P143"/>
      <c r="Q143"/>
      <c r="R143"/>
      <c r="S143"/>
      <c r="T143"/>
      <c r="U143"/>
    </row>
    <row r="144" spans="1:21" s="279" customFormat="1" ht="12.75" hidden="1">
      <c r="A144" s="273"/>
      <c r="B144" s="273"/>
      <c r="C144" s="273"/>
      <c r="D144" s="274"/>
      <c r="E144" s="275"/>
      <c r="F144" s="273"/>
      <c r="G144" s="276"/>
      <c r="H144" s="277"/>
      <c r="I144" s="277"/>
      <c r="J144" s="278"/>
      <c r="K144" s="276"/>
      <c r="L144" s="278"/>
      <c r="M144" s="276"/>
      <c r="N144"/>
      <c r="O144"/>
      <c r="P144"/>
      <c r="Q144"/>
      <c r="R144"/>
      <c r="S144"/>
      <c r="T144"/>
      <c r="U144"/>
    </row>
    <row r="145" spans="2:21" s="267" customFormat="1" ht="12.75" hidden="1">
      <c r="B145" s="285"/>
      <c r="D145" s="286"/>
      <c r="E145" s="286"/>
      <c r="H145" s="280"/>
      <c r="I145" s="287"/>
      <c r="K145" s="288"/>
      <c r="M145" s="288"/>
      <c r="N145"/>
      <c r="O145"/>
      <c r="P145"/>
      <c r="Q145"/>
      <c r="R145"/>
      <c r="S145"/>
      <c r="T145"/>
      <c r="U145"/>
    </row>
    <row r="146" spans="2:21" s="268" customFormat="1" ht="12.75" hidden="1">
      <c r="B146" s="269"/>
      <c r="D146" s="270"/>
      <c r="E146" s="270"/>
      <c r="H146" s="280"/>
      <c r="I146" s="271"/>
      <c r="K146" s="272"/>
      <c r="M146" s="272"/>
      <c r="N146"/>
      <c r="O146"/>
      <c r="P146"/>
      <c r="Q146"/>
      <c r="R146"/>
      <c r="S146"/>
      <c r="T146"/>
      <c r="U146"/>
    </row>
    <row r="147" spans="1:21" s="279" customFormat="1" ht="12.75" hidden="1">
      <c r="A147" s="273"/>
      <c r="B147" s="273"/>
      <c r="C147" s="273"/>
      <c r="D147" s="274"/>
      <c r="E147" s="275"/>
      <c r="F147" s="273"/>
      <c r="G147" s="276"/>
      <c r="H147" s="277"/>
      <c r="I147" s="277"/>
      <c r="J147" s="278"/>
      <c r="K147" s="276"/>
      <c r="L147" s="278"/>
      <c r="M147" s="276"/>
      <c r="N147"/>
      <c r="O147"/>
      <c r="P147"/>
      <c r="Q147"/>
      <c r="R147"/>
      <c r="S147"/>
      <c r="T147"/>
      <c r="U147"/>
    </row>
    <row r="148" spans="1:21" s="279" customFormat="1" ht="12.75" hidden="1">
      <c r="A148" s="273"/>
      <c r="B148" s="273"/>
      <c r="C148" s="273"/>
      <c r="D148" s="274"/>
      <c r="E148" s="275"/>
      <c r="F148" s="273"/>
      <c r="G148" s="276"/>
      <c r="H148" s="277"/>
      <c r="I148" s="277"/>
      <c r="J148" s="278"/>
      <c r="K148" s="276"/>
      <c r="L148" s="278"/>
      <c r="M148" s="276"/>
      <c r="N148"/>
      <c r="O148"/>
      <c r="P148"/>
      <c r="Q148"/>
      <c r="R148"/>
      <c r="S148"/>
      <c r="T148"/>
      <c r="U148"/>
    </row>
    <row r="149" spans="1:21" s="279" customFormat="1" ht="12.75" hidden="1">
      <c r="A149" s="273"/>
      <c r="B149" s="273"/>
      <c r="C149" s="273"/>
      <c r="D149" s="274"/>
      <c r="E149" s="275"/>
      <c r="F149" s="273"/>
      <c r="G149" s="276"/>
      <c r="H149" s="277"/>
      <c r="I149" s="277"/>
      <c r="J149" s="278"/>
      <c r="K149" s="276"/>
      <c r="L149" s="278"/>
      <c r="M149" s="276"/>
      <c r="N149"/>
      <c r="O149"/>
      <c r="P149"/>
      <c r="Q149"/>
      <c r="R149"/>
      <c r="S149"/>
      <c r="T149"/>
      <c r="U149"/>
    </row>
    <row r="150" spans="1:21" s="279" customFormat="1" ht="12.75" hidden="1">
      <c r="A150" s="273"/>
      <c r="B150" s="273"/>
      <c r="C150" s="273"/>
      <c r="D150" s="274"/>
      <c r="E150" s="275"/>
      <c r="F150" s="273"/>
      <c r="G150" s="276"/>
      <c r="H150" s="277"/>
      <c r="I150" s="277"/>
      <c r="J150" s="278"/>
      <c r="K150" s="276"/>
      <c r="L150" s="278"/>
      <c r="M150" s="276"/>
      <c r="N150"/>
      <c r="O150"/>
      <c r="P150"/>
      <c r="Q150"/>
      <c r="R150"/>
      <c r="S150"/>
      <c r="T150"/>
      <c r="U150"/>
    </row>
    <row r="151" spans="1:21" s="279" customFormat="1" ht="12.75" hidden="1">
      <c r="A151" s="273"/>
      <c r="B151" s="273"/>
      <c r="C151" s="273"/>
      <c r="D151" s="274"/>
      <c r="E151" s="275"/>
      <c r="F151" s="273"/>
      <c r="G151" s="276"/>
      <c r="H151" s="277"/>
      <c r="I151" s="277"/>
      <c r="J151" s="278"/>
      <c r="K151" s="276"/>
      <c r="L151" s="278"/>
      <c r="M151" s="276"/>
      <c r="N151"/>
      <c r="O151"/>
      <c r="P151"/>
      <c r="Q151"/>
      <c r="R151"/>
      <c r="S151"/>
      <c r="T151"/>
      <c r="U151"/>
    </row>
    <row r="152" spans="1:21" s="279" customFormat="1" ht="12.75" hidden="1">
      <c r="A152" s="273"/>
      <c r="B152" s="273"/>
      <c r="C152" s="273"/>
      <c r="D152" s="274"/>
      <c r="E152" s="275"/>
      <c r="F152" s="273"/>
      <c r="G152" s="276"/>
      <c r="H152" s="277"/>
      <c r="I152" s="277"/>
      <c r="J152" s="278"/>
      <c r="K152" s="276"/>
      <c r="L152" s="278"/>
      <c r="M152" s="276"/>
      <c r="N152"/>
      <c r="O152"/>
      <c r="P152"/>
      <c r="Q152"/>
      <c r="R152"/>
      <c r="S152"/>
      <c r="T152"/>
      <c r="U152"/>
    </row>
    <row r="153" spans="2:21" s="268" customFormat="1" ht="12.75" hidden="1">
      <c r="B153" s="269"/>
      <c r="D153" s="270"/>
      <c r="E153" s="270"/>
      <c r="H153" s="280"/>
      <c r="I153" s="271"/>
      <c r="K153" s="272"/>
      <c r="M153" s="272"/>
      <c r="N153"/>
      <c r="O153"/>
      <c r="P153"/>
      <c r="Q153"/>
      <c r="R153"/>
      <c r="S153"/>
      <c r="T153"/>
      <c r="U153"/>
    </row>
    <row r="154" spans="1:21" s="284" customFormat="1" ht="25.5" customHeight="1" hidden="1">
      <c r="A154" s="289"/>
      <c r="B154" s="289"/>
      <c r="C154" s="289"/>
      <c r="D154" s="290"/>
      <c r="E154" s="291"/>
      <c r="F154" s="289"/>
      <c r="G154" s="283"/>
      <c r="H154" s="292"/>
      <c r="I154" s="292"/>
      <c r="J154" s="282"/>
      <c r="K154" s="283"/>
      <c r="L154" s="282"/>
      <c r="M154" s="283"/>
      <c r="N154"/>
      <c r="O154"/>
      <c r="P154"/>
      <c r="Q154"/>
      <c r="R154"/>
      <c r="S154"/>
      <c r="T154"/>
      <c r="U154"/>
    </row>
    <row r="155" spans="1:21" s="279" customFormat="1" ht="25.5" customHeight="1" hidden="1">
      <c r="A155" s="273"/>
      <c r="B155" s="273"/>
      <c r="C155" s="273"/>
      <c r="D155" s="274"/>
      <c r="E155" s="275"/>
      <c r="F155" s="273"/>
      <c r="G155" s="276"/>
      <c r="H155" s="277"/>
      <c r="I155" s="277"/>
      <c r="J155" s="278"/>
      <c r="K155" s="276"/>
      <c r="L155" s="278"/>
      <c r="M155" s="276"/>
      <c r="N155"/>
      <c r="O155"/>
      <c r="P155"/>
      <c r="Q155"/>
      <c r="R155"/>
      <c r="S155"/>
      <c r="T155"/>
      <c r="U155"/>
    </row>
    <row r="156" spans="1:21" s="279" customFormat="1" ht="12.75" hidden="1">
      <c r="A156" s="273"/>
      <c r="B156" s="273"/>
      <c r="C156" s="273"/>
      <c r="D156" s="274"/>
      <c r="E156" s="275"/>
      <c r="F156" s="273"/>
      <c r="G156" s="276"/>
      <c r="H156" s="277"/>
      <c r="I156" s="277"/>
      <c r="J156" s="278"/>
      <c r="K156" s="276"/>
      <c r="L156" s="278"/>
      <c r="M156" s="276"/>
      <c r="N156"/>
      <c r="O156"/>
      <c r="P156"/>
      <c r="Q156"/>
      <c r="R156"/>
      <c r="S156"/>
      <c r="T156"/>
      <c r="U156"/>
    </row>
    <row r="157" spans="1:21" s="279" customFormat="1" ht="12.75" hidden="1">
      <c r="A157" s="273"/>
      <c r="B157" s="273"/>
      <c r="C157" s="273"/>
      <c r="D157" s="274"/>
      <c r="E157" s="275"/>
      <c r="F157" s="273"/>
      <c r="G157" s="276"/>
      <c r="H157" s="277"/>
      <c r="I157" s="277"/>
      <c r="J157" s="278"/>
      <c r="K157" s="276"/>
      <c r="L157" s="278"/>
      <c r="M157" s="276"/>
      <c r="N157"/>
      <c r="O157"/>
      <c r="P157"/>
      <c r="Q157"/>
      <c r="R157"/>
      <c r="S157"/>
      <c r="T157"/>
      <c r="U157"/>
    </row>
    <row r="158" spans="1:21" s="279" customFormat="1" ht="12.75" hidden="1">
      <c r="A158" s="273"/>
      <c r="B158" s="273"/>
      <c r="C158" s="273"/>
      <c r="D158" s="274"/>
      <c r="E158" s="275"/>
      <c r="F158" s="273"/>
      <c r="G158" s="276"/>
      <c r="H158" s="277"/>
      <c r="I158" s="277"/>
      <c r="J158" s="278"/>
      <c r="K158" s="276"/>
      <c r="L158" s="278"/>
      <c r="M158" s="276"/>
      <c r="N158"/>
      <c r="O158"/>
      <c r="P158"/>
      <c r="Q158"/>
      <c r="R158"/>
      <c r="S158"/>
      <c r="T158"/>
      <c r="U158"/>
    </row>
    <row r="159" spans="1:21" s="279" customFormat="1" ht="12.75" hidden="1">
      <c r="A159" s="273"/>
      <c r="B159" s="273"/>
      <c r="C159" s="273"/>
      <c r="D159" s="274"/>
      <c r="E159" s="275"/>
      <c r="F159" s="273"/>
      <c r="G159" s="276"/>
      <c r="H159" s="277"/>
      <c r="I159" s="277"/>
      <c r="J159" s="278"/>
      <c r="K159" s="276"/>
      <c r="L159" s="278"/>
      <c r="M159" s="276"/>
      <c r="N159"/>
      <c r="O159"/>
      <c r="P159"/>
      <c r="Q159"/>
      <c r="R159"/>
      <c r="S159"/>
      <c r="T159"/>
      <c r="U159"/>
    </row>
    <row r="160" spans="1:21" s="279" customFormat="1" ht="12.75" hidden="1">
      <c r="A160" s="273"/>
      <c r="B160" s="273"/>
      <c r="C160" s="273"/>
      <c r="D160" s="274"/>
      <c r="E160" s="275"/>
      <c r="F160" s="273"/>
      <c r="G160" s="276"/>
      <c r="H160" s="277"/>
      <c r="I160" s="277"/>
      <c r="J160" s="278"/>
      <c r="K160" s="276"/>
      <c r="L160" s="278"/>
      <c r="M160" s="276"/>
      <c r="N160"/>
      <c r="O160"/>
      <c r="P160"/>
      <c r="Q160"/>
      <c r="R160"/>
      <c r="S160"/>
      <c r="T160"/>
      <c r="U160"/>
    </row>
    <row r="161" spans="1:21" s="293" customFormat="1" ht="12.75" hidden="1">
      <c r="A161" s="273"/>
      <c r="B161" s="273"/>
      <c r="C161" s="273"/>
      <c r="D161" s="274"/>
      <c r="E161" s="275"/>
      <c r="F161" s="273"/>
      <c r="G161" s="276"/>
      <c r="H161" s="277"/>
      <c r="I161" s="277"/>
      <c r="J161" s="278"/>
      <c r="K161" s="276"/>
      <c r="L161" s="278"/>
      <c r="M161" s="276"/>
      <c r="N161"/>
      <c r="O161"/>
      <c r="P161"/>
      <c r="Q161"/>
      <c r="R161"/>
      <c r="S161"/>
      <c r="T161"/>
      <c r="U161"/>
    </row>
    <row r="162" spans="1:21" s="268" customFormat="1" ht="12.75" hidden="1">
      <c r="A162" s="273"/>
      <c r="B162" s="269"/>
      <c r="D162" s="270"/>
      <c r="E162" s="270"/>
      <c r="G162" s="276"/>
      <c r="H162" s="280"/>
      <c r="I162" s="271"/>
      <c r="K162" s="272"/>
      <c r="M162" s="272"/>
      <c r="N162"/>
      <c r="O162"/>
      <c r="P162"/>
      <c r="Q162"/>
      <c r="R162"/>
      <c r="S162"/>
      <c r="T162"/>
      <c r="U162"/>
    </row>
    <row r="163" spans="1:21" s="279" customFormat="1" ht="12.75" hidden="1">
      <c r="A163" s="273"/>
      <c r="B163" s="273"/>
      <c r="C163" s="273"/>
      <c r="D163" s="274"/>
      <c r="E163" s="275"/>
      <c r="F163" s="273"/>
      <c r="G163" s="276"/>
      <c r="H163" s="277"/>
      <c r="I163" s="277"/>
      <c r="J163" s="278"/>
      <c r="K163" s="276"/>
      <c r="L163" s="278"/>
      <c r="M163" s="276"/>
      <c r="N163"/>
      <c r="O163"/>
      <c r="P163"/>
      <c r="Q163"/>
      <c r="R163"/>
      <c r="S163"/>
      <c r="T163"/>
      <c r="U163"/>
    </row>
    <row r="164" spans="1:21" s="279" customFormat="1" ht="12.75" hidden="1">
      <c r="A164" s="273"/>
      <c r="B164" s="273"/>
      <c r="C164" s="273"/>
      <c r="D164" s="274"/>
      <c r="E164" s="275"/>
      <c r="F164" s="273"/>
      <c r="G164" s="276"/>
      <c r="H164" s="277"/>
      <c r="I164" s="277"/>
      <c r="J164" s="278"/>
      <c r="K164" s="276"/>
      <c r="L164" s="278"/>
      <c r="M164" s="276"/>
      <c r="N164"/>
      <c r="O164"/>
      <c r="P164"/>
      <c r="Q164"/>
      <c r="R164"/>
      <c r="S164"/>
      <c r="T164"/>
      <c r="U164"/>
    </row>
    <row r="165" spans="1:21" s="279" customFormat="1" ht="12.75" hidden="1">
      <c r="A165" s="273"/>
      <c r="B165" s="273"/>
      <c r="C165" s="273"/>
      <c r="D165" s="274"/>
      <c r="E165" s="275"/>
      <c r="F165" s="273"/>
      <c r="G165" s="276"/>
      <c r="H165" s="277"/>
      <c r="I165" s="277"/>
      <c r="J165" s="278"/>
      <c r="K165" s="276"/>
      <c r="L165" s="278"/>
      <c r="M165" s="276"/>
      <c r="N165"/>
      <c r="O165"/>
      <c r="P165"/>
      <c r="Q165"/>
      <c r="R165"/>
      <c r="S165"/>
      <c r="T165"/>
      <c r="U165"/>
    </row>
    <row r="166" spans="1:21" s="279" customFormat="1" ht="12.75" hidden="1">
      <c r="A166" s="273"/>
      <c r="B166" s="273"/>
      <c r="C166" s="273"/>
      <c r="D166" s="274"/>
      <c r="E166" s="275"/>
      <c r="F166" s="273"/>
      <c r="G166" s="276"/>
      <c r="H166" s="277"/>
      <c r="I166" s="277"/>
      <c r="J166" s="278"/>
      <c r="K166" s="276"/>
      <c r="L166" s="278"/>
      <c r="M166" s="276"/>
      <c r="N166"/>
      <c r="O166"/>
      <c r="P166"/>
      <c r="Q166"/>
      <c r="R166"/>
      <c r="S166"/>
      <c r="T166"/>
      <c r="U166"/>
    </row>
    <row r="167" spans="1:21" s="279" customFormat="1" ht="12.75" hidden="1">
      <c r="A167" s="273"/>
      <c r="B167" s="273"/>
      <c r="C167" s="273"/>
      <c r="D167" s="274"/>
      <c r="E167" s="275"/>
      <c r="F167" s="273"/>
      <c r="G167" s="276"/>
      <c r="H167" s="277"/>
      <c r="I167" s="277"/>
      <c r="J167" s="278"/>
      <c r="K167" s="276"/>
      <c r="L167" s="278"/>
      <c r="M167" s="276"/>
      <c r="N167"/>
      <c r="O167"/>
      <c r="P167"/>
      <c r="Q167"/>
      <c r="R167"/>
      <c r="S167"/>
      <c r="T167"/>
      <c r="U167"/>
    </row>
    <row r="168" spans="1:21" s="279" customFormat="1" ht="12.75" hidden="1">
      <c r="A168" s="273"/>
      <c r="B168" s="273"/>
      <c r="C168" s="273"/>
      <c r="D168" s="274"/>
      <c r="E168" s="275"/>
      <c r="F168" s="273"/>
      <c r="G168" s="276"/>
      <c r="H168" s="277"/>
      <c r="I168" s="277"/>
      <c r="J168" s="278"/>
      <c r="K168" s="276"/>
      <c r="L168" s="278"/>
      <c r="M168" s="276"/>
      <c r="N168"/>
      <c r="O168"/>
      <c r="P168"/>
      <c r="Q168"/>
      <c r="R168"/>
      <c r="S168"/>
      <c r="T168"/>
      <c r="U168"/>
    </row>
    <row r="169" spans="1:21" s="279" customFormat="1" ht="12.75" hidden="1">
      <c r="A169" s="273"/>
      <c r="B169" s="273"/>
      <c r="C169" s="273"/>
      <c r="D169" s="274"/>
      <c r="E169" s="275"/>
      <c r="F169" s="273"/>
      <c r="G169" s="276"/>
      <c r="H169" s="277"/>
      <c r="I169" s="277"/>
      <c r="J169" s="278"/>
      <c r="K169" s="276"/>
      <c r="L169" s="278"/>
      <c r="M169" s="276"/>
      <c r="N169"/>
      <c r="O169"/>
      <c r="P169"/>
      <c r="Q169"/>
      <c r="R169"/>
      <c r="S169"/>
      <c r="T169"/>
      <c r="U169"/>
    </row>
    <row r="170" spans="1:21" s="279" customFormat="1" ht="12.75" hidden="1">
      <c r="A170" s="273"/>
      <c r="B170" s="273"/>
      <c r="C170" s="273"/>
      <c r="D170" s="274"/>
      <c r="E170" s="275"/>
      <c r="F170" s="273"/>
      <c r="G170" s="276"/>
      <c r="H170" s="277"/>
      <c r="I170" s="277"/>
      <c r="J170" s="278"/>
      <c r="K170" s="276"/>
      <c r="L170" s="278"/>
      <c r="M170" s="276"/>
      <c r="N170"/>
      <c r="O170"/>
      <c r="P170"/>
      <c r="Q170"/>
      <c r="R170"/>
      <c r="S170"/>
      <c r="T170"/>
      <c r="U170"/>
    </row>
    <row r="171" spans="1:21" s="279" customFormat="1" ht="12.75" hidden="1">
      <c r="A171" s="273"/>
      <c r="B171" s="273"/>
      <c r="C171" s="273"/>
      <c r="D171" s="274"/>
      <c r="E171" s="275"/>
      <c r="F171" s="273"/>
      <c r="G171" s="276"/>
      <c r="H171" s="277"/>
      <c r="I171" s="277"/>
      <c r="J171" s="278"/>
      <c r="K171" s="276"/>
      <c r="L171" s="278"/>
      <c r="M171" s="276"/>
      <c r="N171"/>
      <c r="O171"/>
      <c r="P171"/>
      <c r="Q171"/>
      <c r="R171"/>
      <c r="S171"/>
      <c r="T171"/>
      <c r="U171"/>
    </row>
    <row r="172" spans="1:21" s="279" customFormat="1" ht="12.75" hidden="1">
      <c r="A172" s="273"/>
      <c r="B172" s="273"/>
      <c r="C172" s="273"/>
      <c r="D172" s="274"/>
      <c r="E172" s="275"/>
      <c r="F172" s="273"/>
      <c r="G172" s="276"/>
      <c r="H172" s="277"/>
      <c r="I172" s="277"/>
      <c r="J172" s="278"/>
      <c r="K172" s="276"/>
      <c r="L172" s="278"/>
      <c r="M172" s="276"/>
      <c r="N172"/>
      <c r="O172"/>
      <c r="P172"/>
      <c r="Q172"/>
      <c r="R172"/>
      <c r="S172"/>
      <c r="T172"/>
      <c r="U172"/>
    </row>
    <row r="173" spans="1:21" s="279" customFormat="1" ht="12.75" hidden="1">
      <c r="A173" s="273"/>
      <c r="B173" s="273"/>
      <c r="C173" s="273"/>
      <c r="D173" s="274"/>
      <c r="E173" s="275"/>
      <c r="F173" s="273"/>
      <c r="G173" s="276"/>
      <c r="H173" s="277"/>
      <c r="I173" s="277"/>
      <c r="J173" s="278"/>
      <c r="K173" s="276"/>
      <c r="L173" s="278"/>
      <c r="M173" s="276"/>
      <c r="N173"/>
      <c r="O173"/>
      <c r="P173"/>
      <c r="Q173"/>
      <c r="R173"/>
      <c r="S173"/>
      <c r="T173"/>
      <c r="U173"/>
    </row>
    <row r="174" spans="1:21" s="279" customFormat="1" ht="12.75" hidden="1">
      <c r="A174" s="273"/>
      <c r="B174" s="273"/>
      <c r="C174" s="273"/>
      <c r="D174" s="274"/>
      <c r="E174" s="275"/>
      <c r="F174" s="273"/>
      <c r="G174" s="276"/>
      <c r="H174" s="277"/>
      <c r="I174" s="277"/>
      <c r="J174" s="278"/>
      <c r="K174" s="276"/>
      <c r="L174" s="278"/>
      <c r="M174" s="276"/>
      <c r="N174"/>
      <c r="O174"/>
      <c r="P174"/>
      <c r="Q174"/>
      <c r="R174"/>
      <c r="S174"/>
      <c r="T174"/>
      <c r="U174"/>
    </row>
    <row r="175" spans="1:21" s="279" customFormat="1" ht="12.75" hidden="1">
      <c r="A175" s="273"/>
      <c r="B175" s="273"/>
      <c r="C175" s="273"/>
      <c r="D175" s="274"/>
      <c r="E175" s="275"/>
      <c r="F175" s="273"/>
      <c r="G175" s="276"/>
      <c r="H175" s="277"/>
      <c r="I175" s="277"/>
      <c r="J175" s="278"/>
      <c r="K175" s="276"/>
      <c r="L175" s="278"/>
      <c r="M175" s="276"/>
      <c r="N175"/>
      <c r="O175"/>
      <c r="P175"/>
      <c r="Q175"/>
      <c r="R175"/>
      <c r="S175"/>
      <c r="T175"/>
      <c r="U175"/>
    </row>
    <row r="176" spans="1:21" s="279" customFormat="1" ht="12.75" hidden="1">
      <c r="A176" s="273"/>
      <c r="B176" s="273"/>
      <c r="C176" s="273"/>
      <c r="D176" s="274"/>
      <c r="E176" s="275"/>
      <c r="F176" s="273"/>
      <c r="G176" s="276"/>
      <c r="H176" s="277"/>
      <c r="I176" s="277"/>
      <c r="J176" s="278"/>
      <c r="K176" s="276"/>
      <c r="L176" s="278"/>
      <c r="M176" s="276"/>
      <c r="N176"/>
      <c r="O176"/>
      <c r="P176"/>
      <c r="Q176"/>
      <c r="R176"/>
      <c r="S176"/>
      <c r="T176"/>
      <c r="U176"/>
    </row>
    <row r="177" spans="1:21" s="279" customFormat="1" ht="12.75" hidden="1">
      <c r="A177" s="273"/>
      <c r="B177" s="273"/>
      <c r="C177" s="273"/>
      <c r="D177" s="274"/>
      <c r="E177" s="275"/>
      <c r="F177" s="273"/>
      <c r="G177" s="276"/>
      <c r="H177" s="277"/>
      <c r="I177" s="277"/>
      <c r="J177" s="278"/>
      <c r="K177" s="276"/>
      <c r="L177" s="278"/>
      <c r="M177" s="276"/>
      <c r="N177"/>
      <c r="O177"/>
      <c r="P177"/>
      <c r="Q177"/>
      <c r="R177"/>
      <c r="S177"/>
      <c r="T177"/>
      <c r="U177"/>
    </row>
    <row r="178" spans="1:21" s="279" customFormat="1" ht="12.75" hidden="1">
      <c r="A178" s="273"/>
      <c r="B178" s="273"/>
      <c r="C178" s="273"/>
      <c r="D178" s="274"/>
      <c r="E178" s="275"/>
      <c r="F178" s="273"/>
      <c r="G178" s="276"/>
      <c r="H178" s="277"/>
      <c r="I178" s="277"/>
      <c r="J178" s="278"/>
      <c r="K178" s="276"/>
      <c r="L178" s="278"/>
      <c r="M178" s="276"/>
      <c r="N178"/>
      <c r="O178"/>
      <c r="P178"/>
      <c r="Q178"/>
      <c r="R178"/>
      <c r="S178"/>
      <c r="T178"/>
      <c r="U178"/>
    </row>
    <row r="179" spans="1:21" s="279" customFormat="1" ht="12.75" hidden="1">
      <c r="A179" s="273"/>
      <c r="B179" s="273"/>
      <c r="C179" s="273"/>
      <c r="D179" s="274"/>
      <c r="E179" s="275"/>
      <c r="F179" s="273"/>
      <c r="G179" s="276"/>
      <c r="H179" s="277"/>
      <c r="I179" s="277"/>
      <c r="J179" s="278"/>
      <c r="K179" s="276"/>
      <c r="L179" s="278"/>
      <c r="M179" s="276"/>
      <c r="N179"/>
      <c r="O179"/>
      <c r="P179"/>
      <c r="Q179"/>
      <c r="R179"/>
      <c r="S179"/>
      <c r="T179"/>
      <c r="U179"/>
    </row>
    <row r="180" spans="1:21" s="279" customFormat="1" ht="12.75" hidden="1">
      <c r="A180" s="273"/>
      <c r="B180" s="273"/>
      <c r="C180" s="273"/>
      <c r="D180" s="274"/>
      <c r="E180" s="275"/>
      <c r="F180" s="273"/>
      <c r="G180" s="276"/>
      <c r="H180" s="277"/>
      <c r="I180" s="277"/>
      <c r="J180" s="278"/>
      <c r="K180" s="276"/>
      <c r="L180" s="278"/>
      <c r="M180" s="276"/>
      <c r="N180"/>
      <c r="O180"/>
      <c r="P180"/>
      <c r="Q180"/>
      <c r="R180"/>
      <c r="S180"/>
      <c r="T180"/>
      <c r="U180"/>
    </row>
    <row r="181" spans="1:21" s="279" customFormat="1" ht="12.75" hidden="1">
      <c r="A181" s="273"/>
      <c r="B181" s="273"/>
      <c r="C181" s="273"/>
      <c r="D181" s="274"/>
      <c r="E181" s="275"/>
      <c r="F181" s="273"/>
      <c r="G181" s="276"/>
      <c r="H181" s="277"/>
      <c r="I181" s="277"/>
      <c r="J181" s="278"/>
      <c r="K181" s="276"/>
      <c r="L181" s="278"/>
      <c r="M181" s="276"/>
      <c r="N181"/>
      <c r="O181"/>
      <c r="P181"/>
      <c r="Q181"/>
      <c r="R181"/>
      <c r="S181"/>
      <c r="T181"/>
      <c r="U181"/>
    </row>
    <row r="182" spans="1:21" s="279" customFormat="1" ht="12.75" hidden="1">
      <c r="A182" s="273"/>
      <c r="B182" s="273"/>
      <c r="C182" s="273"/>
      <c r="D182" s="274"/>
      <c r="E182" s="275"/>
      <c r="F182" s="273"/>
      <c r="G182" s="276"/>
      <c r="H182" s="277"/>
      <c r="I182" s="277"/>
      <c r="J182" s="278"/>
      <c r="K182" s="276"/>
      <c r="L182" s="278"/>
      <c r="M182" s="276"/>
      <c r="N182"/>
      <c r="O182"/>
      <c r="P182"/>
      <c r="Q182"/>
      <c r="R182"/>
      <c r="S182"/>
      <c r="T182"/>
      <c r="U182"/>
    </row>
    <row r="183" spans="1:21" s="279" customFormat="1" ht="12.75" hidden="1">
      <c r="A183" s="273"/>
      <c r="B183" s="273"/>
      <c r="C183" s="273"/>
      <c r="D183" s="274"/>
      <c r="E183" s="275"/>
      <c r="F183" s="273"/>
      <c r="G183" s="276"/>
      <c r="H183" s="277"/>
      <c r="I183" s="277"/>
      <c r="J183" s="278"/>
      <c r="K183" s="276"/>
      <c r="L183" s="278"/>
      <c r="M183" s="276"/>
      <c r="N183"/>
      <c r="O183"/>
      <c r="P183"/>
      <c r="Q183"/>
      <c r="R183"/>
      <c r="S183"/>
      <c r="T183"/>
      <c r="U183"/>
    </row>
    <row r="184" spans="1:21" s="279" customFormat="1" ht="12.75" hidden="1">
      <c r="A184" s="273"/>
      <c r="B184" s="273"/>
      <c r="C184" s="273"/>
      <c r="D184" s="274"/>
      <c r="E184" s="275"/>
      <c r="F184" s="273"/>
      <c r="G184" s="276"/>
      <c r="H184" s="277"/>
      <c r="I184" s="277"/>
      <c r="J184" s="278"/>
      <c r="K184" s="276"/>
      <c r="L184" s="278"/>
      <c r="M184" s="276"/>
      <c r="N184"/>
      <c r="O184"/>
      <c r="P184"/>
      <c r="Q184"/>
      <c r="R184"/>
      <c r="S184"/>
      <c r="T184"/>
      <c r="U184"/>
    </row>
    <row r="185" spans="1:21" s="279" customFormat="1" ht="12.75" hidden="1">
      <c r="A185" s="273"/>
      <c r="B185" s="273"/>
      <c r="C185" s="273"/>
      <c r="D185" s="274"/>
      <c r="E185" s="275"/>
      <c r="F185" s="273"/>
      <c r="G185" s="276"/>
      <c r="H185" s="277"/>
      <c r="I185" s="277"/>
      <c r="J185" s="278"/>
      <c r="K185" s="276"/>
      <c r="L185" s="278"/>
      <c r="M185" s="276"/>
      <c r="N185"/>
      <c r="O185"/>
      <c r="P185"/>
      <c r="Q185"/>
      <c r="R185"/>
      <c r="S185"/>
      <c r="T185"/>
      <c r="U185"/>
    </row>
    <row r="186" spans="1:21" s="279" customFormat="1" ht="12.75" hidden="1">
      <c r="A186" s="273"/>
      <c r="B186" s="273"/>
      <c r="C186" s="273"/>
      <c r="D186" s="274"/>
      <c r="E186" s="275"/>
      <c r="F186" s="273"/>
      <c r="G186" s="276"/>
      <c r="H186" s="277"/>
      <c r="I186" s="277"/>
      <c r="J186" s="278"/>
      <c r="K186" s="276"/>
      <c r="L186" s="278"/>
      <c r="M186" s="276"/>
      <c r="N186"/>
      <c r="O186"/>
      <c r="P186"/>
      <c r="Q186"/>
      <c r="R186"/>
      <c r="S186"/>
      <c r="T186"/>
      <c r="U186"/>
    </row>
    <row r="187" spans="1:21" s="279" customFormat="1" ht="12.75" hidden="1">
      <c r="A187" s="273"/>
      <c r="B187" s="273"/>
      <c r="C187" s="273"/>
      <c r="D187" s="274"/>
      <c r="E187" s="275"/>
      <c r="F187" s="273"/>
      <c r="G187" s="276"/>
      <c r="H187" s="277"/>
      <c r="I187" s="277"/>
      <c r="J187" s="278"/>
      <c r="K187" s="276"/>
      <c r="L187" s="278"/>
      <c r="M187" s="276"/>
      <c r="N187"/>
      <c r="O187"/>
      <c r="P187"/>
      <c r="Q187"/>
      <c r="R187"/>
      <c r="S187"/>
      <c r="T187"/>
      <c r="U187"/>
    </row>
    <row r="188" spans="1:21" s="279" customFormat="1" ht="12.75" hidden="1">
      <c r="A188" s="273"/>
      <c r="B188" s="273"/>
      <c r="C188" s="273"/>
      <c r="D188" s="274"/>
      <c r="E188" s="275"/>
      <c r="F188" s="273"/>
      <c r="G188" s="276"/>
      <c r="H188" s="277"/>
      <c r="I188" s="277"/>
      <c r="J188" s="278"/>
      <c r="K188" s="276"/>
      <c r="L188" s="278"/>
      <c r="M188" s="276"/>
      <c r="N188"/>
      <c r="O188"/>
      <c r="P188"/>
      <c r="Q188"/>
      <c r="R188"/>
      <c r="S188"/>
      <c r="T188"/>
      <c r="U188"/>
    </row>
    <row r="189" spans="1:21" s="279" customFormat="1" ht="12.75" hidden="1">
      <c r="A189" s="273"/>
      <c r="B189" s="273"/>
      <c r="C189" s="273"/>
      <c r="D189" s="274"/>
      <c r="E189" s="275"/>
      <c r="F189" s="273"/>
      <c r="G189" s="276"/>
      <c r="H189" s="277"/>
      <c r="I189" s="277"/>
      <c r="J189" s="278"/>
      <c r="K189" s="276"/>
      <c r="L189" s="278"/>
      <c r="M189" s="276"/>
      <c r="N189"/>
      <c r="O189"/>
      <c r="P189"/>
      <c r="Q189"/>
      <c r="R189"/>
      <c r="S189"/>
      <c r="T189"/>
      <c r="U189"/>
    </row>
    <row r="190" spans="1:21" s="279" customFormat="1" ht="12.75" hidden="1">
      <c r="A190" s="273"/>
      <c r="B190" s="273"/>
      <c r="C190" s="273"/>
      <c r="D190" s="274"/>
      <c r="E190" s="275"/>
      <c r="F190" s="273"/>
      <c r="G190" s="276"/>
      <c r="H190" s="277"/>
      <c r="I190" s="277"/>
      <c r="J190" s="278"/>
      <c r="K190" s="276"/>
      <c r="L190" s="278"/>
      <c r="M190" s="276"/>
      <c r="N190"/>
      <c r="O190"/>
      <c r="P190"/>
      <c r="Q190"/>
      <c r="R190"/>
      <c r="S190"/>
      <c r="T190"/>
      <c r="U190"/>
    </row>
    <row r="191" spans="1:21" s="279" customFormat="1" ht="12.75" hidden="1">
      <c r="A191" s="273"/>
      <c r="B191" s="273"/>
      <c r="C191" s="273"/>
      <c r="D191" s="274"/>
      <c r="E191" s="275"/>
      <c r="F191" s="273"/>
      <c r="G191" s="276"/>
      <c r="H191" s="277"/>
      <c r="I191" s="277"/>
      <c r="J191" s="278"/>
      <c r="K191" s="276"/>
      <c r="L191" s="278"/>
      <c r="M191" s="276"/>
      <c r="N191"/>
      <c r="O191"/>
      <c r="P191"/>
      <c r="Q191"/>
      <c r="R191"/>
      <c r="S191"/>
      <c r="T191"/>
      <c r="U191"/>
    </row>
    <row r="192" spans="1:21" s="279" customFormat="1" ht="12.75" hidden="1">
      <c r="A192" s="273"/>
      <c r="B192" s="273"/>
      <c r="C192" s="273"/>
      <c r="D192" s="274"/>
      <c r="E192" s="275"/>
      <c r="F192" s="273"/>
      <c r="G192" s="276"/>
      <c r="H192" s="277"/>
      <c r="I192" s="277"/>
      <c r="J192" s="278"/>
      <c r="K192" s="276"/>
      <c r="L192" s="278"/>
      <c r="M192" s="276"/>
      <c r="N192"/>
      <c r="O192"/>
      <c r="P192"/>
      <c r="Q192"/>
      <c r="R192"/>
      <c r="S192"/>
      <c r="T192"/>
      <c r="U192"/>
    </row>
    <row r="193" spans="1:21" s="279" customFormat="1" ht="12.75" hidden="1">
      <c r="A193" s="273"/>
      <c r="B193" s="273"/>
      <c r="C193" s="273"/>
      <c r="D193" s="274"/>
      <c r="E193" s="275"/>
      <c r="F193" s="273"/>
      <c r="G193" s="276"/>
      <c r="H193" s="277"/>
      <c r="I193" s="277"/>
      <c r="J193" s="278"/>
      <c r="K193" s="276"/>
      <c r="L193" s="278"/>
      <c r="M193" s="276"/>
      <c r="N193"/>
      <c r="O193"/>
      <c r="P193"/>
      <c r="Q193"/>
      <c r="R193"/>
      <c r="S193"/>
      <c r="T193"/>
      <c r="U193"/>
    </row>
    <row r="194" spans="1:21" s="279" customFormat="1" ht="12.75" hidden="1">
      <c r="A194" s="273"/>
      <c r="B194" s="273"/>
      <c r="C194" s="273"/>
      <c r="D194" s="274"/>
      <c r="E194" s="275"/>
      <c r="F194" s="273"/>
      <c r="G194" s="276"/>
      <c r="H194" s="277"/>
      <c r="I194" s="277"/>
      <c r="J194" s="278"/>
      <c r="K194" s="276"/>
      <c r="L194" s="278"/>
      <c r="M194" s="276"/>
      <c r="N194"/>
      <c r="O194"/>
      <c r="P194"/>
      <c r="Q194"/>
      <c r="R194"/>
      <c r="S194"/>
      <c r="T194"/>
      <c r="U194"/>
    </row>
    <row r="195" spans="1:21" s="279" customFormat="1" ht="12.75" hidden="1">
      <c r="A195" s="273"/>
      <c r="B195" s="273"/>
      <c r="C195" s="273"/>
      <c r="D195" s="274"/>
      <c r="E195" s="275"/>
      <c r="F195" s="273"/>
      <c r="G195" s="276"/>
      <c r="H195" s="277"/>
      <c r="I195" s="277"/>
      <c r="J195" s="278"/>
      <c r="K195" s="276"/>
      <c r="L195" s="278"/>
      <c r="M195" s="276"/>
      <c r="N195"/>
      <c r="O195"/>
      <c r="P195"/>
      <c r="Q195"/>
      <c r="R195"/>
      <c r="S195"/>
      <c r="T195"/>
      <c r="U195"/>
    </row>
    <row r="196" spans="1:21" s="279" customFormat="1" ht="12.75" hidden="1">
      <c r="A196" s="273"/>
      <c r="B196" s="273"/>
      <c r="C196" s="273"/>
      <c r="D196" s="274"/>
      <c r="E196" s="275"/>
      <c r="F196" s="273"/>
      <c r="G196" s="276"/>
      <c r="H196" s="277"/>
      <c r="I196" s="277"/>
      <c r="J196" s="278"/>
      <c r="K196" s="276"/>
      <c r="L196" s="278"/>
      <c r="M196" s="276"/>
      <c r="N196"/>
      <c r="O196"/>
      <c r="P196"/>
      <c r="Q196"/>
      <c r="R196"/>
      <c r="S196"/>
      <c r="T196"/>
      <c r="U196"/>
    </row>
    <row r="197" spans="1:21" s="279" customFormat="1" ht="12.75" hidden="1">
      <c r="A197" s="273"/>
      <c r="B197" s="273"/>
      <c r="C197" s="273"/>
      <c r="D197" s="274"/>
      <c r="E197" s="275"/>
      <c r="F197" s="273"/>
      <c r="G197" s="276"/>
      <c r="H197" s="277"/>
      <c r="I197" s="277"/>
      <c r="J197" s="278"/>
      <c r="K197" s="276"/>
      <c r="L197" s="278"/>
      <c r="M197" s="276"/>
      <c r="N197"/>
      <c r="O197"/>
      <c r="P197"/>
      <c r="Q197"/>
      <c r="R197"/>
      <c r="S197"/>
      <c r="T197"/>
      <c r="U197"/>
    </row>
    <row r="198" spans="2:21" s="268" customFormat="1" ht="12.75" hidden="1">
      <c r="B198" s="269"/>
      <c r="D198" s="270"/>
      <c r="E198" s="270"/>
      <c r="H198" s="280"/>
      <c r="I198" s="271"/>
      <c r="K198" s="272"/>
      <c r="M198" s="272"/>
      <c r="N198"/>
      <c r="O198"/>
      <c r="P198"/>
      <c r="Q198"/>
      <c r="R198"/>
      <c r="S198"/>
      <c r="T198"/>
      <c r="U198"/>
    </row>
    <row r="199" spans="1:21" s="279" customFormat="1" ht="12.75" hidden="1">
      <c r="A199" s="273"/>
      <c r="B199" s="273"/>
      <c r="C199" s="273"/>
      <c r="D199" s="274"/>
      <c r="E199" s="275"/>
      <c r="F199" s="273"/>
      <c r="G199" s="276"/>
      <c r="H199" s="277"/>
      <c r="I199" s="277"/>
      <c r="J199" s="278"/>
      <c r="K199" s="276"/>
      <c r="L199" s="278"/>
      <c r="M199" s="276"/>
      <c r="N199"/>
      <c r="O199"/>
      <c r="P199"/>
      <c r="Q199"/>
      <c r="R199"/>
      <c r="S199"/>
      <c r="T199"/>
      <c r="U199"/>
    </row>
    <row r="200" spans="1:21" s="279" customFormat="1" ht="12.75" hidden="1">
      <c r="A200" s="273"/>
      <c r="B200" s="273"/>
      <c r="C200" s="273"/>
      <c r="D200" s="274"/>
      <c r="E200" s="275"/>
      <c r="F200" s="273"/>
      <c r="G200" s="276"/>
      <c r="H200" s="277"/>
      <c r="I200" s="277"/>
      <c r="J200" s="278"/>
      <c r="K200" s="276"/>
      <c r="L200" s="278"/>
      <c r="M200" s="276"/>
      <c r="N200"/>
      <c r="O200"/>
      <c r="P200"/>
      <c r="Q200"/>
      <c r="R200"/>
      <c r="S200"/>
      <c r="T200"/>
      <c r="U200"/>
    </row>
    <row r="201" spans="1:21" s="279" customFormat="1" ht="12.75" hidden="1">
      <c r="A201" s="273"/>
      <c r="B201" s="273"/>
      <c r="C201" s="273"/>
      <c r="D201" s="274"/>
      <c r="E201" s="275"/>
      <c r="F201" s="273"/>
      <c r="G201" s="276"/>
      <c r="H201" s="277"/>
      <c r="I201" s="277"/>
      <c r="J201" s="278"/>
      <c r="K201" s="276"/>
      <c r="L201" s="278"/>
      <c r="M201" s="276"/>
      <c r="N201"/>
      <c r="O201"/>
      <c r="P201"/>
      <c r="Q201"/>
      <c r="R201"/>
      <c r="S201"/>
      <c r="T201"/>
      <c r="U201"/>
    </row>
    <row r="202" spans="1:21" s="279" customFormat="1" ht="12.75" hidden="1">
      <c r="A202" s="273"/>
      <c r="B202" s="273"/>
      <c r="C202" s="273"/>
      <c r="D202" s="274"/>
      <c r="E202" s="275"/>
      <c r="F202" s="273"/>
      <c r="G202" s="276"/>
      <c r="H202" s="277"/>
      <c r="I202" s="277"/>
      <c r="J202" s="278"/>
      <c r="K202" s="276"/>
      <c r="L202" s="278"/>
      <c r="M202" s="276"/>
      <c r="N202"/>
      <c r="O202"/>
      <c r="P202"/>
      <c r="Q202"/>
      <c r="R202"/>
      <c r="S202"/>
      <c r="T202"/>
      <c r="U202"/>
    </row>
    <row r="203" spans="1:21" s="279" customFormat="1" ht="12.75" hidden="1">
      <c r="A203" s="273"/>
      <c r="B203" s="273"/>
      <c r="C203" s="273"/>
      <c r="D203" s="274"/>
      <c r="E203" s="275"/>
      <c r="F203" s="273"/>
      <c r="G203" s="276"/>
      <c r="H203" s="277"/>
      <c r="I203" s="277"/>
      <c r="J203" s="278"/>
      <c r="K203" s="276"/>
      <c r="L203" s="278"/>
      <c r="M203" s="276"/>
      <c r="N203"/>
      <c r="O203"/>
      <c r="P203"/>
      <c r="Q203"/>
      <c r="R203"/>
      <c r="S203"/>
      <c r="T203"/>
      <c r="U203"/>
    </row>
    <row r="204" spans="1:21" s="279" customFormat="1" ht="12.75" hidden="1">
      <c r="A204" s="273"/>
      <c r="B204" s="273"/>
      <c r="C204" s="273"/>
      <c r="D204" s="274"/>
      <c r="E204" s="275"/>
      <c r="F204" s="273"/>
      <c r="G204" s="276"/>
      <c r="H204" s="277"/>
      <c r="I204" s="277"/>
      <c r="J204" s="278"/>
      <c r="K204" s="276"/>
      <c r="L204" s="278"/>
      <c r="M204" s="276"/>
      <c r="N204"/>
      <c r="O204"/>
      <c r="P204"/>
      <c r="Q204"/>
      <c r="R204"/>
      <c r="S204"/>
      <c r="T204"/>
      <c r="U204"/>
    </row>
    <row r="205" spans="1:21" s="279" customFormat="1" ht="12.75" hidden="1">
      <c r="A205" s="273"/>
      <c r="B205" s="273"/>
      <c r="C205" s="273"/>
      <c r="D205" s="274"/>
      <c r="E205" s="275"/>
      <c r="F205" s="273"/>
      <c r="G205" s="276"/>
      <c r="H205" s="277"/>
      <c r="I205" s="277"/>
      <c r="J205" s="278"/>
      <c r="K205" s="276"/>
      <c r="L205" s="278"/>
      <c r="M205" s="276"/>
      <c r="N205"/>
      <c r="O205"/>
      <c r="P205"/>
      <c r="Q205"/>
      <c r="R205"/>
      <c r="S205"/>
      <c r="T205"/>
      <c r="U205"/>
    </row>
    <row r="206" spans="1:21" s="279" customFormat="1" ht="12.75" hidden="1">
      <c r="A206" s="273"/>
      <c r="B206" s="273"/>
      <c r="C206" s="273"/>
      <c r="D206" s="274"/>
      <c r="E206" s="275"/>
      <c r="F206" s="273"/>
      <c r="G206" s="276"/>
      <c r="H206" s="277"/>
      <c r="I206" s="277"/>
      <c r="J206" s="278"/>
      <c r="K206" s="276"/>
      <c r="L206" s="278"/>
      <c r="M206" s="276"/>
      <c r="N206"/>
      <c r="O206"/>
      <c r="P206"/>
      <c r="Q206"/>
      <c r="R206"/>
      <c r="S206"/>
      <c r="T206"/>
      <c r="U206"/>
    </row>
    <row r="207" spans="1:21" s="279" customFormat="1" ht="12.75" hidden="1">
      <c r="A207" s="273"/>
      <c r="B207" s="273"/>
      <c r="C207" s="273"/>
      <c r="D207" s="274"/>
      <c r="E207" s="275"/>
      <c r="F207" s="273"/>
      <c r="G207" s="276"/>
      <c r="H207" s="277"/>
      <c r="I207" s="277"/>
      <c r="J207" s="278"/>
      <c r="K207" s="276"/>
      <c r="L207" s="278"/>
      <c r="M207" s="276"/>
      <c r="N207"/>
      <c r="O207"/>
      <c r="P207"/>
      <c r="Q207"/>
      <c r="R207"/>
      <c r="S207"/>
      <c r="T207"/>
      <c r="U207"/>
    </row>
    <row r="208" spans="1:21" s="279" customFormat="1" ht="12.75" hidden="1">
      <c r="A208" s="273"/>
      <c r="B208" s="273"/>
      <c r="C208" s="273"/>
      <c r="D208" s="274"/>
      <c r="E208" s="275"/>
      <c r="F208" s="273"/>
      <c r="G208" s="276"/>
      <c r="H208" s="277"/>
      <c r="I208" s="277"/>
      <c r="J208" s="278"/>
      <c r="K208" s="276"/>
      <c r="L208" s="278"/>
      <c r="M208" s="276"/>
      <c r="N208"/>
      <c r="O208"/>
      <c r="P208"/>
      <c r="Q208"/>
      <c r="R208"/>
      <c r="S208"/>
      <c r="T208"/>
      <c r="U208"/>
    </row>
    <row r="209" spans="1:21" s="279" customFormat="1" ht="12.75" hidden="1">
      <c r="A209" s="273"/>
      <c r="B209" s="273"/>
      <c r="C209" s="273"/>
      <c r="D209" s="274"/>
      <c r="E209" s="275"/>
      <c r="F209" s="273"/>
      <c r="G209" s="276"/>
      <c r="H209" s="277"/>
      <c r="I209" s="277"/>
      <c r="J209" s="278"/>
      <c r="K209" s="276"/>
      <c r="L209" s="278"/>
      <c r="M209" s="276"/>
      <c r="N209"/>
      <c r="O209"/>
      <c r="P209"/>
      <c r="Q209"/>
      <c r="R209"/>
      <c r="S209"/>
      <c r="T209"/>
      <c r="U209"/>
    </row>
    <row r="210" spans="1:21" s="279" customFormat="1" ht="12.75" hidden="1">
      <c r="A210" s="273"/>
      <c r="B210" s="273"/>
      <c r="C210" s="273"/>
      <c r="D210" s="274"/>
      <c r="E210" s="275"/>
      <c r="F210" s="273"/>
      <c r="G210" s="276"/>
      <c r="H210" s="277"/>
      <c r="I210" s="277"/>
      <c r="J210" s="278"/>
      <c r="K210" s="276"/>
      <c r="L210" s="278"/>
      <c r="M210" s="276"/>
      <c r="N210"/>
      <c r="O210"/>
      <c r="P210"/>
      <c r="Q210"/>
      <c r="R210"/>
      <c r="S210"/>
      <c r="T210"/>
      <c r="U210"/>
    </row>
    <row r="211" spans="1:21" s="279" customFormat="1" ht="12.75" hidden="1">
      <c r="A211" s="273"/>
      <c r="B211" s="273"/>
      <c r="C211" s="273"/>
      <c r="D211" s="274"/>
      <c r="E211" s="275"/>
      <c r="F211" s="273"/>
      <c r="G211" s="276"/>
      <c r="H211" s="277"/>
      <c r="I211" s="277"/>
      <c r="J211" s="278"/>
      <c r="K211" s="276"/>
      <c r="L211" s="278"/>
      <c r="M211" s="276"/>
      <c r="N211"/>
      <c r="O211"/>
      <c r="P211"/>
      <c r="Q211"/>
      <c r="R211"/>
      <c r="S211"/>
      <c r="T211"/>
      <c r="U211"/>
    </row>
    <row r="212" spans="1:21" s="279" customFormat="1" ht="12.75" hidden="1">
      <c r="A212" s="273"/>
      <c r="B212" s="273"/>
      <c r="C212" s="273"/>
      <c r="D212" s="274"/>
      <c r="E212" s="275"/>
      <c r="F212" s="273"/>
      <c r="G212" s="276"/>
      <c r="H212" s="277"/>
      <c r="I212" s="277"/>
      <c r="J212" s="278"/>
      <c r="K212" s="276"/>
      <c r="L212" s="278"/>
      <c r="M212" s="276"/>
      <c r="N212"/>
      <c r="O212"/>
      <c r="P212"/>
      <c r="Q212"/>
      <c r="R212"/>
      <c r="S212"/>
      <c r="T212"/>
      <c r="U212"/>
    </row>
    <row r="213" spans="1:21" s="279" customFormat="1" ht="12.75" hidden="1">
      <c r="A213" s="273"/>
      <c r="B213" s="273"/>
      <c r="C213" s="273"/>
      <c r="D213" s="274"/>
      <c r="E213" s="275"/>
      <c r="F213" s="273"/>
      <c r="G213" s="276"/>
      <c r="H213" s="277"/>
      <c r="I213" s="277"/>
      <c r="J213" s="278"/>
      <c r="K213" s="276"/>
      <c r="L213" s="278"/>
      <c r="M213" s="276"/>
      <c r="N213"/>
      <c r="O213"/>
      <c r="P213"/>
      <c r="Q213"/>
      <c r="R213"/>
      <c r="S213"/>
      <c r="T213"/>
      <c r="U213"/>
    </row>
    <row r="214" spans="1:21" s="279" customFormat="1" ht="12.75" hidden="1">
      <c r="A214" s="273"/>
      <c r="B214" s="273"/>
      <c r="C214" s="273"/>
      <c r="D214" s="274"/>
      <c r="E214" s="275"/>
      <c r="F214" s="273"/>
      <c r="G214" s="276"/>
      <c r="H214" s="277"/>
      <c r="I214" s="277"/>
      <c r="J214" s="278"/>
      <c r="K214" s="276"/>
      <c r="L214" s="278"/>
      <c r="M214" s="276"/>
      <c r="N214"/>
      <c r="O214"/>
      <c r="P214"/>
      <c r="Q214"/>
      <c r="R214"/>
      <c r="S214"/>
      <c r="T214"/>
      <c r="U214"/>
    </row>
    <row r="215" spans="1:21" s="279" customFormat="1" ht="12.75" hidden="1">
      <c r="A215" s="273"/>
      <c r="B215" s="273"/>
      <c r="C215" s="273"/>
      <c r="D215" s="274"/>
      <c r="E215" s="275"/>
      <c r="F215" s="273"/>
      <c r="G215" s="276"/>
      <c r="H215" s="277"/>
      <c r="I215" s="277"/>
      <c r="J215" s="278"/>
      <c r="K215" s="276"/>
      <c r="L215" s="278"/>
      <c r="M215" s="276"/>
      <c r="N215"/>
      <c r="O215"/>
      <c r="P215"/>
      <c r="Q215"/>
      <c r="R215"/>
      <c r="S215"/>
      <c r="T215"/>
      <c r="U215"/>
    </row>
    <row r="216" spans="1:21" s="279" customFormat="1" ht="12.75" hidden="1">
      <c r="A216" s="273"/>
      <c r="B216" s="273"/>
      <c r="C216" s="273"/>
      <c r="D216" s="274"/>
      <c r="E216" s="275"/>
      <c r="F216" s="273"/>
      <c r="G216" s="276"/>
      <c r="H216" s="277"/>
      <c r="I216" s="277"/>
      <c r="J216" s="278"/>
      <c r="K216" s="276"/>
      <c r="L216" s="278"/>
      <c r="M216" s="276"/>
      <c r="N216"/>
      <c r="O216"/>
      <c r="P216"/>
      <c r="Q216"/>
      <c r="R216"/>
      <c r="S216"/>
      <c r="T216"/>
      <c r="U216"/>
    </row>
    <row r="217" spans="1:21" s="279" customFormat="1" ht="12.75" hidden="1">
      <c r="A217" s="273"/>
      <c r="B217" s="273"/>
      <c r="C217" s="273"/>
      <c r="D217" s="274"/>
      <c r="E217" s="275"/>
      <c r="F217" s="273"/>
      <c r="G217" s="276"/>
      <c r="H217" s="277"/>
      <c r="I217" s="277"/>
      <c r="J217" s="278"/>
      <c r="K217" s="276"/>
      <c r="L217" s="278"/>
      <c r="M217" s="276"/>
      <c r="N217"/>
      <c r="O217"/>
      <c r="P217"/>
      <c r="Q217"/>
      <c r="R217"/>
      <c r="S217"/>
      <c r="T217"/>
      <c r="U217"/>
    </row>
    <row r="218" spans="1:21" s="279" customFormat="1" ht="12.75" hidden="1">
      <c r="A218" s="273"/>
      <c r="B218" s="273"/>
      <c r="C218" s="273"/>
      <c r="D218" s="274"/>
      <c r="E218" s="275"/>
      <c r="F218" s="273"/>
      <c r="G218" s="276"/>
      <c r="H218" s="277"/>
      <c r="I218" s="277"/>
      <c r="J218" s="278"/>
      <c r="K218" s="276"/>
      <c r="L218" s="278"/>
      <c r="M218" s="276"/>
      <c r="N218"/>
      <c r="O218"/>
      <c r="P218"/>
      <c r="Q218"/>
      <c r="R218"/>
      <c r="S218"/>
      <c r="T218"/>
      <c r="U218"/>
    </row>
    <row r="219" spans="1:21" s="279" customFormat="1" ht="12.75" hidden="1">
      <c r="A219" s="273"/>
      <c r="B219" s="273"/>
      <c r="C219" s="273"/>
      <c r="D219" s="274"/>
      <c r="E219" s="275"/>
      <c r="F219" s="273"/>
      <c r="G219" s="276"/>
      <c r="H219" s="277"/>
      <c r="I219" s="277"/>
      <c r="J219" s="278"/>
      <c r="K219" s="276"/>
      <c r="L219" s="278"/>
      <c r="M219" s="276"/>
      <c r="N219"/>
      <c r="O219"/>
      <c r="P219"/>
      <c r="Q219"/>
      <c r="R219"/>
      <c r="S219"/>
      <c r="T219"/>
      <c r="U219"/>
    </row>
    <row r="220" spans="1:21" s="279" customFormat="1" ht="12.75" hidden="1">
      <c r="A220" s="273"/>
      <c r="B220" s="273"/>
      <c r="C220" s="273"/>
      <c r="D220" s="274"/>
      <c r="E220" s="275"/>
      <c r="F220" s="273"/>
      <c r="G220" s="276"/>
      <c r="H220" s="277"/>
      <c r="I220" s="277"/>
      <c r="J220" s="278"/>
      <c r="K220" s="276"/>
      <c r="L220" s="278"/>
      <c r="M220" s="276"/>
      <c r="N220"/>
      <c r="O220"/>
      <c r="P220"/>
      <c r="Q220"/>
      <c r="R220"/>
      <c r="S220"/>
      <c r="T220"/>
      <c r="U220"/>
    </row>
    <row r="221" spans="1:21" s="293" customFormat="1" ht="25.5" customHeight="1" hidden="1">
      <c r="A221" s="273"/>
      <c r="B221" s="273"/>
      <c r="C221" s="273"/>
      <c r="D221" s="274"/>
      <c r="E221" s="275"/>
      <c r="F221" s="273"/>
      <c r="G221" s="276"/>
      <c r="H221" s="277"/>
      <c r="I221" s="277"/>
      <c r="J221" s="278"/>
      <c r="K221" s="276"/>
      <c r="L221" s="278"/>
      <c r="M221" s="276"/>
      <c r="N221"/>
      <c r="O221"/>
      <c r="P221"/>
      <c r="Q221"/>
      <c r="R221"/>
      <c r="S221"/>
      <c r="T221"/>
      <c r="U221"/>
    </row>
    <row r="222" spans="1:21" s="279" customFormat="1" ht="12.75" hidden="1">
      <c r="A222" s="273"/>
      <c r="B222" s="273"/>
      <c r="C222" s="273"/>
      <c r="D222" s="274"/>
      <c r="E222" s="275"/>
      <c r="F222" s="273"/>
      <c r="G222" s="276"/>
      <c r="H222" s="277"/>
      <c r="I222" s="277"/>
      <c r="J222" s="278"/>
      <c r="K222" s="276"/>
      <c r="L222" s="278"/>
      <c r="M222" s="276"/>
      <c r="N222"/>
      <c r="O222"/>
      <c r="P222"/>
      <c r="Q222"/>
      <c r="R222"/>
      <c r="S222"/>
      <c r="T222"/>
      <c r="U222"/>
    </row>
    <row r="223" spans="1:21" s="293" customFormat="1" ht="25.5" customHeight="1" hidden="1">
      <c r="A223" s="273"/>
      <c r="B223" s="273"/>
      <c r="C223" s="273"/>
      <c r="D223" s="274"/>
      <c r="E223" s="275"/>
      <c r="F223" s="273"/>
      <c r="G223" s="276"/>
      <c r="H223" s="277"/>
      <c r="I223" s="277"/>
      <c r="J223" s="278"/>
      <c r="K223" s="276"/>
      <c r="L223" s="278"/>
      <c r="M223" s="276"/>
      <c r="N223"/>
      <c r="O223"/>
      <c r="P223"/>
      <c r="Q223"/>
      <c r="R223"/>
      <c r="S223"/>
      <c r="T223"/>
      <c r="U223"/>
    </row>
    <row r="224" spans="1:21" s="279" customFormat="1" ht="12.75" hidden="1">
      <c r="A224" s="273"/>
      <c r="B224" s="273"/>
      <c r="C224" s="273"/>
      <c r="D224" s="274"/>
      <c r="E224" s="275"/>
      <c r="F224" s="273"/>
      <c r="G224" s="276"/>
      <c r="H224" s="277"/>
      <c r="I224" s="277"/>
      <c r="J224" s="278"/>
      <c r="K224" s="276"/>
      <c r="L224" s="278"/>
      <c r="M224" s="276"/>
      <c r="N224"/>
      <c r="O224"/>
      <c r="P224"/>
      <c r="Q224"/>
      <c r="R224"/>
      <c r="S224"/>
      <c r="T224"/>
      <c r="U224"/>
    </row>
    <row r="225" spans="1:21" s="279" customFormat="1" ht="12.75" hidden="1">
      <c r="A225" s="273"/>
      <c r="B225" s="273"/>
      <c r="C225" s="273"/>
      <c r="D225" s="274"/>
      <c r="E225" s="275"/>
      <c r="F225" s="273"/>
      <c r="G225" s="276"/>
      <c r="H225" s="277"/>
      <c r="I225" s="277"/>
      <c r="J225" s="278"/>
      <c r="K225" s="276"/>
      <c r="L225" s="278"/>
      <c r="M225" s="276"/>
      <c r="N225"/>
      <c r="O225"/>
      <c r="P225"/>
      <c r="Q225"/>
      <c r="R225"/>
      <c r="S225"/>
      <c r="T225"/>
      <c r="U225"/>
    </row>
    <row r="226" spans="1:21" s="279" customFormat="1" ht="12.75" hidden="1">
      <c r="A226" s="273"/>
      <c r="B226" s="273"/>
      <c r="C226" s="273"/>
      <c r="D226" s="274"/>
      <c r="E226" s="275"/>
      <c r="F226" s="273"/>
      <c r="G226" s="276"/>
      <c r="H226" s="277"/>
      <c r="I226" s="277"/>
      <c r="J226" s="278"/>
      <c r="K226" s="276"/>
      <c r="L226" s="278"/>
      <c r="M226" s="276"/>
      <c r="N226"/>
      <c r="O226"/>
      <c r="P226"/>
      <c r="Q226"/>
      <c r="R226"/>
      <c r="S226"/>
      <c r="T226"/>
      <c r="U226"/>
    </row>
    <row r="227" spans="1:21" s="293" customFormat="1" ht="25.5" customHeight="1" hidden="1">
      <c r="A227" s="273"/>
      <c r="B227" s="273"/>
      <c r="C227" s="273"/>
      <c r="D227" s="274"/>
      <c r="E227" s="275"/>
      <c r="F227" s="273"/>
      <c r="G227" s="276"/>
      <c r="H227" s="277"/>
      <c r="I227" s="277"/>
      <c r="J227" s="278"/>
      <c r="K227" s="276"/>
      <c r="L227" s="278"/>
      <c r="M227" s="276"/>
      <c r="N227"/>
      <c r="O227"/>
      <c r="P227"/>
      <c r="Q227"/>
      <c r="R227"/>
      <c r="S227"/>
      <c r="T227"/>
      <c r="U227"/>
    </row>
    <row r="228" spans="1:21" s="279" customFormat="1" ht="12.75" hidden="1">
      <c r="A228" s="273"/>
      <c r="B228" s="273"/>
      <c r="C228" s="273"/>
      <c r="D228" s="274"/>
      <c r="E228" s="275"/>
      <c r="F228" s="273"/>
      <c r="G228" s="276"/>
      <c r="H228" s="277"/>
      <c r="I228" s="277"/>
      <c r="J228" s="278"/>
      <c r="K228" s="276"/>
      <c r="L228" s="278"/>
      <c r="M228" s="276"/>
      <c r="N228"/>
      <c r="O228"/>
      <c r="P228"/>
      <c r="Q228"/>
      <c r="R228"/>
      <c r="S228"/>
      <c r="T228"/>
      <c r="U228"/>
    </row>
    <row r="229" spans="1:21" s="279" customFormat="1" ht="12.75" hidden="1">
      <c r="A229" s="273"/>
      <c r="B229" s="273"/>
      <c r="C229" s="273"/>
      <c r="D229" s="274"/>
      <c r="E229" s="275"/>
      <c r="F229" s="273"/>
      <c r="G229" s="276"/>
      <c r="H229" s="277"/>
      <c r="I229" s="277"/>
      <c r="J229" s="278"/>
      <c r="K229" s="276"/>
      <c r="L229" s="278"/>
      <c r="M229" s="276"/>
      <c r="N229"/>
      <c r="O229"/>
      <c r="P229"/>
      <c r="Q229"/>
      <c r="R229"/>
      <c r="S229"/>
      <c r="T229"/>
      <c r="U229"/>
    </row>
    <row r="230" spans="1:21" s="279" customFormat="1" ht="12.75" hidden="1">
      <c r="A230" s="273"/>
      <c r="B230" s="273"/>
      <c r="C230" s="273"/>
      <c r="D230" s="274"/>
      <c r="E230" s="275"/>
      <c r="F230" s="273"/>
      <c r="G230" s="276"/>
      <c r="H230" s="277"/>
      <c r="I230" s="277"/>
      <c r="J230" s="278"/>
      <c r="K230" s="276"/>
      <c r="L230" s="278"/>
      <c r="M230" s="276"/>
      <c r="N230"/>
      <c r="O230"/>
      <c r="P230"/>
      <c r="Q230"/>
      <c r="R230"/>
      <c r="S230"/>
      <c r="T230"/>
      <c r="U230"/>
    </row>
    <row r="231" spans="1:21" s="293" customFormat="1" ht="12.75" hidden="1">
      <c r="A231" s="273"/>
      <c r="B231" s="273"/>
      <c r="C231" s="273"/>
      <c r="D231" s="274"/>
      <c r="E231" s="275"/>
      <c r="F231" s="273"/>
      <c r="G231" s="276"/>
      <c r="H231" s="277"/>
      <c r="I231" s="277"/>
      <c r="J231" s="278"/>
      <c r="K231" s="276"/>
      <c r="L231" s="278"/>
      <c r="M231" s="276"/>
      <c r="N231"/>
      <c r="O231"/>
      <c r="P231"/>
      <c r="Q231"/>
      <c r="R231"/>
      <c r="S231"/>
      <c r="T231"/>
      <c r="U231"/>
    </row>
    <row r="232" spans="1:21" s="279" customFormat="1" ht="12.75" hidden="1">
      <c r="A232" s="273"/>
      <c r="B232" s="273"/>
      <c r="C232" s="273"/>
      <c r="D232" s="274"/>
      <c r="E232" s="275"/>
      <c r="F232" s="273"/>
      <c r="G232" s="276"/>
      <c r="H232" s="277"/>
      <c r="I232" s="277"/>
      <c r="J232" s="278"/>
      <c r="K232" s="276"/>
      <c r="L232" s="278"/>
      <c r="M232" s="276"/>
      <c r="N232"/>
      <c r="O232"/>
      <c r="P232"/>
      <c r="Q232"/>
      <c r="R232"/>
      <c r="S232"/>
      <c r="T232"/>
      <c r="U232"/>
    </row>
    <row r="233" spans="1:21" s="279" customFormat="1" ht="12.75" hidden="1">
      <c r="A233" s="273"/>
      <c r="B233" s="273"/>
      <c r="C233" s="273"/>
      <c r="D233" s="274"/>
      <c r="E233" s="275"/>
      <c r="F233" s="273"/>
      <c r="G233" s="276"/>
      <c r="H233" s="277"/>
      <c r="I233" s="277"/>
      <c r="J233" s="278"/>
      <c r="K233" s="276"/>
      <c r="L233" s="278"/>
      <c r="M233" s="276"/>
      <c r="N233"/>
      <c r="O233"/>
      <c r="P233"/>
      <c r="Q233"/>
      <c r="R233"/>
      <c r="S233"/>
      <c r="T233"/>
      <c r="U233"/>
    </row>
    <row r="234" spans="1:21" s="279" customFormat="1" ht="12.75" hidden="1">
      <c r="A234" s="273"/>
      <c r="B234" s="273"/>
      <c r="C234" s="273"/>
      <c r="D234" s="274"/>
      <c r="E234" s="275"/>
      <c r="F234" s="273"/>
      <c r="G234" s="276"/>
      <c r="H234" s="277"/>
      <c r="I234" s="277"/>
      <c r="J234" s="278"/>
      <c r="K234" s="276"/>
      <c r="L234" s="278"/>
      <c r="M234" s="276"/>
      <c r="N234"/>
      <c r="O234"/>
      <c r="P234"/>
      <c r="Q234"/>
      <c r="R234"/>
      <c r="S234"/>
      <c r="T234"/>
      <c r="U234"/>
    </row>
    <row r="235" spans="1:21" s="279" customFormat="1" ht="12.75" hidden="1">
      <c r="A235" s="273"/>
      <c r="B235" s="273"/>
      <c r="C235" s="273"/>
      <c r="D235" s="274"/>
      <c r="E235" s="275"/>
      <c r="F235" s="273"/>
      <c r="G235" s="276"/>
      <c r="H235" s="277"/>
      <c r="I235" s="277"/>
      <c r="J235" s="278"/>
      <c r="K235" s="276"/>
      <c r="L235" s="278"/>
      <c r="M235" s="276"/>
      <c r="N235"/>
      <c r="O235"/>
      <c r="P235"/>
      <c r="Q235"/>
      <c r="R235"/>
      <c r="S235"/>
      <c r="T235"/>
      <c r="U235"/>
    </row>
    <row r="236" spans="1:21" s="279" customFormat="1" ht="12.75" hidden="1">
      <c r="A236" s="273"/>
      <c r="B236" s="273"/>
      <c r="C236" s="273"/>
      <c r="D236" s="274"/>
      <c r="E236" s="275"/>
      <c r="F236" s="273"/>
      <c r="G236" s="276"/>
      <c r="H236" s="277"/>
      <c r="I236" s="277"/>
      <c r="J236" s="278"/>
      <c r="K236" s="276"/>
      <c r="L236" s="278"/>
      <c r="M236" s="276"/>
      <c r="N236"/>
      <c r="O236"/>
      <c r="P236"/>
      <c r="Q236"/>
      <c r="R236"/>
      <c r="S236"/>
      <c r="T236"/>
      <c r="U236"/>
    </row>
    <row r="237" spans="1:21" s="279" customFormat="1" ht="12.75" hidden="1">
      <c r="A237" s="273"/>
      <c r="B237" s="273"/>
      <c r="C237" s="273"/>
      <c r="D237" s="274"/>
      <c r="E237" s="275"/>
      <c r="F237" s="273"/>
      <c r="G237" s="276"/>
      <c r="H237" s="277"/>
      <c r="I237" s="277"/>
      <c r="J237" s="278"/>
      <c r="K237" s="276"/>
      <c r="L237" s="278"/>
      <c r="M237" s="276"/>
      <c r="N237"/>
      <c r="O237"/>
      <c r="P237"/>
      <c r="Q237"/>
      <c r="R237"/>
      <c r="S237"/>
      <c r="T237"/>
      <c r="U237"/>
    </row>
    <row r="238" spans="1:21" s="279" customFormat="1" ht="12.75" hidden="1">
      <c r="A238" s="273"/>
      <c r="B238" s="273"/>
      <c r="C238" s="273"/>
      <c r="D238" s="274"/>
      <c r="E238" s="275"/>
      <c r="F238" s="273"/>
      <c r="G238" s="276"/>
      <c r="H238" s="277"/>
      <c r="I238" s="277"/>
      <c r="J238" s="278"/>
      <c r="K238" s="276"/>
      <c r="L238" s="278"/>
      <c r="M238" s="276"/>
      <c r="N238"/>
      <c r="O238"/>
      <c r="P238"/>
      <c r="Q238"/>
      <c r="R238"/>
      <c r="S238"/>
      <c r="T238"/>
      <c r="U238"/>
    </row>
    <row r="239" spans="1:21" s="279" customFormat="1" ht="12.75" hidden="1">
      <c r="A239" s="273"/>
      <c r="B239" s="273"/>
      <c r="C239" s="273"/>
      <c r="D239" s="274"/>
      <c r="E239" s="275"/>
      <c r="F239" s="273"/>
      <c r="G239" s="276"/>
      <c r="H239" s="277"/>
      <c r="I239" s="277"/>
      <c r="J239" s="278"/>
      <c r="K239" s="276"/>
      <c r="L239" s="278"/>
      <c r="M239" s="276"/>
      <c r="N239"/>
      <c r="O239"/>
      <c r="P239"/>
      <c r="Q239"/>
      <c r="R239"/>
      <c r="S239"/>
      <c r="T239"/>
      <c r="U239"/>
    </row>
    <row r="240" spans="1:21" s="279" customFormat="1" ht="12.75" hidden="1">
      <c r="A240" s="273"/>
      <c r="B240" s="273"/>
      <c r="C240" s="273"/>
      <c r="D240" s="274"/>
      <c r="E240" s="275"/>
      <c r="F240" s="273"/>
      <c r="G240" s="276"/>
      <c r="H240" s="277"/>
      <c r="I240" s="277"/>
      <c r="J240" s="278"/>
      <c r="K240" s="276"/>
      <c r="L240" s="278"/>
      <c r="M240" s="276"/>
      <c r="N240"/>
      <c r="O240"/>
      <c r="P240"/>
      <c r="Q240"/>
      <c r="R240"/>
      <c r="S240"/>
      <c r="T240"/>
      <c r="U240"/>
    </row>
    <row r="241" spans="1:21" s="279" customFormat="1" ht="12.75" hidden="1">
      <c r="A241" s="273"/>
      <c r="B241" s="273"/>
      <c r="C241" s="273"/>
      <c r="D241" s="274"/>
      <c r="E241" s="275"/>
      <c r="F241" s="273"/>
      <c r="G241" s="276"/>
      <c r="H241" s="277"/>
      <c r="I241" s="277"/>
      <c r="J241" s="278"/>
      <c r="K241" s="276"/>
      <c r="L241" s="278"/>
      <c r="M241" s="276"/>
      <c r="N241"/>
      <c r="O241"/>
      <c r="P241"/>
      <c r="Q241"/>
      <c r="R241"/>
      <c r="S241"/>
      <c r="T241"/>
      <c r="U241"/>
    </row>
    <row r="242" spans="1:21" s="279" customFormat="1" ht="12.75" hidden="1">
      <c r="A242" s="273"/>
      <c r="B242" s="273"/>
      <c r="C242" s="273"/>
      <c r="D242" s="274"/>
      <c r="E242" s="275"/>
      <c r="F242" s="273"/>
      <c r="G242" s="276"/>
      <c r="H242" s="277"/>
      <c r="I242" s="277"/>
      <c r="J242" s="278"/>
      <c r="K242" s="276"/>
      <c r="L242" s="278"/>
      <c r="M242" s="276"/>
      <c r="N242"/>
      <c r="O242"/>
      <c r="P242"/>
      <c r="Q242"/>
      <c r="R242"/>
      <c r="S242"/>
      <c r="T242"/>
      <c r="U242"/>
    </row>
    <row r="243" spans="1:21" s="279" customFormat="1" ht="12.75" hidden="1">
      <c r="A243" s="273"/>
      <c r="B243" s="273"/>
      <c r="C243" s="273"/>
      <c r="D243" s="274"/>
      <c r="E243" s="275"/>
      <c r="F243" s="273"/>
      <c r="G243" s="276"/>
      <c r="H243" s="277"/>
      <c r="I243" s="277"/>
      <c r="J243" s="278"/>
      <c r="K243" s="276"/>
      <c r="L243" s="278"/>
      <c r="M243" s="276"/>
      <c r="N243"/>
      <c r="O243"/>
      <c r="P243"/>
      <c r="Q243"/>
      <c r="R243"/>
      <c r="S243"/>
      <c r="T243"/>
      <c r="U243"/>
    </row>
    <row r="244" spans="2:21" s="268" customFormat="1" ht="12.75" hidden="1">
      <c r="B244" s="269"/>
      <c r="D244" s="270"/>
      <c r="E244" s="270"/>
      <c r="H244" s="280"/>
      <c r="I244" s="271"/>
      <c r="K244" s="272"/>
      <c r="M244" s="272"/>
      <c r="N244"/>
      <c r="O244"/>
      <c r="P244"/>
      <c r="Q244"/>
      <c r="R244"/>
      <c r="S244"/>
      <c r="T244"/>
      <c r="U244"/>
    </row>
    <row r="245" spans="1:21" s="284" customFormat="1" ht="12.75" hidden="1">
      <c r="A245" s="289"/>
      <c r="B245" s="289"/>
      <c r="C245" s="289"/>
      <c r="D245" s="290"/>
      <c r="E245" s="291"/>
      <c r="F245" s="289"/>
      <c r="G245" s="283"/>
      <c r="H245" s="292"/>
      <c r="I245" s="292"/>
      <c r="J245" s="282"/>
      <c r="K245" s="283"/>
      <c r="L245" s="282"/>
      <c r="M245" s="283"/>
      <c r="N245"/>
      <c r="O245"/>
      <c r="P245"/>
      <c r="Q245"/>
      <c r="R245"/>
      <c r="S245"/>
      <c r="T245"/>
      <c r="U245"/>
    </row>
    <row r="246" spans="1:21" s="284" customFormat="1" ht="25.5" customHeight="1" hidden="1">
      <c r="A246" s="289"/>
      <c r="B246" s="289"/>
      <c r="C246" s="289"/>
      <c r="D246" s="290"/>
      <c r="E246" s="291"/>
      <c r="F246" s="289"/>
      <c r="G246" s="283"/>
      <c r="H246" s="292"/>
      <c r="I246" s="292"/>
      <c r="J246" s="282"/>
      <c r="K246" s="283"/>
      <c r="L246" s="282"/>
      <c r="M246" s="283"/>
      <c r="N246"/>
      <c r="O246"/>
      <c r="P246"/>
      <c r="Q246"/>
      <c r="R246"/>
      <c r="S246"/>
      <c r="T246"/>
      <c r="U246"/>
    </row>
    <row r="247" spans="1:21" s="284" customFormat="1" ht="12.75" hidden="1">
      <c r="A247" s="289"/>
      <c r="B247" s="289"/>
      <c r="C247" s="289"/>
      <c r="D247" s="290"/>
      <c r="E247" s="291"/>
      <c r="F247" s="289"/>
      <c r="G247" s="283"/>
      <c r="H247" s="292"/>
      <c r="I247" s="292"/>
      <c r="J247" s="282"/>
      <c r="K247" s="283"/>
      <c r="L247" s="282"/>
      <c r="M247" s="283"/>
      <c r="N247"/>
      <c r="O247"/>
      <c r="P247"/>
      <c r="Q247"/>
      <c r="R247"/>
      <c r="S247"/>
      <c r="T247"/>
      <c r="U247"/>
    </row>
    <row r="248" spans="1:21" s="284" customFormat="1" ht="12.75" hidden="1">
      <c r="A248" s="289"/>
      <c r="B248" s="289"/>
      <c r="C248" s="289"/>
      <c r="D248" s="290"/>
      <c r="E248" s="291"/>
      <c r="F248" s="289"/>
      <c r="G248" s="283"/>
      <c r="H248" s="292"/>
      <c r="I248" s="292"/>
      <c r="J248" s="282"/>
      <c r="K248" s="283"/>
      <c r="L248" s="282"/>
      <c r="M248" s="283"/>
      <c r="N248"/>
      <c r="O248"/>
      <c r="P248"/>
      <c r="Q248"/>
      <c r="R248"/>
      <c r="S248"/>
      <c r="T248"/>
      <c r="U248"/>
    </row>
    <row r="249" spans="1:21" s="284" customFormat="1" ht="12.75" hidden="1">
      <c r="A249" s="289"/>
      <c r="B249" s="289"/>
      <c r="C249" s="289"/>
      <c r="D249" s="290"/>
      <c r="E249" s="291"/>
      <c r="F249" s="289"/>
      <c r="G249" s="283"/>
      <c r="H249" s="292"/>
      <c r="I249" s="292"/>
      <c r="J249" s="282"/>
      <c r="K249" s="283"/>
      <c r="L249" s="282"/>
      <c r="M249" s="283"/>
      <c r="N249"/>
      <c r="O249"/>
      <c r="P249"/>
      <c r="Q249"/>
      <c r="R249"/>
      <c r="S249"/>
      <c r="T249"/>
      <c r="U249"/>
    </row>
    <row r="250" spans="1:21" s="284" customFormat="1" ht="12.75" hidden="1">
      <c r="A250" s="289"/>
      <c r="B250" s="289"/>
      <c r="C250" s="289"/>
      <c r="D250" s="290"/>
      <c r="E250" s="291"/>
      <c r="F250" s="289"/>
      <c r="G250" s="283"/>
      <c r="H250" s="292"/>
      <c r="I250" s="292"/>
      <c r="J250" s="282"/>
      <c r="K250" s="283"/>
      <c r="L250" s="282"/>
      <c r="M250" s="283"/>
      <c r="N250"/>
      <c r="O250"/>
      <c r="P250"/>
      <c r="Q250"/>
      <c r="R250"/>
      <c r="S250"/>
      <c r="T250"/>
      <c r="U250"/>
    </row>
    <row r="251" spans="1:21" s="284" customFormat="1" ht="12.75" hidden="1">
      <c r="A251" s="289"/>
      <c r="B251" s="289"/>
      <c r="C251" s="289"/>
      <c r="D251" s="290"/>
      <c r="E251" s="291"/>
      <c r="F251" s="289"/>
      <c r="G251" s="283"/>
      <c r="H251" s="292"/>
      <c r="I251" s="292"/>
      <c r="J251" s="282"/>
      <c r="K251" s="283"/>
      <c r="L251" s="282"/>
      <c r="M251" s="283"/>
      <c r="N251"/>
      <c r="O251"/>
      <c r="P251"/>
      <c r="Q251"/>
      <c r="R251"/>
      <c r="S251"/>
      <c r="T251"/>
      <c r="U251"/>
    </row>
    <row r="252" spans="1:21" s="284" customFormat="1" ht="12.75" hidden="1">
      <c r="A252" s="289"/>
      <c r="B252" s="289"/>
      <c r="C252" s="289"/>
      <c r="D252" s="290"/>
      <c r="E252" s="291"/>
      <c r="F252" s="289"/>
      <c r="G252" s="283"/>
      <c r="H252" s="292"/>
      <c r="I252" s="292"/>
      <c r="J252" s="282"/>
      <c r="K252" s="283"/>
      <c r="L252" s="282"/>
      <c r="M252" s="283"/>
      <c r="N252"/>
      <c r="O252"/>
      <c r="P252"/>
      <c r="Q252"/>
      <c r="R252"/>
      <c r="S252"/>
      <c r="T252"/>
      <c r="U252"/>
    </row>
    <row r="253" spans="1:21" s="284" customFormat="1" ht="12.75" hidden="1">
      <c r="A253" s="289"/>
      <c r="B253" s="289"/>
      <c r="C253" s="289"/>
      <c r="D253" s="290"/>
      <c r="E253" s="291"/>
      <c r="F253" s="289"/>
      <c r="G253" s="283"/>
      <c r="H253" s="292"/>
      <c r="I253" s="292"/>
      <c r="J253" s="282"/>
      <c r="K253" s="283"/>
      <c r="L253" s="282"/>
      <c r="M253" s="283"/>
      <c r="N253"/>
      <c r="O253"/>
      <c r="P253"/>
      <c r="Q253"/>
      <c r="R253"/>
      <c r="S253"/>
      <c r="T253"/>
      <c r="U253"/>
    </row>
    <row r="254" spans="2:21" s="268" customFormat="1" ht="12.75" hidden="1">
      <c r="B254" s="269"/>
      <c r="D254" s="270"/>
      <c r="E254" s="270"/>
      <c r="H254" s="280"/>
      <c r="I254" s="271"/>
      <c r="K254" s="272"/>
      <c r="M254" s="272"/>
      <c r="N254"/>
      <c r="O254"/>
      <c r="P254"/>
      <c r="Q254"/>
      <c r="R254"/>
      <c r="S254"/>
      <c r="T254"/>
      <c r="U254"/>
    </row>
    <row r="255" spans="1:21" s="279" customFormat="1" ht="12.75" hidden="1">
      <c r="A255" s="273"/>
      <c r="B255" s="273"/>
      <c r="C255" s="273"/>
      <c r="D255" s="274"/>
      <c r="E255" s="275"/>
      <c r="F255" s="273"/>
      <c r="G255" s="276"/>
      <c r="H255" s="277"/>
      <c r="I255" s="277"/>
      <c r="J255" s="278"/>
      <c r="K255" s="276"/>
      <c r="L255" s="278"/>
      <c r="M255" s="276"/>
      <c r="N255"/>
      <c r="O255"/>
      <c r="P255"/>
      <c r="Q255"/>
      <c r="R255"/>
      <c r="S255"/>
      <c r="T255"/>
      <c r="U255"/>
    </row>
    <row r="256" spans="1:21" s="279" customFormat="1" ht="12.75" hidden="1">
      <c r="A256" s="273"/>
      <c r="B256" s="273"/>
      <c r="C256" s="273"/>
      <c r="D256" s="274"/>
      <c r="E256" s="275"/>
      <c r="F256" s="273"/>
      <c r="G256" s="276"/>
      <c r="H256" s="277"/>
      <c r="I256" s="277"/>
      <c r="J256" s="278"/>
      <c r="K256" s="276"/>
      <c r="L256" s="278"/>
      <c r="M256" s="276"/>
      <c r="N256"/>
      <c r="O256"/>
      <c r="P256"/>
      <c r="Q256"/>
      <c r="R256"/>
      <c r="S256"/>
      <c r="T256"/>
      <c r="U256"/>
    </row>
    <row r="257" spans="1:21" s="279" customFormat="1" ht="12.75" hidden="1">
      <c r="A257" s="273"/>
      <c r="B257" s="273"/>
      <c r="C257" s="273"/>
      <c r="D257" s="274"/>
      <c r="E257" s="275"/>
      <c r="F257" s="273"/>
      <c r="G257" s="276"/>
      <c r="H257" s="277"/>
      <c r="I257" s="277"/>
      <c r="J257" s="278"/>
      <c r="K257" s="276"/>
      <c r="L257" s="278"/>
      <c r="M257" s="276"/>
      <c r="N257"/>
      <c r="O257"/>
      <c r="P257"/>
      <c r="Q257"/>
      <c r="R257"/>
      <c r="S257"/>
      <c r="T257"/>
      <c r="U257"/>
    </row>
    <row r="258" spans="1:21" s="279" customFormat="1" ht="12.75" hidden="1">
      <c r="A258" s="273"/>
      <c r="B258" s="273"/>
      <c r="C258" s="273"/>
      <c r="D258" s="274"/>
      <c r="E258" s="275"/>
      <c r="F258" s="273"/>
      <c r="G258" s="276"/>
      <c r="H258" s="277"/>
      <c r="I258" s="277"/>
      <c r="J258" s="278"/>
      <c r="K258" s="276"/>
      <c r="L258" s="278"/>
      <c r="M258" s="276"/>
      <c r="N258"/>
      <c r="O258"/>
      <c r="P258"/>
      <c r="Q258"/>
      <c r="R258"/>
      <c r="S258"/>
      <c r="T258"/>
      <c r="U258"/>
    </row>
    <row r="259" spans="1:21" s="279" customFormat="1" ht="12.75" hidden="1">
      <c r="A259" s="273"/>
      <c r="B259" s="273"/>
      <c r="C259" s="273"/>
      <c r="D259" s="274"/>
      <c r="E259" s="275"/>
      <c r="F259" s="273"/>
      <c r="G259" s="276"/>
      <c r="H259" s="277"/>
      <c r="I259" s="277"/>
      <c r="J259" s="278"/>
      <c r="K259" s="276"/>
      <c r="L259" s="278"/>
      <c r="M259" s="276"/>
      <c r="N259"/>
      <c r="O259"/>
      <c r="P259"/>
      <c r="Q259"/>
      <c r="R259"/>
      <c r="S259"/>
      <c r="T259"/>
      <c r="U259"/>
    </row>
    <row r="260" spans="1:21" s="279" customFormat="1" ht="12.75" hidden="1">
      <c r="A260" s="273"/>
      <c r="B260" s="273"/>
      <c r="C260" s="273"/>
      <c r="D260" s="274"/>
      <c r="E260" s="275"/>
      <c r="F260" s="273"/>
      <c r="G260" s="276"/>
      <c r="H260" s="277"/>
      <c r="I260" s="277"/>
      <c r="J260" s="278"/>
      <c r="K260" s="276"/>
      <c r="L260" s="278"/>
      <c r="M260" s="276"/>
      <c r="N260"/>
      <c r="O260"/>
      <c r="P260"/>
      <c r="Q260"/>
      <c r="R260"/>
      <c r="S260"/>
      <c r="T260"/>
      <c r="U260"/>
    </row>
    <row r="261" spans="1:21" s="279" customFormat="1" ht="12.75" hidden="1">
      <c r="A261" s="273"/>
      <c r="B261" s="273"/>
      <c r="C261" s="273"/>
      <c r="D261" s="274"/>
      <c r="E261" s="275"/>
      <c r="F261" s="273"/>
      <c r="G261" s="276"/>
      <c r="H261" s="277"/>
      <c r="I261" s="277"/>
      <c r="J261" s="278"/>
      <c r="K261" s="276"/>
      <c r="L261" s="278"/>
      <c r="M261" s="276"/>
      <c r="N261"/>
      <c r="O261"/>
      <c r="P261"/>
      <c r="Q261"/>
      <c r="R261"/>
      <c r="S261"/>
      <c r="T261"/>
      <c r="U261"/>
    </row>
    <row r="262" spans="1:21" s="279" customFormat="1" ht="12.75" hidden="1">
      <c r="A262" s="273"/>
      <c r="B262" s="273"/>
      <c r="C262" s="273"/>
      <c r="D262" s="274"/>
      <c r="E262" s="275"/>
      <c r="F262" s="273"/>
      <c r="G262" s="276"/>
      <c r="H262" s="277"/>
      <c r="I262" s="277"/>
      <c r="J262" s="278"/>
      <c r="K262" s="276"/>
      <c r="L262" s="278"/>
      <c r="M262" s="276"/>
      <c r="N262"/>
      <c r="O262"/>
      <c r="P262"/>
      <c r="Q262"/>
      <c r="R262"/>
      <c r="S262"/>
      <c r="T262"/>
      <c r="U262"/>
    </row>
    <row r="263" spans="1:21" s="279" customFormat="1" ht="12.75" hidden="1">
      <c r="A263" s="273"/>
      <c r="B263" s="273"/>
      <c r="C263" s="273"/>
      <c r="D263" s="274"/>
      <c r="E263" s="275"/>
      <c r="F263" s="273"/>
      <c r="G263" s="276"/>
      <c r="H263" s="277"/>
      <c r="I263" s="277"/>
      <c r="J263" s="278"/>
      <c r="K263" s="276"/>
      <c r="L263" s="278"/>
      <c r="M263" s="276"/>
      <c r="N263"/>
      <c r="O263"/>
      <c r="P263"/>
      <c r="Q263"/>
      <c r="R263"/>
      <c r="S263"/>
      <c r="T263"/>
      <c r="U263"/>
    </row>
    <row r="264" spans="1:21" s="293" customFormat="1" ht="25.5" customHeight="1" hidden="1">
      <c r="A264" s="273"/>
      <c r="B264" s="273"/>
      <c r="C264" s="273"/>
      <c r="D264" s="274"/>
      <c r="E264" s="275"/>
      <c r="F264" s="273"/>
      <c r="G264" s="276"/>
      <c r="H264" s="277"/>
      <c r="I264" s="277"/>
      <c r="J264" s="278"/>
      <c r="K264" s="276"/>
      <c r="L264" s="278"/>
      <c r="M264" s="276"/>
      <c r="N264"/>
      <c r="O264"/>
      <c r="P264"/>
      <c r="Q264"/>
      <c r="R264"/>
      <c r="S264"/>
      <c r="T264"/>
      <c r="U264"/>
    </row>
    <row r="265" spans="1:21" s="279" customFormat="1" ht="12.75" hidden="1">
      <c r="A265" s="273"/>
      <c r="B265" s="273"/>
      <c r="C265" s="273"/>
      <c r="D265" s="274"/>
      <c r="E265" s="275"/>
      <c r="F265" s="273"/>
      <c r="G265" s="276"/>
      <c r="H265" s="277"/>
      <c r="I265" s="277"/>
      <c r="J265" s="278"/>
      <c r="K265" s="276"/>
      <c r="L265" s="278"/>
      <c r="M265" s="276"/>
      <c r="N265"/>
      <c r="O265"/>
      <c r="P265"/>
      <c r="Q265"/>
      <c r="R265"/>
      <c r="S265"/>
      <c r="T265"/>
      <c r="U265"/>
    </row>
    <row r="266" spans="1:21" s="279" customFormat="1" ht="12.75" hidden="1">
      <c r="A266" s="273"/>
      <c r="B266" s="273"/>
      <c r="C266" s="273"/>
      <c r="D266" s="274"/>
      <c r="E266" s="275"/>
      <c r="F266" s="273"/>
      <c r="G266" s="276"/>
      <c r="H266" s="277"/>
      <c r="I266" s="277"/>
      <c r="J266" s="278"/>
      <c r="K266" s="276"/>
      <c r="L266" s="278"/>
      <c r="M266" s="276"/>
      <c r="N266"/>
      <c r="O266"/>
      <c r="P266"/>
      <c r="Q266"/>
      <c r="R266"/>
      <c r="S266"/>
      <c r="T266"/>
      <c r="U266"/>
    </row>
    <row r="267" spans="1:21" s="279" customFormat="1" ht="12.75" hidden="1">
      <c r="A267" s="273"/>
      <c r="B267" s="273"/>
      <c r="C267" s="273"/>
      <c r="D267" s="274"/>
      <c r="E267" s="275"/>
      <c r="F267" s="273"/>
      <c r="G267" s="276"/>
      <c r="H267" s="277"/>
      <c r="I267" s="277"/>
      <c r="J267" s="278"/>
      <c r="K267" s="276"/>
      <c r="L267" s="278"/>
      <c r="M267" s="276"/>
      <c r="N267"/>
      <c r="O267"/>
      <c r="P267"/>
      <c r="Q267"/>
      <c r="R267"/>
      <c r="S267"/>
      <c r="T267"/>
      <c r="U267"/>
    </row>
    <row r="268" spans="1:21" s="279" customFormat="1" ht="12.75" hidden="1">
      <c r="A268" s="273"/>
      <c r="B268" s="273"/>
      <c r="C268" s="273"/>
      <c r="D268" s="274"/>
      <c r="E268" s="275"/>
      <c r="F268" s="273"/>
      <c r="G268" s="276"/>
      <c r="H268" s="277"/>
      <c r="I268" s="277"/>
      <c r="J268" s="278"/>
      <c r="K268" s="276"/>
      <c r="L268" s="278"/>
      <c r="M268" s="276"/>
      <c r="N268"/>
      <c r="O268"/>
      <c r="P268"/>
      <c r="Q268"/>
      <c r="R268"/>
      <c r="S268"/>
      <c r="T268"/>
      <c r="U268"/>
    </row>
    <row r="269" spans="1:21" s="279" customFormat="1" ht="12.75" hidden="1">
      <c r="A269" s="273"/>
      <c r="B269" s="273"/>
      <c r="C269" s="273"/>
      <c r="D269" s="274"/>
      <c r="E269" s="275"/>
      <c r="F269" s="273"/>
      <c r="G269" s="276"/>
      <c r="H269" s="277"/>
      <c r="I269" s="277"/>
      <c r="J269" s="278"/>
      <c r="K269" s="276"/>
      <c r="L269" s="278"/>
      <c r="M269" s="276"/>
      <c r="N269"/>
      <c r="O269"/>
      <c r="P269"/>
      <c r="Q269"/>
      <c r="R269"/>
      <c r="S269"/>
      <c r="T269"/>
      <c r="U269"/>
    </row>
    <row r="270" spans="1:21" s="279" customFormat="1" ht="12.75" hidden="1">
      <c r="A270" s="273"/>
      <c r="B270" s="273"/>
      <c r="C270" s="273"/>
      <c r="D270" s="274"/>
      <c r="E270" s="275"/>
      <c r="F270" s="273"/>
      <c r="G270" s="276"/>
      <c r="H270" s="277"/>
      <c r="I270" s="277"/>
      <c r="J270" s="278"/>
      <c r="K270" s="276"/>
      <c r="L270" s="278"/>
      <c r="M270" s="276"/>
      <c r="N270"/>
      <c r="O270"/>
      <c r="P270"/>
      <c r="Q270"/>
      <c r="R270"/>
      <c r="S270"/>
      <c r="T270"/>
      <c r="U270"/>
    </row>
    <row r="271" spans="1:21" s="279" customFormat="1" ht="12.75" hidden="1">
      <c r="A271" s="273"/>
      <c r="B271" s="273"/>
      <c r="C271" s="273"/>
      <c r="D271" s="274"/>
      <c r="E271" s="275"/>
      <c r="F271" s="273"/>
      <c r="G271" s="276"/>
      <c r="H271" s="277"/>
      <c r="I271" s="277"/>
      <c r="J271" s="278"/>
      <c r="K271" s="276"/>
      <c r="L271" s="278"/>
      <c r="M271" s="276"/>
      <c r="N271"/>
      <c r="O271"/>
      <c r="P271"/>
      <c r="Q271"/>
      <c r="R271"/>
      <c r="S271"/>
      <c r="T271"/>
      <c r="U271"/>
    </row>
    <row r="272" spans="1:21" s="279" customFormat="1" ht="12.75" hidden="1">
      <c r="A272" s="273"/>
      <c r="B272" s="273"/>
      <c r="C272" s="273"/>
      <c r="D272" s="274"/>
      <c r="E272" s="275"/>
      <c r="F272" s="273"/>
      <c r="G272" s="276"/>
      <c r="H272" s="277"/>
      <c r="I272" s="277"/>
      <c r="J272" s="278"/>
      <c r="K272" s="276"/>
      <c r="L272" s="278"/>
      <c r="M272" s="276"/>
      <c r="N272"/>
      <c r="O272"/>
      <c r="P272"/>
      <c r="Q272"/>
      <c r="R272"/>
      <c r="S272"/>
      <c r="T272"/>
      <c r="U272"/>
    </row>
    <row r="273" spans="1:21" s="279" customFormat="1" ht="12.75" hidden="1">
      <c r="A273" s="273"/>
      <c r="B273" s="273"/>
      <c r="C273" s="273"/>
      <c r="D273" s="274"/>
      <c r="E273" s="275"/>
      <c r="F273" s="273"/>
      <c r="G273" s="276"/>
      <c r="H273" s="277"/>
      <c r="I273" s="277"/>
      <c r="J273" s="278"/>
      <c r="K273" s="276"/>
      <c r="L273" s="278"/>
      <c r="M273" s="276"/>
      <c r="N273"/>
      <c r="O273"/>
      <c r="P273"/>
      <c r="Q273"/>
      <c r="R273"/>
      <c r="S273"/>
      <c r="T273"/>
      <c r="U273"/>
    </row>
    <row r="274" spans="1:21" s="279" customFormat="1" ht="12.75" hidden="1">
      <c r="A274" s="273"/>
      <c r="B274" s="273"/>
      <c r="C274" s="273"/>
      <c r="D274" s="274"/>
      <c r="E274" s="275"/>
      <c r="F274" s="273"/>
      <c r="G274" s="276"/>
      <c r="H274" s="277"/>
      <c r="I274" s="277"/>
      <c r="J274" s="278"/>
      <c r="K274" s="276"/>
      <c r="L274" s="278"/>
      <c r="M274" s="276"/>
      <c r="N274"/>
      <c r="O274"/>
      <c r="P274"/>
      <c r="Q274"/>
      <c r="R274"/>
      <c r="S274"/>
      <c r="T274"/>
      <c r="U274"/>
    </row>
    <row r="275" spans="1:21" s="284" customFormat="1" ht="12.75" hidden="1">
      <c r="A275" s="289"/>
      <c r="B275" s="289"/>
      <c r="C275" s="289"/>
      <c r="D275" s="290"/>
      <c r="E275" s="291"/>
      <c r="F275" s="289"/>
      <c r="G275" s="283"/>
      <c r="H275" s="292"/>
      <c r="I275" s="292"/>
      <c r="J275" s="282"/>
      <c r="K275" s="283"/>
      <c r="L275" s="282"/>
      <c r="M275" s="283"/>
      <c r="N275"/>
      <c r="O275"/>
      <c r="P275"/>
      <c r="Q275"/>
      <c r="R275"/>
      <c r="S275"/>
      <c r="T275"/>
      <c r="U275"/>
    </row>
    <row r="276" spans="1:21" s="284" customFormat="1" ht="12.75" hidden="1">
      <c r="A276" s="289"/>
      <c r="B276" s="289"/>
      <c r="C276" s="289"/>
      <c r="D276" s="290"/>
      <c r="E276" s="291"/>
      <c r="F276" s="289"/>
      <c r="G276" s="283"/>
      <c r="H276" s="292"/>
      <c r="I276" s="292"/>
      <c r="J276" s="282"/>
      <c r="K276" s="283"/>
      <c r="L276" s="282"/>
      <c r="M276" s="283"/>
      <c r="N276"/>
      <c r="O276"/>
      <c r="P276"/>
      <c r="Q276"/>
      <c r="R276"/>
      <c r="S276"/>
      <c r="T276"/>
      <c r="U276"/>
    </row>
    <row r="277" spans="1:21" s="284" customFormat="1" ht="12.75" hidden="1">
      <c r="A277" s="289"/>
      <c r="B277" s="289"/>
      <c r="C277" s="289"/>
      <c r="D277" s="290"/>
      <c r="E277" s="291"/>
      <c r="F277" s="289"/>
      <c r="G277" s="283"/>
      <c r="H277" s="292"/>
      <c r="I277" s="292"/>
      <c r="J277" s="282"/>
      <c r="K277" s="283"/>
      <c r="L277" s="282"/>
      <c r="M277" s="283"/>
      <c r="N277"/>
      <c r="O277"/>
      <c r="P277"/>
      <c r="Q277"/>
      <c r="R277"/>
      <c r="S277"/>
      <c r="T277"/>
      <c r="U277"/>
    </row>
    <row r="278" spans="1:21" s="284" customFormat="1" ht="12.75" hidden="1">
      <c r="A278" s="289"/>
      <c r="B278" s="289"/>
      <c r="C278" s="289"/>
      <c r="D278" s="290"/>
      <c r="E278" s="291"/>
      <c r="F278" s="289"/>
      <c r="G278" s="283"/>
      <c r="H278" s="292"/>
      <c r="I278" s="292"/>
      <c r="J278" s="282"/>
      <c r="K278" s="283"/>
      <c r="L278" s="282"/>
      <c r="M278" s="283"/>
      <c r="N278"/>
      <c r="O278"/>
      <c r="P278"/>
      <c r="Q278"/>
      <c r="R278"/>
      <c r="S278"/>
      <c r="T278"/>
      <c r="U278"/>
    </row>
    <row r="279" spans="1:21" s="284" customFormat="1" ht="12.75" hidden="1">
      <c r="A279" s="289"/>
      <c r="B279" s="289"/>
      <c r="C279" s="289"/>
      <c r="D279" s="290"/>
      <c r="E279" s="291"/>
      <c r="F279" s="289"/>
      <c r="G279" s="283"/>
      <c r="H279" s="292"/>
      <c r="I279" s="292"/>
      <c r="J279" s="282"/>
      <c r="K279" s="283"/>
      <c r="L279" s="282"/>
      <c r="M279" s="283"/>
      <c r="N279"/>
      <c r="O279"/>
      <c r="P279"/>
      <c r="Q279"/>
      <c r="R279"/>
      <c r="S279"/>
      <c r="T279"/>
      <c r="U279"/>
    </row>
    <row r="280" spans="2:21" s="268" customFormat="1" ht="12.75" hidden="1">
      <c r="B280" s="269"/>
      <c r="D280" s="270"/>
      <c r="E280" s="294"/>
      <c r="H280" s="280"/>
      <c r="I280" s="271"/>
      <c r="K280" s="272"/>
      <c r="M280" s="272"/>
      <c r="N280"/>
      <c r="O280"/>
      <c r="P280"/>
      <c r="Q280"/>
      <c r="R280"/>
      <c r="S280"/>
      <c r="T280"/>
      <c r="U280"/>
    </row>
    <row r="281" spans="1:21" s="279" customFormat="1" ht="12.75" hidden="1">
      <c r="A281" s="273"/>
      <c r="B281" s="273"/>
      <c r="C281" s="273"/>
      <c r="D281" s="274"/>
      <c r="E281" s="275"/>
      <c r="F281" s="273"/>
      <c r="G281" s="276"/>
      <c r="H281" s="277"/>
      <c r="I281" s="277"/>
      <c r="J281" s="278"/>
      <c r="K281" s="276"/>
      <c r="L281" s="278"/>
      <c r="M281" s="276"/>
      <c r="N281"/>
      <c r="O281"/>
      <c r="P281"/>
      <c r="Q281"/>
      <c r="R281"/>
      <c r="S281"/>
      <c r="T281"/>
      <c r="U281"/>
    </row>
    <row r="282" spans="1:21" s="279" customFormat="1" ht="12.75" hidden="1">
      <c r="A282" s="273"/>
      <c r="B282" s="273"/>
      <c r="C282" s="273"/>
      <c r="D282" s="274"/>
      <c r="E282" s="275"/>
      <c r="F282" s="273"/>
      <c r="G282" s="276"/>
      <c r="H282" s="277"/>
      <c r="I282" s="277"/>
      <c r="J282" s="278"/>
      <c r="K282" s="276"/>
      <c r="L282" s="278"/>
      <c r="M282" s="276"/>
      <c r="N282"/>
      <c r="O282"/>
      <c r="P282"/>
      <c r="Q282"/>
      <c r="R282"/>
      <c r="S282"/>
      <c r="T282"/>
      <c r="U282"/>
    </row>
    <row r="283" spans="1:21" s="279" customFormat="1" ht="12.75" hidden="1">
      <c r="A283" s="273"/>
      <c r="B283" s="273"/>
      <c r="C283" s="273"/>
      <c r="D283" s="274"/>
      <c r="E283" s="275"/>
      <c r="F283" s="273"/>
      <c r="G283" s="276"/>
      <c r="H283" s="277"/>
      <c r="I283" s="277"/>
      <c r="J283" s="278"/>
      <c r="K283" s="276"/>
      <c r="L283" s="278"/>
      <c r="M283" s="276"/>
      <c r="N283"/>
      <c r="O283"/>
      <c r="P283"/>
      <c r="Q283"/>
      <c r="R283"/>
      <c r="S283"/>
      <c r="T283"/>
      <c r="U283"/>
    </row>
    <row r="284" spans="1:21" s="279" customFormat="1" ht="12.75" hidden="1">
      <c r="A284" s="273"/>
      <c r="B284" s="273"/>
      <c r="C284" s="273"/>
      <c r="D284" s="274"/>
      <c r="E284" s="275"/>
      <c r="F284" s="273"/>
      <c r="G284" s="276"/>
      <c r="H284" s="277"/>
      <c r="I284" s="277"/>
      <c r="J284" s="278"/>
      <c r="K284" s="276"/>
      <c r="L284" s="278"/>
      <c r="M284" s="276"/>
      <c r="N284"/>
      <c r="O284"/>
      <c r="P284"/>
      <c r="Q284"/>
      <c r="R284"/>
      <c r="S284"/>
      <c r="T284"/>
      <c r="U284"/>
    </row>
    <row r="285" spans="1:21" s="279" customFormat="1" ht="12.75" hidden="1">
      <c r="A285" s="273"/>
      <c r="B285" s="273"/>
      <c r="C285" s="273"/>
      <c r="D285" s="274"/>
      <c r="E285" s="275"/>
      <c r="F285" s="273"/>
      <c r="G285" s="276"/>
      <c r="H285" s="277"/>
      <c r="I285" s="277"/>
      <c r="J285" s="278"/>
      <c r="K285" s="276"/>
      <c r="L285" s="278"/>
      <c r="M285" s="276"/>
      <c r="N285"/>
      <c r="O285"/>
      <c r="P285"/>
      <c r="Q285"/>
      <c r="R285"/>
      <c r="S285"/>
      <c r="T285"/>
      <c r="U285"/>
    </row>
    <row r="286" spans="1:21" s="279" customFormat="1" ht="12.75" hidden="1">
      <c r="A286" s="273"/>
      <c r="B286" s="273"/>
      <c r="C286" s="273"/>
      <c r="D286" s="274"/>
      <c r="E286" s="275"/>
      <c r="F286" s="273"/>
      <c r="G286" s="276"/>
      <c r="H286" s="277"/>
      <c r="I286" s="277"/>
      <c r="J286" s="278"/>
      <c r="K286" s="276"/>
      <c r="L286" s="278"/>
      <c r="M286" s="276"/>
      <c r="N286"/>
      <c r="O286"/>
      <c r="P286"/>
      <c r="Q286"/>
      <c r="R286"/>
      <c r="S286"/>
      <c r="T286"/>
      <c r="U286"/>
    </row>
    <row r="287" spans="1:21" s="279" customFormat="1" ht="12.75" hidden="1">
      <c r="A287" s="273"/>
      <c r="B287" s="273"/>
      <c r="C287" s="273"/>
      <c r="D287" s="274"/>
      <c r="E287" s="275"/>
      <c r="F287" s="273"/>
      <c r="G287" s="276"/>
      <c r="H287" s="277"/>
      <c r="I287" s="277"/>
      <c r="J287" s="278"/>
      <c r="K287" s="276"/>
      <c r="L287" s="278"/>
      <c r="M287" s="276"/>
      <c r="N287"/>
      <c r="O287"/>
      <c r="P287"/>
      <c r="Q287"/>
      <c r="R287"/>
      <c r="S287"/>
      <c r="T287"/>
      <c r="U287"/>
    </row>
    <row r="288" spans="1:21" s="279" customFormat="1" ht="12.75" hidden="1">
      <c r="A288" s="273"/>
      <c r="B288" s="273"/>
      <c r="C288" s="273"/>
      <c r="D288" s="274"/>
      <c r="E288" s="275"/>
      <c r="F288" s="273"/>
      <c r="G288" s="276"/>
      <c r="H288" s="277"/>
      <c r="I288" s="277"/>
      <c r="J288" s="278"/>
      <c r="K288" s="276"/>
      <c r="L288" s="278"/>
      <c r="M288" s="276"/>
      <c r="N288"/>
      <c r="O288"/>
      <c r="P288"/>
      <c r="Q288"/>
      <c r="R288"/>
      <c r="S288"/>
      <c r="T288"/>
      <c r="U288"/>
    </row>
    <row r="289" spans="1:21" s="279" customFormat="1" ht="12.75" hidden="1">
      <c r="A289" s="273"/>
      <c r="B289" s="273"/>
      <c r="C289" s="273"/>
      <c r="D289" s="274"/>
      <c r="E289" s="275"/>
      <c r="F289" s="273"/>
      <c r="G289" s="276"/>
      <c r="H289" s="277"/>
      <c r="I289" s="277"/>
      <c r="J289" s="278"/>
      <c r="K289" s="276"/>
      <c r="L289" s="278"/>
      <c r="M289" s="276"/>
      <c r="N289"/>
      <c r="O289"/>
      <c r="P289"/>
      <c r="Q289"/>
      <c r="R289"/>
      <c r="S289"/>
      <c r="T289"/>
      <c r="U289"/>
    </row>
    <row r="290" spans="1:21" s="279" customFormat="1" ht="12.75" hidden="1">
      <c r="A290" s="273"/>
      <c r="B290" s="273"/>
      <c r="C290" s="273"/>
      <c r="D290" s="274"/>
      <c r="E290" s="275"/>
      <c r="F290" s="273"/>
      <c r="G290" s="276"/>
      <c r="H290" s="277"/>
      <c r="I290" s="277"/>
      <c r="J290" s="278"/>
      <c r="K290" s="276"/>
      <c r="L290" s="278"/>
      <c r="M290" s="276"/>
      <c r="N290"/>
      <c r="O290"/>
      <c r="P290"/>
      <c r="Q290"/>
      <c r="R290"/>
      <c r="S290"/>
      <c r="T290"/>
      <c r="U290"/>
    </row>
    <row r="291" spans="1:21" s="279" customFormat="1" ht="12.75" hidden="1">
      <c r="A291" s="273"/>
      <c r="B291" s="273"/>
      <c r="C291" s="273"/>
      <c r="D291" s="274"/>
      <c r="E291" s="275"/>
      <c r="F291" s="273"/>
      <c r="G291" s="276"/>
      <c r="H291" s="277"/>
      <c r="I291" s="277"/>
      <c r="J291" s="278"/>
      <c r="K291" s="276"/>
      <c r="L291" s="278"/>
      <c r="M291" s="276"/>
      <c r="N291"/>
      <c r="O291"/>
      <c r="P291"/>
      <c r="Q291"/>
      <c r="R291"/>
      <c r="S291"/>
      <c r="T291"/>
      <c r="U291"/>
    </row>
    <row r="292" spans="1:21" s="279" customFormat="1" ht="12.75" hidden="1">
      <c r="A292" s="273"/>
      <c r="B292" s="273"/>
      <c r="C292" s="273"/>
      <c r="D292" s="274"/>
      <c r="E292" s="275"/>
      <c r="F292" s="273"/>
      <c r="G292" s="276"/>
      <c r="H292" s="277"/>
      <c r="I292" s="277"/>
      <c r="J292" s="278"/>
      <c r="K292" s="276"/>
      <c r="L292" s="278"/>
      <c r="M292" s="276"/>
      <c r="N292"/>
      <c r="O292"/>
      <c r="P292"/>
      <c r="Q292"/>
      <c r="R292"/>
      <c r="S292"/>
      <c r="T292"/>
      <c r="U292"/>
    </row>
    <row r="293" spans="1:21" s="279" customFormat="1" ht="12.75" hidden="1">
      <c r="A293" s="273"/>
      <c r="B293" s="273"/>
      <c r="C293" s="273"/>
      <c r="D293" s="274"/>
      <c r="E293" s="275"/>
      <c r="F293" s="273"/>
      <c r="G293" s="276"/>
      <c r="H293" s="277"/>
      <c r="I293" s="277"/>
      <c r="J293" s="278"/>
      <c r="K293" s="276"/>
      <c r="L293" s="278"/>
      <c r="M293" s="276"/>
      <c r="N293"/>
      <c r="O293"/>
      <c r="P293"/>
      <c r="Q293"/>
      <c r="R293"/>
      <c r="S293"/>
      <c r="T293"/>
      <c r="U293"/>
    </row>
    <row r="294" spans="1:21" s="279" customFormat="1" ht="12.75" hidden="1">
      <c r="A294" s="273"/>
      <c r="B294" s="273"/>
      <c r="C294" s="273"/>
      <c r="D294" s="274"/>
      <c r="E294" s="275"/>
      <c r="F294" s="273"/>
      <c r="G294" s="276"/>
      <c r="H294" s="277"/>
      <c r="I294" s="277"/>
      <c r="J294" s="278"/>
      <c r="K294" s="276"/>
      <c r="L294" s="278"/>
      <c r="M294" s="276"/>
      <c r="N294"/>
      <c r="O294"/>
      <c r="P294"/>
      <c r="Q294"/>
      <c r="R294"/>
      <c r="S294"/>
      <c r="T294"/>
      <c r="U294"/>
    </row>
    <row r="295" spans="1:21" s="279" customFormat="1" ht="12.75" hidden="1">
      <c r="A295" s="273"/>
      <c r="B295" s="273"/>
      <c r="C295" s="273"/>
      <c r="D295" s="274"/>
      <c r="E295" s="275"/>
      <c r="F295" s="273"/>
      <c r="G295" s="276"/>
      <c r="H295" s="277"/>
      <c r="I295" s="277"/>
      <c r="J295" s="278"/>
      <c r="K295" s="276"/>
      <c r="L295" s="278"/>
      <c r="M295" s="276"/>
      <c r="N295"/>
      <c r="O295"/>
      <c r="P295"/>
      <c r="Q295"/>
      <c r="R295"/>
      <c r="S295"/>
      <c r="T295"/>
      <c r="U295"/>
    </row>
    <row r="296" spans="1:21" s="279" customFormat="1" ht="12.75" hidden="1">
      <c r="A296" s="273"/>
      <c r="B296" s="273"/>
      <c r="C296" s="273"/>
      <c r="D296" s="274"/>
      <c r="E296" s="275"/>
      <c r="F296" s="273"/>
      <c r="G296" s="276"/>
      <c r="H296" s="277"/>
      <c r="I296" s="277"/>
      <c r="J296" s="278"/>
      <c r="K296" s="276"/>
      <c r="L296" s="278"/>
      <c r="M296" s="276"/>
      <c r="N296"/>
      <c r="O296"/>
      <c r="P296"/>
      <c r="Q296"/>
      <c r="R296"/>
      <c r="S296"/>
      <c r="T296"/>
      <c r="U296"/>
    </row>
    <row r="297" spans="1:21" s="279" customFormat="1" ht="12.75" hidden="1">
      <c r="A297" s="273"/>
      <c r="B297" s="273"/>
      <c r="C297" s="273"/>
      <c r="D297" s="274"/>
      <c r="E297" s="275"/>
      <c r="F297" s="273"/>
      <c r="G297" s="276"/>
      <c r="H297" s="277"/>
      <c r="I297" s="277"/>
      <c r="J297" s="278"/>
      <c r="K297" s="276"/>
      <c r="L297" s="278"/>
      <c r="M297" s="276"/>
      <c r="N297"/>
      <c r="O297"/>
      <c r="P297"/>
      <c r="Q297"/>
      <c r="R297"/>
      <c r="S297"/>
      <c r="T297"/>
      <c r="U297"/>
    </row>
    <row r="298" spans="1:21" s="279" customFormat="1" ht="12.75" hidden="1">
      <c r="A298" s="273"/>
      <c r="B298" s="273"/>
      <c r="C298" s="273"/>
      <c r="D298" s="274"/>
      <c r="E298" s="275"/>
      <c r="F298" s="273"/>
      <c r="G298" s="276"/>
      <c r="H298" s="277"/>
      <c r="I298" s="277"/>
      <c r="J298" s="278"/>
      <c r="K298" s="276"/>
      <c r="L298" s="278"/>
      <c r="M298" s="276"/>
      <c r="N298"/>
      <c r="O298"/>
      <c r="P298"/>
      <c r="Q298"/>
      <c r="R298"/>
      <c r="S298"/>
      <c r="T298"/>
      <c r="U298"/>
    </row>
    <row r="299" spans="1:21" s="279" customFormat="1" ht="12.75" hidden="1">
      <c r="A299" s="273"/>
      <c r="B299" s="273"/>
      <c r="C299" s="273"/>
      <c r="D299" s="274"/>
      <c r="E299" s="275"/>
      <c r="F299" s="273"/>
      <c r="G299" s="276"/>
      <c r="H299" s="277"/>
      <c r="I299" s="277"/>
      <c r="J299" s="278"/>
      <c r="K299" s="276"/>
      <c r="L299" s="278"/>
      <c r="M299" s="276"/>
      <c r="N299"/>
      <c r="O299"/>
      <c r="P299"/>
      <c r="Q299"/>
      <c r="R299"/>
      <c r="S299"/>
      <c r="T299"/>
      <c r="U299"/>
    </row>
    <row r="300" spans="1:21" s="279" customFormat="1" ht="12.75" hidden="1">
      <c r="A300" s="273"/>
      <c r="B300" s="273"/>
      <c r="C300" s="273"/>
      <c r="D300" s="274"/>
      <c r="E300" s="275"/>
      <c r="F300" s="273"/>
      <c r="G300" s="276"/>
      <c r="H300" s="277"/>
      <c r="I300" s="277"/>
      <c r="J300" s="278"/>
      <c r="K300" s="276"/>
      <c r="L300" s="278"/>
      <c r="M300" s="276"/>
      <c r="N300"/>
      <c r="O300"/>
      <c r="P300"/>
      <c r="Q300"/>
      <c r="R300"/>
      <c r="S300"/>
      <c r="T300"/>
      <c r="U300"/>
    </row>
    <row r="301" spans="1:21" s="279" customFormat="1" ht="12.75" hidden="1">
      <c r="A301" s="273"/>
      <c r="B301" s="273"/>
      <c r="C301" s="273"/>
      <c r="D301" s="274"/>
      <c r="E301" s="275"/>
      <c r="F301" s="273"/>
      <c r="G301" s="276"/>
      <c r="H301" s="277"/>
      <c r="I301" s="277"/>
      <c r="J301" s="278"/>
      <c r="K301" s="276"/>
      <c r="L301" s="278"/>
      <c r="M301" s="276"/>
      <c r="N301"/>
      <c r="O301"/>
      <c r="P301"/>
      <c r="Q301"/>
      <c r="R301"/>
      <c r="S301"/>
      <c r="T301"/>
      <c r="U301"/>
    </row>
    <row r="302" spans="1:21" s="279" customFormat="1" ht="12.75" hidden="1">
      <c r="A302" s="273"/>
      <c r="B302" s="273"/>
      <c r="C302" s="273"/>
      <c r="D302" s="274"/>
      <c r="E302" s="275"/>
      <c r="F302" s="273"/>
      <c r="G302" s="276"/>
      <c r="H302" s="277"/>
      <c r="I302" s="277"/>
      <c r="J302" s="278"/>
      <c r="K302" s="276"/>
      <c r="L302" s="278"/>
      <c r="M302" s="276"/>
      <c r="N302"/>
      <c r="O302"/>
      <c r="P302"/>
      <c r="Q302"/>
      <c r="R302"/>
      <c r="S302"/>
      <c r="T302"/>
      <c r="U302"/>
    </row>
    <row r="303" spans="1:21" s="279" customFormat="1" ht="12.75" hidden="1">
      <c r="A303" s="273"/>
      <c r="B303" s="273"/>
      <c r="C303" s="273"/>
      <c r="D303" s="274"/>
      <c r="E303" s="275"/>
      <c r="F303" s="273"/>
      <c r="G303" s="276"/>
      <c r="H303" s="277"/>
      <c r="I303" s="277"/>
      <c r="J303" s="278"/>
      <c r="K303" s="276"/>
      <c r="L303" s="278"/>
      <c r="M303" s="276"/>
      <c r="N303"/>
      <c r="O303"/>
      <c r="P303"/>
      <c r="Q303"/>
      <c r="R303"/>
      <c r="S303"/>
      <c r="T303"/>
      <c r="U303"/>
    </row>
    <row r="304" spans="1:21" s="279" customFormat="1" ht="12.75" hidden="1">
      <c r="A304" s="273"/>
      <c r="B304" s="273"/>
      <c r="C304" s="273"/>
      <c r="D304" s="274"/>
      <c r="E304" s="275"/>
      <c r="F304" s="273"/>
      <c r="G304" s="276"/>
      <c r="H304" s="277"/>
      <c r="I304" s="277"/>
      <c r="J304" s="278"/>
      <c r="K304" s="276"/>
      <c r="L304" s="278"/>
      <c r="M304" s="276"/>
      <c r="N304"/>
      <c r="O304"/>
      <c r="P304"/>
      <c r="Q304"/>
      <c r="R304"/>
      <c r="S304"/>
      <c r="T304"/>
      <c r="U304"/>
    </row>
    <row r="305" spans="1:21" s="279" customFormat="1" ht="12.75" hidden="1">
      <c r="A305" s="273"/>
      <c r="B305" s="273"/>
      <c r="C305" s="273"/>
      <c r="D305" s="274"/>
      <c r="E305" s="275"/>
      <c r="F305" s="273"/>
      <c r="G305" s="276"/>
      <c r="H305" s="277"/>
      <c r="I305" s="277"/>
      <c r="J305" s="278"/>
      <c r="K305" s="276"/>
      <c r="L305" s="278"/>
      <c r="M305" s="276"/>
      <c r="N305"/>
      <c r="O305"/>
      <c r="P305"/>
      <c r="Q305"/>
      <c r="R305"/>
      <c r="S305"/>
      <c r="T305"/>
      <c r="U305"/>
    </row>
    <row r="306" spans="1:21" s="279" customFormat="1" ht="12.75" hidden="1">
      <c r="A306" s="273"/>
      <c r="B306" s="273"/>
      <c r="C306" s="273"/>
      <c r="D306" s="274"/>
      <c r="E306" s="275"/>
      <c r="F306" s="273"/>
      <c r="G306" s="276"/>
      <c r="H306" s="277"/>
      <c r="I306" s="277"/>
      <c r="J306" s="278"/>
      <c r="K306" s="276"/>
      <c r="L306" s="278"/>
      <c r="M306" s="276"/>
      <c r="N306"/>
      <c r="O306"/>
      <c r="P306"/>
      <c r="Q306"/>
      <c r="R306"/>
      <c r="S306"/>
      <c r="T306"/>
      <c r="U306"/>
    </row>
    <row r="307" spans="1:21" s="279" customFormat="1" ht="12.75" hidden="1">
      <c r="A307" s="273"/>
      <c r="B307" s="273"/>
      <c r="C307" s="273"/>
      <c r="D307" s="274"/>
      <c r="E307" s="275"/>
      <c r="F307" s="273"/>
      <c r="G307" s="276"/>
      <c r="H307" s="277"/>
      <c r="I307" s="277"/>
      <c r="J307" s="278"/>
      <c r="K307" s="276"/>
      <c r="L307" s="278"/>
      <c r="M307" s="276"/>
      <c r="N307"/>
      <c r="O307"/>
      <c r="P307"/>
      <c r="Q307"/>
      <c r="R307"/>
      <c r="S307"/>
      <c r="T307"/>
      <c r="U307"/>
    </row>
    <row r="308" spans="1:21" s="279" customFormat="1" ht="12.75" hidden="1">
      <c r="A308" s="273"/>
      <c r="B308" s="273"/>
      <c r="C308" s="273"/>
      <c r="D308" s="274"/>
      <c r="E308" s="275"/>
      <c r="F308" s="273"/>
      <c r="G308" s="276"/>
      <c r="H308" s="277"/>
      <c r="I308" s="277"/>
      <c r="J308" s="278"/>
      <c r="K308" s="276"/>
      <c r="L308" s="278"/>
      <c r="M308" s="276"/>
      <c r="N308"/>
      <c r="O308"/>
      <c r="P308"/>
      <c r="Q308"/>
      <c r="R308"/>
      <c r="S308"/>
      <c r="T308"/>
      <c r="U308"/>
    </row>
    <row r="309" spans="1:21" s="279" customFormat="1" ht="12.75" hidden="1">
      <c r="A309" s="273"/>
      <c r="B309" s="273"/>
      <c r="C309" s="273"/>
      <c r="D309" s="274"/>
      <c r="E309" s="275"/>
      <c r="F309" s="273"/>
      <c r="G309" s="276"/>
      <c r="H309" s="277"/>
      <c r="I309" s="277"/>
      <c r="J309" s="278"/>
      <c r="K309" s="276"/>
      <c r="L309" s="278"/>
      <c r="M309" s="276"/>
      <c r="N309"/>
      <c r="O309"/>
      <c r="P309"/>
      <c r="Q309"/>
      <c r="R309"/>
      <c r="S309"/>
      <c r="T309"/>
      <c r="U309"/>
    </row>
    <row r="310" spans="1:21" s="279" customFormat="1" ht="12.75" hidden="1">
      <c r="A310" s="273"/>
      <c r="B310" s="273"/>
      <c r="C310" s="273"/>
      <c r="D310" s="274"/>
      <c r="E310" s="275"/>
      <c r="F310" s="273"/>
      <c r="G310" s="276"/>
      <c r="H310" s="277"/>
      <c r="I310" s="277"/>
      <c r="J310" s="278"/>
      <c r="K310" s="276"/>
      <c r="L310" s="278"/>
      <c r="M310" s="276"/>
      <c r="N310"/>
      <c r="O310"/>
      <c r="P310"/>
      <c r="Q310"/>
      <c r="R310"/>
      <c r="S310"/>
      <c r="T310"/>
      <c r="U310"/>
    </row>
    <row r="311" spans="1:21" s="279" customFormat="1" ht="12.75" hidden="1">
      <c r="A311" s="273"/>
      <c r="B311" s="273"/>
      <c r="C311" s="273"/>
      <c r="D311" s="274"/>
      <c r="E311" s="275"/>
      <c r="F311" s="273"/>
      <c r="G311" s="276"/>
      <c r="H311" s="277"/>
      <c r="I311" s="277"/>
      <c r="J311" s="278"/>
      <c r="K311" s="276"/>
      <c r="L311" s="278"/>
      <c r="M311" s="276"/>
      <c r="N311"/>
      <c r="O311"/>
      <c r="P311"/>
      <c r="Q311"/>
      <c r="R311"/>
      <c r="S311"/>
      <c r="T311"/>
      <c r="U311"/>
    </row>
    <row r="312" spans="1:21" s="279" customFormat="1" ht="12.75" hidden="1">
      <c r="A312" s="273"/>
      <c r="B312" s="273"/>
      <c r="C312" s="273"/>
      <c r="D312" s="274"/>
      <c r="E312" s="275"/>
      <c r="F312" s="273"/>
      <c r="G312" s="276"/>
      <c r="H312" s="277"/>
      <c r="I312" s="277"/>
      <c r="J312" s="278"/>
      <c r="K312" s="276"/>
      <c r="L312" s="278"/>
      <c r="M312" s="276"/>
      <c r="N312"/>
      <c r="O312"/>
      <c r="P312"/>
      <c r="Q312"/>
      <c r="R312"/>
      <c r="S312"/>
      <c r="T312"/>
      <c r="U312"/>
    </row>
    <row r="313" spans="1:21" s="279" customFormat="1" ht="12.75" hidden="1">
      <c r="A313" s="273"/>
      <c r="B313" s="273"/>
      <c r="C313" s="273"/>
      <c r="D313" s="274"/>
      <c r="E313" s="275"/>
      <c r="F313" s="273"/>
      <c r="G313" s="276"/>
      <c r="H313" s="277"/>
      <c r="I313" s="277"/>
      <c r="J313" s="278"/>
      <c r="K313" s="276"/>
      <c r="L313" s="278"/>
      <c r="M313" s="276"/>
      <c r="N313"/>
      <c r="O313"/>
      <c r="P313"/>
      <c r="Q313"/>
      <c r="R313"/>
      <c r="S313"/>
      <c r="T313"/>
      <c r="U313"/>
    </row>
    <row r="314" spans="1:21" s="279" customFormat="1" ht="12.75" hidden="1">
      <c r="A314" s="273"/>
      <c r="B314" s="273"/>
      <c r="C314" s="273"/>
      <c r="D314" s="274"/>
      <c r="E314" s="275"/>
      <c r="F314" s="273"/>
      <c r="G314" s="276"/>
      <c r="H314" s="277"/>
      <c r="I314" s="277"/>
      <c r="J314" s="278"/>
      <c r="K314" s="276"/>
      <c r="L314" s="278"/>
      <c r="M314" s="276"/>
      <c r="N314"/>
      <c r="O314"/>
      <c r="P314"/>
      <c r="Q314"/>
      <c r="R314"/>
      <c r="S314"/>
      <c r="T314"/>
      <c r="U314"/>
    </row>
    <row r="315" spans="1:21" s="279" customFormat="1" ht="12.75" hidden="1">
      <c r="A315" s="273"/>
      <c r="B315" s="273"/>
      <c r="C315" s="273"/>
      <c r="D315" s="274"/>
      <c r="E315" s="275"/>
      <c r="F315" s="273"/>
      <c r="G315" s="276"/>
      <c r="H315" s="277"/>
      <c r="I315" s="277"/>
      <c r="J315" s="278"/>
      <c r="K315" s="276"/>
      <c r="L315" s="278"/>
      <c r="M315" s="276"/>
      <c r="N315"/>
      <c r="O315"/>
      <c r="P315"/>
      <c r="Q315"/>
      <c r="R315"/>
      <c r="S315"/>
      <c r="T315"/>
      <c r="U315"/>
    </row>
    <row r="316" spans="1:21" s="279" customFormat="1" ht="12.75" hidden="1">
      <c r="A316" s="273"/>
      <c r="B316" s="273"/>
      <c r="C316" s="273"/>
      <c r="D316" s="274"/>
      <c r="E316" s="275"/>
      <c r="F316" s="273"/>
      <c r="G316" s="276"/>
      <c r="H316" s="277"/>
      <c r="I316" s="277"/>
      <c r="J316" s="278"/>
      <c r="K316" s="276"/>
      <c r="L316" s="278"/>
      <c r="M316" s="276"/>
      <c r="N316"/>
      <c r="O316"/>
      <c r="P316"/>
      <c r="Q316"/>
      <c r="R316"/>
      <c r="S316"/>
      <c r="T316"/>
      <c r="U316"/>
    </row>
    <row r="317" spans="1:21" s="279" customFormat="1" ht="12.75" hidden="1">
      <c r="A317" s="273"/>
      <c r="B317" s="273"/>
      <c r="C317" s="273"/>
      <c r="D317" s="274"/>
      <c r="E317" s="275"/>
      <c r="F317" s="273"/>
      <c r="G317" s="276"/>
      <c r="H317" s="277"/>
      <c r="I317" s="277"/>
      <c r="J317" s="278"/>
      <c r="K317" s="276"/>
      <c r="L317" s="278"/>
      <c r="M317" s="276"/>
      <c r="N317"/>
      <c r="O317"/>
      <c r="P317"/>
      <c r="Q317"/>
      <c r="R317"/>
      <c r="S317"/>
      <c r="T317"/>
      <c r="U317"/>
    </row>
    <row r="318" spans="1:21" s="279" customFormat="1" ht="12.75" hidden="1">
      <c r="A318" s="273"/>
      <c r="B318" s="273"/>
      <c r="C318" s="273"/>
      <c r="D318" s="274"/>
      <c r="E318" s="275"/>
      <c r="F318" s="273"/>
      <c r="G318" s="276"/>
      <c r="H318" s="277"/>
      <c r="I318" s="277"/>
      <c r="J318" s="278"/>
      <c r="K318" s="276"/>
      <c r="L318" s="278"/>
      <c r="M318" s="276"/>
      <c r="N318"/>
      <c r="O318"/>
      <c r="P318"/>
      <c r="Q318"/>
      <c r="R318"/>
      <c r="S318"/>
      <c r="T318"/>
      <c r="U318"/>
    </row>
    <row r="319" spans="2:21" s="267" customFormat="1" ht="12.75" hidden="1">
      <c r="B319" s="285"/>
      <c r="D319" s="286"/>
      <c r="E319" s="286"/>
      <c r="I319" s="287"/>
      <c r="K319" s="288"/>
      <c r="M319" s="288"/>
      <c r="N319"/>
      <c r="O319"/>
      <c r="P319"/>
      <c r="Q319"/>
      <c r="R319"/>
      <c r="S319"/>
      <c r="T319"/>
      <c r="U319"/>
    </row>
    <row r="320" spans="1:21" s="279" customFormat="1" ht="12.75" hidden="1">
      <c r="A320" s="273"/>
      <c r="B320" s="273"/>
      <c r="C320" s="273"/>
      <c r="D320" s="294"/>
      <c r="E320" s="294"/>
      <c r="F320" s="273"/>
      <c r="G320" s="276"/>
      <c r="H320" s="277"/>
      <c r="I320" s="295"/>
      <c r="J320" s="278"/>
      <c r="K320" s="276"/>
      <c r="L320" s="278"/>
      <c r="M320" s="276"/>
      <c r="N320"/>
      <c r="O320"/>
      <c r="P320"/>
      <c r="Q320"/>
      <c r="R320"/>
      <c r="S320"/>
      <c r="T320"/>
      <c r="U320"/>
    </row>
    <row r="321" spans="1:21" s="279" customFormat="1" ht="12.75" hidden="1">
      <c r="A321" s="273"/>
      <c r="B321" s="273"/>
      <c r="C321" s="273"/>
      <c r="D321" s="274"/>
      <c r="E321" s="275"/>
      <c r="F321" s="273"/>
      <c r="G321" s="276"/>
      <c r="H321" s="277"/>
      <c r="I321" s="277"/>
      <c r="J321" s="278"/>
      <c r="K321" s="276"/>
      <c r="L321" s="278"/>
      <c r="M321" s="276"/>
      <c r="N321"/>
      <c r="O321"/>
      <c r="P321"/>
      <c r="Q321"/>
      <c r="R321"/>
      <c r="S321"/>
      <c r="T321"/>
      <c r="U321"/>
    </row>
    <row r="322" spans="1:21" s="279" customFormat="1" ht="12.75" hidden="1">
      <c r="A322" s="273"/>
      <c r="B322" s="273"/>
      <c r="C322" s="273"/>
      <c r="D322" s="274"/>
      <c r="E322" s="275"/>
      <c r="F322" s="273"/>
      <c r="G322" s="276"/>
      <c r="H322" s="277"/>
      <c r="I322" s="277"/>
      <c r="J322" s="278"/>
      <c r="K322" s="276"/>
      <c r="L322" s="278"/>
      <c r="M322" s="276"/>
      <c r="N322"/>
      <c r="O322"/>
      <c r="P322"/>
      <c r="Q322"/>
      <c r="R322"/>
      <c r="S322"/>
      <c r="T322"/>
      <c r="U322"/>
    </row>
    <row r="323" spans="1:21" s="279" customFormat="1" ht="12.75" hidden="1">
      <c r="A323" s="273"/>
      <c r="B323" s="273"/>
      <c r="C323" s="273"/>
      <c r="D323" s="274"/>
      <c r="E323" s="275"/>
      <c r="F323" s="273"/>
      <c r="G323" s="276"/>
      <c r="H323" s="277"/>
      <c r="I323" s="277"/>
      <c r="J323" s="278"/>
      <c r="K323" s="276"/>
      <c r="L323" s="278"/>
      <c r="M323" s="276"/>
      <c r="N323"/>
      <c r="O323"/>
      <c r="P323"/>
      <c r="Q323"/>
      <c r="R323"/>
      <c r="S323"/>
      <c r="T323"/>
      <c r="U323"/>
    </row>
    <row r="324" spans="1:21" s="279" customFormat="1" ht="12.75" hidden="1">
      <c r="A324" s="273"/>
      <c r="B324" s="273"/>
      <c r="C324" s="273"/>
      <c r="D324" s="274"/>
      <c r="E324" s="275"/>
      <c r="F324" s="273"/>
      <c r="G324" s="276"/>
      <c r="H324" s="277"/>
      <c r="I324" s="277"/>
      <c r="J324" s="278"/>
      <c r="K324" s="276"/>
      <c r="L324" s="278"/>
      <c r="M324" s="276"/>
      <c r="N324"/>
      <c r="O324"/>
      <c r="P324"/>
      <c r="Q324"/>
      <c r="R324"/>
      <c r="S324"/>
      <c r="T324"/>
      <c r="U324"/>
    </row>
    <row r="325" spans="1:21" s="279" customFormat="1" ht="12.75" hidden="1">
      <c r="A325" s="273"/>
      <c r="B325" s="273"/>
      <c r="C325" s="273"/>
      <c r="D325" s="274"/>
      <c r="E325" s="275"/>
      <c r="F325" s="273"/>
      <c r="G325" s="276"/>
      <c r="H325" s="277"/>
      <c r="I325" s="277"/>
      <c r="J325" s="278"/>
      <c r="K325" s="276"/>
      <c r="L325" s="278"/>
      <c r="M325" s="276"/>
      <c r="N325"/>
      <c r="O325"/>
      <c r="P325"/>
      <c r="Q325"/>
      <c r="R325"/>
      <c r="S325"/>
      <c r="T325"/>
      <c r="U325"/>
    </row>
    <row r="326" spans="1:21" s="279" customFormat="1" ht="12.75" hidden="1">
      <c r="A326" s="273"/>
      <c r="B326" s="273"/>
      <c r="C326" s="273"/>
      <c r="D326" s="274"/>
      <c r="E326" s="275"/>
      <c r="F326" s="273"/>
      <c r="G326" s="276"/>
      <c r="H326" s="277"/>
      <c r="I326" s="277"/>
      <c r="J326" s="278"/>
      <c r="K326" s="276"/>
      <c r="L326" s="278"/>
      <c r="M326" s="276"/>
      <c r="N326"/>
      <c r="O326"/>
      <c r="P326"/>
      <c r="Q326"/>
      <c r="R326"/>
      <c r="S326"/>
      <c r="T326"/>
      <c r="U326"/>
    </row>
    <row r="327" spans="1:21" s="279" customFormat="1" ht="12.75" hidden="1">
      <c r="A327" s="273"/>
      <c r="B327" s="273"/>
      <c r="C327" s="273"/>
      <c r="D327" s="274"/>
      <c r="E327" s="275"/>
      <c r="F327" s="273"/>
      <c r="G327" s="276"/>
      <c r="H327" s="277"/>
      <c r="I327" s="277"/>
      <c r="J327" s="278"/>
      <c r="K327" s="276"/>
      <c r="L327" s="278"/>
      <c r="M327" s="276"/>
      <c r="N327"/>
      <c r="O327"/>
      <c r="P327"/>
      <c r="Q327"/>
      <c r="R327"/>
      <c r="S327"/>
      <c r="T327"/>
      <c r="U327"/>
    </row>
    <row r="328" spans="1:21" s="279" customFormat="1" ht="12.75" hidden="1">
      <c r="A328" s="273"/>
      <c r="B328" s="273"/>
      <c r="C328" s="273"/>
      <c r="D328" s="274"/>
      <c r="E328" s="275"/>
      <c r="F328" s="273"/>
      <c r="G328" s="276"/>
      <c r="H328" s="277"/>
      <c r="I328" s="277"/>
      <c r="J328" s="278"/>
      <c r="K328" s="276"/>
      <c r="L328" s="278"/>
      <c r="M328" s="276"/>
      <c r="N328"/>
      <c r="O328"/>
      <c r="P328"/>
      <c r="Q328"/>
      <c r="R328"/>
      <c r="S328"/>
      <c r="T328"/>
      <c r="U328"/>
    </row>
    <row r="329" spans="1:21" s="279" customFormat="1" ht="12.75" hidden="1">
      <c r="A329" s="273"/>
      <c r="B329" s="273"/>
      <c r="C329" s="273"/>
      <c r="D329" s="274"/>
      <c r="E329" s="275"/>
      <c r="F329" s="273"/>
      <c r="G329" s="276"/>
      <c r="H329" s="277"/>
      <c r="I329" s="277"/>
      <c r="J329" s="278"/>
      <c r="K329" s="276"/>
      <c r="L329" s="278"/>
      <c r="M329" s="276"/>
      <c r="N329"/>
      <c r="O329"/>
      <c r="P329"/>
      <c r="Q329"/>
      <c r="R329"/>
      <c r="S329"/>
      <c r="T329"/>
      <c r="U329"/>
    </row>
    <row r="330" spans="1:21" s="279" customFormat="1" ht="12.75" hidden="1">
      <c r="A330" s="273"/>
      <c r="B330" s="273"/>
      <c r="C330" s="273"/>
      <c r="D330" s="274"/>
      <c r="E330" s="275"/>
      <c r="F330" s="273"/>
      <c r="G330" s="276"/>
      <c r="H330" s="277"/>
      <c r="I330" s="277"/>
      <c r="J330" s="278"/>
      <c r="K330" s="276"/>
      <c r="L330" s="278"/>
      <c r="M330" s="276"/>
      <c r="N330"/>
      <c r="O330"/>
      <c r="P330"/>
      <c r="Q330"/>
      <c r="R330"/>
      <c r="S330"/>
      <c r="T330"/>
      <c r="U330"/>
    </row>
    <row r="331" spans="1:21" s="279" customFormat="1" ht="12.75" hidden="1">
      <c r="A331" s="273"/>
      <c r="B331" s="273"/>
      <c r="C331" s="273"/>
      <c r="D331" s="274"/>
      <c r="E331" s="275"/>
      <c r="F331" s="273"/>
      <c r="G331" s="276"/>
      <c r="H331" s="277"/>
      <c r="I331" s="277"/>
      <c r="J331" s="362"/>
      <c r="K331" s="363"/>
      <c r="L331" s="362"/>
      <c r="M331" s="363"/>
      <c r="N331"/>
      <c r="O331"/>
      <c r="P331"/>
      <c r="Q331"/>
      <c r="R331"/>
      <c r="S331"/>
      <c r="T331"/>
      <c r="U331"/>
    </row>
    <row r="332" spans="1:21" s="279" customFormat="1" ht="25.5" customHeight="1" hidden="1">
      <c r="A332" s="273"/>
      <c r="B332" s="273"/>
      <c r="C332" s="273"/>
      <c r="D332" s="274"/>
      <c r="E332" s="275"/>
      <c r="F332" s="273"/>
      <c r="G332" s="276"/>
      <c r="H332" s="277"/>
      <c r="I332" s="277"/>
      <c r="J332" s="278"/>
      <c r="K332" s="276"/>
      <c r="L332" s="278"/>
      <c r="M332" s="276"/>
      <c r="N332"/>
      <c r="O332"/>
      <c r="P332"/>
      <c r="Q332"/>
      <c r="R332"/>
      <c r="S332"/>
      <c r="T332"/>
      <c r="U332"/>
    </row>
    <row r="333" spans="1:21" s="279" customFormat="1" ht="12.75" hidden="1">
      <c r="A333" s="273"/>
      <c r="B333" s="273"/>
      <c r="C333" s="273"/>
      <c r="D333" s="274"/>
      <c r="E333" s="275"/>
      <c r="F333" s="273"/>
      <c r="G333" s="276"/>
      <c r="H333" s="277"/>
      <c r="I333" s="277"/>
      <c r="J333" s="278"/>
      <c r="K333" s="276"/>
      <c r="L333" s="278"/>
      <c r="M333" s="276"/>
      <c r="N333"/>
      <c r="O333"/>
      <c r="P333"/>
      <c r="Q333"/>
      <c r="R333"/>
      <c r="S333"/>
      <c r="T333"/>
      <c r="U333"/>
    </row>
    <row r="334" spans="1:21" s="279" customFormat="1" ht="12.75" hidden="1">
      <c r="A334" s="273"/>
      <c r="B334" s="273"/>
      <c r="C334" s="273"/>
      <c r="D334" s="294"/>
      <c r="E334" s="294"/>
      <c r="F334" s="273"/>
      <c r="G334" s="276"/>
      <c r="H334" s="277"/>
      <c r="I334" s="295"/>
      <c r="J334" s="278"/>
      <c r="K334" s="276"/>
      <c r="L334" s="278"/>
      <c r="M334" s="276"/>
      <c r="N334"/>
      <c r="O334"/>
      <c r="P334"/>
      <c r="Q334"/>
      <c r="R334"/>
      <c r="S334"/>
      <c r="T334"/>
      <c r="U334"/>
    </row>
    <row r="335" spans="1:21" s="279" customFormat="1" ht="12.75" hidden="1">
      <c r="A335" s="273"/>
      <c r="B335" s="273"/>
      <c r="C335" s="273"/>
      <c r="D335" s="274"/>
      <c r="E335" s="275"/>
      <c r="F335" s="273"/>
      <c r="G335" s="276"/>
      <c r="H335" s="277"/>
      <c r="I335" s="277"/>
      <c r="J335" s="278"/>
      <c r="K335" s="276"/>
      <c r="L335" s="278"/>
      <c r="M335" s="276"/>
      <c r="N335"/>
      <c r="O335"/>
      <c r="P335"/>
      <c r="Q335"/>
      <c r="R335"/>
      <c r="S335"/>
      <c r="T335"/>
      <c r="U335"/>
    </row>
    <row r="336" spans="1:22" s="279" customFormat="1" ht="12.75" hidden="1">
      <c r="A336" s="289"/>
      <c r="B336" s="289"/>
      <c r="C336" s="289"/>
      <c r="D336" s="290"/>
      <c r="E336" s="291"/>
      <c r="F336" s="289"/>
      <c r="G336" s="283"/>
      <c r="H336" s="292"/>
      <c r="I336" s="292"/>
      <c r="J336" s="282"/>
      <c r="K336" s="283"/>
      <c r="L336" s="282"/>
      <c r="M336" s="283"/>
      <c r="N336"/>
      <c r="O336"/>
      <c r="P336"/>
      <c r="Q336"/>
      <c r="R336"/>
      <c r="S336"/>
      <c r="T336"/>
      <c r="U336"/>
      <c r="V336" s="308"/>
    </row>
    <row r="337" spans="1:22" s="284" customFormat="1" ht="12.75" hidden="1">
      <c r="A337" s="289"/>
      <c r="B337" s="289"/>
      <c r="C337" s="289"/>
      <c r="D337" s="290"/>
      <c r="E337" s="291"/>
      <c r="F337" s="289"/>
      <c r="G337" s="283"/>
      <c r="H337" s="292"/>
      <c r="I337" s="292"/>
      <c r="J337" s="282"/>
      <c r="K337" s="283"/>
      <c r="L337" s="282"/>
      <c r="M337" s="283"/>
      <c r="N337"/>
      <c r="O337"/>
      <c r="P337"/>
      <c r="Q337"/>
      <c r="R337"/>
      <c r="S337"/>
      <c r="T337"/>
      <c r="U337"/>
      <c r="V337" s="308"/>
    </row>
    <row r="338" spans="1:22" s="284" customFormat="1" ht="12.75" hidden="1">
      <c r="A338" s="289"/>
      <c r="B338" s="289"/>
      <c r="C338" s="289"/>
      <c r="D338" s="290"/>
      <c r="E338" s="291"/>
      <c r="F338" s="289"/>
      <c r="G338" s="283"/>
      <c r="H338" s="292"/>
      <c r="I338" s="292"/>
      <c r="J338" s="282"/>
      <c r="K338" s="283"/>
      <c r="L338" s="282"/>
      <c r="M338" s="283"/>
      <c r="N338"/>
      <c r="O338"/>
      <c r="P338"/>
      <c r="Q338"/>
      <c r="R338"/>
      <c r="S338"/>
      <c r="T338"/>
      <c r="U338"/>
      <c r="V338" s="308"/>
    </row>
    <row r="339" spans="1:22" s="279" customFormat="1" ht="12.75" hidden="1">
      <c r="A339" s="273"/>
      <c r="B339" s="273"/>
      <c r="C339" s="273"/>
      <c r="D339" s="274"/>
      <c r="E339" s="275"/>
      <c r="F339" s="273"/>
      <c r="G339" s="276"/>
      <c r="H339" s="277"/>
      <c r="I339" s="277"/>
      <c r="J339" s="278"/>
      <c r="K339" s="276"/>
      <c r="L339" s="278"/>
      <c r="M339" s="276"/>
      <c r="N339"/>
      <c r="O339"/>
      <c r="P339"/>
      <c r="Q339"/>
      <c r="R339"/>
      <c r="S339"/>
      <c r="T339"/>
      <c r="U339"/>
      <c r="V339" s="309"/>
    </row>
    <row r="340" spans="1:21" s="279" customFormat="1" ht="12.75" hidden="1">
      <c r="A340" s="273"/>
      <c r="B340" s="273"/>
      <c r="C340" s="273"/>
      <c r="D340" s="274"/>
      <c r="E340" s="275"/>
      <c r="F340" s="273"/>
      <c r="G340" s="276"/>
      <c r="H340" s="277"/>
      <c r="I340" s="277"/>
      <c r="J340" s="278"/>
      <c r="K340" s="276"/>
      <c r="L340" s="278"/>
      <c r="M340" s="276"/>
      <c r="N340"/>
      <c r="O340"/>
      <c r="P340"/>
      <c r="Q340"/>
      <c r="R340"/>
      <c r="S340"/>
      <c r="T340"/>
      <c r="U340"/>
    </row>
    <row r="341" spans="1:21" s="279" customFormat="1" ht="25.5" customHeight="1" hidden="1">
      <c r="A341" s="273"/>
      <c r="B341" s="273"/>
      <c r="C341" s="273"/>
      <c r="D341" s="274"/>
      <c r="E341" s="275"/>
      <c r="F341" s="273"/>
      <c r="G341" s="276"/>
      <c r="H341" s="277"/>
      <c r="I341" s="277"/>
      <c r="J341" s="278"/>
      <c r="K341" s="276"/>
      <c r="L341" s="278"/>
      <c r="M341" s="276"/>
      <c r="N341"/>
      <c r="O341"/>
      <c r="P341"/>
      <c r="Q341"/>
      <c r="R341"/>
      <c r="S341"/>
      <c r="T341"/>
      <c r="U341"/>
    </row>
    <row r="342" spans="1:21" s="279" customFormat="1" ht="12.75" hidden="1">
      <c r="A342" s="273"/>
      <c r="B342" s="273"/>
      <c r="C342" s="273"/>
      <c r="D342" s="274"/>
      <c r="E342" s="275"/>
      <c r="F342" s="273"/>
      <c r="G342" s="276"/>
      <c r="H342" s="277"/>
      <c r="I342" s="277"/>
      <c r="J342" s="278"/>
      <c r="K342" s="276"/>
      <c r="L342" s="278"/>
      <c r="M342" s="276"/>
      <c r="N342"/>
      <c r="O342"/>
      <c r="P342"/>
      <c r="Q342"/>
      <c r="R342"/>
      <c r="S342"/>
      <c r="T342"/>
      <c r="U342"/>
    </row>
    <row r="343" spans="1:21" s="279" customFormat="1" ht="12.75" hidden="1">
      <c r="A343" s="273"/>
      <c r="B343" s="273"/>
      <c r="C343" s="273"/>
      <c r="D343" s="274"/>
      <c r="E343" s="275"/>
      <c r="F343" s="273"/>
      <c r="G343" s="276"/>
      <c r="H343" s="277"/>
      <c r="I343" s="277"/>
      <c r="J343" s="278"/>
      <c r="K343" s="276"/>
      <c r="L343" s="278"/>
      <c r="M343" s="276"/>
      <c r="N343"/>
      <c r="O343"/>
      <c r="P343"/>
      <c r="Q343"/>
      <c r="R343"/>
      <c r="S343"/>
      <c r="T343"/>
      <c r="U343"/>
    </row>
    <row r="344" spans="1:21" s="279" customFormat="1" ht="12.75" hidden="1">
      <c r="A344" s="273"/>
      <c r="B344" s="273"/>
      <c r="C344" s="273"/>
      <c r="D344" s="274"/>
      <c r="E344" s="275"/>
      <c r="F344" s="273"/>
      <c r="G344" s="276"/>
      <c r="H344" s="277"/>
      <c r="I344" s="277"/>
      <c r="J344" s="278"/>
      <c r="K344" s="276"/>
      <c r="L344" s="278"/>
      <c r="M344" s="276"/>
      <c r="N344"/>
      <c r="O344"/>
      <c r="P344"/>
      <c r="Q344"/>
      <c r="R344"/>
      <c r="S344"/>
      <c r="T344"/>
      <c r="U344"/>
    </row>
    <row r="345" spans="1:21" s="279" customFormat="1" ht="12.75" hidden="1">
      <c r="A345" s="273"/>
      <c r="B345" s="273"/>
      <c r="C345" s="273"/>
      <c r="D345" s="274"/>
      <c r="E345" s="275"/>
      <c r="F345" s="273"/>
      <c r="G345" s="276"/>
      <c r="H345" s="277"/>
      <c r="I345" s="277"/>
      <c r="J345" s="278"/>
      <c r="K345" s="276"/>
      <c r="L345" s="278"/>
      <c r="M345" s="276"/>
      <c r="N345"/>
      <c r="O345"/>
      <c r="P345"/>
      <c r="Q345"/>
      <c r="R345"/>
      <c r="S345"/>
      <c r="T345"/>
      <c r="U345"/>
    </row>
    <row r="346" spans="1:21" s="279" customFormat="1" ht="25.5" customHeight="1" hidden="1">
      <c r="A346" s="273"/>
      <c r="B346" s="273"/>
      <c r="C346" s="273"/>
      <c r="D346" s="274"/>
      <c r="E346" s="275"/>
      <c r="F346" s="273"/>
      <c r="G346" s="276"/>
      <c r="H346" s="277"/>
      <c r="I346" s="277"/>
      <c r="J346" s="278"/>
      <c r="K346" s="276"/>
      <c r="L346" s="278"/>
      <c r="M346" s="276"/>
      <c r="N346"/>
      <c r="O346"/>
      <c r="P346"/>
      <c r="Q346"/>
      <c r="R346"/>
      <c r="S346"/>
      <c r="T346"/>
      <c r="U346"/>
    </row>
    <row r="347" spans="1:21" s="279" customFormat="1" ht="12.75" hidden="1">
      <c r="A347" s="273"/>
      <c r="B347" s="273"/>
      <c r="C347" s="273"/>
      <c r="D347" s="274"/>
      <c r="E347" s="275"/>
      <c r="F347" s="273"/>
      <c r="G347" s="276"/>
      <c r="H347" s="277"/>
      <c r="I347" s="277"/>
      <c r="J347" s="278"/>
      <c r="K347" s="276"/>
      <c r="L347" s="278"/>
      <c r="M347" s="276"/>
      <c r="N347"/>
      <c r="O347"/>
      <c r="P347"/>
      <c r="Q347"/>
      <c r="R347"/>
      <c r="S347"/>
      <c r="T347"/>
      <c r="U347"/>
    </row>
    <row r="348" spans="1:21" s="279" customFormat="1" ht="12.75" hidden="1">
      <c r="A348" s="273"/>
      <c r="B348" s="273"/>
      <c r="C348" s="273"/>
      <c r="D348" s="274"/>
      <c r="E348" s="275"/>
      <c r="F348" s="273"/>
      <c r="G348" s="276"/>
      <c r="H348" s="277"/>
      <c r="I348" s="277"/>
      <c r="J348" s="278"/>
      <c r="K348" s="276"/>
      <c r="L348" s="278"/>
      <c r="M348" s="276"/>
      <c r="N348"/>
      <c r="O348"/>
      <c r="P348"/>
      <c r="Q348"/>
      <c r="R348"/>
      <c r="S348"/>
      <c r="T348"/>
      <c r="U348"/>
    </row>
    <row r="349" spans="1:21" s="279" customFormat="1" ht="12.75" hidden="1">
      <c r="A349" s="273"/>
      <c r="B349" s="273"/>
      <c r="C349" s="273"/>
      <c r="D349" s="274"/>
      <c r="E349" s="275"/>
      <c r="F349" s="273"/>
      <c r="G349" s="276"/>
      <c r="H349" s="277"/>
      <c r="I349" s="277"/>
      <c r="J349" s="278"/>
      <c r="K349" s="276"/>
      <c r="L349" s="278"/>
      <c r="M349" s="276"/>
      <c r="N349"/>
      <c r="O349"/>
      <c r="P349"/>
      <c r="Q349"/>
      <c r="R349"/>
      <c r="S349"/>
      <c r="T349"/>
      <c r="U349"/>
    </row>
    <row r="350" spans="1:21" s="279" customFormat="1" ht="12.75" hidden="1">
      <c r="A350" s="273"/>
      <c r="B350" s="273"/>
      <c r="C350" s="273"/>
      <c r="D350" s="274"/>
      <c r="E350" s="275"/>
      <c r="F350" s="273"/>
      <c r="G350" s="276"/>
      <c r="H350" s="277"/>
      <c r="I350" s="277"/>
      <c r="J350" s="278"/>
      <c r="K350" s="276"/>
      <c r="L350" s="278"/>
      <c r="M350" s="276"/>
      <c r="N350"/>
      <c r="O350"/>
      <c r="P350"/>
      <c r="Q350"/>
      <c r="R350"/>
      <c r="S350"/>
      <c r="T350"/>
      <c r="U350"/>
    </row>
    <row r="351" spans="1:21" s="279" customFormat="1" ht="12.75" hidden="1">
      <c r="A351" s="273"/>
      <c r="B351" s="273"/>
      <c r="C351" s="273"/>
      <c r="D351" s="274"/>
      <c r="E351" s="275"/>
      <c r="F351" s="273"/>
      <c r="G351" s="276"/>
      <c r="H351" s="277"/>
      <c r="I351" s="277"/>
      <c r="J351" s="278"/>
      <c r="K351" s="276"/>
      <c r="L351" s="278"/>
      <c r="M351" s="276"/>
      <c r="N351"/>
      <c r="O351"/>
      <c r="P351"/>
      <c r="Q351"/>
      <c r="R351"/>
      <c r="S351"/>
      <c r="T351"/>
      <c r="U351"/>
    </row>
    <row r="352" spans="1:21" s="279" customFormat="1" ht="25.5" customHeight="1" hidden="1">
      <c r="A352" s="273"/>
      <c r="B352" s="273"/>
      <c r="C352" s="273"/>
      <c r="D352" s="274"/>
      <c r="E352" s="275"/>
      <c r="F352" s="273"/>
      <c r="G352" s="276"/>
      <c r="H352" s="277"/>
      <c r="I352" s="277"/>
      <c r="J352" s="278"/>
      <c r="K352" s="276"/>
      <c r="L352" s="278"/>
      <c r="M352" s="276"/>
      <c r="N352"/>
      <c r="O352"/>
      <c r="P352"/>
      <c r="Q352"/>
      <c r="R352"/>
      <c r="S352"/>
      <c r="T352"/>
      <c r="U352"/>
    </row>
    <row r="353" spans="1:21" s="279" customFormat="1" ht="12.75" hidden="1">
      <c r="A353" s="273"/>
      <c r="B353" s="273"/>
      <c r="C353" s="273"/>
      <c r="D353" s="274"/>
      <c r="E353" s="275"/>
      <c r="F353" s="273"/>
      <c r="G353" s="276"/>
      <c r="H353" s="277"/>
      <c r="I353" s="277"/>
      <c r="J353" s="278"/>
      <c r="K353" s="276"/>
      <c r="L353" s="278"/>
      <c r="M353" s="276"/>
      <c r="N353"/>
      <c r="O353"/>
      <c r="P353"/>
      <c r="Q353"/>
      <c r="R353"/>
      <c r="S353"/>
      <c r="T353"/>
      <c r="U353"/>
    </row>
    <row r="354" spans="1:21" s="279" customFormat="1" ht="25.5" customHeight="1" hidden="1">
      <c r="A354" s="273"/>
      <c r="B354" s="273"/>
      <c r="C354" s="273"/>
      <c r="D354" s="274"/>
      <c r="E354" s="275"/>
      <c r="F354" s="273"/>
      <c r="G354" s="276"/>
      <c r="H354" s="277"/>
      <c r="I354" s="277"/>
      <c r="J354" s="278"/>
      <c r="K354" s="276"/>
      <c r="L354" s="278"/>
      <c r="M354" s="276"/>
      <c r="N354"/>
      <c r="O354"/>
      <c r="P354"/>
      <c r="Q354"/>
      <c r="R354"/>
      <c r="S354"/>
      <c r="T354"/>
      <c r="U354"/>
    </row>
    <row r="355" spans="1:21" s="279" customFormat="1" ht="12.75" hidden="1">
      <c r="A355" s="273"/>
      <c r="B355" s="273"/>
      <c r="C355" s="273"/>
      <c r="D355" s="274"/>
      <c r="E355" s="275"/>
      <c r="F355" s="273"/>
      <c r="G355" s="276"/>
      <c r="H355" s="277"/>
      <c r="I355" s="277"/>
      <c r="J355" s="278"/>
      <c r="K355" s="276"/>
      <c r="L355" s="278"/>
      <c r="M355" s="276"/>
      <c r="N355"/>
      <c r="O355"/>
      <c r="P355"/>
      <c r="Q355"/>
      <c r="R355"/>
      <c r="S355"/>
      <c r="T355"/>
      <c r="U355"/>
    </row>
    <row r="356" spans="1:21" s="279" customFormat="1" ht="25.5" customHeight="1" hidden="1">
      <c r="A356" s="273"/>
      <c r="B356" s="273"/>
      <c r="C356" s="273"/>
      <c r="D356" s="274"/>
      <c r="E356" s="275"/>
      <c r="F356" s="273"/>
      <c r="G356" s="276"/>
      <c r="H356" s="277"/>
      <c r="I356" s="277"/>
      <c r="J356" s="278"/>
      <c r="K356" s="276"/>
      <c r="L356" s="278"/>
      <c r="M356" s="276"/>
      <c r="N356"/>
      <c r="O356"/>
      <c r="P356"/>
      <c r="Q356"/>
      <c r="R356"/>
      <c r="S356"/>
      <c r="T356"/>
      <c r="U356"/>
    </row>
    <row r="357" spans="1:21" s="279" customFormat="1" ht="12.75" hidden="1">
      <c r="A357" s="273"/>
      <c r="B357" s="273"/>
      <c r="C357" s="273"/>
      <c r="D357" s="274"/>
      <c r="E357" s="275"/>
      <c r="F357" s="273"/>
      <c r="G357" s="276"/>
      <c r="H357" s="277"/>
      <c r="I357" s="277"/>
      <c r="J357" s="278"/>
      <c r="K357" s="276"/>
      <c r="L357" s="278"/>
      <c r="M357" s="276"/>
      <c r="N357"/>
      <c r="O357"/>
      <c r="P357"/>
      <c r="Q357"/>
      <c r="R357"/>
      <c r="S357"/>
      <c r="T357"/>
      <c r="U357"/>
    </row>
    <row r="358" spans="1:21" s="279" customFormat="1" ht="12.75" hidden="1">
      <c r="A358" s="289"/>
      <c r="B358" s="289"/>
      <c r="C358" s="289"/>
      <c r="D358" s="290"/>
      <c r="E358" s="291"/>
      <c r="F358" s="289"/>
      <c r="G358" s="283"/>
      <c r="H358" s="292"/>
      <c r="I358" s="292"/>
      <c r="J358" s="282"/>
      <c r="K358" s="283"/>
      <c r="L358" s="282"/>
      <c r="M358" s="283"/>
      <c r="N358"/>
      <c r="O358"/>
      <c r="P358"/>
      <c r="Q358"/>
      <c r="R358"/>
      <c r="S358"/>
      <c r="T358"/>
      <c r="U358"/>
    </row>
    <row r="359" spans="1:21" s="279" customFormat="1" ht="12.75" hidden="1">
      <c r="A359" s="273"/>
      <c r="B359" s="273"/>
      <c r="C359" s="273"/>
      <c r="D359" s="274"/>
      <c r="E359" s="275"/>
      <c r="F359" s="273"/>
      <c r="G359" s="276"/>
      <c r="H359" s="277"/>
      <c r="I359" s="277"/>
      <c r="J359" s="278"/>
      <c r="K359" s="276"/>
      <c r="L359" s="278"/>
      <c r="M359" s="276"/>
      <c r="N359"/>
      <c r="O359"/>
      <c r="P359"/>
      <c r="Q359"/>
      <c r="R359"/>
      <c r="S359"/>
      <c r="T359"/>
      <c r="U359"/>
    </row>
    <row r="360" spans="1:21" s="284" customFormat="1" ht="12.75" hidden="1">
      <c r="A360" s="289"/>
      <c r="B360" s="289"/>
      <c r="C360" s="289"/>
      <c r="D360" s="290"/>
      <c r="E360" s="291"/>
      <c r="F360" s="289"/>
      <c r="G360" s="283"/>
      <c r="H360" s="292"/>
      <c r="I360" s="292"/>
      <c r="J360" s="282"/>
      <c r="K360" s="283"/>
      <c r="L360" s="282"/>
      <c r="M360" s="283"/>
      <c r="N360"/>
      <c r="O360"/>
      <c r="P360"/>
      <c r="Q360"/>
      <c r="R360"/>
      <c r="S360"/>
      <c r="T360"/>
      <c r="U360"/>
    </row>
    <row r="361" spans="1:21" s="279" customFormat="1" ht="25.5" customHeight="1" hidden="1">
      <c r="A361" s="273"/>
      <c r="B361" s="273"/>
      <c r="C361" s="273"/>
      <c r="D361" s="274"/>
      <c r="E361" s="275"/>
      <c r="F361" s="273"/>
      <c r="G361" s="276"/>
      <c r="H361" s="277"/>
      <c r="I361" s="277"/>
      <c r="J361" s="278"/>
      <c r="K361" s="276"/>
      <c r="L361" s="278"/>
      <c r="M361" s="276"/>
      <c r="N361"/>
      <c r="O361"/>
      <c r="P361"/>
      <c r="Q361"/>
      <c r="R361"/>
      <c r="S361"/>
      <c r="T361"/>
      <c r="U361"/>
    </row>
    <row r="362" spans="1:21" s="279" customFormat="1" ht="12.75" hidden="1">
      <c r="A362" s="273"/>
      <c r="B362" s="273"/>
      <c r="C362" s="273"/>
      <c r="D362" s="274"/>
      <c r="E362" s="275"/>
      <c r="F362" s="273"/>
      <c r="G362" s="276"/>
      <c r="H362" s="277"/>
      <c r="I362" s="277"/>
      <c r="J362" s="278"/>
      <c r="K362" s="276"/>
      <c r="L362" s="278"/>
      <c r="M362" s="276"/>
      <c r="N362"/>
      <c r="O362"/>
      <c r="P362"/>
      <c r="Q362"/>
      <c r="R362"/>
      <c r="S362"/>
      <c r="T362"/>
      <c r="U362"/>
    </row>
    <row r="363" spans="1:21" s="279" customFormat="1" ht="25.5" customHeight="1" hidden="1">
      <c r="A363" s="273"/>
      <c r="B363" s="273"/>
      <c r="C363" s="273"/>
      <c r="D363" s="274"/>
      <c r="E363" s="275"/>
      <c r="F363" s="273"/>
      <c r="G363" s="276"/>
      <c r="H363" s="277"/>
      <c r="I363" s="277"/>
      <c r="J363" s="278"/>
      <c r="K363" s="276"/>
      <c r="L363" s="278"/>
      <c r="M363" s="276"/>
      <c r="N363"/>
      <c r="O363"/>
      <c r="P363"/>
      <c r="Q363"/>
      <c r="R363"/>
      <c r="S363"/>
      <c r="T363"/>
      <c r="U363"/>
    </row>
    <row r="364" spans="1:21" s="279" customFormat="1" ht="12.75" hidden="1">
      <c r="A364" s="273"/>
      <c r="B364" s="273"/>
      <c r="C364" s="273"/>
      <c r="D364" s="274"/>
      <c r="E364" s="275"/>
      <c r="F364" s="273"/>
      <c r="G364" s="276"/>
      <c r="H364" s="277"/>
      <c r="I364" s="277"/>
      <c r="J364" s="278"/>
      <c r="K364" s="276"/>
      <c r="L364" s="278"/>
      <c r="M364" s="276"/>
      <c r="N364"/>
      <c r="O364"/>
      <c r="P364"/>
      <c r="Q364"/>
      <c r="R364"/>
      <c r="S364"/>
      <c r="T364"/>
      <c r="U364"/>
    </row>
    <row r="365" spans="1:21" s="279" customFormat="1" ht="12.75" hidden="1">
      <c r="A365" s="273"/>
      <c r="B365" s="273"/>
      <c r="C365" s="273"/>
      <c r="D365" s="274"/>
      <c r="E365" s="275"/>
      <c r="F365" s="273"/>
      <c r="G365" s="276"/>
      <c r="H365" s="277"/>
      <c r="I365" s="277"/>
      <c r="J365" s="278"/>
      <c r="K365" s="276"/>
      <c r="L365" s="278"/>
      <c r="M365" s="276"/>
      <c r="N365"/>
      <c r="O365"/>
      <c r="P365"/>
      <c r="Q365"/>
      <c r="R365"/>
      <c r="S365"/>
      <c r="T365"/>
      <c r="U365"/>
    </row>
    <row r="366" spans="1:21" s="279" customFormat="1" ht="25.5" customHeight="1" hidden="1">
      <c r="A366" s="273"/>
      <c r="B366" s="273"/>
      <c r="C366" s="273"/>
      <c r="D366" s="274"/>
      <c r="E366" s="275"/>
      <c r="F366" s="273"/>
      <c r="G366" s="276"/>
      <c r="H366" s="277"/>
      <c r="I366" s="277"/>
      <c r="J366" s="278"/>
      <c r="K366" s="276"/>
      <c r="L366" s="278"/>
      <c r="M366" s="276"/>
      <c r="N366"/>
      <c r="O366"/>
      <c r="P366"/>
      <c r="Q366"/>
      <c r="R366"/>
      <c r="S366"/>
      <c r="T366"/>
      <c r="U366"/>
    </row>
    <row r="367" spans="1:21" s="279" customFormat="1" ht="12.75">
      <c r="A367" s="273"/>
      <c r="B367" s="273"/>
      <c r="C367" s="273"/>
      <c r="D367" s="274"/>
      <c r="E367" s="275"/>
      <c r="F367" s="273"/>
      <c r="G367" s="276"/>
      <c r="H367" s="277"/>
      <c r="I367" s="277"/>
      <c r="J367" s="278"/>
      <c r="K367" s="276"/>
      <c r="L367" s="278"/>
      <c r="M367" s="276"/>
      <c r="N367"/>
      <c r="O367"/>
      <c r="P367"/>
      <c r="Q367"/>
      <c r="R367"/>
      <c r="S367"/>
      <c r="T367"/>
      <c r="U367"/>
    </row>
    <row r="368" spans="1:21" s="279" customFormat="1" ht="12.75" hidden="1">
      <c r="A368" s="273"/>
      <c r="B368" s="273"/>
      <c r="C368" s="273"/>
      <c r="D368" s="274"/>
      <c r="E368" s="275"/>
      <c r="F368" s="273"/>
      <c r="G368" s="276"/>
      <c r="H368" s="277"/>
      <c r="I368" s="295"/>
      <c r="J368" s="278"/>
      <c r="K368" s="276"/>
      <c r="L368" s="278"/>
      <c r="M368" s="276"/>
      <c r="N368"/>
      <c r="O368"/>
      <c r="P368"/>
      <c r="Q368"/>
      <c r="R368"/>
      <c r="S368"/>
      <c r="T368"/>
      <c r="U368"/>
    </row>
    <row r="369" spans="1:22" s="326" customFormat="1" ht="12.75" hidden="1">
      <c r="A369" s="296"/>
      <c r="B369" s="296"/>
      <c r="C369" s="296"/>
      <c r="D369" s="297"/>
      <c r="E369" s="298"/>
      <c r="F369" s="296"/>
      <c r="G369" s="299"/>
      <c r="H369" s="300"/>
      <c r="I369" s="300"/>
      <c r="J369" s="301"/>
      <c r="K369" s="299"/>
      <c r="L369" s="301"/>
      <c r="M369" s="299"/>
      <c r="N369"/>
      <c r="O369"/>
      <c r="P369"/>
      <c r="Q369"/>
      <c r="R369"/>
      <c r="S369"/>
      <c r="T369"/>
      <c r="U369"/>
      <c r="V369" s="364"/>
    </row>
    <row r="370" spans="1:22" s="326" customFormat="1" ht="25.5" customHeight="1" hidden="1">
      <c r="A370" s="296"/>
      <c r="B370" s="296"/>
      <c r="C370" s="296"/>
      <c r="D370" s="297"/>
      <c r="E370" s="298"/>
      <c r="F370" s="296"/>
      <c r="G370" s="299"/>
      <c r="H370" s="300"/>
      <c r="I370" s="300"/>
      <c r="J370" s="301"/>
      <c r="K370" s="299"/>
      <c r="L370" s="301"/>
      <c r="M370" s="299"/>
      <c r="N370"/>
      <c r="O370"/>
      <c r="P370"/>
      <c r="Q370"/>
      <c r="R370"/>
      <c r="S370"/>
      <c r="T370"/>
      <c r="U370"/>
      <c r="V370" s="364"/>
    </row>
    <row r="371" spans="1:22" s="326" customFormat="1" ht="12.75" hidden="1">
      <c r="A371" s="296"/>
      <c r="B371" s="296"/>
      <c r="C371" s="296"/>
      <c r="D371" s="297"/>
      <c r="E371" s="298"/>
      <c r="F371" s="296"/>
      <c r="G371" s="299"/>
      <c r="H371" s="300"/>
      <c r="I371" s="300"/>
      <c r="J371" s="301"/>
      <c r="K371" s="299"/>
      <c r="L371" s="301"/>
      <c r="M371" s="299"/>
      <c r="N371"/>
      <c r="O371"/>
      <c r="P371"/>
      <c r="Q371"/>
      <c r="R371"/>
      <c r="S371"/>
      <c r="T371"/>
      <c r="U371"/>
      <c r="V371" s="364"/>
    </row>
    <row r="372" spans="1:22" s="326" customFormat="1" ht="12.75" hidden="1">
      <c r="A372" s="296"/>
      <c r="B372" s="296"/>
      <c r="C372" s="296"/>
      <c r="D372" s="297"/>
      <c r="E372" s="298"/>
      <c r="F372" s="296"/>
      <c r="G372" s="299"/>
      <c r="H372" s="300"/>
      <c r="I372" s="300"/>
      <c r="J372" s="301"/>
      <c r="K372" s="299"/>
      <c r="L372" s="301"/>
      <c r="M372" s="299"/>
      <c r="N372"/>
      <c r="O372"/>
      <c r="P372"/>
      <c r="Q372"/>
      <c r="R372"/>
      <c r="S372"/>
      <c r="T372"/>
      <c r="U372"/>
      <c r="V372" s="364"/>
    </row>
    <row r="373" spans="1:22" s="326" customFormat="1" ht="12.75" hidden="1">
      <c r="A373" s="296"/>
      <c r="B373" s="296"/>
      <c r="C373" s="296"/>
      <c r="D373" s="297"/>
      <c r="E373" s="298"/>
      <c r="F373" s="296"/>
      <c r="G373" s="299"/>
      <c r="H373" s="300"/>
      <c r="I373" s="300"/>
      <c r="J373" s="301"/>
      <c r="K373" s="299"/>
      <c r="L373" s="301"/>
      <c r="M373" s="299"/>
      <c r="N373"/>
      <c r="O373"/>
      <c r="P373"/>
      <c r="Q373"/>
      <c r="R373"/>
      <c r="S373"/>
      <c r="T373"/>
      <c r="U373"/>
      <c r="V373" s="364"/>
    </row>
    <row r="374" spans="1:22" s="326" customFormat="1" ht="12.75" hidden="1">
      <c r="A374" s="296"/>
      <c r="B374" s="296"/>
      <c r="C374" s="296"/>
      <c r="D374" s="297"/>
      <c r="E374" s="298"/>
      <c r="F374" s="296"/>
      <c r="G374" s="299"/>
      <c r="H374" s="300"/>
      <c r="I374" s="300"/>
      <c r="J374" s="301"/>
      <c r="K374" s="299"/>
      <c r="L374" s="301"/>
      <c r="M374" s="299"/>
      <c r="N374"/>
      <c r="O374"/>
      <c r="P374"/>
      <c r="Q374"/>
      <c r="R374"/>
      <c r="S374"/>
      <c r="T374"/>
      <c r="U374"/>
      <c r="V374" s="364"/>
    </row>
    <row r="375" spans="1:22" s="326" customFormat="1" ht="12.75" hidden="1">
      <c r="A375" s="296"/>
      <c r="B375" s="296"/>
      <c r="C375" s="296"/>
      <c r="D375" s="297"/>
      <c r="E375" s="298"/>
      <c r="F375" s="296"/>
      <c r="G375" s="299"/>
      <c r="H375" s="300"/>
      <c r="I375" s="300"/>
      <c r="J375" s="301"/>
      <c r="K375" s="299"/>
      <c r="L375" s="301"/>
      <c r="M375" s="299"/>
      <c r="N375"/>
      <c r="O375"/>
      <c r="P375"/>
      <c r="Q375"/>
      <c r="R375"/>
      <c r="S375"/>
      <c r="T375"/>
      <c r="U375"/>
      <c r="V375" s="364"/>
    </row>
    <row r="376" spans="1:21" s="279" customFormat="1" ht="12.75" hidden="1">
      <c r="A376" s="273"/>
      <c r="B376" s="273"/>
      <c r="C376" s="273"/>
      <c r="D376" s="274"/>
      <c r="E376" s="275"/>
      <c r="F376" s="273"/>
      <c r="G376" s="276"/>
      <c r="H376" s="277"/>
      <c r="I376" s="277"/>
      <c r="J376" s="278"/>
      <c r="K376" s="276"/>
      <c r="L376" s="278"/>
      <c r="M376" s="276"/>
      <c r="N376"/>
      <c r="O376"/>
      <c r="P376"/>
      <c r="Q376"/>
      <c r="R376"/>
      <c r="S376"/>
      <c r="T376"/>
      <c r="U376"/>
    </row>
    <row r="377" spans="1:21" s="279" customFormat="1" ht="12.75" hidden="1">
      <c r="A377" s="273"/>
      <c r="B377" s="273"/>
      <c r="C377" s="273"/>
      <c r="D377" s="274"/>
      <c r="E377" s="275"/>
      <c r="F377" s="273"/>
      <c r="G377" s="276"/>
      <c r="H377" s="277"/>
      <c r="I377" s="277"/>
      <c r="J377" s="278"/>
      <c r="K377" s="276"/>
      <c r="L377" s="278"/>
      <c r="M377" s="276"/>
      <c r="N377"/>
      <c r="O377"/>
      <c r="P377"/>
      <c r="Q377"/>
      <c r="R377"/>
      <c r="S377"/>
      <c r="T377"/>
      <c r="U377"/>
    </row>
    <row r="378" spans="1:21" s="279" customFormat="1" ht="12.75" hidden="1">
      <c r="A378" s="273"/>
      <c r="B378" s="273"/>
      <c r="C378" s="273"/>
      <c r="D378" s="274"/>
      <c r="E378" s="275"/>
      <c r="F378" s="273"/>
      <c r="G378" s="276"/>
      <c r="H378" s="277"/>
      <c r="I378" s="277"/>
      <c r="J378" s="278"/>
      <c r="K378" s="276"/>
      <c r="L378" s="278"/>
      <c r="M378" s="276"/>
      <c r="N378"/>
      <c r="O378"/>
      <c r="P378"/>
      <c r="Q378"/>
      <c r="R378"/>
      <c r="S378"/>
      <c r="T378"/>
      <c r="U378"/>
    </row>
    <row r="379" spans="1:21" s="279" customFormat="1" ht="12.75" hidden="1">
      <c r="A379" s="289"/>
      <c r="B379" s="289"/>
      <c r="C379" s="289"/>
      <c r="D379" s="290"/>
      <c r="E379" s="291"/>
      <c r="F379" s="289"/>
      <c r="G379" s="283"/>
      <c r="H379" s="292"/>
      <c r="I379" s="292"/>
      <c r="J379" s="282"/>
      <c r="K379" s="283"/>
      <c r="L379" s="282"/>
      <c r="M379" s="283"/>
      <c r="N379"/>
      <c r="O379"/>
      <c r="P379"/>
      <c r="Q379"/>
      <c r="R379"/>
      <c r="S379"/>
      <c r="T379"/>
      <c r="U379"/>
    </row>
    <row r="380" spans="1:21" s="279" customFormat="1" ht="12.75" hidden="1">
      <c r="A380" s="289"/>
      <c r="B380" s="289"/>
      <c r="C380" s="289"/>
      <c r="D380" s="290"/>
      <c r="E380" s="291"/>
      <c r="F380" s="289"/>
      <c r="G380" s="283"/>
      <c r="H380" s="292"/>
      <c r="I380" s="292"/>
      <c r="J380" s="282"/>
      <c r="K380" s="283"/>
      <c r="L380" s="282"/>
      <c r="M380" s="283"/>
      <c r="N380"/>
      <c r="O380"/>
      <c r="P380"/>
      <c r="Q380"/>
      <c r="R380"/>
      <c r="S380"/>
      <c r="T380"/>
      <c r="U380"/>
    </row>
    <row r="381" spans="1:21" s="279" customFormat="1" ht="12.75" hidden="1">
      <c r="A381" s="289"/>
      <c r="B381" s="289"/>
      <c r="C381" s="289"/>
      <c r="D381" s="290"/>
      <c r="E381" s="291"/>
      <c r="F381" s="289"/>
      <c r="G381" s="283"/>
      <c r="H381" s="292"/>
      <c r="I381" s="292"/>
      <c r="J381" s="282"/>
      <c r="K381" s="283"/>
      <c r="L381" s="282"/>
      <c r="M381" s="283"/>
      <c r="N381"/>
      <c r="O381"/>
      <c r="P381"/>
      <c r="Q381"/>
      <c r="R381"/>
      <c r="S381"/>
      <c r="T381"/>
      <c r="U381"/>
    </row>
    <row r="382" spans="1:21" s="279" customFormat="1" ht="12.75" hidden="1">
      <c r="A382" s="273"/>
      <c r="B382" s="273"/>
      <c r="C382" s="273"/>
      <c r="D382" s="274"/>
      <c r="E382" s="275"/>
      <c r="F382" s="273"/>
      <c r="G382" s="276"/>
      <c r="H382" s="277"/>
      <c r="I382" s="277"/>
      <c r="J382" s="278"/>
      <c r="K382" s="276"/>
      <c r="L382" s="278"/>
      <c r="M382" s="276"/>
      <c r="N382"/>
      <c r="O382"/>
      <c r="P382"/>
      <c r="Q382"/>
      <c r="R382"/>
      <c r="S382"/>
      <c r="T382"/>
      <c r="U382"/>
    </row>
    <row r="383" spans="1:21" s="279" customFormat="1" ht="12.75" hidden="1">
      <c r="A383" s="273"/>
      <c r="B383" s="273"/>
      <c r="C383" s="273"/>
      <c r="D383" s="274"/>
      <c r="E383" s="275"/>
      <c r="F383" s="273"/>
      <c r="G383" s="276"/>
      <c r="H383" s="277"/>
      <c r="I383" s="277"/>
      <c r="J383" s="278"/>
      <c r="K383" s="276"/>
      <c r="L383" s="278"/>
      <c r="M383" s="276"/>
      <c r="N383"/>
      <c r="O383"/>
      <c r="P383"/>
      <c r="Q383"/>
      <c r="R383"/>
      <c r="S383"/>
      <c r="T383"/>
      <c r="U383"/>
    </row>
    <row r="384" spans="1:21" s="279" customFormat="1" ht="12.75" hidden="1">
      <c r="A384" s="273"/>
      <c r="B384" s="273"/>
      <c r="C384" s="273"/>
      <c r="D384" s="274"/>
      <c r="E384" s="275"/>
      <c r="F384" s="273"/>
      <c r="G384" s="276"/>
      <c r="H384" s="277"/>
      <c r="I384" s="277"/>
      <c r="J384" s="278"/>
      <c r="K384" s="276"/>
      <c r="L384" s="278"/>
      <c r="M384" s="276"/>
      <c r="N384"/>
      <c r="O384"/>
      <c r="P384"/>
      <c r="Q384"/>
      <c r="R384"/>
      <c r="S384"/>
      <c r="T384"/>
      <c r="U384"/>
    </row>
    <row r="385" spans="1:21" s="279" customFormat="1" ht="12.75" hidden="1">
      <c r="A385" s="273"/>
      <c r="B385" s="273"/>
      <c r="C385" s="273"/>
      <c r="D385" s="274"/>
      <c r="E385" s="275"/>
      <c r="F385" s="273"/>
      <c r="G385" s="276"/>
      <c r="H385" s="277"/>
      <c r="I385" s="277"/>
      <c r="J385" s="278"/>
      <c r="K385" s="276"/>
      <c r="L385" s="278"/>
      <c r="M385" s="276"/>
      <c r="N385"/>
      <c r="O385"/>
      <c r="P385"/>
      <c r="Q385"/>
      <c r="R385"/>
      <c r="S385"/>
      <c r="T385"/>
      <c r="U385"/>
    </row>
    <row r="386" spans="1:22" s="279" customFormat="1" ht="12.75" hidden="1">
      <c r="A386" s="289"/>
      <c r="B386" s="289"/>
      <c r="C386" s="289"/>
      <c r="D386" s="290"/>
      <c r="E386" s="291"/>
      <c r="F386" s="289"/>
      <c r="G386" s="283"/>
      <c r="H386" s="292"/>
      <c r="I386" s="292"/>
      <c r="J386" s="282"/>
      <c r="K386" s="283"/>
      <c r="L386" s="282"/>
      <c r="M386" s="283"/>
      <c r="N386"/>
      <c r="O386"/>
      <c r="P386"/>
      <c r="Q386"/>
      <c r="R386"/>
      <c r="S386"/>
      <c r="T386"/>
      <c r="U386"/>
      <c r="V386" s="284"/>
    </row>
    <row r="387" spans="1:22" s="279" customFormat="1" ht="12.75" hidden="1">
      <c r="A387" s="289"/>
      <c r="B387" s="289"/>
      <c r="C387" s="289"/>
      <c r="D387" s="290"/>
      <c r="E387" s="291"/>
      <c r="F387" s="289"/>
      <c r="G387" s="283"/>
      <c r="H387" s="292"/>
      <c r="I387" s="292"/>
      <c r="J387" s="282"/>
      <c r="K387" s="283"/>
      <c r="L387" s="282"/>
      <c r="M387" s="283"/>
      <c r="N387"/>
      <c r="O387"/>
      <c r="P387"/>
      <c r="Q387"/>
      <c r="R387"/>
      <c r="S387"/>
      <c r="T387"/>
      <c r="U387"/>
      <c r="V387" s="284"/>
    </row>
    <row r="388" spans="1:21" s="279" customFormat="1" ht="25.5" customHeight="1" hidden="1">
      <c r="A388" s="273"/>
      <c r="B388" s="273"/>
      <c r="C388" s="273"/>
      <c r="D388" s="274"/>
      <c r="E388" s="275"/>
      <c r="F388" s="273"/>
      <c r="G388" s="276"/>
      <c r="H388" s="277"/>
      <c r="I388" s="277"/>
      <c r="J388" s="278"/>
      <c r="K388" s="276"/>
      <c r="L388" s="278"/>
      <c r="M388" s="276"/>
      <c r="N388"/>
      <c r="O388"/>
      <c r="P388"/>
      <c r="Q388"/>
      <c r="R388"/>
      <c r="S388"/>
      <c r="T388"/>
      <c r="U388"/>
    </row>
    <row r="389" spans="1:21" s="279" customFormat="1" ht="12.75" hidden="1">
      <c r="A389" s="273"/>
      <c r="B389" s="273"/>
      <c r="C389" s="273"/>
      <c r="D389" s="274"/>
      <c r="E389" s="275"/>
      <c r="F389" s="273"/>
      <c r="G389" s="276"/>
      <c r="H389" s="277"/>
      <c r="I389" s="277"/>
      <c r="J389" s="278"/>
      <c r="K389" s="276"/>
      <c r="L389" s="278"/>
      <c r="M389" s="276"/>
      <c r="N389"/>
      <c r="O389"/>
      <c r="P389"/>
      <c r="Q389"/>
      <c r="R389"/>
      <c r="S389"/>
      <c r="T389"/>
      <c r="U389"/>
    </row>
    <row r="390" spans="1:21" s="279" customFormat="1" ht="12.75">
      <c r="A390" s="273"/>
      <c r="B390" s="273"/>
      <c r="C390" s="273"/>
      <c r="D390" s="274"/>
      <c r="E390" s="275"/>
      <c r="F390" s="273"/>
      <c r="G390" s="276"/>
      <c r="H390" s="277"/>
      <c r="I390" s="277"/>
      <c r="J390" s="278"/>
      <c r="K390" s="276"/>
      <c r="L390" s="278"/>
      <c r="M390" s="276"/>
      <c r="N390"/>
      <c r="O390"/>
      <c r="P390"/>
      <c r="Q390"/>
      <c r="R390"/>
      <c r="S390"/>
      <c r="T390"/>
      <c r="U390"/>
    </row>
    <row r="391" spans="2:21" s="267" customFormat="1" ht="12.75">
      <c r="B391" s="285"/>
      <c r="D391" s="286" t="s">
        <v>915</v>
      </c>
      <c r="E391" s="286" t="s">
        <v>916</v>
      </c>
      <c r="I391" s="287">
        <f>I392+I401+I418+I421</f>
        <v>0</v>
      </c>
      <c r="K391" s="288" t="e">
        <f>K392+K398+"#REF!+#REF!+K476+K503"</f>
        <v>#VALUE!</v>
      </c>
      <c r="M391" s="288" t="e">
        <f>M392+M398+"#REF!+#REF!+M476+M503"</f>
        <v>#VALUE!</v>
      </c>
      <c r="N391"/>
      <c r="O391"/>
      <c r="P391"/>
      <c r="Q391"/>
      <c r="R391"/>
      <c r="S391"/>
      <c r="T391"/>
      <c r="U391"/>
    </row>
    <row r="392" spans="1:21" s="279" customFormat="1" ht="18.75" customHeight="1">
      <c r="A392" s="273"/>
      <c r="B392" s="273"/>
      <c r="C392" s="273"/>
      <c r="D392" s="274"/>
      <c r="E392" s="294" t="s">
        <v>1033</v>
      </c>
      <c r="F392" s="273"/>
      <c r="G392" s="276"/>
      <c r="H392" s="277"/>
      <c r="I392" s="295">
        <f>SUM(I393:I399)</f>
        <v>0</v>
      </c>
      <c r="J392" s="278"/>
      <c r="K392" s="276"/>
      <c r="L392" s="278"/>
      <c r="M392" s="276"/>
      <c r="N392"/>
      <c r="O392"/>
      <c r="P392"/>
      <c r="Q392"/>
      <c r="R392"/>
      <c r="S392"/>
      <c r="T392"/>
      <c r="U392"/>
    </row>
    <row r="393" spans="1:21" s="279" customFormat="1" ht="68.25" customHeight="1">
      <c r="A393" s="273">
        <v>92</v>
      </c>
      <c r="B393" s="273"/>
      <c r="C393" s="273" t="s">
        <v>895</v>
      </c>
      <c r="D393" s="274" t="s">
        <v>918</v>
      </c>
      <c r="E393" s="275" t="s">
        <v>1034</v>
      </c>
      <c r="F393" s="273" t="s">
        <v>199</v>
      </c>
      <c r="G393" s="276">
        <v>1</v>
      </c>
      <c r="H393" s="311"/>
      <c r="I393" s="318">
        <f>ROUND(G393*H393,2)</f>
        <v>0</v>
      </c>
      <c r="J393" s="278"/>
      <c r="K393" s="276"/>
      <c r="L393" s="278"/>
      <c r="M393" s="276"/>
      <c r="N393"/>
      <c r="O393"/>
      <c r="P393"/>
      <c r="Q393"/>
      <c r="R393"/>
      <c r="S393"/>
      <c r="T393"/>
      <c r="U393"/>
    </row>
    <row r="394" spans="1:21" s="279" customFormat="1" ht="66.75" customHeight="1">
      <c r="A394" s="273">
        <v>93</v>
      </c>
      <c r="B394" s="273"/>
      <c r="C394" s="273" t="s">
        <v>895</v>
      </c>
      <c r="D394" s="274" t="s">
        <v>920</v>
      </c>
      <c r="E394" s="275" t="s">
        <v>1035</v>
      </c>
      <c r="F394" s="273" t="s">
        <v>199</v>
      </c>
      <c r="G394" s="276">
        <v>1</v>
      </c>
      <c r="H394" s="311"/>
      <c r="I394" s="318">
        <f>ROUND(G394*H394,2)</f>
        <v>0</v>
      </c>
      <c r="J394" s="278"/>
      <c r="K394" s="276"/>
      <c r="L394" s="278"/>
      <c r="M394" s="276"/>
      <c r="N394"/>
      <c r="O394"/>
      <c r="P394"/>
      <c r="Q394"/>
      <c r="R394"/>
      <c r="S394"/>
      <c r="T394"/>
      <c r="U394"/>
    </row>
    <row r="395" spans="1:21" s="279" customFormat="1" ht="57" customHeight="1">
      <c r="A395" s="273">
        <v>94</v>
      </c>
      <c r="B395" s="273"/>
      <c r="C395" s="273" t="s">
        <v>895</v>
      </c>
      <c r="D395" s="274" t="s">
        <v>1036</v>
      </c>
      <c r="E395" s="275" t="s">
        <v>1037</v>
      </c>
      <c r="F395" s="273" t="s">
        <v>199</v>
      </c>
      <c r="G395" s="276">
        <v>1</v>
      </c>
      <c r="H395" s="311"/>
      <c r="I395" s="318">
        <f>ROUND(G395*H395,2)</f>
        <v>0</v>
      </c>
      <c r="J395" s="278"/>
      <c r="K395" s="276"/>
      <c r="L395" s="278"/>
      <c r="M395" s="276"/>
      <c r="N395"/>
      <c r="O395"/>
      <c r="P395"/>
      <c r="Q395"/>
      <c r="R395"/>
      <c r="S395"/>
      <c r="T395"/>
      <c r="U395"/>
    </row>
    <row r="396" spans="1:21" s="279" customFormat="1" ht="26.25" customHeight="1">
      <c r="A396" s="273">
        <v>95</v>
      </c>
      <c r="B396" s="273"/>
      <c r="C396" s="273" t="s">
        <v>895</v>
      </c>
      <c r="D396" s="274" t="s">
        <v>1038</v>
      </c>
      <c r="E396" s="275" t="s">
        <v>1039</v>
      </c>
      <c r="F396" s="273" t="s">
        <v>199</v>
      </c>
      <c r="G396" s="276">
        <v>1</v>
      </c>
      <c r="H396" s="311"/>
      <c r="I396" s="318">
        <f>ROUND(G396*H396,2)</f>
        <v>0</v>
      </c>
      <c r="J396" s="278"/>
      <c r="K396" s="276"/>
      <c r="L396" s="278"/>
      <c r="M396" s="276"/>
      <c r="N396"/>
      <c r="O396"/>
      <c r="P396"/>
      <c r="Q396"/>
      <c r="R396"/>
      <c r="S396"/>
      <c r="T396"/>
      <c r="U396"/>
    </row>
    <row r="397" spans="1:21" s="279" customFormat="1" ht="28.5" customHeight="1">
      <c r="A397" s="273">
        <v>96</v>
      </c>
      <c r="B397" s="273"/>
      <c r="C397" s="273" t="s">
        <v>895</v>
      </c>
      <c r="D397" s="274" t="s">
        <v>926</v>
      </c>
      <c r="E397" s="275" t="s">
        <v>1040</v>
      </c>
      <c r="F397" s="273" t="s">
        <v>460</v>
      </c>
      <c r="G397" s="276">
        <v>1</v>
      </c>
      <c r="H397" s="311"/>
      <c r="I397" s="318">
        <f>ROUND(G397*H397,2)</f>
        <v>0</v>
      </c>
      <c r="J397" s="278"/>
      <c r="K397" s="276"/>
      <c r="L397" s="278"/>
      <c r="M397" s="276"/>
      <c r="N397"/>
      <c r="O397"/>
      <c r="P397"/>
      <c r="Q397"/>
      <c r="R397"/>
      <c r="S397"/>
      <c r="T397"/>
      <c r="U397"/>
    </row>
    <row r="398" spans="1:21" s="279" customFormat="1" ht="56.25" customHeight="1">
      <c r="A398" s="273">
        <v>97</v>
      </c>
      <c r="B398" s="273"/>
      <c r="C398" s="273" t="s">
        <v>895</v>
      </c>
      <c r="D398" s="274" t="s">
        <v>928</v>
      </c>
      <c r="E398" s="275" t="s">
        <v>1041</v>
      </c>
      <c r="F398" s="273" t="s">
        <v>199</v>
      </c>
      <c r="G398" s="276">
        <v>1</v>
      </c>
      <c r="H398" s="311"/>
      <c r="I398" s="318">
        <f>ROUND(G398*H398,2)</f>
        <v>0</v>
      </c>
      <c r="J398" s="278"/>
      <c r="K398" s="276"/>
      <c r="L398" s="278"/>
      <c r="M398" s="276"/>
      <c r="N398"/>
      <c r="O398"/>
      <c r="P398"/>
      <c r="Q398"/>
      <c r="R398"/>
      <c r="S398"/>
      <c r="T398"/>
      <c r="U398"/>
    </row>
    <row r="399" spans="1:21" s="279" customFormat="1" ht="54" customHeight="1">
      <c r="A399" s="273">
        <v>98</v>
      </c>
      <c r="B399" s="273"/>
      <c r="C399" s="273" t="s">
        <v>895</v>
      </c>
      <c r="D399" s="274" t="s">
        <v>930</v>
      </c>
      <c r="E399" s="275" t="s">
        <v>1014</v>
      </c>
      <c r="F399" s="273" t="s">
        <v>199</v>
      </c>
      <c r="G399" s="276">
        <v>1</v>
      </c>
      <c r="H399" s="311"/>
      <c r="I399" s="318">
        <f>ROUND(G399*H399,2)</f>
        <v>0</v>
      </c>
      <c r="J399" s="278"/>
      <c r="K399" s="276"/>
      <c r="L399" s="278"/>
      <c r="M399" s="276"/>
      <c r="N399"/>
      <c r="O399"/>
      <c r="P399"/>
      <c r="Q399"/>
      <c r="R399"/>
      <c r="S399"/>
      <c r="T399"/>
      <c r="U399"/>
    </row>
    <row r="400" spans="1:21" s="279" customFormat="1" ht="42" customHeight="1">
      <c r="A400" s="273">
        <v>98</v>
      </c>
      <c r="B400" s="273"/>
      <c r="C400" s="350" t="s">
        <v>895</v>
      </c>
      <c r="D400" s="365" t="s">
        <v>924</v>
      </c>
      <c r="E400" s="321" t="s">
        <v>1042</v>
      </c>
      <c r="F400" s="273" t="s">
        <v>199</v>
      </c>
      <c r="G400" s="276">
        <v>1</v>
      </c>
      <c r="H400" s="311"/>
      <c r="I400" s="277">
        <f>ROUND(G400*H400,2)</f>
        <v>0</v>
      </c>
      <c r="J400" s="282"/>
      <c r="K400" s="283"/>
      <c r="L400" s="282"/>
      <c r="M400" s="283"/>
      <c r="N400"/>
      <c r="O400"/>
      <c r="P400"/>
      <c r="Q400"/>
      <c r="R400"/>
      <c r="S400"/>
      <c r="T400"/>
      <c r="U400"/>
    </row>
    <row r="401" spans="1:21" s="279" customFormat="1" ht="14.25" customHeight="1">
      <c r="A401" s="273"/>
      <c r="B401" s="273"/>
      <c r="C401" s="273"/>
      <c r="D401" s="274"/>
      <c r="E401" s="294" t="s">
        <v>1043</v>
      </c>
      <c r="F401" s="273"/>
      <c r="G401" s="276"/>
      <c r="H401" s="320"/>
      <c r="I401" s="295">
        <f>SUM(I402:I417)</f>
        <v>0</v>
      </c>
      <c r="J401" s="278"/>
      <c r="K401" s="276"/>
      <c r="L401" s="278"/>
      <c r="M401" s="276"/>
      <c r="N401"/>
      <c r="O401"/>
      <c r="P401"/>
      <c r="Q401"/>
      <c r="R401"/>
      <c r="S401"/>
      <c r="T401"/>
      <c r="U401"/>
    </row>
    <row r="402" spans="1:21" s="279" customFormat="1" ht="100.5" customHeight="1">
      <c r="A402" s="273">
        <v>99</v>
      </c>
      <c r="B402" s="273"/>
      <c r="C402" s="273" t="s">
        <v>895</v>
      </c>
      <c r="D402" s="274" t="s">
        <v>1044</v>
      </c>
      <c r="E402" s="275" t="s">
        <v>1045</v>
      </c>
      <c r="F402" s="273" t="s">
        <v>460</v>
      </c>
      <c r="G402" s="276">
        <v>11</v>
      </c>
      <c r="H402" s="311"/>
      <c r="I402" s="277">
        <f>ROUND(G402*H402,2)</f>
        <v>0</v>
      </c>
      <c r="J402" s="278"/>
      <c r="K402" s="276"/>
      <c r="L402" s="278"/>
      <c r="M402" s="276"/>
      <c r="N402"/>
      <c r="O402"/>
      <c r="P402"/>
      <c r="Q402"/>
      <c r="R402"/>
      <c r="S402"/>
      <c r="T402"/>
      <c r="U402"/>
    </row>
    <row r="403" spans="1:21" s="279" customFormat="1" ht="66" customHeight="1">
      <c r="A403" s="331">
        <v>100</v>
      </c>
      <c r="B403" s="273"/>
      <c r="C403" s="273"/>
      <c r="D403" s="274" t="s">
        <v>1046</v>
      </c>
      <c r="E403" s="275" t="s">
        <v>1047</v>
      </c>
      <c r="F403" s="273" t="s">
        <v>460</v>
      </c>
      <c r="G403" s="276">
        <v>11</v>
      </c>
      <c r="H403" s="311"/>
      <c r="I403" s="277">
        <f>ROUND(G403*H403,2)</f>
        <v>0</v>
      </c>
      <c r="J403" s="278"/>
      <c r="K403" s="276"/>
      <c r="L403" s="278"/>
      <c r="M403" s="276"/>
      <c r="N403"/>
      <c r="O403"/>
      <c r="P403"/>
      <c r="Q403"/>
      <c r="R403"/>
      <c r="S403"/>
      <c r="T403"/>
      <c r="U403"/>
    </row>
    <row r="404" spans="1:21" s="279" customFormat="1" ht="25.5" customHeight="1">
      <c r="A404" s="273">
        <v>101</v>
      </c>
      <c r="B404" s="273"/>
      <c r="C404" s="273" t="s">
        <v>895</v>
      </c>
      <c r="D404" s="274" t="s">
        <v>1048</v>
      </c>
      <c r="E404" s="275" t="s">
        <v>1049</v>
      </c>
      <c r="F404" s="273" t="s">
        <v>199</v>
      </c>
      <c r="G404" s="276">
        <f>G402</f>
        <v>11</v>
      </c>
      <c r="H404" s="311"/>
      <c r="I404" s="277">
        <f>ROUND(G404*H404,2)</f>
        <v>0</v>
      </c>
      <c r="J404" s="278"/>
      <c r="K404" s="276"/>
      <c r="L404" s="278"/>
      <c r="M404" s="276"/>
      <c r="N404"/>
      <c r="O404"/>
      <c r="P404"/>
      <c r="Q404"/>
      <c r="R404"/>
      <c r="S404"/>
      <c r="T404"/>
      <c r="U404"/>
    </row>
    <row r="405" spans="1:22" s="279" customFormat="1" ht="159.75" customHeight="1">
      <c r="A405" s="273">
        <v>102</v>
      </c>
      <c r="B405" s="273"/>
      <c r="C405" s="273" t="s">
        <v>895</v>
      </c>
      <c r="D405" s="274" t="s">
        <v>1050</v>
      </c>
      <c r="E405" s="310" t="s">
        <v>1051</v>
      </c>
      <c r="F405" s="273" t="s">
        <v>460</v>
      </c>
      <c r="G405" s="276">
        <v>1</v>
      </c>
      <c r="H405" s="311"/>
      <c r="I405" s="277">
        <f>ROUND(G405*H405,2)</f>
        <v>0</v>
      </c>
      <c r="J405" s="278"/>
      <c r="K405" s="276"/>
      <c r="L405" s="278"/>
      <c r="M405" s="276"/>
      <c r="N405"/>
      <c r="O405"/>
      <c r="P405"/>
      <c r="Q405"/>
      <c r="R405"/>
      <c r="S405"/>
      <c r="T405"/>
      <c r="U405"/>
      <c r="V405" s="275"/>
    </row>
    <row r="406" spans="1:25" s="284" customFormat="1" ht="59.25" customHeight="1">
      <c r="A406" s="273">
        <v>103</v>
      </c>
      <c r="B406" s="273"/>
      <c r="C406" s="273" t="s">
        <v>895</v>
      </c>
      <c r="D406" s="274" t="s">
        <v>1052</v>
      </c>
      <c r="E406" s="310" t="s">
        <v>1053</v>
      </c>
      <c r="F406" s="273" t="s">
        <v>460</v>
      </c>
      <c r="G406" s="276">
        <v>1</v>
      </c>
      <c r="H406" s="311"/>
      <c r="I406" s="277">
        <f>ROUND(G406*H406,2)</f>
        <v>0</v>
      </c>
      <c r="J406" s="278"/>
      <c r="K406" s="276"/>
      <c r="L406" s="278"/>
      <c r="M406" s="276"/>
      <c r="N406"/>
      <c r="O406"/>
      <c r="P406"/>
      <c r="Q406"/>
      <c r="R406"/>
      <c r="S406"/>
      <c r="T406"/>
      <c r="U406"/>
      <c r="V406" s="279"/>
      <c r="W406" s="279"/>
      <c r="X406" s="279"/>
      <c r="Y406" s="279"/>
    </row>
    <row r="407" spans="1:25" s="284" customFormat="1" ht="105.75" customHeight="1">
      <c r="A407" s="273">
        <v>104</v>
      </c>
      <c r="B407" s="273"/>
      <c r="C407" s="273" t="s">
        <v>895</v>
      </c>
      <c r="D407" s="274" t="s">
        <v>1054</v>
      </c>
      <c r="E407" s="310" t="s">
        <v>1055</v>
      </c>
      <c r="F407" s="273" t="s">
        <v>460</v>
      </c>
      <c r="G407" s="276">
        <v>1</v>
      </c>
      <c r="H407" s="311"/>
      <c r="I407" s="277">
        <f>ROUND(G407*H407,2)</f>
        <v>0</v>
      </c>
      <c r="J407" s="278"/>
      <c r="K407" s="276"/>
      <c r="L407" s="278"/>
      <c r="M407" s="276"/>
      <c r="N407"/>
      <c r="O407"/>
      <c r="P407"/>
      <c r="Q407"/>
      <c r="R407"/>
      <c r="S407"/>
      <c r="T407"/>
      <c r="U407"/>
      <c r="V407" s="279"/>
      <c r="W407" s="279"/>
      <c r="X407" s="279"/>
      <c r="Y407" s="279"/>
    </row>
    <row r="408" spans="1:21" s="279" customFormat="1" ht="12.75">
      <c r="A408" s="273">
        <v>105</v>
      </c>
      <c r="B408" s="273"/>
      <c r="C408" s="273" t="s">
        <v>895</v>
      </c>
      <c r="D408" s="274" t="s">
        <v>1056</v>
      </c>
      <c r="E408" s="310" t="s">
        <v>1057</v>
      </c>
      <c r="F408" s="273" t="s">
        <v>199</v>
      </c>
      <c r="G408" s="276">
        <v>1</v>
      </c>
      <c r="H408" s="311"/>
      <c r="I408" s="277">
        <f>ROUND(G408*H408,2)</f>
        <v>0</v>
      </c>
      <c r="J408" s="278"/>
      <c r="K408" s="276"/>
      <c r="L408" s="278"/>
      <c r="M408" s="276"/>
      <c r="N408"/>
      <c r="O408"/>
      <c r="P408"/>
      <c r="Q408"/>
      <c r="R408"/>
      <c r="S408"/>
      <c r="T408"/>
      <c r="U408"/>
    </row>
    <row r="409" spans="1:23" s="279" customFormat="1" ht="89.25" customHeight="1">
      <c r="A409" s="296">
        <v>106</v>
      </c>
      <c r="B409" s="296"/>
      <c r="C409" s="296" t="s">
        <v>895</v>
      </c>
      <c r="D409" s="297" t="s">
        <v>1058</v>
      </c>
      <c r="E409" s="366" t="s">
        <v>1059</v>
      </c>
      <c r="F409" s="296" t="s">
        <v>199</v>
      </c>
      <c r="G409" s="299">
        <v>1</v>
      </c>
      <c r="H409" s="311"/>
      <c r="I409" s="300">
        <f>ROUND(G409*H409,2)</f>
        <v>0</v>
      </c>
      <c r="J409" s="301"/>
      <c r="K409" s="299"/>
      <c r="L409" s="301"/>
      <c r="M409" s="299"/>
      <c r="N409"/>
      <c r="O409"/>
      <c r="P409"/>
      <c r="Q409"/>
      <c r="R409"/>
      <c r="S409"/>
      <c r="T409"/>
      <c r="U409"/>
      <c r="V409" s="326"/>
      <c r="W409" s="326"/>
    </row>
    <row r="410" spans="1:21" s="279" customFormat="1" ht="12.75">
      <c r="A410" s="273">
        <v>107</v>
      </c>
      <c r="B410" s="273"/>
      <c r="C410" s="273" t="s">
        <v>895</v>
      </c>
      <c r="D410" s="274" t="s">
        <v>949</v>
      </c>
      <c r="E410" s="310" t="s">
        <v>1060</v>
      </c>
      <c r="F410" s="273" t="s">
        <v>199</v>
      </c>
      <c r="G410" s="276">
        <v>1</v>
      </c>
      <c r="H410" s="367"/>
      <c r="I410" s="277">
        <f>ROUND(G410*H410,2)</f>
        <v>0</v>
      </c>
      <c r="J410" s="278"/>
      <c r="K410" s="276"/>
      <c r="L410" s="278"/>
      <c r="M410" s="276"/>
      <c r="N410"/>
      <c r="O410"/>
      <c r="P410"/>
      <c r="Q410"/>
      <c r="R410"/>
      <c r="S410"/>
      <c r="T410"/>
      <c r="U410"/>
    </row>
    <row r="411" spans="1:21" s="279" customFormat="1" ht="69" customHeight="1">
      <c r="A411" s="273">
        <v>108</v>
      </c>
      <c r="B411" s="273"/>
      <c r="C411" s="273" t="s">
        <v>895</v>
      </c>
      <c r="D411" s="274" t="s">
        <v>1061</v>
      </c>
      <c r="E411" s="310" t="s">
        <v>1062</v>
      </c>
      <c r="F411" s="273" t="s">
        <v>199</v>
      </c>
      <c r="G411" s="276">
        <v>1</v>
      </c>
      <c r="H411" s="311"/>
      <c r="I411" s="318">
        <f>ROUND(G411*H411,2)</f>
        <v>0</v>
      </c>
      <c r="J411" s="278"/>
      <c r="K411" s="276"/>
      <c r="L411" s="278"/>
      <c r="M411" s="276"/>
      <c r="N411"/>
      <c r="O411"/>
      <c r="P411"/>
      <c r="Q411"/>
      <c r="R411"/>
      <c r="S411"/>
      <c r="T411"/>
      <c r="U411"/>
    </row>
    <row r="412" spans="1:21" s="279" customFormat="1" ht="89.25" customHeight="1">
      <c r="A412" s="273">
        <v>109</v>
      </c>
      <c r="B412" s="273"/>
      <c r="C412" s="273" t="s">
        <v>895</v>
      </c>
      <c r="D412" s="274" t="s">
        <v>1063</v>
      </c>
      <c r="E412" s="322" t="s">
        <v>1064</v>
      </c>
      <c r="F412" s="273" t="s">
        <v>199</v>
      </c>
      <c r="G412" s="276">
        <v>10</v>
      </c>
      <c r="H412" s="347"/>
      <c r="I412" s="277">
        <f>ROUND(G412*H412,2)</f>
        <v>0</v>
      </c>
      <c r="J412" s="278"/>
      <c r="K412" s="276"/>
      <c r="L412" s="278"/>
      <c r="M412" s="276"/>
      <c r="N412"/>
      <c r="O412"/>
      <c r="P412"/>
      <c r="Q412"/>
      <c r="R412"/>
      <c r="S412"/>
      <c r="T412"/>
      <c r="U412"/>
    </row>
    <row r="413" spans="1:21" s="279" customFormat="1" ht="12.75">
      <c r="A413" s="273">
        <v>110</v>
      </c>
      <c r="B413" s="273"/>
      <c r="C413" s="273" t="s">
        <v>895</v>
      </c>
      <c r="D413" s="274" t="s">
        <v>1065</v>
      </c>
      <c r="E413" s="310" t="s">
        <v>1066</v>
      </c>
      <c r="F413" s="273" t="s">
        <v>199</v>
      </c>
      <c r="G413" s="276">
        <f>G412</f>
        <v>10</v>
      </c>
      <c r="H413" s="347"/>
      <c r="I413" s="277">
        <f>ROUND(G413*H413,2)</f>
        <v>0</v>
      </c>
      <c r="J413" s="278"/>
      <c r="K413" s="276"/>
      <c r="L413" s="278"/>
      <c r="M413" s="276"/>
      <c r="N413"/>
      <c r="O413"/>
      <c r="P413"/>
      <c r="Q413"/>
      <c r="R413"/>
      <c r="S413"/>
      <c r="T413"/>
      <c r="U413"/>
    </row>
    <row r="414" spans="1:21" s="279" customFormat="1" ht="60.75" customHeight="1">
      <c r="A414" s="273">
        <v>111</v>
      </c>
      <c r="B414" s="273"/>
      <c r="C414" s="273" t="s">
        <v>895</v>
      </c>
      <c r="D414" s="274" t="s">
        <v>1067</v>
      </c>
      <c r="E414" s="321" t="s">
        <v>1068</v>
      </c>
      <c r="F414" s="273" t="s">
        <v>199</v>
      </c>
      <c r="G414" s="276">
        <v>1</v>
      </c>
      <c r="H414" s="347"/>
      <c r="I414" s="318">
        <f>ROUND(G414*H414,2)</f>
        <v>0</v>
      </c>
      <c r="J414" s="278"/>
      <c r="K414" s="276"/>
      <c r="L414" s="278"/>
      <c r="M414" s="276"/>
      <c r="N414"/>
      <c r="O414"/>
      <c r="P414"/>
      <c r="Q414"/>
      <c r="R414"/>
      <c r="S414"/>
      <c r="T414"/>
      <c r="U414"/>
    </row>
    <row r="415" spans="1:21" s="279" customFormat="1" ht="103.5" customHeight="1">
      <c r="A415" s="296">
        <v>112</v>
      </c>
      <c r="B415" s="296"/>
      <c r="C415" s="296" t="s">
        <v>895</v>
      </c>
      <c r="D415" s="297" t="s">
        <v>1069</v>
      </c>
      <c r="E415" s="298" t="s">
        <v>1070</v>
      </c>
      <c r="F415" s="296" t="s">
        <v>199</v>
      </c>
      <c r="G415" s="299">
        <v>2</v>
      </c>
      <c r="H415" s="311"/>
      <c r="I415" s="329">
        <f>ROUND(G415*H415,2)</f>
        <v>0</v>
      </c>
      <c r="J415" s="301"/>
      <c r="K415" s="299"/>
      <c r="L415" s="301"/>
      <c r="M415" s="299"/>
      <c r="N415"/>
      <c r="O415"/>
      <c r="P415"/>
      <c r="Q415"/>
      <c r="R415"/>
      <c r="S415"/>
      <c r="T415"/>
      <c r="U415"/>
    </row>
    <row r="416" spans="1:21" s="279" customFormat="1" ht="182.25" customHeight="1">
      <c r="A416" s="296">
        <v>122</v>
      </c>
      <c r="B416" s="302"/>
      <c r="C416" s="296" t="s">
        <v>895</v>
      </c>
      <c r="D416" s="297" t="s">
        <v>1071</v>
      </c>
      <c r="E416" s="333" t="s">
        <v>1072</v>
      </c>
      <c r="F416" s="296" t="s">
        <v>199</v>
      </c>
      <c r="G416" s="299">
        <v>1</v>
      </c>
      <c r="H416" s="311"/>
      <c r="I416" s="300">
        <f>ROUND(G416*H416,2)</f>
        <v>0</v>
      </c>
      <c r="J416" s="307"/>
      <c r="K416" s="305"/>
      <c r="L416" s="307"/>
      <c r="M416" s="305"/>
      <c r="N416"/>
      <c r="O416"/>
      <c r="P416"/>
      <c r="Q416"/>
      <c r="R416"/>
      <c r="S416"/>
      <c r="T416"/>
      <c r="U416"/>
    </row>
    <row r="417" spans="1:23" s="279" customFormat="1" ht="64.5" customHeight="1">
      <c r="A417" s="273">
        <v>113</v>
      </c>
      <c r="B417" s="273"/>
      <c r="C417" s="273" t="s">
        <v>895</v>
      </c>
      <c r="D417" s="274" t="s">
        <v>1073</v>
      </c>
      <c r="E417" s="275" t="s">
        <v>1074</v>
      </c>
      <c r="F417" s="273" t="s">
        <v>199</v>
      </c>
      <c r="G417" s="276">
        <v>1</v>
      </c>
      <c r="H417" s="311"/>
      <c r="I417" s="318">
        <f>ROUND(G417*H417,2)</f>
        <v>0</v>
      </c>
      <c r="J417" s="278"/>
      <c r="K417" s="276"/>
      <c r="L417" s="278"/>
      <c r="M417" s="276"/>
      <c r="N417"/>
      <c r="O417"/>
      <c r="P417"/>
      <c r="Q417"/>
      <c r="R417"/>
      <c r="S417"/>
      <c r="T417"/>
      <c r="U417"/>
      <c r="W417" s="309"/>
    </row>
    <row r="418" spans="1:21" s="279" customFormat="1" ht="21" customHeight="1">
      <c r="A418" s="273"/>
      <c r="B418" s="273"/>
      <c r="C418" s="273"/>
      <c r="D418" s="274"/>
      <c r="E418" s="294" t="s">
        <v>983</v>
      </c>
      <c r="F418" s="273"/>
      <c r="G418" s="276"/>
      <c r="H418" s="320"/>
      <c r="I418" s="295">
        <f>SUM(I419:I420)</f>
        <v>0</v>
      </c>
      <c r="J418" s="278"/>
      <c r="K418" s="276"/>
      <c r="L418" s="278"/>
      <c r="M418" s="276"/>
      <c r="N418"/>
      <c r="O418"/>
      <c r="P418"/>
      <c r="Q418"/>
      <c r="R418"/>
      <c r="S418"/>
      <c r="T418"/>
      <c r="U418"/>
    </row>
    <row r="419" spans="1:21" s="279" customFormat="1" ht="12.75">
      <c r="A419" s="273">
        <v>135</v>
      </c>
      <c r="B419" s="273"/>
      <c r="C419" s="273" t="s">
        <v>895</v>
      </c>
      <c r="D419" s="274" t="s">
        <v>984</v>
      </c>
      <c r="E419" s="310" t="s">
        <v>996</v>
      </c>
      <c r="F419" s="273" t="s">
        <v>199</v>
      </c>
      <c r="G419" s="276">
        <v>4</v>
      </c>
      <c r="H419" s="311"/>
      <c r="I419" s="277">
        <f>ROUND(G419*H419,2)</f>
        <v>0</v>
      </c>
      <c r="J419" s="278"/>
      <c r="K419" s="276"/>
      <c r="L419" s="278"/>
      <c r="M419" s="276"/>
      <c r="N419"/>
      <c r="O419"/>
      <c r="P419"/>
      <c r="Q419"/>
      <c r="R419"/>
      <c r="S419"/>
      <c r="T419"/>
      <c r="U419"/>
    </row>
    <row r="420" spans="1:21" s="279" customFormat="1" ht="12.75">
      <c r="A420" s="273">
        <v>136</v>
      </c>
      <c r="B420" s="273"/>
      <c r="C420" s="273" t="s">
        <v>895</v>
      </c>
      <c r="D420" s="274" t="s">
        <v>986</v>
      </c>
      <c r="E420" s="310" t="s">
        <v>987</v>
      </c>
      <c r="F420" s="273" t="s">
        <v>199</v>
      </c>
      <c r="G420" s="276">
        <v>4</v>
      </c>
      <c r="H420" s="311"/>
      <c r="I420" s="277">
        <f>ROUND(G420*H420,2)</f>
        <v>0</v>
      </c>
      <c r="J420" s="278"/>
      <c r="K420" s="276"/>
      <c r="L420" s="278"/>
      <c r="M420" s="276"/>
      <c r="N420"/>
      <c r="O420"/>
      <c r="P420"/>
      <c r="Q420"/>
      <c r="R420"/>
      <c r="S420"/>
      <c r="T420"/>
      <c r="U420"/>
    </row>
    <row r="421" spans="1:21" s="279" customFormat="1" ht="12.75">
      <c r="A421" s="273"/>
      <c r="B421" s="273"/>
      <c r="C421" s="273"/>
      <c r="D421" s="294">
        <v>741</v>
      </c>
      <c r="E421" s="294" t="s">
        <v>788</v>
      </c>
      <c r="F421" s="273"/>
      <c r="G421" s="276"/>
      <c r="H421" s="320"/>
      <c r="I421" s="295">
        <f>SUM(I422:I427)</f>
        <v>0</v>
      </c>
      <c r="J421" s="278"/>
      <c r="K421" s="276"/>
      <c r="L421" s="278"/>
      <c r="M421" s="276"/>
      <c r="N421"/>
      <c r="O421"/>
      <c r="P421"/>
      <c r="Q421"/>
      <c r="R421"/>
      <c r="S421"/>
      <c r="T421"/>
      <c r="U421"/>
    </row>
    <row r="422" spans="1:22" s="326" customFormat="1" ht="12.75">
      <c r="A422" s="296">
        <v>67</v>
      </c>
      <c r="B422" s="296" t="s">
        <v>175</v>
      </c>
      <c r="C422" s="296">
        <v>741</v>
      </c>
      <c r="D422" s="297" t="s">
        <v>834</v>
      </c>
      <c r="E422" s="298" t="s">
        <v>835</v>
      </c>
      <c r="F422" s="296" t="s">
        <v>280</v>
      </c>
      <c r="G422" s="299">
        <v>100</v>
      </c>
      <c r="H422" s="311"/>
      <c r="I422" s="300">
        <f>ROUND(G422*H422,2)</f>
        <v>0</v>
      </c>
      <c r="J422" s="301"/>
      <c r="K422" s="299"/>
      <c r="L422" s="301"/>
      <c r="M422" s="299"/>
      <c r="N422"/>
      <c r="O422"/>
      <c r="P422"/>
      <c r="Q422"/>
      <c r="R422"/>
      <c r="S422"/>
      <c r="T422"/>
      <c r="U422"/>
      <c r="V422" s="364"/>
    </row>
    <row r="423" spans="1:22" s="326" customFormat="1" ht="12.75" customHeight="1">
      <c r="A423" s="296">
        <v>68</v>
      </c>
      <c r="B423" s="296" t="s">
        <v>469</v>
      </c>
      <c r="C423" s="296" t="s">
        <v>470</v>
      </c>
      <c r="D423" s="297" t="s">
        <v>836</v>
      </c>
      <c r="E423" s="298" t="s">
        <v>837</v>
      </c>
      <c r="F423" s="296" t="s">
        <v>280</v>
      </c>
      <c r="G423" s="299">
        <f>G422</f>
        <v>100</v>
      </c>
      <c r="H423" s="311"/>
      <c r="I423" s="300">
        <f>ROUND(G423*H423,2)</f>
        <v>0</v>
      </c>
      <c r="J423" s="301"/>
      <c r="K423" s="299"/>
      <c r="L423" s="301"/>
      <c r="M423" s="299"/>
      <c r="N423"/>
      <c r="O423"/>
      <c r="P423"/>
      <c r="Q423"/>
      <c r="R423"/>
      <c r="S423"/>
      <c r="T423"/>
      <c r="U423"/>
      <c r="V423" s="364"/>
    </row>
    <row r="424" spans="1:22" s="326" customFormat="1" ht="12.75">
      <c r="A424" s="296">
        <v>69</v>
      </c>
      <c r="B424" s="296" t="s">
        <v>175</v>
      </c>
      <c r="C424" s="296">
        <v>741</v>
      </c>
      <c r="D424" s="297" t="s">
        <v>834</v>
      </c>
      <c r="E424" s="298" t="s">
        <v>835</v>
      </c>
      <c r="F424" s="296" t="s">
        <v>280</v>
      </c>
      <c r="G424" s="299">
        <v>100</v>
      </c>
      <c r="H424" s="311"/>
      <c r="I424" s="300">
        <f>ROUND(G424*H424,2)</f>
        <v>0</v>
      </c>
      <c r="J424" s="301"/>
      <c r="K424" s="299"/>
      <c r="L424" s="301"/>
      <c r="M424" s="299"/>
      <c r="N424"/>
      <c r="O424"/>
      <c r="P424"/>
      <c r="Q424"/>
      <c r="R424"/>
      <c r="S424"/>
      <c r="T424"/>
      <c r="U424"/>
      <c r="V424" s="364"/>
    </row>
    <row r="425" spans="1:22" s="326" customFormat="1" ht="12.75">
      <c r="A425" s="296">
        <v>70</v>
      </c>
      <c r="B425" s="296" t="s">
        <v>469</v>
      </c>
      <c r="C425" s="296" t="s">
        <v>470</v>
      </c>
      <c r="D425" s="297" t="s">
        <v>838</v>
      </c>
      <c r="E425" s="298" t="s">
        <v>839</v>
      </c>
      <c r="F425" s="296" t="s">
        <v>280</v>
      </c>
      <c r="G425" s="299">
        <f>G424</f>
        <v>100</v>
      </c>
      <c r="H425" s="311"/>
      <c r="I425" s="300">
        <f>ROUND(G425*H425,2)</f>
        <v>0</v>
      </c>
      <c r="J425" s="301"/>
      <c r="K425" s="299"/>
      <c r="L425" s="301"/>
      <c r="M425" s="299"/>
      <c r="N425"/>
      <c r="O425"/>
      <c r="P425"/>
      <c r="Q425"/>
      <c r="R425"/>
      <c r="S425"/>
      <c r="T425"/>
      <c r="U425"/>
      <c r="V425" s="364"/>
    </row>
    <row r="426" spans="1:22" s="326" customFormat="1" ht="12.75">
      <c r="A426" s="296">
        <v>72</v>
      </c>
      <c r="B426" s="296" t="s">
        <v>469</v>
      </c>
      <c r="C426" s="296" t="s">
        <v>470</v>
      </c>
      <c r="D426" s="297" t="s">
        <v>842</v>
      </c>
      <c r="E426" s="298" t="s">
        <v>843</v>
      </c>
      <c r="F426" s="296" t="s">
        <v>199</v>
      </c>
      <c r="G426" s="299">
        <v>10</v>
      </c>
      <c r="H426" s="311"/>
      <c r="I426" s="300">
        <f>ROUND(G426*H426,2)</f>
        <v>0</v>
      </c>
      <c r="J426" s="301"/>
      <c r="K426" s="299"/>
      <c r="L426" s="301"/>
      <c r="M426" s="299"/>
      <c r="N426"/>
      <c r="O426"/>
      <c r="P426"/>
      <c r="Q426"/>
      <c r="R426"/>
      <c r="S426"/>
      <c r="T426"/>
      <c r="U426"/>
      <c r="V426" s="364"/>
    </row>
    <row r="427" spans="1:22" s="326" customFormat="1" ht="12.75">
      <c r="A427" s="296">
        <v>73</v>
      </c>
      <c r="B427" s="296" t="s">
        <v>469</v>
      </c>
      <c r="C427" s="296" t="s">
        <v>470</v>
      </c>
      <c r="D427" s="297" t="s">
        <v>844</v>
      </c>
      <c r="E427" s="298" t="s">
        <v>845</v>
      </c>
      <c r="F427" s="296" t="s">
        <v>199</v>
      </c>
      <c r="G427" s="299">
        <f>G426</f>
        <v>10</v>
      </c>
      <c r="H427" s="311"/>
      <c r="I427" s="300">
        <f>ROUND(G427*H427,2)</f>
        <v>0</v>
      </c>
      <c r="J427" s="301"/>
      <c r="K427" s="299"/>
      <c r="L427" s="301"/>
      <c r="M427" s="299"/>
      <c r="N427"/>
      <c r="O427"/>
      <c r="P427"/>
      <c r="Q427"/>
      <c r="R427"/>
      <c r="S427"/>
      <c r="T427"/>
      <c r="U427"/>
      <c r="V427" s="364"/>
    </row>
    <row r="428" spans="1:22" s="326" customFormat="1" ht="7.5" customHeight="1">
      <c r="A428" s="296"/>
      <c r="B428" s="296"/>
      <c r="C428" s="296"/>
      <c r="D428" s="297"/>
      <c r="E428" s="298"/>
      <c r="F428" s="296"/>
      <c r="G428" s="299"/>
      <c r="H428" s="300"/>
      <c r="I428" s="300"/>
      <c r="J428" s="301"/>
      <c r="K428" s="299"/>
      <c r="L428" s="301"/>
      <c r="M428" s="299"/>
      <c r="N428"/>
      <c r="O428"/>
      <c r="P428"/>
      <c r="Q428"/>
      <c r="R428"/>
      <c r="S428"/>
      <c r="T428"/>
      <c r="U428"/>
      <c r="V428" s="364"/>
    </row>
    <row r="429" spans="4:21" s="336" customFormat="1" ht="12.75">
      <c r="D429" s="337"/>
      <c r="E429" s="337" t="s">
        <v>988</v>
      </c>
      <c r="I429" s="338">
        <f>I14+I145+I319+I391</f>
        <v>0</v>
      </c>
      <c r="K429" s="339">
        <f>K14+K145</f>
        <v>0</v>
      </c>
      <c r="M429" s="339">
        <f>M14+M145</f>
        <v>0</v>
      </c>
      <c r="N429"/>
      <c r="O429"/>
      <c r="P429"/>
      <c r="Q429"/>
      <c r="R429"/>
      <c r="S429"/>
      <c r="T429"/>
      <c r="U429"/>
    </row>
  </sheetData>
  <sheetProtection password="E500" sheet="1"/>
  <mergeCells count="8">
    <mergeCell ref="C3:E3"/>
    <mergeCell ref="C7:E7"/>
    <mergeCell ref="C8:D8"/>
    <mergeCell ref="C9:D9"/>
    <mergeCell ref="V11:X11"/>
    <mergeCell ref="Y11:AA11"/>
    <mergeCell ref="V12:X12"/>
    <mergeCell ref="Y12:AA12"/>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35464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2023-05-03T14:26:52Z</dcterms:modified>
  <cp:category/>
  <cp:version/>
  <cp:contentType/>
  <cp:contentStatus/>
  <cp:revision>36</cp:revision>
</cp:coreProperties>
</file>