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Lysakova\Desktop\VZMR\VZ MŠ Sebuzínská malování\"/>
    </mc:Choice>
  </mc:AlternateContent>
  <xr:revisionPtr revIDLastSave="0" documentId="8_{1C49E7A3-8700-4C7D-9342-B5CD9A7D3A3A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Stavba" sheetId="1" r:id="rId1"/>
    <sheet name="VzorPolozky" sheetId="10" state="hidden" r:id="rId2"/>
    <sheet name="Sebuzínská 1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'Sebuzínská 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'Sebuzínská 1 Pol'!$A$1:$X$36</definedName>
    <definedName name="_xlnm.Print_Area" localSheetId="0">Stavba!$A$1:$J$53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2" l="1"/>
  <c r="M9" i="12" s="1"/>
  <c r="M8" i="12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I16" i="12"/>
  <c r="K16" i="12"/>
  <c r="M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0" i="12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5" i="12"/>
  <c r="I25" i="12"/>
  <c r="K25" i="12"/>
  <c r="K24" i="12" s="1"/>
  <c r="O25" i="12"/>
  <c r="Q25" i="12"/>
  <c r="V25" i="12"/>
  <c r="G27" i="12"/>
  <c r="M27" i="12" s="1"/>
  <c r="I27" i="12"/>
  <c r="K27" i="12"/>
  <c r="O27" i="12"/>
  <c r="O24" i="12" s="1"/>
  <c r="Q27" i="12"/>
  <c r="V27" i="12"/>
  <c r="G30" i="12"/>
  <c r="M30" i="12" s="1"/>
  <c r="M29" i="12" s="1"/>
  <c r="I30" i="12"/>
  <c r="I29" i="12" s="1"/>
  <c r="K30" i="12"/>
  <c r="K29" i="12" s="1"/>
  <c r="O30" i="12"/>
  <c r="O29" i="12" s="1"/>
  <c r="Q30" i="12"/>
  <c r="Q29" i="12" s="1"/>
  <c r="V30" i="12"/>
  <c r="V29" i="12" s="1"/>
  <c r="AE32" i="12"/>
  <c r="F41" i="1" s="1"/>
  <c r="I18" i="1"/>
  <c r="I16" i="1"/>
  <c r="I24" i="12" l="1"/>
  <c r="G29" i="12"/>
  <c r="I51" i="1" s="1"/>
  <c r="I19" i="1" s="1"/>
  <c r="G24" i="12"/>
  <c r="I52" i="1" s="1"/>
  <c r="I20" i="1" s="1"/>
  <c r="AF32" i="12"/>
  <c r="G41" i="1" s="1"/>
  <c r="H41" i="1" s="1"/>
  <c r="I41" i="1" s="1"/>
  <c r="G8" i="12"/>
  <c r="I49" i="1" s="1"/>
  <c r="V24" i="12"/>
  <c r="M11" i="12"/>
  <c r="G10" i="12"/>
  <c r="I50" i="1" s="1"/>
  <c r="K10" i="12"/>
  <c r="F39" i="1"/>
  <c r="V10" i="12"/>
  <c r="I10" i="12"/>
  <c r="F40" i="1"/>
  <c r="O10" i="12"/>
  <c r="Q24" i="12"/>
  <c r="M25" i="12"/>
  <c r="M24" i="12" s="1"/>
  <c r="Q10" i="12"/>
  <c r="M20" i="12"/>
  <c r="J28" i="1"/>
  <c r="J26" i="1"/>
  <c r="G38" i="1"/>
  <c r="F38" i="1"/>
  <c r="J23" i="1"/>
  <c r="J24" i="1"/>
  <c r="J25" i="1"/>
  <c r="J27" i="1"/>
  <c r="E24" i="1"/>
  <c r="E26" i="1"/>
  <c r="I17" i="1" l="1"/>
  <c r="I21" i="1" s="1"/>
  <c r="G40" i="1"/>
  <c r="G39" i="1"/>
  <c r="G42" i="1" s="1"/>
  <c r="G25" i="1" s="1"/>
  <c r="A25" i="1" s="1"/>
  <c r="G26" i="1" s="1"/>
  <c r="M10" i="12"/>
  <c r="G32" i="12"/>
  <c r="I53" i="1"/>
  <c r="J49" i="1" s="1"/>
  <c r="H40" i="1"/>
  <c r="I40" i="1" s="1"/>
  <c r="H39" i="1"/>
  <c r="F42" i="1"/>
  <c r="J52" i="1"/>
  <c r="A26" i="1" l="1"/>
  <c r="J50" i="1"/>
  <c r="J51" i="1"/>
  <c r="G28" i="1"/>
  <c r="G23" i="1"/>
  <c r="A23" i="1" s="1"/>
  <c r="G24" i="1" s="1"/>
  <c r="A27" i="1" s="1"/>
  <c r="H42" i="1"/>
  <c r="I39" i="1"/>
  <c r="I42" i="1" s="1"/>
  <c r="J53" i="1" l="1"/>
  <c r="A24" i="1"/>
  <c r="J40" i="1"/>
  <c r="J41" i="1"/>
  <c r="J39" i="1"/>
  <c r="J42" i="1" s="1"/>
  <c r="A29" i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Člověk</author>
  </authors>
  <commentList>
    <comment ref="S6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<sst xmlns="http://schemas.openxmlformats.org/spreadsheetml/2006/main" count="272" uniqueCount="146">
  <si>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</si>
  <si>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</si>
  <si>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</si>
  <si>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</si>
  <si>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</si>
  <si>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</si>
  <si>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</si>
  <si>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</si>
  <si>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</si>
  <si>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</si>
  <si>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</si>
  <si>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</si>
  <si>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</si>
  <si>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</si>
  <si>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</si>
  <si>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</si>
  <si>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</si>
  <si>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</si>
  <si>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</si>
  <si>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</si>
  <si>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</si>
  <si>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</si>
  <si>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</si>
  <si>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</si>
  <si>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</si>
  <si>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</si>
  <si>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</si>
  <si>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</si>
  <si>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</si>
  <si>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</si>
  <si>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</si>
  <si>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</si>
  <si>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</si>
  <si>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</si>
  <si>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</si>
  <si>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</si>
  <si>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</si>
  <si>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</si>
  <si>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</si>
  <si>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</si>
  <si>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</si>
  <si>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1</t>
  </si>
  <si>
    <t>Stavební rozpočet</t>
  </si>
  <si>
    <t>06</t>
  </si>
  <si>
    <t>MŠ Zvoneček</t>
  </si>
  <si>
    <t>Objekt:</t>
  </si>
  <si>
    <t>Rozpočet:</t>
  </si>
  <si>
    <t>Mateřské školy - malířské a lakýrnické práce</t>
  </si>
  <si>
    <t>Statutární město Ústí nad Labem</t>
  </si>
  <si>
    <t>Velká Hradební 2336/8</t>
  </si>
  <si>
    <t>Ústí nad Labem</t>
  </si>
  <si>
    <t>40001</t>
  </si>
  <si>
    <t>00081531</t>
  </si>
  <si>
    <t>CZ00081531</t>
  </si>
  <si>
    <t>Stavba</t>
  </si>
  <si>
    <t>Celkem za stavbu</t>
  </si>
  <si>
    <t>CZK</t>
  </si>
  <si>
    <t>Rekapitulace dílů</t>
  </si>
  <si>
    <t>Typ dílu</t>
  </si>
  <si>
    <t>783</t>
  </si>
  <si>
    <t>Nátěry</t>
  </si>
  <si>
    <t>784</t>
  </si>
  <si>
    <t>Malby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</si>
  <si>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</si>
  <si>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</si>
  <si>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</si>
  <si>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</si>
  <si>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</si>
  <si>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</si>
  <si>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</si>
  <si>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</si>
  <si>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</si>
  <si>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</si>
  <si>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</si>
  <si>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</si>
  <si>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</si>
  <si>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</si>
  <si>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</si>
  <si>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</si>
  <si>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</si>
  <si>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</si>
  <si>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</si>
  <si>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</si>
  <si>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</si>
  <si>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</si>
  <si>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</si>
  <si>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</si>
  <si>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</si>
  <si>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</si>
  <si>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</si>
  <si>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</si>
  <si>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</si>
  <si>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783812110</t>
  </si>
  <si>
    <t>Nátěr olejový omítek stěn 2x + 1x email + 2x tmel</t>
  </si>
  <si>
    <t>m2</t>
  </si>
  <si>
    <t>RTS 22/ I</t>
  </si>
  <si>
    <t>Práce</t>
  </si>
  <si>
    <t>POL1_</t>
  </si>
  <si>
    <t>784011222</t>
  </si>
  <si>
    <t>Zakrytí podlah, včetně odstranění</t>
  </si>
  <si>
    <t>28323215</t>
  </si>
  <si>
    <t>Fólie PE standard čirá tl. 0,04 mm 2 x 50 m ochranná a separační</t>
  </si>
  <si>
    <t>SPCM</t>
  </si>
  <si>
    <t>Specifikace</t>
  </si>
  <si>
    <t>POL3_</t>
  </si>
  <si>
    <t>784402801</t>
  </si>
  <si>
    <t>Odstranění malby oškrábáním v místnosti H do 3,8 m</t>
  </si>
  <si>
    <t>784496925</t>
  </si>
  <si>
    <t>784498930</t>
  </si>
  <si>
    <t>Penetrace před tmelením trhlin akryl. tmelem</t>
  </si>
  <si>
    <t>m</t>
  </si>
  <si>
    <t>784498931</t>
  </si>
  <si>
    <t xml:space="preserve">Tmelení trhlin v omítce š. do 4 mm akryl. tmelem </t>
  </si>
  <si>
    <t>784167105R00</t>
  </si>
  <si>
    <t xml:space="preserve">Vyhlazení sádrovým tmelem </t>
  </si>
  <si>
    <t>Vlastní</t>
  </si>
  <si>
    <t>Indiv</t>
  </si>
  <si>
    <t>784011121</t>
  </si>
  <si>
    <t>Broušení omítek</t>
  </si>
  <si>
    <t>784011111</t>
  </si>
  <si>
    <t>Oprášení/ometení podkladu</t>
  </si>
  <si>
    <t>784161401</t>
  </si>
  <si>
    <t>784165512</t>
  </si>
  <si>
    <t>784165522</t>
  </si>
  <si>
    <t>784390030R00</t>
  </si>
  <si>
    <t>Příplatek k malbě za přidání protiplísňového prostředku</t>
  </si>
  <si>
    <t>HZS</t>
  </si>
  <si>
    <t>Nezměřitelné práce</t>
  </si>
  <si>
    <t xml:space="preserve">hod   </t>
  </si>
  <si>
    <t>VRN</t>
  </si>
  <si>
    <t>POL99_8</t>
  </si>
  <si>
    <t>VV</t>
  </si>
  <si>
    <t>MAT</t>
  </si>
  <si>
    <t>Materiál pro opravy</t>
  </si>
  <si>
    <t>soubor</t>
  </si>
  <si>
    <t>oprava omítek : 1,0</t>
  </si>
  <si>
    <t>Sdružená sazba vedlejších rozpočtových nákladů</t>
  </si>
  <si>
    <t>POL99_0</t>
  </si>
  <si>
    <t>SUM</t>
  </si>
  <si>
    <t>END</t>
  </si>
  <si>
    <t>opravy omítek : 16,0</t>
  </si>
  <si>
    <t xml:space="preserve">Odstranění plísní dezinfekčním prostředkem </t>
  </si>
  <si>
    <t>Malba, bílá, bez penetrace, 2 x</t>
  </si>
  <si>
    <t>Malba, barva, bez penetrace, 2 x</t>
  </si>
  <si>
    <t>Penetrace podkladu nátěrem, 1 x</t>
  </si>
  <si>
    <t>MŠ Sebuzínská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</si>
</sst>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2" borderId="34" xfId="0" applyFont="1" applyFill="1" applyBorder="1" applyAlignment="1">
      <alignment vertical="center"/>
    </xf>
    <xf numFmtId="0" fontId="7" fillId="2" borderId="34" xfId="0" applyFont="1" applyFill="1" applyBorder="1" applyAlignment="1">
      <alignment vertical="center" wrapText="1"/>
    </xf>
    <xf numFmtId="0" fontId="7" fillId="2" borderId="35" xfId="0" applyFont="1" applyFill="1" applyBorder="1" applyAlignment="1">
      <alignment vertical="center" wrapText="1"/>
    </xf>
    <xf numFmtId="4" fontId="7" fillId="2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2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2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2" borderId="21" xfId="0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4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3" borderId="0" xfId="0" applyNumberFormat="1" applyFont="1" applyFill="1" applyAlignment="1" applyProtection="1">
      <alignment vertical="top" shrinkToFit="1"/>
      <protection locked="0"/>
    </xf>
    <xf numFmtId="164" fontId="17" fillId="0" borderId="0" xfId="0" applyNumberFormat="1" applyFont="1" applyAlignment="1">
      <alignment horizontal="center" vertical="top" wrapText="1" shrinkToFit="1"/>
    </xf>
    <xf numFmtId="164" fontId="8" fillId="2" borderId="0" xfId="0" applyNumberFormat="1" applyFont="1" applyFill="1" applyAlignment="1">
      <alignment vertical="top" shrinkToFit="1"/>
    </xf>
    <xf numFmtId="4" fontId="8" fillId="2" borderId="0" xfId="0" applyNumberFormat="1" applyFont="1" applyFill="1" applyAlignment="1">
      <alignment vertical="top" shrinkToFit="1"/>
    </xf>
    <xf numFmtId="0" fontId="8" fillId="2" borderId="27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38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4" fontId="16" fillId="3" borderId="40" xfId="0" applyNumberFormat="1" applyFont="1" applyFill="1" applyBorder="1" applyAlignment="1" applyProtection="1">
      <alignment vertical="top" shrinkToFit="1"/>
      <protection locked="0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4" fontId="16" fillId="3" borderId="43" xfId="0" applyNumberFormat="1" applyFont="1" applyFill="1" applyBorder="1" applyAlignment="1" applyProtection="1">
      <alignment vertical="top" shrinkToFit="1"/>
      <protection locked="0"/>
    </xf>
    <xf numFmtId="4" fontId="16" fillId="0" borderId="44" xfId="0" applyNumberFormat="1" applyFont="1" applyBorder="1" applyAlignment="1">
      <alignment vertical="top" shrinkToFit="1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6" fillId="0" borderId="43" xfId="0" applyNumberFormat="1" applyFont="1" applyBorder="1" applyAlignment="1">
      <alignment vertical="top" shrinkToFit="1"/>
    </xf>
    <xf numFmtId="164" fontId="8" fillId="0" borderId="18" xfId="0" applyNumberFormat="1" applyFont="1" applyBorder="1" applyAlignment="1">
      <alignment vertical="top" shrinkToFit="1"/>
    </xf>
    <xf numFmtId="164" fontId="16" fillId="0" borderId="40" xfId="0" applyNumberFormat="1" applyFont="1" applyBorder="1" applyAlignment="1">
      <alignment vertical="top" shrinkToFit="1"/>
    </xf>
    <xf numFmtId="164" fontId="17" fillId="0" borderId="0" xfId="0" applyNumberFormat="1" applyFont="1" applyAlignment="1">
      <alignment vertical="top" wrapText="1" shrinkToFi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" fontId="0" fillId="2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56"/>
  <sheetViews>
    <sheetView showGridLines="0" topLeftCell="B43" zoomScaleNormal="100" zoomScaleSheetLayoutView="75" workbookViewId="0">
      <selection activeCell="N12" sqref="N1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7" t="s">
        <v>4</v>
      </c>
      <c r="C1" s="228"/>
      <c r="D1" s="228"/>
      <c r="E1" s="228"/>
      <c r="F1" s="228"/>
      <c r="G1" s="228"/>
      <c r="H1" s="228"/>
      <c r="I1" s="228"/>
      <c r="J1" s="229"/>
    </row>
    <row r="2" spans="1:15" ht="36" customHeight="1" x14ac:dyDescent="0.2">
      <c r="A2" s="2"/>
      <c r="B2" s="78" t="s">
        <v>24</v>
      </c>
      <c r="C2" s="79"/>
      <c r="D2" s="80"/>
      <c r="E2" s="233" t="s">
        <v>47</v>
      </c>
      <c r="F2" s="234"/>
      <c r="G2" s="234"/>
      <c r="H2" s="234"/>
      <c r="I2" s="234"/>
      <c r="J2" s="235"/>
      <c r="O2" s="1"/>
    </row>
    <row r="3" spans="1:15" ht="27" customHeight="1" x14ac:dyDescent="0.2">
      <c r="A3" s="2"/>
      <c r="B3" s="81" t="s">
        <v>45</v>
      </c>
      <c r="C3" s="79"/>
      <c r="D3" s="82"/>
      <c r="E3" s="236" t="s">
        <v>145</v>
      </c>
      <c r="F3" s="237"/>
      <c r="G3" s="237"/>
      <c r="H3" s="237"/>
      <c r="I3" s="237"/>
      <c r="J3" s="238"/>
    </row>
    <row r="4" spans="1:15" ht="23.25" customHeight="1" x14ac:dyDescent="0.2">
      <c r="A4" s="76">
        <v>4802</v>
      </c>
      <c r="B4" s="83" t="s">
        <v>46</v>
      </c>
      <c r="C4" s="84"/>
      <c r="D4" s="85" t="s">
        <v>41</v>
      </c>
      <c r="E4" s="216" t="s">
        <v>42</v>
      </c>
      <c r="F4" s="217"/>
      <c r="G4" s="217"/>
      <c r="H4" s="217"/>
      <c r="I4" s="217"/>
      <c r="J4" s="218"/>
    </row>
    <row r="5" spans="1:15" ht="24" customHeight="1" x14ac:dyDescent="0.2">
      <c r="A5" s="2"/>
      <c r="B5" s="31" t="s">
        <v>23</v>
      </c>
      <c r="D5" s="221" t="s">
        <v>48</v>
      </c>
      <c r="E5" s="222"/>
      <c r="F5" s="222"/>
      <c r="G5" s="222"/>
      <c r="H5" s="18" t="s">
        <v>40</v>
      </c>
      <c r="I5" s="86" t="s">
        <v>52</v>
      </c>
      <c r="J5" s="8"/>
    </row>
    <row r="6" spans="1:15" ht="15.75" customHeight="1" x14ac:dyDescent="0.2">
      <c r="A6" s="2"/>
      <c r="B6" s="28"/>
      <c r="C6" s="55"/>
      <c r="D6" s="223" t="s">
        <v>49</v>
      </c>
      <c r="E6" s="224"/>
      <c r="F6" s="224"/>
      <c r="G6" s="224"/>
      <c r="H6" s="18" t="s">
        <v>36</v>
      </c>
      <c r="I6" s="86" t="s">
        <v>53</v>
      </c>
      <c r="J6" s="8"/>
    </row>
    <row r="7" spans="1:15" ht="15.75" customHeight="1" x14ac:dyDescent="0.2">
      <c r="A7" s="2"/>
      <c r="B7" s="29"/>
      <c r="C7" s="56"/>
      <c r="D7" s="77" t="s">
        <v>51</v>
      </c>
      <c r="E7" s="225" t="s">
        <v>50</v>
      </c>
      <c r="F7" s="226"/>
      <c r="G7" s="22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0"/>
      <c r="E11" s="240"/>
      <c r="F11" s="240"/>
      <c r="G11" s="240"/>
      <c r="H11" s="18" t="s">
        <v>40</v>
      </c>
      <c r="I11" s="88"/>
      <c r="J11" s="8"/>
    </row>
    <row r="12" spans="1:15" ht="15.75" customHeight="1" x14ac:dyDescent="0.2">
      <c r="A12" s="2"/>
      <c r="B12" s="28"/>
      <c r="C12" s="55"/>
      <c r="D12" s="215"/>
      <c r="E12" s="215"/>
      <c r="F12" s="215"/>
      <c r="G12" s="215"/>
      <c r="H12" s="18" t="s">
        <v>36</v>
      </c>
      <c r="I12" s="88"/>
      <c r="J12" s="8"/>
    </row>
    <row r="13" spans="1:15" ht="15.75" customHeight="1" x14ac:dyDescent="0.2">
      <c r="A13" s="2"/>
      <c r="B13" s="29"/>
      <c r="C13" s="56"/>
      <c r="D13" s="87"/>
      <c r="E13" s="219"/>
      <c r="F13" s="220"/>
      <c r="G13" s="220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39"/>
      <c r="F15" s="239"/>
      <c r="G15" s="241"/>
      <c r="H15" s="241"/>
      <c r="I15" s="241" t="s">
        <v>31</v>
      </c>
      <c r="J15" s="242"/>
    </row>
    <row r="16" spans="1:15" ht="23.25" customHeight="1" x14ac:dyDescent="0.2">
      <c r="A16" s="141" t="s">
        <v>26</v>
      </c>
      <c r="B16" s="38" t="s">
        <v>26</v>
      </c>
      <c r="C16" s="62"/>
      <c r="D16" s="63"/>
      <c r="E16" s="204"/>
      <c r="F16" s="205"/>
      <c r="G16" s="204"/>
      <c r="H16" s="205"/>
      <c r="I16" s="204">
        <f>SUMIF(F49:F52,A16,I49:I52)+SUMIF(F49:F52,"PSU",I49:I52)</f>
        <v>0</v>
      </c>
      <c r="J16" s="206"/>
    </row>
    <row r="17" spans="1:10" ht="23.25" customHeight="1" x14ac:dyDescent="0.2">
      <c r="A17" s="141" t="s">
        <v>27</v>
      </c>
      <c r="B17" s="38" t="s">
        <v>27</v>
      </c>
      <c r="C17" s="62"/>
      <c r="D17" s="63"/>
      <c r="E17" s="204"/>
      <c r="F17" s="205"/>
      <c r="G17" s="204"/>
      <c r="H17" s="205"/>
      <c r="I17" s="204">
        <f>SUMIF(F49:F52,A17,I49:I52)</f>
        <v>0</v>
      </c>
      <c r="J17" s="206"/>
    </row>
    <row r="18" spans="1:10" ht="23.25" customHeight="1" x14ac:dyDescent="0.2">
      <c r="A18" s="141" t="s">
        <v>28</v>
      </c>
      <c r="B18" s="38" t="s">
        <v>28</v>
      </c>
      <c r="C18" s="62"/>
      <c r="D18" s="63"/>
      <c r="E18" s="204"/>
      <c r="F18" s="205"/>
      <c r="G18" s="204"/>
      <c r="H18" s="205"/>
      <c r="I18" s="204">
        <f>SUMIF(F49:F52,A18,I49:I52)</f>
        <v>0</v>
      </c>
      <c r="J18" s="206"/>
    </row>
    <row r="19" spans="1:10" ht="23.25" customHeight="1" x14ac:dyDescent="0.2">
      <c r="A19" s="141" t="s">
        <v>63</v>
      </c>
      <c r="B19" s="38" t="s">
        <v>29</v>
      </c>
      <c r="C19" s="62"/>
      <c r="D19" s="63"/>
      <c r="E19" s="204"/>
      <c r="F19" s="205"/>
      <c r="G19" s="204"/>
      <c r="H19" s="205"/>
      <c r="I19" s="204">
        <f>SUMIF(F49:F52,A19,I49:I52)</f>
        <v>0</v>
      </c>
      <c r="J19" s="206"/>
    </row>
    <row r="20" spans="1:10" ht="23.25" customHeight="1" x14ac:dyDescent="0.2">
      <c r="A20" s="141" t="s">
        <v>64</v>
      </c>
      <c r="B20" s="38" t="s">
        <v>30</v>
      </c>
      <c r="C20" s="62"/>
      <c r="D20" s="63"/>
      <c r="E20" s="204"/>
      <c r="F20" s="205"/>
      <c r="G20" s="204"/>
      <c r="H20" s="205"/>
      <c r="I20" s="204">
        <f>SUMIF(F49:F52,A20,I49:I52)</f>
        <v>0</v>
      </c>
      <c r="J20" s="206"/>
    </row>
    <row r="21" spans="1:10" ht="23.25" customHeight="1" x14ac:dyDescent="0.2">
      <c r="A21" s="2"/>
      <c r="B21" s="48" t="s">
        <v>31</v>
      </c>
      <c r="C21" s="64"/>
      <c r="D21" s="65"/>
      <c r="E21" s="207"/>
      <c r="F21" s="243"/>
      <c r="G21" s="207"/>
      <c r="H21" s="243"/>
      <c r="I21" s="207">
        <f>SUM(I16:J20)</f>
        <v>0</v>
      </c>
      <c r="J21" s="208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2">
        <f>ZakladDPHSniVypocet</f>
        <v>0</v>
      </c>
      <c r="H23" s="203"/>
      <c r="I23" s="203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00">
        <f>A23</f>
        <v>0</v>
      </c>
      <c r="H24" s="201"/>
      <c r="I24" s="201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2">
        <f>ZakladDPHZaklVypocet</f>
        <v>0</v>
      </c>
      <c r="H25" s="203"/>
      <c r="I25" s="203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0">
        <f>A25</f>
        <v>0</v>
      </c>
      <c r="H26" s="231"/>
      <c r="I26" s="23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2">
        <f>CenaCelkem-(ZakladDPHSni+DPHSni+ZakladDPHZakl+DPHZakl)</f>
        <v>0</v>
      </c>
      <c r="H27" s="232"/>
      <c r="I27" s="232"/>
      <c r="J27" s="41" t="str">
        <f t="shared" si="0"/>
        <v>CZK</v>
      </c>
    </row>
    <row r="28" spans="1:10" ht="27.75" hidden="1" customHeight="1" thickBot="1" x14ac:dyDescent="0.25">
      <c r="A28" s="2"/>
      <c r="B28" s="115" t="s">
        <v>25</v>
      </c>
      <c r="C28" s="116"/>
      <c r="D28" s="116"/>
      <c r="E28" s="117"/>
      <c r="F28" s="118"/>
      <c r="G28" s="209">
        <f>ZakladDPHSniVypocet+ZakladDPHZaklVypocet</f>
        <v>0</v>
      </c>
      <c r="H28" s="210"/>
      <c r="I28" s="210"/>
      <c r="J28" s="11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5" t="s">
        <v>37</v>
      </c>
      <c r="C29" s="120"/>
      <c r="D29" s="120"/>
      <c r="E29" s="120"/>
      <c r="F29" s="121"/>
      <c r="G29" s="209">
        <f>A27</f>
        <v>0</v>
      </c>
      <c r="H29" s="209"/>
      <c r="I29" s="209"/>
      <c r="J29" s="122" t="s">
        <v>56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1"/>
      <c r="E34" s="212"/>
      <c r="G34" s="213"/>
      <c r="H34" s="214"/>
      <c r="I34" s="214"/>
      <c r="J34" s="25"/>
    </row>
    <row r="35" spans="1:10" ht="12.75" customHeight="1" x14ac:dyDescent="0.2">
      <c r="A35" s="2"/>
      <c r="B35" s="2"/>
      <c r="D35" s="199" t="s">
        <v>2</v>
      </c>
      <c r="E35" s="199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2" t="s">
        <v>17</v>
      </c>
      <c r="C37" s="93"/>
      <c r="D37" s="93"/>
      <c r="E37" s="93"/>
      <c r="F37" s="94"/>
      <c r="G37" s="94"/>
      <c r="H37" s="94"/>
      <c r="I37" s="94"/>
      <c r="J37" s="95"/>
    </row>
    <row r="38" spans="1:10" ht="25.5" hidden="1" customHeight="1" x14ac:dyDescent="0.2">
      <c r="A38" s="91" t="s">
        <v>39</v>
      </c>
      <c r="B38" s="96" t="s">
        <v>18</v>
      </c>
      <c r="C38" s="97" t="s">
        <v>6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19</v>
      </c>
      <c r="I38" s="99" t="s">
        <v>1</v>
      </c>
      <c r="J38" s="100" t="s">
        <v>0</v>
      </c>
    </row>
    <row r="39" spans="1:10" ht="25.5" hidden="1" customHeight="1" x14ac:dyDescent="0.2">
      <c r="A39" s="91">
        <v>1</v>
      </c>
      <c r="B39" s="101" t="s">
        <v>54</v>
      </c>
      <c r="C39" s="194"/>
      <c r="D39" s="194"/>
      <c r="E39" s="194"/>
      <c r="F39" s="102">
        <f>'Sebuzínská 1 Pol'!AE32</f>
        <v>0</v>
      </c>
      <c r="G39" s="103">
        <f>'Sebuzínská 1 Pol'!AF32</f>
        <v>0</v>
      </c>
      <c r="H39" s="104">
        <f>(F39*SazbaDPH1/100)+(G39*SazbaDPH2/100)</f>
        <v>0</v>
      </c>
      <c r="I39" s="104">
        <f>F39+G39+H39</f>
        <v>0</v>
      </c>
      <c r="J39" s="105" t="str">
        <f>IF(CenaCelkemVypocet=0,"",I39/CenaCelkemVypocet*100)</f>
        <v/>
      </c>
    </row>
    <row r="40" spans="1:10" ht="25.5" hidden="1" customHeight="1" x14ac:dyDescent="0.2">
      <c r="A40" s="91">
        <v>2</v>
      </c>
      <c r="B40" s="106" t="s">
        <v>43</v>
      </c>
      <c r="C40" s="195" t="s">
        <v>44</v>
      </c>
      <c r="D40" s="195"/>
      <c r="E40" s="195"/>
      <c r="F40" s="107">
        <f>'Sebuzínská 1 Pol'!AE32</f>
        <v>0</v>
      </c>
      <c r="G40" s="108">
        <f>'Sebuzínská 1 Pol'!AF32</f>
        <v>0</v>
      </c>
      <c r="H40" s="108">
        <f>(F40*SazbaDPH1/100)+(G40*SazbaDPH2/100)</f>
        <v>0</v>
      </c>
      <c r="I40" s="108">
        <f>F40+G40+H40</f>
        <v>0</v>
      </c>
      <c r="J40" s="109" t="str">
        <f>IF(CenaCelkemVypocet=0,"",I40/CenaCelkemVypocet*100)</f>
        <v/>
      </c>
    </row>
    <row r="41" spans="1:10" ht="25.5" hidden="1" customHeight="1" x14ac:dyDescent="0.2">
      <c r="A41" s="91">
        <v>3</v>
      </c>
      <c r="B41" s="110" t="s">
        <v>41</v>
      </c>
      <c r="C41" s="194" t="s">
        <v>42</v>
      </c>
      <c r="D41" s="194"/>
      <c r="E41" s="194"/>
      <c r="F41" s="111">
        <f>'Sebuzínská 1 Pol'!AE32</f>
        <v>0</v>
      </c>
      <c r="G41" s="104">
        <f>'Sebuzínská 1 Pol'!AF32</f>
        <v>0</v>
      </c>
      <c r="H41" s="104">
        <f>(F41*SazbaDPH1/100)+(G41*SazbaDPH2/100)</f>
        <v>0</v>
      </c>
      <c r="I41" s="104">
        <f>F41+G41+H41</f>
        <v>0</v>
      </c>
      <c r="J41" s="105" t="str">
        <f>IF(CenaCelkemVypocet=0,"",I41/CenaCelkemVypocet*100)</f>
        <v/>
      </c>
    </row>
    <row r="42" spans="1:10" ht="25.5" hidden="1" customHeight="1" x14ac:dyDescent="0.2">
      <c r="A42" s="91"/>
      <c r="B42" s="196" t="s">
        <v>55</v>
      </c>
      <c r="C42" s="197"/>
      <c r="D42" s="197"/>
      <c r="E42" s="198"/>
      <c r="F42" s="112">
        <f>SUMIF(A39:A41,"=1",F39:F41)</f>
        <v>0</v>
      </c>
      <c r="G42" s="113">
        <f>SUMIF(A39:A41,"=1",G39:G41)</f>
        <v>0</v>
      </c>
      <c r="H42" s="113">
        <f>SUMIF(A39:A41,"=1",H39:H41)</f>
        <v>0</v>
      </c>
      <c r="I42" s="113">
        <f>SUMIF(A39:A41,"=1",I39:I41)</f>
        <v>0</v>
      </c>
      <c r="J42" s="114">
        <f>SUMIF(A39:A41,"=1",J39:J41)</f>
        <v>0</v>
      </c>
    </row>
    <row r="46" spans="1:10" ht="15.75" x14ac:dyDescent="0.25">
      <c r="B46" s="123" t="s">
        <v>57</v>
      </c>
    </row>
    <row r="48" spans="1:10" ht="25.5" customHeight="1" x14ac:dyDescent="0.2">
      <c r="A48" s="125"/>
      <c r="B48" s="128" t="s">
        <v>18</v>
      </c>
      <c r="C48" s="128" t="s">
        <v>6</v>
      </c>
      <c r="D48" s="129"/>
      <c r="E48" s="129"/>
      <c r="F48" s="130" t="s">
        <v>58</v>
      </c>
      <c r="G48" s="130"/>
      <c r="H48" s="130"/>
      <c r="I48" s="130" t="s">
        <v>31</v>
      </c>
      <c r="J48" s="130" t="s">
        <v>0</v>
      </c>
    </row>
    <row r="49" spans="1:10" ht="36.75" customHeight="1" x14ac:dyDescent="0.2">
      <c r="A49" s="126"/>
      <c r="B49" s="131" t="s">
        <v>59</v>
      </c>
      <c r="C49" s="192" t="s">
        <v>60</v>
      </c>
      <c r="D49" s="193"/>
      <c r="E49" s="193"/>
      <c r="F49" s="139" t="s">
        <v>27</v>
      </c>
      <c r="G49" s="132"/>
      <c r="H49" s="132"/>
      <c r="I49" s="132">
        <f>'Sebuzínská 1 Pol'!G8</f>
        <v>0</v>
      </c>
      <c r="J49" s="137" t="str">
        <f>IF(I53=0,"",I49/I53*100)</f>
        <v/>
      </c>
    </row>
    <row r="50" spans="1:10" ht="36.75" customHeight="1" x14ac:dyDescent="0.2">
      <c r="A50" s="126"/>
      <c r="B50" s="131" t="s">
        <v>61</v>
      </c>
      <c r="C50" s="192" t="s">
        <v>62</v>
      </c>
      <c r="D50" s="193"/>
      <c r="E50" s="193"/>
      <c r="F50" s="139" t="s">
        <v>27</v>
      </c>
      <c r="G50" s="132"/>
      <c r="H50" s="132"/>
      <c r="I50" s="132">
        <f>'Sebuzínská 1 Pol'!G10</f>
        <v>0</v>
      </c>
      <c r="J50" s="137" t="str">
        <f>IF(I53=0,"",I50/I53*100)</f>
        <v/>
      </c>
    </row>
    <row r="51" spans="1:10" ht="36.75" customHeight="1" x14ac:dyDescent="0.2">
      <c r="A51" s="126"/>
      <c r="B51" s="131" t="s">
        <v>63</v>
      </c>
      <c r="C51" s="192" t="s">
        <v>29</v>
      </c>
      <c r="D51" s="193"/>
      <c r="E51" s="193"/>
      <c r="F51" s="139" t="s">
        <v>63</v>
      </c>
      <c r="G51" s="132"/>
      <c r="H51" s="132"/>
      <c r="I51" s="132">
        <f>'Sebuzínská 1 Pol'!G29</f>
        <v>0</v>
      </c>
      <c r="J51" s="137" t="str">
        <f>IF(I53=0,"",I51/I53*100)</f>
        <v/>
      </c>
    </row>
    <row r="52" spans="1:10" ht="36.75" customHeight="1" x14ac:dyDescent="0.2">
      <c r="A52" s="126"/>
      <c r="B52" s="131" t="s">
        <v>64</v>
      </c>
      <c r="C52" s="192" t="s">
        <v>30</v>
      </c>
      <c r="D52" s="193"/>
      <c r="E52" s="193"/>
      <c r="F52" s="139" t="s">
        <v>64</v>
      </c>
      <c r="G52" s="132"/>
      <c r="H52" s="132"/>
      <c r="I52" s="132">
        <f>'Sebuzínská 1 Pol'!G24</f>
        <v>0</v>
      </c>
      <c r="J52" s="137" t="str">
        <f>IF(I53=0,"",I52/I53*100)</f>
        <v/>
      </c>
    </row>
    <row r="53" spans="1:10" ht="25.5" customHeight="1" x14ac:dyDescent="0.2">
      <c r="A53" s="127"/>
      <c r="B53" s="133" t="s">
        <v>1</v>
      </c>
      <c r="C53" s="134"/>
      <c r="D53" s="135"/>
      <c r="E53" s="135"/>
      <c r="F53" s="140"/>
      <c r="G53" s="136"/>
      <c r="H53" s="136"/>
      <c r="I53" s="136">
        <f>SUM(I49:I52)</f>
        <v>0</v>
      </c>
      <c r="J53" s="138">
        <f>SUM(J49:J52)</f>
        <v>0</v>
      </c>
    </row>
    <row r="54" spans="1:10" x14ac:dyDescent="0.2">
      <c r="F54" s="89"/>
      <c r="G54" s="89"/>
      <c r="H54" s="89"/>
      <c r="I54" s="89"/>
      <c r="J54" s="90"/>
    </row>
    <row r="55" spans="1:10" x14ac:dyDescent="0.2">
      <c r="F55" s="89"/>
      <c r="G55" s="89"/>
      <c r="H55" s="89"/>
      <c r="I55" s="89"/>
      <c r="J55" s="90"/>
    </row>
    <row r="56" spans="1:10" x14ac:dyDescent="0.2">
      <c r="F56" s="89"/>
      <c r="G56" s="89"/>
      <c r="H56" s="89"/>
      <c r="I56" s="89"/>
      <c r="J56" s="90"/>
    </row>
  </sheetData>
  <sheetProtection algorithmName="SHA-512" hashValue="toGUAwSnvH5EElMwZTi2PQxQHETox62RMpRnT0ceezJI0RHUKI/GjglBmTSJo6O9QEPWqcYbA/JmWxCTNyBClQ==" saltValue="TFOUeiuxLyYpy+RPKcmUyA==" spinCount="100000" sheet="1" objects="1" scenarios="1" selectLockedCells="1" selectUnlockedCell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50:E50"/>
    <mergeCell ref="C51:E51"/>
    <mergeCell ref="C52:E52"/>
    <mergeCell ref="C39:E39"/>
    <mergeCell ref="C40:E40"/>
    <mergeCell ref="C41:E41"/>
    <mergeCell ref="B42:E42"/>
    <mergeCell ref="C49:E4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4" t="s">
        <v>7</v>
      </c>
      <c r="B1" s="244"/>
      <c r="C1" s="245"/>
      <c r="D1" s="244"/>
      <c r="E1" s="244"/>
      <c r="F1" s="244"/>
      <c r="G1" s="244"/>
    </row>
    <row r="2" spans="1:7" ht="24.95" customHeight="1" x14ac:dyDescent="0.2">
      <c r="A2" s="50" t="s">
        <v>8</v>
      </c>
      <c r="B2" s="49"/>
      <c r="C2" s="246"/>
      <c r="D2" s="246"/>
      <c r="E2" s="246"/>
      <c r="F2" s="246"/>
      <c r="G2" s="247"/>
    </row>
    <row r="3" spans="1:7" ht="24.95" customHeight="1" x14ac:dyDescent="0.2">
      <c r="A3" s="50" t="s">
        <v>9</v>
      </c>
      <c r="B3" s="49"/>
      <c r="C3" s="246"/>
      <c r="D3" s="246"/>
      <c r="E3" s="246"/>
      <c r="F3" s="246"/>
      <c r="G3" s="247"/>
    </row>
    <row r="4" spans="1:7" ht="24.95" customHeight="1" x14ac:dyDescent="0.2">
      <c r="A4" s="50" t="s">
        <v>10</v>
      </c>
      <c r="B4" s="49"/>
      <c r="C4" s="246"/>
      <c r="D4" s="246"/>
      <c r="E4" s="246"/>
      <c r="F4" s="246"/>
      <c r="G4" s="24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H4994"/>
  <sheetViews>
    <sheetView tabSelected="1"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38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8" t="s">
        <v>7</v>
      </c>
      <c r="B1" s="248"/>
      <c r="C1" s="248"/>
      <c r="D1" s="248"/>
      <c r="E1" s="248"/>
      <c r="F1" s="248"/>
      <c r="G1" s="248"/>
      <c r="AG1" t="s">
        <v>65</v>
      </c>
    </row>
    <row r="2" spans="1:60" ht="24.95" customHeight="1" x14ac:dyDescent="0.2">
      <c r="A2" s="50" t="s">
        <v>8</v>
      </c>
      <c r="B2" s="49"/>
      <c r="C2" s="249" t="s">
        <v>47</v>
      </c>
      <c r="D2" s="250"/>
      <c r="E2" s="250"/>
      <c r="F2" s="250"/>
      <c r="G2" s="251"/>
      <c r="AG2" t="s">
        <v>66</v>
      </c>
    </row>
    <row r="3" spans="1:60" ht="24.95" customHeight="1" x14ac:dyDescent="0.2">
      <c r="A3" s="50" t="s">
        <v>9</v>
      </c>
      <c r="B3" s="49"/>
      <c r="C3" s="249" t="s">
        <v>145</v>
      </c>
      <c r="D3" s="250"/>
      <c r="E3" s="250"/>
      <c r="F3" s="250"/>
      <c r="G3" s="251"/>
      <c r="AC3" s="124" t="s">
        <v>66</v>
      </c>
      <c r="AG3" t="s">
        <v>67</v>
      </c>
    </row>
    <row r="4" spans="1:60" ht="24.95" customHeight="1" x14ac:dyDescent="0.2">
      <c r="A4" s="142" t="s">
        <v>10</v>
      </c>
      <c r="B4" s="143" t="s">
        <v>41</v>
      </c>
      <c r="C4" s="252" t="s">
        <v>42</v>
      </c>
      <c r="D4" s="253"/>
      <c r="E4" s="253"/>
      <c r="F4" s="253"/>
      <c r="G4" s="254"/>
      <c r="AG4" t="s">
        <v>68</v>
      </c>
    </row>
    <row r="5" spans="1:60" x14ac:dyDescent="0.2">
      <c r="D5" s="10"/>
    </row>
    <row r="6" spans="1:60" ht="38.25" x14ac:dyDescent="0.2">
      <c r="A6" s="145" t="s">
        <v>69</v>
      </c>
      <c r="B6" s="147" t="s">
        <v>70</v>
      </c>
      <c r="C6" s="147" t="s">
        <v>71</v>
      </c>
      <c r="D6" s="146" t="s">
        <v>72</v>
      </c>
      <c r="E6" s="145" t="s">
        <v>73</v>
      </c>
      <c r="F6" s="144" t="s">
        <v>74</v>
      </c>
      <c r="G6" s="145" t="s">
        <v>31</v>
      </c>
      <c r="H6" s="148" t="s">
        <v>32</v>
      </c>
      <c r="I6" s="148" t="s">
        <v>75</v>
      </c>
      <c r="J6" s="148" t="s">
        <v>33</v>
      </c>
      <c r="K6" s="148" t="s">
        <v>76</v>
      </c>
      <c r="L6" s="148" t="s">
        <v>77</v>
      </c>
      <c r="M6" s="148" t="s">
        <v>78</v>
      </c>
      <c r="N6" s="148" t="s">
        <v>79</v>
      </c>
      <c r="O6" s="148" t="s">
        <v>80</v>
      </c>
      <c r="P6" s="148" t="s">
        <v>81</v>
      </c>
      <c r="Q6" s="148" t="s">
        <v>82</v>
      </c>
      <c r="R6" s="148" t="s">
        <v>83</v>
      </c>
      <c r="S6" s="148" t="s">
        <v>84</v>
      </c>
      <c r="T6" s="148" t="s">
        <v>85</v>
      </c>
      <c r="U6" s="148" t="s">
        <v>86</v>
      </c>
      <c r="V6" s="148" t="s">
        <v>87</v>
      </c>
      <c r="W6" s="148" t="s">
        <v>88</v>
      </c>
      <c r="X6" s="148" t="s">
        <v>89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</row>
    <row r="8" spans="1:60" x14ac:dyDescent="0.2">
      <c r="A8" s="164" t="s">
        <v>90</v>
      </c>
      <c r="B8" s="165" t="s">
        <v>59</v>
      </c>
      <c r="C8" s="181" t="s">
        <v>60</v>
      </c>
      <c r="D8" s="166"/>
      <c r="E8" s="167"/>
      <c r="F8" s="168"/>
      <c r="G8" s="169">
        <f>SUMIF(AG9:AG9,"&lt;&gt;NOR",G9:G9)</f>
        <v>0</v>
      </c>
      <c r="H8" s="163"/>
      <c r="I8" s="163">
        <f>SUM(I9:I9)</f>
        <v>42397.39</v>
      </c>
      <c r="J8" s="163"/>
      <c r="K8" s="163">
        <f>SUM(K9:K9)</f>
        <v>18362.11</v>
      </c>
      <c r="L8" s="163"/>
      <c r="M8" s="163">
        <f>SUM(M9:M9)</f>
        <v>0</v>
      </c>
      <c r="N8" s="162"/>
      <c r="O8" s="162">
        <f>SUM(O9:O9)</f>
        <v>0.21</v>
      </c>
      <c r="P8" s="162"/>
      <c r="Q8" s="162">
        <f>SUM(Q9:Q9)</f>
        <v>0</v>
      </c>
      <c r="R8" s="163"/>
      <c r="S8" s="163"/>
      <c r="T8" s="163"/>
      <c r="U8" s="163"/>
      <c r="V8" s="163">
        <f>SUM(V9:V9)</f>
        <v>35.479999999999997</v>
      </c>
      <c r="W8" s="163"/>
      <c r="X8" s="163"/>
      <c r="AG8" t="s">
        <v>91</v>
      </c>
    </row>
    <row r="9" spans="1:60" outlineLevel="1" x14ac:dyDescent="0.2">
      <c r="A9" s="176">
        <v>1</v>
      </c>
      <c r="B9" s="177" t="s">
        <v>92</v>
      </c>
      <c r="C9" s="182" t="s">
        <v>93</v>
      </c>
      <c r="D9" s="178" t="s">
        <v>94</v>
      </c>
      <c r="E9" s="188">
        <v>137</v>
      </c>
      <c r="F9" s="179"/>
      <c r="G9" s="180">
        <f>ROUND(E9*F9,2)</f>
        <v>0</v>
      </c>
      <c r="H9" s="160">
        <v>309.47000000000003</v>
      </c>
      <c r="I9" s="159">
        <f>ROUND(E9*H9,2)</f>
        <v>42397.39</v>
      </c>
      <c r="J9" s="160">
        <v>134.03</v>
      </c>
      <c r="K9" s="159">
        <f>ROUND(E9*J9,2)</f>
        <v>18362.11</v>
      </c>
      <c r="L9" s="159">
        <v>21</v>
      </c>
      <c r="M9" s="159">
        <f>G9*(1+L9/100)</f>
        <v>0</v>
      </c>
      <c r="N9" s="158">
        <v>1.56E-3</v>
      </c>
      <c r="O9" s="158">
        <f>ROUND(E9*N9,2)</f>
        <v>0.21</v>
      </c>
      <c r="P9" s="158">
        <v>0</v>
      </c>
      <c r="Q9" s="158">
        <f>ROUND(E9*P9,2)</f>
        <v>0</v>
      </c>
      <c r="R9" s="159"/>
      <c r="S9" s="159" t="s">
        <v>95</v>
      </c>
      <c r="T9" s="159" t="s">
        <v>95</v>
      </c>
      <c r="U9" s="159">
        <v>0.25900000000000001</v>
      </c>
      <c r="V9" s="159">
        <f>ROUND(E9*U9,2)</f>
        <v>35.479999999999997</v>
      </c>
      <c r="W9" s="159"/>
      <c r="X9" s="159" t="s">
        <v>96</v>
      </c>
      <c r="Y9" s="149"/>
      <c r="Z9" s="149"/>
      <c r="AA9" s="149"/>
      <c r="AB9" s="149"/>
      <c r="AC9" s="149"/>
      <c r="AD9" s="149"/>
      <c r="AE9" s="149"/>
      <c r="AF9" s="149"/>
      <c r="AG9" s="149" t="s">
        <v>97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x14ac:dyDescent="0.2">
      <c r="A10" s="164" t="s">
        <v>90</v>
      </c>
      <c r="B10" s="165" t="s">
        <v>61</v>
      </c>
      <c r="C10" s="181" t="s">
        <v>62</v>
      </c>
      <c r="D10" s="166"/>
      <c r="E10" s="189"/>
      <c r="F10" s="168"/>
      <c r="G10" s="169">
        <f>SUMIF(AG11:AG23,"&lt;&gt;NOR",G11:G23)</f>
        <v>0</v>
      </c>
      <c r="H10" s="163"/>
      <c r="I10" s="163">
        <f>SUM(I11:I23)</f>
        <v>19487.599999999999</v>
      </c>
      <c r="J10" s="163"/>
      <c r="K10" s="163">
        <f>SUM(K11:K23)</f>
        <v>64666.1</v>
      </c>
      <c r="L10" s="163"/>
      <c r="M10" s="163">
        <f>SUM(M11:M23)</f>
        <v>0</v>
      </c>
      <c r="N10" s="162"/>
      <c r="O10" s="162">
        <f>SUM(O11:O23)</f>
        <v>0.91000000000000014</v>
      </c>
      <c r="P10" s="162"/>
      <c r="Q10" s="162">
        <f>SUM(Q11:Q23)</f>
        <v>0</v>
      </c>
      <c r="R10" s="163"/>
      <c r="S10" s="163"/>
      <c r="T10" s="163"/>
      <c r="U10" s="163"/>
      <c r="V10" s="163">
        <f>SUM(V11:V23)</f>
        <v>160.69</v>
      </c>
      <c r="W10" s="163"/>
      <c r="X10" s="163"/>
      <c r="AG10" t="s">
        <v>91</v>
      </c>
    </row>
    <row r="11" spans="1:60" outlineLevel="1" x14ac:dyDescent="0.2">
      <c r="A11" s="176">
        <v>2</v>
      </c>
      <c r="B11" s="177" t="s">
        <v>98</v>
      </c>
      <c r="C11" s="182" t="s">
        <v>99</v>
      </c>
      <c r="D11" s="178" t="s">
        <v>94</v>
      </c>
      <c r="E11" s="188">
        <v>250</v>
      </c>
      <c r="F11" s="179"/>
      <c r="G11" s="180">
        <f t="shared" ref="G11:G23" si="0">ROUND(E11*F11,2)</f>
        <v>0</v>
      </c>
      <c r="H11" s="160">
        <v>0</v>
      </c>
      <c r="I11" s="159">
        <f t="shared" ref="I11:I23" si="1">ROUND(E11*H11,2)</f>
        <v>0</v>
      </c>
      <c r="J11" s="160">
        <v>6.8</v>
      </c>
      <c r="K11" s="159">
        <f t="shared" ref="K11:K23" si="2">ROUND(E11*J11,2)</f>
        <v>1700</v>
      </c>
      <c r="L11" s="159">
        <v>21</v>
      </c>
      <c r="M11" s="159">
        <f t="shared" ref="M11:M23" si="3">G11*(1+L11/100)</f>
        <v>0</v>
      </c>
      <c r="N11" s="158">
        <v>0</v>
      </c>
      <c r="O11" s="158">
        <f t="shared" ref="O11:O23" si="4">ROUND(E11*N11,2)</f>
        <v>0</v>
      </c>
      <c r="P11" s="158">
        <v>0</v>
      </c>
      <c r="Q11" s="158">
        <f t="shared" ref="Q11:Q23" si="5">ROUND(E11*P11,2)</f>
        <v>0</v>
      </c>
      <c r="R11" s="159"/>
      <c r="S11" s="159" t="s">
        <v>95</v>
      </c>
      <c r="T11" s="159" t="s">
        <v>95</v>
      </c>
      <c r="U11" s="159">
        <v>1.35E-2</v>
      </c>
      <c r="V11" s="159">
        <f t="shared" ref="V11:V23" si="6">ROUND(E11*U11,2)</f>
        <v>3.38</v>
      </c>
      <c r="W11" s="159"/>
      <c r="X11" s="159" t="s">
        <v>96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97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 x14ac:dyDescent="0.2">
      <c r="A12" s="176">
        <v>3</v>
      </c>
      <c r="B12" s="177" t="s">
        <v>100</v>
      </c>
      <c r="C12" s="182" t="s">
        <v>101</v>
      </c>
      <c r="D12" s="178" t="s">
        <v>94</v>
      </c>
      <c r="E12" s="188">
        <v>250</v>
      </c>
      <c r="F12" s="179"/>
      <c r="G12" s="180">
        <f t="shared" si="0"/>
        <v>0</v>
      </c>
      <c r="H12" s="160">
        <v>4.55</v>
      </c>
      <c r="I12" s="159">
        <f t="shared" si="1"/>
        <v>1137.5</v>
      </c>
      <c r="J12" s="160">
        <v>0</v>
      </c>
      <c r="K12" s="159">
        <f t="shared" si="2"/>
        <v>0</v>
      </c>
      <c r="L12" s="159">
        <v>21</v>
      </c>
      <c r="M12" s="159">
        <f t="shared" si="3"/>
        <v>0</v>
      </c>
      <c r="N12" s="158">
        <v>2.0000000000000002E-5</v>
      </c>
      <c r="O12" s="158">
        <f t="shared" si="4"/>
        <v>0.01</v>
      </c>
      <c r="P12" s="158">
        <v>0</v>
      </c>
      <c r="Q12" s="158">
        <f t="shared" si="5"/>
        <v>0</v>
      </c>
      <c r="R12" s="159" t="s">
        <v>102</v>
      </c>
      <c r="S12" s="159" t="s">
        <v>95</v>
      </c>
      <c r="T12" s="159" t="s">
        <v>95</v>
      </c>
      <c r="U12" s="159">
        <v>0</v>
      </c>
      <c r="V12" s="159">
        <f t="shared" si="6"/>
        <v>0</v>
      </c>
      <c r="W12" s="159"/>
      <c r="X12" s="159" t="s">
        <v>103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104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6">
        <v>4</v>
      </c>
      <c r="B13" s="177" t="s">
        <v>105</v>
      </c>
      <c r="C13" s="182" t="s">
        <v>106</v>
      </c>
      <c r="D13" s="178" t="s">
        <v>94</v>
      </c>
      <c r="E13" s="188">
        <v>140</v>
      </c>
      <c r="F13" s="179"/>
      <c r="G13" s="180">
        <f t="shared" si="0"/>
        <v>0</v>
      </c>
      <c r="H13" s="160">
        <v>0.1</v>
      </c>
      <c r="I13" s="159">
        <f t="shared" si="1"/>
        <v>14</v>
      </c>
      <c r="J13" s="160">
        <v>38.700000000000003</v>
      </c>
      <c r="K13" s="159">
        <f t="shared" si="2"/>
        <v>5418</v>
      </c>
      <c r="L13" s="159">
        <v>21</v>
      </c>
      <c r="M13" s="159">
        <f t="shared" si="3"/>
        <v>0</v>
      </c>
      <c r="N13" s="158">
        <v>0</v>
      </c>
      <c r="O13" s="158">
        <f t="shared" si="4"/>
        <v>0</v>
      </c>
      <c r="P13" s="158">
        <v>0</v>
      </c>
      <c r="Q13" s="158">
        <f t="shared" si="5"/>
        <v>0</v>
      </c>
      <c r="R13" s="159"/>
      <c r="S13" s="159" t="s">
        <v>95</v>
      </c>
      <c r="T13" s="159" t="s">
        <v>95</v>
      </c>
      <c r="U13" s="159">
        <v>7.6679999999999998E-2</v>
      </c>
      <c r="V13" s="159">
        <f t="shared" si="6"/>
        <v>10.74</v>
      </c>
      <c r="W13" s="159"/>
      <c r="X13" s="159" t="s">
        <v>96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97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76">
        <v>5</v>
      </c>
      <c r="B14" s="177" t="s">
        <v>107</v>
      </c>
      <c r="C14" s="182" t="s">
        <v>141</v>
      </c>
      <c r="D14" s="178" t="s">
        <v>94</v>
      </c>
      <c r="E14" s="188">
        <v>3</v>
      </c>
      <c r="F14" s="179"/>
      <c r="G14" s="180">
        <f t="shared" si="0"/>
        <v>0</v>
      </c>
      <c r="H14" s="160">
        <v>6.38</v>
      </c>
      <c r="I14" s="159">
        <f t="shared" si="1"/>
        <v>19.14</v>
      </c>
      <c r="J14" s="160">
        <v>20.02</v>
      </c>
      <c r="K14" s="159">
        <f t="shared" si="2"/>
        <v>60.06</v>
      </c>
      <c r="L14" s="159">
        <v>21</v>
      </c>
      <c r="M14" s="159">
        <f t="shared" si="3"/>
        <v>0</v>
      </c>
      <c r="N14" s="158">
        <v>6.0000000000000002E-5</v>
      </c>
      <c r="O14" s="158">
        <f t="shared" si="4"/>
        <v>0</v>
      </c>
      <c r="P14" s="158">
        <v>0</v>
      </c>
      <c r="Q14" s="158">
        <f t="shared" si="5"/>
        <v>0</v>
      </c>
      <c r="R14" s="159"/>
      <c r="S14" s="159" t="s">
        <v>95</v>
      </c>
      <c r="T14" s="159" t="s">
        <v>95</v>
      </c>
      <c r="U14" s="159">
        <v>4.2099999999999999E-2</v>
      </c>
      <c r="V14" s="159">
        <f t="shared" si="6"/>
        <v>0.13</v>
      </c>
      <c r="W14" s="159"/>
      <c r="X14" s="159" t="s">
        <v>96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97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6">
        <v>6</v>
      </c>
      <c r="B15" s="177" t="s">
        <v>108</v>
      </c>
      <c r="C15" s="182" t="s">
        <v>109</v>
      </c>
      <c r="D15" s="178" t="s">
        <v>110</v>
      </c>
      <c r="E15" s="188">
        <v>70</v>
      </c>
      <c r="F15" s="179"/>
      <c r="G15" s="180">
        <f t="shared" si="0"/>
        <v>0</v>
      </c>
      <c r="H15" s="160">
        <v>0.32</v>
      </c>
      <c r="I15" s="159">
        <f t="shared" si="1"/>
        <v>22.4</v>
      </c>
      <c r="J15" s="160">
        <v>6.18</v>
      </c>
      <c r="K15" s="159">
        <f t="shared" si="2"/>
        <v>432.6</v>
      </c>
      <c r="L15" s="159">
        <v>21</v>
      </c>
      <c r="M15" s="159">
        <f t="shared" si="3"/>
        <v>0</v>
      </c>
      <c r="N15" s="158">
        <v>0</v>
      </c>
      <c r="O15" s="158">
        <f t="shared" si="4"/>
        <v>0</v>
      </c>
      <c r="P15" s="158">
        <v>0</v>
      </c>
      <c r="Q15" s="158">
        <f t="shared" si="5"/>
        <v>0</v>
      </c>
      <c r="R15" s="159"/>
      <c r="S15" s="159" t="s">
        <v>95</v>
      </c>
      <c r="T15" s="159" t="s">
        <v>95</v>
      </c>
      <c r="U15" s="159">
        <v>1.2999999999999999E-2</v>
      </c>
      <c r="V15" s="159">
        <f t="shared" si="6"/>
        <v>0.91</v>
      </c>
      <c r="W15" s="159"/>
      <c r="X15" s="159" t="s">
        <v>96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97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76">
        <v>7</v>
      </c>
      <c r="B16" s="177" t="s">
        <v>111</v>
      </c>
      <c r="C16" s="182" t="s">
        <v>112</v>
      </c>
      <c r="D16" s="178" t="s">
        <v>110</v>
      </c>
      <c r="E16" s="188">
        <v>70</v>
      </c>
      <c r="F16" s="179"/>
      <c r="G16" s="180">
        <f t="shared" si="0"/>
        <v>0</v>
      </c>
      <c r="H16" s="160">
        <v>1.91</v>
      </c>
      <c r="I16" s="159">
        <f t="shared" si="1"/>
        <v>133.69999999999999</v>
      </c>
      <c r="J16" s="160">
        <v>23.69</v>
      </c>
      <c r="K16" s="159">
        <f t="shared" si="2"/>
        <v>1658.3</v>
      </c>
      <c r="L16" s="159">
        <v>21</v>
      </c>
      <c r="M16" s="159">
        <f t="shared" si="3"/>
        <v>0</v>
      </c>
      <c r="N16" s="158">
        <v>1.0000000000000001E-5</v>
      </c>
      <c r="O16" s="158">
        <f t="shared" si="4"/>
        <v>0</v>
      </c>
      <c r="P16" s="158">
        <v>0</v>
      </c>
      <c r="Q16" s="158">
        <f t="shared" si="5"/>
        <v>0</v>
      </c>
      <c r="R16" s="159"/>
      <c r="S16" s="159" t="s">
        <v>95</v>
      </c>
      <c r="T16" s="159" t="s">
        <v>95</v>
      </c>
      <c r="U16" s="159">
        <v>0.05</v>
      </c>
      <c r="V16" s="159">
        <f t="shared" si="6"/>
        <v>3.5</v>
      </c>
      <c r="W16" s="159"/>
      <c r="X16" s="159" t="s">
        <v>96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97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6">
        <v>8</v>
      </c>
      <c r="B17" s="177" t="s">
        <v>113</v>
      </c>
      <c r="C17" s="182" t="s">
        <v>114</v>
      </c>
      <c r="D17" s="178" t="s">
        <v>94</v>
      </c>
      <c r="E17" s="188">
        <v>65</v>
      </c>
      <c r="F17" s="179"/>
      <c r="G17" s="180">
        <f t="shared" si="0"/>
        <v>0</v>
      </c>
      <c r="H17" s="160">
        <v>21.9</v>
      </c>
      <c r="I17" s="159">
        <f t="shared" si="1"/>
        <v>1423.5</v>
      </c>
      <c r="J17" s="160">
        <v>30.1</v>
      </c>
      <c r="K17" s="159">
        <f t="shared" si="2"/>
        <v>1956.5</v>
      </c>
      <c r="L17" s="159">
        <v>21</v>
      </c>
      <c r="M17" s="159">
        <f t="shared" si="3"/>
        <v>0</v>
      </c>
      <c r="N17" s="158">
        <v>7.0099999999999997E-3</v>
      </c>
      <c r="O17" s="158">
        <f t="shared" si="4"/>
        <v>0.46</v>
      </c>
      <c r="P17" s="158">
        <v>0</v>
      </c>
      <c r="Q17" s="158">
        <f t="shared" si="5"/>
        <v>0</v>
      </c>
      <c r="R17" s="159"/>
      <c r="S17" s="159" t="s">
        <v>115</v>
      </c>
      <c r="T17" s="159" t="s">
        <v>116</v>
      </c>
      <c r="U17" s="159">
        <v>0.59669000000000005</v>
      </c>
      <c r="V17" s="159">
        <f t="shared" si="6"/>
        <v>38.78</v>
      </c>
      <c r="W17" s="159"/>
      <c r="X17" s="159" t="s">
        <v>96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97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76">
        <v>9</v>
      </c>
      <c r="B18" s="177" t="s">
        <v>117</v>
      </c>
      <c r="C18" s="182" t="s">
        <v>118</v>
      </c>
      <c r="D18" s="178" t="s">
        <v>94</v>
      </c>
      <c r="E18" s="188">
        <v>137</v>
      </c>
      <c r="F18" s="179"/>
      <c r="G18" s="180">
        <f t="shared" si="0"/>
        <v>0</v>
      </c>
      <c r="H18" s="160">
        <v>0</v>
      </c>
      <c r="I18" s="159">
        <f t="shared" si="1"/>
        <v>0</v>
      </c>
      <c r="J18" s="160">
        <v>10.9</v>
      </c>
      <c r="K18" s="159">
        <f t="shared" si="2"/>
        <v>1493.3</v>
      </c>
      <c r="L18" s="159">
        <v>21</v>
      </c>
      <c r="M18" s="159">
        <f t="shared" si="3"/>
        <v>0</v>
      </c>
      <c r="N18" s="158">
        <v>0</v>
      </c>
      <c r="O18" s="158">
        <f t="shared" si="4"/>
        <v>0</v>
      </c>
      <c r="P18" s="158">
        <v>0</v>
      </c>
      <c r="Q18" s="158">
        <f t="shared" si="5"/>
        <v>0</v>
      </c>
      <c r="R18" s="159"/>
      <c r="S18" s="159" t="s">
        <v>95</v>
      </c>
      <c r="T18" s="159" t="s">
        <v>95</v>
      </c>
      <c r="U18" s="159">
        <v>2.1000000000000001E-2</v>
      </c>
      <c r="V18" s="159">
        <f t="shared" si="6"/>
        <v>2.88</v>
      </c>
      <c r="W18" s="159"/>
      <c r="X18" s="159" t="s">
        <v>96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97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6">
        <v>10</v>
      </c>
      <c r="B19" s="177" t="s">
        <v>119</v>
      </c>
      <c r="C19" s="182" t="s">
        <v>120</v>
      </c>
      <c r="D19" s="178" t="s">
        <v>94</v>
      </c>
      <c r="E19" s="188">
        <v>700</v>
      </c>
      <c r="F19" s="179"/>
      <c r="G19" s="180">
        <f t="shared" si="0"/>
        <v>0</v>
      </c>
      <c r="H19" s="160">
        <v>0</v>
      </c>
      <c r="I19" s="159">
        <f t="shared" si="1"/>
        <v>0</v>
      </c>
      <c r="J19" s="160">
        <v>3.55</v>
      </c>
      <c r="K19" s="159">
        <f t="shared" si="2"/>
        <v>2485</v>
      </c>
      <c r="L19" s="159">
        <v>21</v>
      </c>
      <c r="M19" s="159">
        <f t="shared" si="3"/>
        <v>0</v>
      </c>
      <c r="N19" s="158">
        <v>0</v>
      </c>
      <c r="O19" s="158">
        <f t="shared" si="4"/>
        <v>0</v>
      </c>
      <c r="P19" s="158">
        <v>0</v>
      </c>
      <c r="Q19" s="158">
        <f t="shared" si="5"/>
        <v>0</v>
      </c>
      <c r="R19" s="159"/>
      <c r="S19" s="159" t="s">
        <v>95</v>
      </c>
      <c r="T19" s="159" t="s">
        <v>95</v>
      </c>
      <c r="U19" s="159">
        <v>7.0000000000000001E-3</v>
      </c>
      <c r="V19" s="159">
        <f t="shared" si="6"/>
        <v>4.9000000000000004</v>
      </c>
      <c r="W19" s="159"/>
      <c r="X19" s="159" t="s">
        <v>96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97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6">
        <v>11</v>
      </c>
      <c r="B20" s="177" t="s">
        <v>121</v>
      </c>
      <c r="C20" s="182" t="s">
        <v>144</v>
      </c>
      <c r="D20" s="178" t="s">
        <v>94</v>
      </c>
      <c r="E20" s="188">
        <v>700</v>
      </c>
      <c r="F20" s="179"/>
      <c r="G20" s="180">
        <f t="shared" si="0"/>
        <v>0</v>
      </c>
      <c r="H20" s="160">
        <v>6.33</v>
      </c>
      <c r="I20" s="159">
        <f t="shared" si="1"/>
        <v>4431</v>
      </c>
      <c r="J20" s="160">
        <v>16.87</v>
      </c>
      <c r="K20" s="159">
        <f t="shared" si="2"/>
        <v>11809</v>
      </c>
      <c r="L20" s="159">
        <v>21</v>
      </c>
      <c r="M20" s="159">
        <f t="shared" si="3"/>
        <v>0</v>
      </c>
      <c r="N20" s="158">
        <v>1.7000000000000001E-4</v>
      </c>
      <c r="O20" s="158">
        <f t="shared" si="4"/>
        <v>0.12</v>
      </c>
      <c r="P20" s="158">
        <v>0</v>
      </c>
      <c r="Q20" s="158">
        <f t="shared" si="5"/>
        <v>0</v>
      </c>
      <c r="R20" s="159"/>
      <c r="S20" s="159" t="s">
        <v>95</v>
      </c>
      <c r="T20" s="159" t="s">
        <v>95</v>
      </c>
      <c r="U20" s="159">
        <v>3.2480000000000002E-2</v>
      </c>
      <c r="V20" s="159">
        <f t="shared" si="6"/>
        <v>22.74</v>
      </c>
      <c r="W20" s="159"/>
      <c r="X20" s="159" t="s">
        <v>96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97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6">
        <v>12</v>
      </c>
      <c r="B21" s="177" t="s">
        <v>122</v>
      </c>
      <c r="C21" s="182" t="s">
        <v>142</v>
      </c>
      <c r="D21" s="178" t="s">
        <v>94</v>
      </c>
      <c r="E21" s="188">
        <v>544</v>
      </c>
      <c r="F21" s="179"/>
      <c r="G21" s="180">
        <f t="shared" si="0"/>
        <v>0</v>
      </c>
      <c r="H21" s="160">
        <v>17.010000000000002</v>
      </c>
      <c r="I21" s="159">
        <f t="shared" si="1"/>
        <v>9253.44</v>
      </c>
      <c r="J21" s="160">
        <v>52.89</v>
      </c>
      <c r="K21" s="159">
        <f t="shared" si="2"/>
        <v>28772.16</v>
      </c>
      <c r="L21" s="159">
        <v>21</v>
      </c>
      <c r="M21" s="159">
        <f t="shared" si="3"/>
        <v>0</v>
      </c>
      <c r="N21" s="158">
        <v>4.6000000000000001E-4</v>
      </c>
      <c r="O21" s="158">
        <f t="shared" si="4"/>
        <v>0.25</v>
      </c>
      <c r="P21" s="158">
        <v>0</v>
      </c>
      <c r="Q21" s="158">
        <f t="shared" si="5"/>
        <v>0</v>
      </c>
      <c r="R21" s="159"/>
      <c r="S21" s="159" t="s">
        <v>95</v>
      </c>
      <c r="T21" s="159" t="s">
        <v>95</v>
      </c>
      <c r="U21" s="159">
        <v>0.10191</v>
      </c>
      <c r="V21" s="159">
        <f t="shared" si="6"/>
        <v>55.44</v>
      </c>
      <c r="W21" s="159"/>
      <c r="X21" s="159" t="s">
        <v>96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97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6">
        <v>13</v>
      </c>
      <c r="B22" s="177" t="s">
        <v>123</v>
      </c>
      <c r="C22" s="182" t="s">
        <v>143</v>
      </c>
      <c r="D22" s="178" t="s">
        <v>94</v>
      </c>
      <c r="E22" s="188">
        <v>156</v>
      </c>
      <c r="F22" s="179"/>
      <c r="G22" s="180">
        <f t="shared" si="0"/>
        <v>0</v>
      </c>
      <c r="H22" s="160">
        <v>19.57</v>
      </c>
      <c r="I22" s="159">
        <f t="shared" si="1"/>
        <v>3052.92</v>
      </c>
      <c r="J22" s="160">
        <v>56.53</v>
      </c>
      <c r="K22" s="159">
        <f t="shared" si="2"/>
        <v>8818.68</v>
      </c>
      <c r="L22" s="159">
        <v>21</v>
      </c>
      <c r="M22" s="159">
        <f t="shared" si="3"/>
        <v>0</v>
      </c>
      <c r="N22" s="158">
        <v>4.8000000000000001E-4</v>
      </c>
      <c r="O22" s="158">
        <f t="shared" si="4"/>
        <v>7.0000000000000007E-2</v>
      </c>
      <c r="P22" s="158">
        <v>0</v>
      </c>
      <c r="Q22" s="158">
        <f t="shared" si="5"/>
        <v>0</v>
      </c>
      <c r="R22" s="159"/>
      <c r="S22" s="159" t="s">
        <v>95</v>
      </c>
      <c r="T22" s="159" t="s">
        <v>95</v>
      </c>
      <c r="U22" s="159">
        <v>0.10902000000000001</v>
      </c>
      <c r="V22" s="159">
        <f t="shared" si="6"/>
        <v>17.010000000000002</v>
      </c>
      <c r="W22" s="159"/>
      <c r="X22" s="159" t="s">
        <v>96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97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14.25" customHeight="1" outlineLevel="1" x14ac:dyDescent="0.2">
      <c r="A23" s="176">
        <v>14</v>
      </c>
      <c r="B23" s="177" t="s">
        <v>124</v>
      </c>
      <c r="C23" s="182" t="s">
        <v>125</v>
      </c>
      <c r="D23" s="178" t="s">
        <v>94</v>
      </c>
      <c r="E23" s="188">
        <v>25</v>
      </c>
      <c r="F23" s="179"/>
      <c r="G23" s="180">
        <f t="shared" si="0"/>
        <v>0</v>
      </c>
      <c r="H23" s="160">
        <v>0</v>
      </c>
      <c r="I23" s="159">
        <f t="shared" si="1"/>
        <v>0</v>
      </c>
      <c r="J23" s="160">
        <v>2.5</v>
      </c>
      <c r="K23" s="159">
        <f t="shared" si="2"/>
        <v>62.5</v>
      </c>
      <c r="L23" s="159">
        <v>21</v>
      </c>
      <c r="M23" s="159">
        <f t="shared" si="3"/>
        <v>0</v>
      </c>
      <c r="N23" s="158">
        <v>0</v>
      </c>
      <c r="O23" s="158">
        <f t="shared" si="4"/>
        <v>0</v>
      </c>
      <c r="P23" s="158">
        <v>0</v>
      </c>
      <c r="Q23" s="158">
        <f t="shared" si="5"/>
        <v>0</v>
      </c>
      <c r="R23" s="159"/>
      <c r="S23" s="159" t="s">
        <v>115</v>
      </c>
      <c r="T23" s="159" t="s">
        <v>116</v>
      </c>
      <c r="U23" s="159">
        <v>1.112E-2</v>
      </c>
      <c r="V23" s="159">
        <f t="shared" si="6"/>
        <v>0.28000000000000003</v>
      </c>
      <c r="W23" s="159"/>
      <c r="X23" s="159" t="s">
        <v>96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97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x14ac:dyDescent="0.2">
      <c r="A24" s="164" t="s">
        <v>90</v>
      </c>
      <c r="B24" s="165" t="s">
        <v>64</v>
      </c>
      <c r="C24" s="181" t="s">
        <v>30</v>
      </c>
      <c r="D24" s="166"/>
      <c r="E24" s="189"/>
      <c r="F24" s="168"/>
      <c r="G24" s="169">
        <f>SUMIF(AG25:AG28,"&lt;&gt;NOR",G25:G28)</f>
        <v>0</v>
      </c>
      <c r="H24" s="163"/>
      <c r="I24" s="163">
        <f>SUM(I25:I28)</f>
        <v>0</v>
      </c>
      <c r="J24" s="163"/>
      <c r="K24" s="163">
        <f>SUM(K25:K28)</f>
        <v>7200</v>
      </c>
      <c r="L24" s="163"/>
      <c r="M24" s="163">
        <f>SUM(M25:M28)</f>
        <v>0</v>
      </c>
      <c r="N24" s="162"/>
      <c r="O24" s="162">
        <f>SUM(O25:O28)</f>
        <v>0</v>
      </c>
      <c r="P24" s="162"/>
      <c r="Q24" s="162">
        <f>SUM(Q25:Q28)</f>
        <v>0</v>
      </c>
      <c r="R24" s="163"/>
      <c r="S24" s="163"/>
      <c r="T24" s="163"/>
      <c r="U24" s="163"/>
      <c r="V24" s="163">
        <f>SUM(V25:V28)</f>
        <v>0</v>
      </c>
      <c r="W24" s="163"/>
      <c r="X24" s="163"/>
      <c r="AG24" t="s">
        <v>91</v>
      </c>
    </row>
    <row r="25" spans="1:60" outlineLevel="1" x14ac:dyDescent="0.2">
      <c r="A25" s="171">
        <v>15</v>
      </c>
      <c r="B25" s="172" t="s">
        <v>126</v>
      </c>
      <c r="C25" s="183" t="s">
        <v>127</v>
      </c>
      <c r="D25" s="173" t="s">
        <v>128</v>
      </c>
      <c r="E25" s="190">
        <v>12</v>
      </c>
      <c r="F25" s="174"/>
      <c r="G25" s="175">
        <f>ROUND(E25*F25,2)</f>
        <v>0</v>
      </c>
      <c r="H25" s="160">
        <v>0</v>
      </c>
      <c r="I25" s="159">
        <f>ROUND(E25*H25,2)</f>
        <v>0</v>
      </c>
      <c r="J25" s="160">
        <v>400</v>
      </c>
      <c r="K25" s="159">
        <f>ROUND(E25*J25,2)</f>
        <v>4800</v>
      </c>
      <c r="L25" s="159">
        <v>21</v>
      </c>
      <c r="M25" s="159">
        <f>G25*(1+L25/100)</f>
        <v>0</v>
      </c>
      <c r="N25" s="158">
        <v>0</v>
      </c>
      <c r="O25" s="158">
        <f>ROUND(E25*N25,2)</f>
        <v>0</v>
      </c>
      <c r="P25" s="158">
        <v>0</v>
      </c>
      <c r="Q25" s="158">
        <f>ROUND(E25*P25,2)</f>
        <v>0</v>
      </c>
      <c r="R25" s="159"/>
      <c r="S25" s="159" t="s">
        <v>115</v>
      </c>
      <c r="T25" s="159" t="s">
        <v>116</v>
      </c>
      <c r="U25" s="159">
        <v>0</v>
      </c>
      <c r="V25" s="159">
        <f>ROUND(E25*U25,2)</f>
        <v>0</v>
      </c>
      <c r="W25" s="159"/>
      <c r="X25" s="159" t="s">
        <v>129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130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184" t="s">
        <v>140</v>
      </c>
      <c r="D26" s="161"/>
      <c r="E26" s="191">
        <v>12</v>
      </c>
      <c r="F26" s="159"/>
      <c r="G26" s="159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49"/>
      <c r="Z26" s="149"/>
      <c r="AA26" s="149"/>
      <c r="AB26" s="149"/>
      <c r="AC26" s="149"/>
      <c r="AD26" s="149"/>
      <c r="AE26" s="149"/>
      <c r="AF26" s="149"/>
      <c r="AG26" s="149" t="s">
        <v>131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1">
        <v>16</v>
      </c>
      <c r="B27" s="172" t="s">
        <v>132</v>
      </c>
      <c r="C27" s="183" t="s">
        <v>133</v>
      </c>
      <c r="D27" s="173" t="s">
        <v>134</v>
      </c>
      <c r="E27" s="190">
        <v>1</v>
      </c>
      <c r="F27" s="174"/>
      <c r="G27" s="175">
        <f>ROUND(E27*F27,2)</f>
        <v>0</v>
      </c>
      <c r="H27" s="160">
        <v>0</v>
      </c>
      <c r="I27" s="159">
        <f>ROUND(E27*H27,2)</f>
        <v>0</v>
      </c>
      <c r="J27" s="160">
        <v>2400</v>
      </c>
      <c r="K27" s="159">
        <f>ROUND(E27*J27,2)</f>
        <v>2400</v>
      </c>
      <c r="L27" s="159">
        <v>21</v>
      </c>
      <c r="M27" s="159">
        <f>G27*(1+L27/100)</f>
        <v>0</v>
      </c>
      <c r="N27" s="158">
        <v>0</v>
      </c>
      <c r="O27" s="158">
        <f>ROUND(E27*N27,2)</f>
        <v>0</v>
      </c>
      <c r="P27" s="158">
        <v>0</v>
      </c>
      <c r="Q27" s="158">
        <f>ROUND(E27*P27,2)</f>
        <v>0</v>
      </c>
      <c r="R27" s="159"/>
      <c r="S27" s="159" t="s">
        <v>115</v>
      </c>
      <c r="T27" s="159" t="s">
        <v>116</v>
      </c>
      <c r="U27" s="159">
        <v>0</v>
      </c>
      <c r="V27" s="159">
        <f>ROUND(E27*U27,2)</f>
        <v>0</v>
      </c>
      <c r="W27" s="159"/>
      <c r="X27" s="159" t="s">
        <v>129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130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184" t="s">
        <v>135</v>
      </c>
      <c r="D28" s="161"/>
      <c r="E28" s="191">
        <v>1</v>
      </c>
      <c r="F28" s="159"/>
      <c r="G28" s="159"/>
      <c r="H28" s="159"/>
      <c r="I28" s="159"/>
      <c r="J28" s="159"/>
      <c r="K28" s="159"/>
      <c r="L28" s="159"/>
      <c r="M28" s="159"/>
      <c r="N28" s="158"/>
      <c r="O28" s="158"/>
      <c r="P28" s="158"/>
      <c r="Q28" s="158"/>
      <c r="R28" s="159"/>
      <c r="S28" s="159"/>
      <c r="T28" s="159"/>
      <c r="U28" s="159"/>
      <c r="V28" s="159"/>
      <c r="W28" s="159"/>
      <c r="X28" s="159"/>
      <c r="Y28" s="149"/>
      <c r="Z28" s="149"/>
      <c r="AA28" s="149"/>
      <c r="AB28" s="149"/>
      <c r="AC28" s="149"/>
      <c r="AD28" s="149"/>
      <c r="AE28" s="149"/>
      <c r="AF28" s="149"/>
      <c r="AG28" s="149" t="s">
        <v>131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x14ac:dyDescent="0.2">
      <c r="A29" s="164" t="s">
        <v>90</v>
      </c>
      <c r="B29" s="165" t="s">
        <v>63</v>
      </c>
      <c r="C29" s="181" t="s">
        <v>29</v>
      </c>
      <c r="D29" s="166"/>
      <c r="E29" s="189"/>
      <c r="F29" s="168"/>
      <c r="G29" s="169">
        <f>SUMIF(AG30:AG30,"&lt;&gt;NOR",G30:G30)</f>
        <v>0</v>
      </c>
      <c r="H29" s="163"/>
      <c r="I29" s="163">
        <f>SUM(I30:I30)</f>
        <v>0</v>
      </c>
      <c r="J29" s="163"/>
      <c r="K29" s="163">
        <f>SUM(K30:K30)</f>
        <v>6435.69</v>
      </c>
      <c r="L29" s="163"/>
      <c r="M29" s="163">
        <f>SUM(M30:M30)</f>
        <v>0</v>
      </c>
      <c r="N29" s="162"/>
      <c r="O29" s="162">
        <f>SUM(O30:O30)</f>
        <v>0</v>
      </c>
      <c r="P29" s="162"/>
      <c r="Q29" s="162">
        <f>SUM(Q30:Q30)</f>
        <v>0</v>
      </c>
      <c r="R29" s="163"/>
      <c r="S29" s="163"/>
      <c r="T29" s="163"/>
      <c r="U29" s="163"/>
      <c r="V29" s="163">
        <f>SUM(V30:V30)</f>
        <v>0</v>
      </c>
      <c r="W29" s="163"/>
      <c r="X29" s="163"/>
      <c r="AG29" t="s">
        <v>91</v>
      </c>
    </row>
    <row r="30" spans="1:60" outlineLevel="1" x14ac:dyDescent="0.2">
      <c r="A30" s="171">
        <v>17</v>
      </c>
      <c r="B30" s="172" t="s">
        <v>129</v>
      </c>
      <c r="C30" s="183" t="s">
        <v>136</v>
      </c>
      <c r="D30" s="173" t="s">
        <v>134</v>
      </c>
      <c r="E30" s="190">
        <v>1</v>
      </c>
      <c r="F30" s="174"/>
      <c r="G30" s="175">
        <f>ROUND(E30*F30,2)</f>
        <v>0</v>
      </c>
      <c r="H30" s="160">
        <v>0</v>
      </c>
      <c r="I30" s="159">
        <f>ROUND(E30*H30,2)</f>
        <v>0</v>
      </c>
      <c r="J30" s="160">
        <v>6435.69</v>
      </c>
      <c r="K30" s="159">
        <f>ROUND(E30*J30,2)</f>
        <v>6435.69</v>
      </c>
      <c r="L30" s="159">
        <v>21</v>
      </c>
      <c r="M30" s="159">
        <f>G30*(1+L30/100)</f>
        <v>0</v>
      </c>
      <c r="N30" s="158">
        <v>0</v>
      </c>
      <c r="O30" s="158">
        <f>ROUND(E30*N30,2)</f>
        <v>0</v>
      </c>
      <c r="P30" s="158">
        <v>0</v>
      </c>
      <c r="Q30" s="158">
        <f>ROUND(E30*P30,2)</f>
        <v>0</v>
      </c>
      <c r="R30" s="159"/>
      <c r="S30" s="159" t="s">
        <v>115</v>
      </c>
      <c r="T30" s="159" t="s">
        <v>116</v>
      </c>
      <c r="U30" s="159">
        <v>0</v>
      </c>
      <c r="V30" s="159">
        <f>ROUND(E30*U30,2)</f>
        <v>0</v>
      </c>
      <c r="W30" s="159"/>
      <c r="X30" s="159" t="s">
        <v>129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137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x14ac:dyDescent="0.2">
      <c r="A31" s="3"/>
      <c r="B31" s="4"/>
      <c r="C31" s="185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AE31">
        <v>15</v>
      </c>
      <c r="AF31">
        <v>21</v>
      </c>
      <c r="AG31" t="s">
        <v>77</v>
      </c>
    </row>
    <row r="32" spans="1:60" x14ac:dyDescent="0.2">
      <c r="A32" s="152"/>
      <c r="B32" s="153" t="s">
        <v>31</v>
      </c>
      <c r="C32" s="186"/>
      <c r="D32" s="154"/>
      <c r="E32" s="155"/>
      <c r="F32" s="155"/>
      <c r="G32" s="170">
        <f>G8+G10+G24+G29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AE32">
        <f>SUMIF(L7:L30,AE31,G7:G30)</f>
        <v>0</v>
      </c>
      <c r="AF32">
        <f>SUMIF(L7:L30,AF31,G7:G30)</f>
        <v>0</v>
      </c>
      <c r="AG32" t="s">
        <v>138</v>
      </c>
    </row>
    <row r="33" spans="1:33" x14ac:dyDescent="0.2">
      <c r="A33" s="3"/>
      <c r="B33" s="4"/>
      <c r="C33" s="185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">
      <c r="A34" s="3"/>
      <c r="B34" s="4"/>
      <c r="C34" s="185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33" x14ac:dyDescent="0.2">
      <c r="A35" s="3"/>
      <c r="B35" s="4"/>
      <c r="C35" s="185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 x14ac:dyDescent="0.2">
      <c r="C36" s="187"/>
      <c r="D36" s="10"/>
      <c r="AG36" t="s">
        <v>139</v>
      </c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</sheetData>
  <sheetProtection algorithmName="SHA-512" hashValue="5ZIwJZm8YqvEMunwRmHyJkToSc9z66DM1FrrX7ywcqA0DXVjbPenv+YhD7uwkrIfE6XCxeVXTJANPQpVe9wlrA==" saltValue="uW8rGnJNpy/Etmvnws/kTA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Sebuzínská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'Sebuzínská 1 Pol'!Názvy_tisku</vt:lpstr>
      <vt:lpstr>oadresa</vt:lpstr>
      <vt:lpstr>Stavba!Objednatel</vt:lpstr>
      <vt:lpstr>Stavba!Objekt</vt:lpstr>
      <vt:lpstr>'Sebuzínská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Člověk</dc:creator>
  <cp:lastModifiedBy>Lysáková Kateřina, Mgr.</cp:lastModifiedBy>
  <cp:lastPrinted>2019-03-19T12:27:02Z</cp:lastPrinted>
  <dcterms:created xsi:type="dcterms:W3CDTF">2009-04-08T07:15:50Z</dcterms:created>
  <dcterms:modified xsi:type="dcterms:W3CDTF">2023-06-27T06:35:30Z</dcterms:modified>
</cp:coreProperties>
</file>