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840" activeTab="0"/>
  </bookViews>
  <sheets>
    <sheet name="Rekapitulace stavby" sheetId="1" r:id="rId1"/>
    <sheet name="01 - VÝMĚNA STŘEŠNÍCH OKE..." sheetId="2" r:id="rId2"/>
    <sheet name="02 - VEDLEJŠÍ ROZPOČTOVÉ ..." sheetId="3" r:id="rId3"/>
    <sheet name="Pokyny pro vyplnění" sheetId="4" r:id="rId4"/>
  </sheets>
  <definedNames>
    <definedName name="_xlnm._FilterDatabase" localSheetId="1" hidden="1">'01 - VÝMĚNA STŘEŠNÍCH OKE...'!$C$95:$K$345</definedName>
    <definedName name="_xlnm._FilterDatabase" localSheetId="2" hidden="1">'02 - VEDLEJŠÍ ROZPOČTOVÉ ...'!$C$80:$K$93</definedName>
    <definedName name="_xlnm.Print_Area" localSheetId="1">'01 - VÝMĚNA STŘEŠNÍCH OKE...'!$C$4:$J$39,'01 - VÝMĚNA STŘEŠNÍCH OKE...'!$C$45:$J$77,'01 - VÝMĚNA STŘEŠNÍCH OKE...'!$C$83:$K$345</definedName>
    <definedName name="_xlnm.Print_Area" localSheetId="2">'02 - VEDLEJŠÍ ROZPOČTOVÉ ...'!$C$4:$J$39,'02 - VEDLEJŠÍ ROZPOČTOVÉ ...'!$C$45:$J$62,'02 - VEDLEJŠÍ ROZPOČTOVÉ ...'!$C$68:$K$93</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Titles" localSheetId="0">'Rekapitulace stavby'!$52:$52</definedName>
    <definedName name="_xlnm.Print_Titles" localSheetId="1">'01 - VÝMĚNA STŘEŠNÍCH OKE...'!$95:$95</definedName>
    <definedName name="_xlnm.Print_Titles" localSheetId="2">'02 - VEDLEJŠÍ ROZPOČTOVÉ ...'!$80:$80</definedName>
  </definedNames>
  <calcPr calcId="191029"/>
</workbook>
</file>

<file path=xl/sharedStrings.xml><?xml version="1.0" encoding="utf-8"?>
<sst xmlns="http://schemas.openxmlformats.org/spreadsheetml/2006/main" count="3184" uniqueCount="787">
  <si>
    <t>Export Komplet</t>
  </si>
  <si>
    <t>VZ</t>
  </si>
  <si>
    <t>2.0</t>
  </si>
  <si>
    <t>ZAMOK</t>
  </si>
  <si>
    <t>False</t>
  </si>
  <si>
    <t>{96d119b1-de4f-4d79-8a90-e5aa4782e916}</t>
  </si>
  <si>
    <t>0,1</t>
  </si>
  <si>
    <t>21</t>
  </si>
  <si>
    <t>15</t>
  </si>
  <si>
    <t>REKAPITULACE STAVBY</t>
  </si>
  <si>
    <t>v ---  níže se nacházejí doplnkové a pomocné údaje k sestavám  --- v</t>
  </si>
  <si>
    <t>Návod na vyplnění</t>
  </si>
  <si>
    <t>0,001</t>
  </si>
  <si>
    <t>Kód:</t>
  </si>
  <si>
    <t>AK2304</t>
  </si>
  <si>
    <t>Měnit lze pouze buňky se žlutým podbarvením!
1) v Rekapitulaci stavby vyplňte údaje o Uchazeči (přenesou se do ostatních sestav i v jiných listech)
2) na vybraných listech vyplňte v sestavě Soupis prací ceny u položek</t>
  </si>
  <si>
    <t>Stavba:</t>
  </si>
  <si>
    <t>VÝMĚNA STŘEŠNÍCH OKEN V OBJEKTU KŘ HZS ÚSTECKÉHO KRAJE,HOROVA 10,ÚSTÍ N.L.-REVIZE 06/2023</t>
  </si>
  <si>
    <t>KSO:</t>
  </si>
  <si>
    <t/>
  </si>
  <si>
    <t>CC-CZ:</t>
  </si>
  <si>
    <t>Místo:</t>
  </si>
  <si>
    <t>Horova 1340/10, Ústí n.L.</t>
  </si>
  <si>
    <t>Datum:</t>
  </si>
  <si>
    <t>26. 6. 2023</t>
  </si>
  <si>
    <t>Zadavatel:</t>
  </si>
  <si>
    <t>IČ:</t>
  </si>
  <si>
    <t>ČR-HZS ÚSTECKÉHO KRAJE,Horova 10,Ústí n.L.</t>
  </si>
  <si>
    <t>DIČ:</t>
  </si>
  <si>
    <t>Uchazeč:</t>
  </si>
  <si>
    <t>Vyplň údaj</t>
  </si>
  <si>
    <t>Projektant:</t>
  </si>
  <si>
    <t>AK Jiřího z Poděbrad 56/1, Děčín 6</t>
  </si>
  <si>
    <t>True</t>
  </si>
  <si>
    <t>Zpracovatel:</t>
  </si>
  <si>
    <t xml:space="preserve">Nina Blavková Děčín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</si>
  <si>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</si>
  <si>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</si>
  <si>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</si>
  <si>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</si>
  <si>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</si>
  <si>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</si>
  <si>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</si>
  <si>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</si>
  <si>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</si>
  <si>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</si>
  <si>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</si>
  <si>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</si>
  <si>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</si>
  <si>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</si>
  <si>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</si>
  <si>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</si>
  <si>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</si>
  <si>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</si>
  <si>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</si>
  <si>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</si>
  <si>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</si>
  <si>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</si>
  <si>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</si>
  <si>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</si>
  <si>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</si>
  <si>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</si>
  <si>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</si>
  <si>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</si>
  <si>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</si>
  <si>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</si>
  <si>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</si>
  <si>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</si>
  <si>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</si>
  <si>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</si>
  <si>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</si>
  <si>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</si>
  <si>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</si>
  <si>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</si>
  <si>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</si>
  <si>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</si>
  <si>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</si>
  <si>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</si>
  <si>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VÝMĚNA STŘEŠNÍCH OKEN - REVIZE 06/2023</t>
  </si>
  <si>
    <t>STA</t>
  </si>
  <si>
    <t>1</t>
  </si>
  <si>
    <t>{123332ba-85cd-4b84-9b26-3fe229d12096}</t>
  </si>
  <si>
    <t>2</t>
  </si>
  <si>
    <t>02</t>
  </si>
  <si>
    <t>VEDLEJŠÍ ROZPOČTOVÉ NÁKLADY - REVIZE 06/2023</t>
  </si>
  <si>
    <t>VON</t>
  </si>
  <si>
    <t>{9095e0df-99f9-4cfb-acbd-0675a7b467b4}</t>
  </si>
  <si>
    <t>KRYCÍ LIST SOUPISU PRACÍ</t>
  </si>
  <si>
    <t>Objekt:</t>
  </si>
  <si>
    <t>01 - VÝMĚNA STŘEŠNÍCH OKEN - REVIZE 06/2023</t>
  </si>
  <si>
    <t>REKAPITULACE ČLENĚNÍ SOUPISU PRACÍ</t>
  </si>
  <si>
    <t>Kód dílu - Popis</t>
  </si>
  <si>
    <t>Cena celkem [CZK]</t>
  </si>
  <si>
    <t>-1</t>
  </si>
  <si>
    <t>HSV - Práce a dodávky HSV</t>
  </si>
  <si>
    <t xml:space="preserve">    9 - Ostatní konstrukce a práce, bourání</t>
  </si>
  <si>
    <t xml:space="preserve">      94 - Lešení a stavební výtahy</t>
  </si>
  <si>
    <t xml:space="preserve">      951 - Ostatní konstrukce a práce  </t>
  </si>
  <si>
    <t xml:space="preserve">      961 - Bourání a demontáže konstrukcí</t>
  </si>
  <si>
    <t xml:space="preserve">    997 - Přesun sutě</t>
  </si>
  <si>
    <t xml:space="preserve">    998 - Přesun hmot</t>
  </si>
  <si>
    <t>PSV - Práce a dodávky PSV</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</si>
  <si>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</si>
  <si>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</si>
  <si>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</si>
  <si>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</si>
  <si>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</si>
  <si>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</si>
  <si>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</si>
  <si>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</si>
  <si>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</si>
  <si>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</si>
  <si>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</si>
  <si>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</si>
  <si>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</si>
  <si>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</si>
  <si>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</si>
  <si>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</si>
  <si>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</si>
  <si>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</si>
  <si>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</si>
  <si>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</si>
  <si>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</si>
  <si>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</si>
  <si>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</si>
  <si>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</si>
  <si>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</si>
  <si>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</si>
  <si>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9</t>
  </si>
  <si>
    <t>Ostatní konstrukce a práce, bourání</t>
  </si>
  <si>
    <t>94</t>
  </si>
  <si>
    <t>Lešení a stavební výtahy</t>
  </si>
  <si>
    <t>K</t>
  </si>
  <si>
    <t>941211112</t>
  </si>
  <si>
    <t>Montáž lešení řadového rámového lehkého pracovního s podlahami s provozním zatížením tř. 3 do 200 kg/m2 šířky tř. SW06 od 0,6 do 0,9 m, výšky přes 10 do 25 m</t>
  </si>
  <si>
    <t>m2</t>
  </si>
  <si>
    <t>CS ÚRS 2023 01</t>
  </si>
  <si>
    <t>4</t>
  </si>
  <si>
    <t>3</t>
  </si>
  <si>
    <t>1097996759</t>
  </si>
  <si>
    <t>Online PSC</t>
  </si>
  <si>
    <t>https://podminky.urs.cz/item/CS_URS_2023_01/941211112</t>
  </si>
  <si>
    <t>PSC</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</si>
  <si>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</si>
  <si>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VV</t>
  </si>
  <si>
    <t>54,00   "do dvora - výměra viz v.č. D.1.1.2"</t>
  </si>
  <si>
    <t>941211211</t>
  </si>
  <si>
    <t>Montáž lešení řadového rámového lehkého pracovního s podlahami s provozním zatížením tř. 3 do 200 kg/m2 Příplatek za první a každý další den použití lešení k ceně -1111 nebo -1112</t>
  </si>
  <si>
    <t>493560229</t>
  </si>
  <si>
    <t>https://podminky.urs.cz/item/CS_URS_2023_01/941211211</t>
  </si>
  <si>
    <t>54,00*15   "do dvora - výměra viz v.č. D.1.1.2"</t>
  </si>
  <si>
    <t>941211812</t>
  </si>
  <si>
    <t>Demontáž lešení řadového rámového lehkého pracovního s provozním zatížením tř. 3 do 200 kg/m2 šířky tř. SW06 od 0,6 do 0,9 m, výšky přes 10 do 25 m</t>
  </si>
  <si>
    <t>-572727927</t>
  </si>
  <si>
    <t>https://podminky.urs.cz/item/CS_URS_2023_01/941211812</t>
  </si>
  <si>
    <t xml:space="preserve">Poznámka k souboru cen:
1. Demontáž lešení řadového rámového lehkého výšky přes 40 m se oceňuje individuálně.
</t>
  </si>
  <si>
    <t>993111111</t>
  </si>
  <si>
    <t>Dovoz a odvoz lešení včetně naložení a složení řadového, na vzdálenost do 10 km</t>
  </si>
  <si>
    <t>1047507387</t>
  </si>
  <si>
    <t>https://podminky.urs.cz/item/CS_URS_2023_01/993111111</t>
  </si>
  <si>
    <t>5</t>
  </si>
  <si>
    <t>944511111</t>
  </si>
  <si>
    <t>Montáž ochranné sítě zavěšené na konstrukci lešení z textilie z umělých vláken</t>
  </si>
  <si>
    <t>-1979549016</t>
  </si>
  <si>
    <t>https://podminky.urs.cz/item/CS_URS_2023_01/944511111</t>
  </si>
  <si>
    <t xml:space="preserve">Poznámka k souboru cen:
1. V cenách nejsou započteny náklady na lešení potřebné pro zavěšení sítí; toto lešení se oceňuje příslušnými cenami lešení.
</t>
  </si>
  <si>
    <t>6</t>
  </si>
  <si>
    <t>944511211</t>
  </si>
  <si>
    <t>Montáž ochranné sítě Příplatek za první a každý další den použití sítě k ceně -1111</t>
  </si>
  <si>
    <t>-2127094093</t>
  </si>
  <si>
    <t>https://podminky.urs.cz/item/CS_URS_2023_01/944511211</t>
  </si>
  <si>
    <t>7</t>
  </si>
  <si>
    <t>944511811</t>
  </si>
  <si>
    <t>Demontáž ochranné sítě zavěšené na konstrukci lešení z textilie z umělých vláken</t>
  </si>
  <si>
    <t>-294616370</t>
  </si>
  <si>
    <t>https://podminky.urs.cz/item/CS_URS_2023_01/944511811</t>
  </si>
  <si>
    <t>8</t>
  </si>
  <si>
    <t>949121211</t>
  </si>
  <si>
    <t>Montáž lešení lehkého kozového dílcového Příplatek za první a každý další den použití lešení k ceně -1111</t>
  </si>
  <si>
    <t>sada</t>
  </si>
  <si>
    <t>1286832579</t>
  </si>
  <si>
    <t>https://podminky.urs.cz/item/CS_URS_2023_01/949121211</t>
  </si>
  <si>
    <t xml:space="preserve">Poznámka k souboru cen:
1. Množství měrných jednotek se určuje v počtu sad lešení (2 kozy a dřevěná podlaha).
2. V cenách nájmu jsou započteny i náklady na manipulaci s lešením.
</t>
  </si>
  <si>
    <t>1,00*15</t>
  </si>
  <si>
    <t>949121111</t>
  </si>
  <si>
    <t>Montáž lešení lehkého kozového dílcového o výšce lešeňové podlahy do 1,2 m</t>
  </si>
  <si>
    <t>-1441910227</t>
  </si>
  <si>
    <t>https://podminky.urs.cz/item/CS_URS_2023_01/949121111</t>
  </si>
  <si>
    <t>1   "vnitřní"</t>
  </si>
  <si>
    <t>10</t>
  </si>
  <si>
    <t>949121811</t>
  </si>
  <si>
    <t>Demontáž lešení lehkého kozového dílcového o výšce lešeňové podlahy do 1,2 m</t>
  </si>
  <si>
    <t>-1479888348</t>
  </si>
  <si>
    <t>https://podminky.urs.cz/item/CS_URS_2023_01/949121811</t>
  </si>
  <si>
    <t xml:space="preserve">Poznámka k souboru cen:
1. Množství měrných jednotek se určuje v počtu sad lešení (2 kozy a dřevěná podlaha).
</t>
  </si>
  <si>
    <t>951</t>
  </si>
  <si>
    <t xml:space="preserve">Ostatní konstrukce a práce  </t>
  </si>
  <si>
    <t>11</t>
  </si>
  <si>
    <t>619991001</t>
  </si>
  <si>
    <t>Zakrytí vnitřních ploch před znečištěním včetně pozdějšího odkrytí podlah fólií přilepenou lepící páskou</t>
  </si>
  <si>
    <t>1981208406</t>
  </si>
  <si>
    <t>https://podminky.urs.cz/item/CS_URS_2023_01/619991001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</si>
  <si>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</si>
  <si>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"cca"   30,00   "m.č. 5.04 a 5.09"</t>
  </si>
  <si>
    <t>12</t>
  </si>
  <si>
    <t>952901111</t>
  </si>
  <si>
    <t>Vyčištění budov nebo objektů před předáním do užívání budov bytové nebo občanské výstavby, světlé výšky podlaží do 4 m</t>
  </si>
  <si>
    <t>871282866</t>
  </si>
  <si>
    <t>https://podminky.urs.cz/item/CS_URS_2023_01/952901111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</si>
  <si>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</si>
  <si>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961</t>
  </si>
  <si>
    <t>Bourání a demontáže konstrukcí</t>
  </si>
  <si>
    <t>13</t>
  </si>
  <si>
    <t>766674810</t>
  </si>
  <si>
    <t>Demontáž střešních oken na krytině hladké a drážkové, sklonu do 30°</t>
  </si>
  <si>
    <t>kus</t>
  </si>
  <si>
    <t>-145334799</t>
  </si>
  <si>
    <t>https://podminky.urs.cz/item/CS_URS_2023_01/766674810</t>
  </si>
  <si>
    <t>2   "bez náhrady - m.č. 5.04"</t>
  </si>
  <si>
    <t>14</t>
  </si>
  <si>
    <t>766674812</t>
  </si>
  <si>
    <t>Demontáž střešních oken na krytině hladké a drážkové, sklonu přes 45°</t>
  </si>
  <si>
    <t>113665666</t>
  </si>
  <si>
    <t>https://podminky.urs.cz/item/CS_URS_2023_01/766674812</t>
  </si>
  <si>
    <t>2   "m.č.  5.09"</t>
  </si>
  <si>
    <t>766441812</t>
  </si>
  <si>
    <t>Demontáž parapetních desek dřevěných nebo plastových šířky přes 300 mm, délky do 1000 mm</t>
  </si>
  <si>
    <t>424423220</t>
  </si>
  <si>
    <t>https://podminky.urs.cz/item/CS_URS_2023_01/766441812</t>
  </si>
  <si>
    <t>16</t>
  </si>
  <si>
    <t>763161821</t>
  </si>
  <si>
    <t>Demontáž podkroví ze sádrokartonových desek s nosnou konstrukcí dvouvrstvou z ocelových profilů, opláštění jednoduché</t>
  </si>
  <si>
    <t>976118007</t>
  </si>
  <si>
    <t>https://podminky.urs.cz/item/CS_URS_2023_01/763161821</t>
  </si>
  <si>
    <t xml:space="preserve">Poznámka k souboru cen:
1. Ceny -1811 a -1822 jsou stanoveny pro kompletní demontáž podkroví, tj. nosné konstrukce, desek i tepelné izolace.
</t>
  </si>
  <si>
    <t>7,00*2   "střešní okna - m.č. 5.09"</t>
  </si>
  <si>
    <t>7,00*2   "střešní okna - m.č. 5.04"</t>
  </si>
  <si>
    <t>Součet</t>
  </si>
  <si>
    <t>17</t>
  </si>
  <si>
    <t>713151813</t>
  </si>
  <si>
    <t>Odstranění tepelné izolace střech šikmých nebo nadstřešních částí z rohoží, pásů, dílců, desek, bloků mezi krokve nebo pod krokve volně položených z vláknitých materiálů suchých, tloušťka izolace přes 100 mm</t>
  </si>
  <si>
    <t>-819669279</t>
  </si>
  <si>
    <t>https://podminky.urs.cz/item/CS_URS_2023_01/713151813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</si>
  <si>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</si>
  <si>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6,00*2   "střešní okna - m.č. 5.09"</t>
  </si>
  <si>
    <t>6,00*2   "střešní okna - m.č. 5.04"</t>
  </si>
  <si>
    <t>18</t>
  </si>
  <si>
    <t>764001821</t>
  </si>
  <si>
    <t>Demontáž klempířských konstrukcí krytiny ze svitků nebo tabulí do suti</t>
  </si>
  <si>
    <t>1539243090</t>
  </si>
  <si>
    <t>https://podminky.urs.cz/item/CS_URS_2023_01/764001821</t>
  </si>
  <si>
    <t>2,50*2                                     "střešní okna - m.č. 5.09"</t>
  </si>
  <si>
    <t>2,50*2,10-(0,94*1,40*2)   "střešní okna - m.č. 5.04"</t>
  </si>
  <si>
    <t>19</t>
  </si>
  <si>
    <t>712331801</t>
  </si>
  <si>
    <t>Odstranění povlakové krytiny střech plochých do 10° z pásů uložených na sucho AIP nebo NAIP</t>
  </si>
  <si>
    <t>-2100724460</t>
  </si>
  <si>
    <t>https://podminky.urs.cz/item/CS_URS_2023_01/712331801</t>
  </si>
  <si>
    <t>2,50*2      "střešní okna - m.č. 5.09"</t>
  </si>
  <si>
    <t>20</t>
  </si>
  <si>
    <t>712531801</t>
  </si>
  <si>
    <t>Odstranění povlakové krytiny střech oblých z pásů uložených na sucho AIP nebo NAIP</t>
  </si>
  <si>
    <t>-1330033023</t>
  </si>
  <si>
    <t>https://podminky.urs.cz/item/CS_URS_2023_01/712531801</t>
  </si>
  <si>
    <t>997</t>
  </si>
  <si>
    <t>Přesun sutě</t>
  </si>
  <si>
    <t>997013155</t>
  </si>
  <si>
    <t>Vnitrostaveništní doprava suti a vybouraných hmot vodorovně do 50 m svisle s omezením mechanizace pro budovy a haly výšky přes 15 do 18 m</t>
  </si>
  <si>
    <t>t</t>
  </si>
  <si>
    <t>-1430948770</t>
  </si>
  <si>
    <t>https://podminky.urs.cz/item/CS_URS_2023_01/997013155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</si>
  <si>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</si>
  <si>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22</t>
  </si>
  <si>
    <t>997013501</t>
  </si>
  <si>
    <t>Odvoz suti a vybouraných hmot na skládku nebo meziskládku se složením, na vzdálenost do 1 km</t>
  </si>
  <si>
    <t>-2082723985</t>
  </si>
  <si>
    <t>https://podminky.urs.cz/item/CS_URS_2023_01/997013501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</si>
  <si>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</si>
  <si>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23</t>
  </si>
  <si>
    <t>997013509</t>
  </si>
  <si>
    <t>Odvoz suti a vybouraných hmot na skládku nebo meziskládku se složením, na vzdálenost Příplatek k ceně za každý další i započatý 1 km přes 1 km</t>
  </si>
  <si>
    <t>-1531794688</t>
  </si>
  <si>
    <t>https://podminky.urs.cz/item/CS_URS_2023_01/997013509</t>
  </si>
  <si>
    <t>1,284*14</t>
  </si>
  <si>
    <t>24</t>
  </si>
  <si>
    <t>997013812</t>
  </si>
  <si>
    <t>Poplatek za uložení stavebního odpadu na skládce (skládkovné) z materiálů na bázi sádry zatříděného do Katalogu odpadů pod kódem 17 08 02</t>
  </si>
  <si>
    <t>-1245396506</t>
  </si>
  <si>
    <t>https://podminky.urs.cz/item/CS_URS_2023_01/997013812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</si>
  <si>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</si>
  <si>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</si>
  <si>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997013814</t>
  </si>
  <si>
    <t>Poplatek za uložení stavebního odpadu na skládce (skládkovné) z izolačních materiálů zatříděného do Katalogu odpadů pod kódem 17 06 04</t>
  </si>
  <si>
    <t>-474575450</t>
  </si>
  <si>
    <t>https://podminky.urs.cz/item/CS_URS_2023_01/997013814</t>
  </si>
  <si>
    <t>26</t>
  </si>
  <si>
    <t>997013804</t>
  </si>
  <si>
    <t>Poplatek za uložení stavebního odpadu na skládce (skládkovné) ze skla zatříděného do Katalogu odpadů pod kódem 17 02 02</t>
  </si>
  <si>
    <t>1953389528</t>
  </si>
  <si>
    <t>https://podminky.urs.cz/item/CS_URS_2023_01/997013804</t>
  </si>
  <si>
    <t>27</t>
  </si>
  <si>
    <t>997013631</t>
  </si>
  <si>
    <t>Poplatek za uložení stavebního odpadu na skládce (skládkovné) směsného stavebního a demoličního zatříděného do Katalogu odpadů pod kódem 17 09 04</t>
  </si>
  <si>
    <t>-1008521491</t>
  </si>
  <si>
    <t>https://podminky.urs.cz/item/CS_URS_2023_01/997013631</t>
  </si>
  <si>
    <t>1,284</t>
  </si>
  <si>
    <t>-(0,314+0,581+0,03)</t>
  </si>
  <si>
    <t>-0,045   "odpočet kovového odpadu"</t>
  </si>
  <si>
    <t>998</t>
  </si>
  <si>
    <t>Přesun hmot</t>
  </si>
  <si>
    <t>28</t>
  </si>
  <si>
    <t>998018003</t>
  </si>
  <si>
    <t>Přesun hmot pro budovy občanské výstavby, bydlení, výrobu a služby ruční - bez užití mechanizace vodorovná dopravní vzdálenost do 100 m pro budovy s jakoukoliv nosnou konstrukcí výšky přes 12 do 24 m</t>
  </si>
  <si>
    <t>-1613140866</t>
  </si>
  <si>
    <t>https://podminky.urs.cz/item/CS_URS_2023_01/998018003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</si>
  <si>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</si>
  <si>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"cca"   4,5</t>
  </si>
  <si>
    <t>PSV</t>
  </si>
  <si>
    <t>Práce a dodávky PSV</t>
  </si>
  <si>
    <t>713</t>
  </si>
  <si>
    <t>Izolace tepelné</t>
  </si>
  <si>
    <t>29</t>
  </si>
  <si>
    <t>713111139</t>
  </si>
  <si>
    <t>Montáž tepelné izolace stropů rohožemi, pásy, dílci, deskami, bloky (izolační materiál ve specifikaci) žebrových spodem lepením celoplošně s mechanickým kotvením</t>
  </si>
  <si>
    <t>295766826</t>
  </si>
  <si>
    <t>https://podminky.urs.cz/item/CS_URS_2023_01/713111139</t>
  </si>
  <si>
    <t>0,15*(0,94*2+1,40*2)*2   "střešní okna - m.č. 5.09"</t>
  </si>
  <si>
    <t>30</t>
  </si>
  <si>
    <t>M</t>
  </si>
  <si>
    <t>283765R00</t>
  </si>
  <si>
    <t>tvrzená tepelná izolace PIR tl. 60mm (tvrdá pěna), do které je možno kotvit</t>
  </si>
  <si>
    <t>32</t>
  </si>
  <si>
    <t>102969171</t>
  </si>
  <si>
    <t>1,404*1,2</t>
  </si>
  <si>
    <t>31</t>
  </si>
  <si>
    <t>998713203</t>
  </si>
  <si>
    <t>Přesun hmot pro izolace tepelné stanovený procentní sazbou (%) z ceny vodorovná dopravní vzdálenost do 50 m v objektech výšky přes 12 do 24 m</t>
  </si>
  <si>
    <t>%</t>
  </si>
  <si>
    <t>621193968</t>
  </si>
  <si>
    <t>https://podminky.urs.cz/item/CS_URS_2023_01/998713203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</si>
  <si>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</si>
  <si>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</si>
  <si>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</si>
  <si>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762343913</t>
  </si>
  <si>
    <t>Zabednění otvorů ve střeše prkny (materiál v ceně) tl. do 32 mm, otvoru plochy jednotlivě přes 4 do 8 m2</t>
  </si>
  <si>
    <t>-1153058029</t>
  </si>
  <si>
    <t>https://podminky.urs.cz/item/CS_URS_2023_01/762343913</t>
  </si>
  <si>
    <t>5,00   "doplnění po demontáži střešních oken - m.č. 5.04"</t>
  </si>
  <si>
    <t>33</t>
  </si>
  <si>
    <t>998762203</t>
  </si>
  <si>
    <t>Přesun hmot pro konstrukce tesařské stanovený procentní sazbou (%) z ceny vodorovná dopravní vzdálenost do 50 m v objektech výšky přes 12 do 24 m</t>
  </si>
  <si>
    <t>674778519</t>
  </si>
  <si>
    <t>https://podminky.urs.cz/item/CS_URS_2023_01/998762203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</si>
  <si>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</si>
  <si>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</si>
  <si>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</si>
  <si>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34</t>
  </si>
  <si>
    <t>7631824R01</t>
  </si>
  <si>
    <t>Výplně otvorů konstrukcí ze sádrokartonových desek DF 15 mm opláštění obvodu (špalety) střešního okna z desek včetně Al rohu hloubky do 0,8 m</t>
  </si>
  <si>
    <t>m</t>
  </si>
  <si>
    <t>1012207361</t>
  </si>
  <si>
    <t>(0,94*2+1,40*2)*2   "střešní okna - m.č. 5.09"</t>
  </si>
  <si>
    <t>35</t>
  </si>
  <si>
    <t>763131432</t>
  </si>
  <si>
    <t>Podhled ze sádrokartonových desek dvouvrstvá zavěšená spodní konstrukce z ocelových profilů CD, UD jednoduše opláštěná deskou protipožární DF, tl. 15 mm, bez izolace, REI do 90</t>
  </si>
  <si>
    <t>2047566052</t>
  </si>
  <si>
    <t>https://podminky.urs.cz/item/CS_URS_2023_01/763131432</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</si>
  <si>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</si>
  <si>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6,00         "doplnění SDK - m.č. 5.04"</t>
  </si>
  <si>
    <t>7,00*2    "doplnění u střešních oken - m.č. 5.09"</t>
  </si>
  <si>
    <t>36</t>
  </si>
  <si>
    <t>763131714</t>
  </si>
  <si>
    <t>Podhled ze sádrokartonových desek ostatní práce a konstrukce na podhledech ze sádrokartonových desek základní penetrační nátěr</t>
  </si>
  <si>
    <t>271398315</t>
  </si>
  <si>
    <t>https://podminky.urs.cz/item/CS_URS_2023_01/763131714</t>
  </si>
  <si>
    <t>(0,94*2+1,40*2)*2*0,8   "střešní okna - ostění - m.č. 5.09"</t>
  </si>
  <si>
    <t>37</t>
  </si>
  <si>
    <t>763131751</t>
  </si>
  <si>
    <t>Podhled ze sádrokartonových desek ostatní práce a konstrukce na podhledech ze sádrokartonových desek montáž parotěsné zábrany</t>
  </si>
  <si>
    <t>1894654816</t>
  </si>
  <si>
    <t>https://podminky.urs.cz/item/CS_URS_2023_01/763131751</t>
  </si>
  <si>
    <t>3,00*2    "doplnění u střešních oken - m.č. 5.09"</t>
  </si>
  <si>
    <t>38</t>
  </si>
  <si>
    <t>28329282</t>
  </si>
  <si>
    <t>fólie PE vyztužená Al vrstvou pro parotěsnou vrstvu 170g/m2</t>
  </si>
  <si>
    <t>294729397</t>
  </si>
  <si>
    <t>12,00*1,2</t>
  </si>
  <si>
    <t>39</t>
  </si>
  <si>
    <t>28329309</t>
  </si>
  <si>
    <t>páska spojovací oboustranně lepící difúzních folií š 38mm</t>
  </si>
  <si>
    <t>-1241161820</t>
  </si>
  <si>
    <t>12,00*1,05</t>
  </si>
  <si>
    <t>40</t>
  </si>
  <si>
    <t>763131752</t>
  </si>
  <si>
    <t>Podhled ze sádrokartonových desek ostatní práce a konstrukce na podhledech ze sádrokartonových desek montáž jedné vrstvy tepelné izolace</t>
  </si>
  <si>
    <t>1675377958</t>
  </si>
  <si>
    <t>https://podminky.urs.cz/item/CS_URS_2023_01/763131752</t>
  </si>
  <si>
    <t>"DVĚ VRSTVY"</t>
  </si>
  <si>
    <t>10,80 *2        "doplnění SDK - m.č. 5.04"</t>
  </si>
  <si>
    <t>6,00*2 *2     "doplnění u střešních oken - m.č. 5.09"</t>
  </si>
  <si>
    <t>41</t>
  </si>
  <si>
    <t>63152354</t>
  </si>
  <si>
    <t>deska tepelně izolační minerální vkládaná do roštů nebo kazet provětrávaných kcí λ=0,035 tl 100mm</t>
  </si>
  <si>
    <t>813556814</t>
  </si>
  <si>
    <t>45,60*1,02</t>
  </si>
  <si>
    <t>42</t>
  </si>
  <si>
    <t>998763403</t>
  </si>
  <si>
    <t>Přesun hmot pro konstrukce montované z desek stanovený procentní sazbou (%) z ceny vodorovná dopravní vzdálenost do 50 m v objektech výšky přes 12 do 24 m</t>
  </si>
  <si>
    <t>-1912841979</t>
  </si>
  <si>
    <t>https://podminky.urs.cz/item/CS_URS_2023_01/998763403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</si>
  <si>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</si>
  <si>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</si>
  <si>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</si>
  <si>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43</t>
  </si>
  <si>
    <t>764131456</t>
  </si>
  <si>
    <t>Krytina ze svitků nebo tabulí z měděného plechu s úpravou u okapů, prostupů a výčnělků střechy oblé drážkováním ze svitků rš 500 mm</t>
  </si>
  <si>
    <t>176396391</t>
  </si>
  <si>
    <t>https://podminky.urs.cz/item/CS_URS_2023_01/764131456</t>
  </si>
  <si>
    <t>6,00         "doplnění - m.č. 5.04"</t>
  </si>
  <si>
    <t>44</t>
  </si>
  <si>
    <t>764131401</t>
  </si>
  <si>
    <t>Krytina ze svitků nebo tabulí z měděného plechu s úpravou u okapů, prostupů a výčnělků střechy rovné drážkováním ze svitků rš 500 mm, sklon střechy do 30°</t>
  </si>
  <si>
    <t>1680384438</t>
  </si>
  <si>
    <t>https://podminky.urs.cz/item/CS_URS_2023_01/764131401</t>
  </si>
  <si>
    <t>2,50*2   "střešní okna - m.č. 5.09"</t>
  </si>
  <si>
    <t>45</t>
  </si>
  <si>
    <t>764131491</t>
  </si>
  <si>
    <t>Krytina ze svitků nebo tabulí z měděného plechu s úpravou u okapů, prostupů a výčnělků Příplatek k cenám za těsnění drážek ve sklonu do 10°</t>
  </si>
  <si>
    <t>1592166723</t>
  </si>
  <si>
    <t>https://podminky.urs.cz/item/CS_URS_2023_01/764131491</t>
  </si>
  <si>
    <t>46</t>
  </si>
  <si>
    <t>764001911</t>
  </si>
  <si>
    <t>Napojení na stávající klempířské konstrukce délky spoje přes 0,5 m</t>
  </si>
  <si>
    <t>1452438663</t>
  </si>
  <si>
    <t>https://podminky.urs.cz/item/CS_URS_2023_01/764001911</t>
  </si>
  <si>
    <t>2,50*2+2,10*2       "doplnění - m.č. 5.04"</t>
  </si>
  <si>
    <t>8,00*2                      "střešní okna - m.č. 5.09"</t>
  </si>
  <si>
    <t>47</t>
  </si>
  <si>
    <t>764332445</t>
  </si>
  <si>
    <t>Lemování zdí z měděného plechu spodní s formováním do tvaru krytiny oblých nebo ze segmentů, střech s krytinou skládanou mimo prejzovou rš 400 mm</t>
  </si>
  <si>
    <t>-1733661708</t>
  </si>
  <si>
    <t>https://podminky.urs.cz/item/CS_URS_2023_01/764332445</t>
  </si>
  <si>
    <t>48</t>
  </si>
  <si>
    <t>998764203</t>
  </si>
  <si>
    <t>Přesun hmot pro konstrukce klempířské stanovený procentní sazbou (%) z ceny vodorovná dopravní vzdálenost do 50 m v objektech výšky přes 12 do 24 m</t>
  </si>
  <si>
    <t>1487932664</t>
  </si>
  <si>
    <t>https://podminky.urs.cz/item/CS_URS_2023_01/998764203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</si>
  <si>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</si>
  <si>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</si>
  <si>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</si>
  <si>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49</t>
  </si>
  <si>
    <t>765191023</t>
  </si>
  <si>
    <t>Montáž pojistné hydroizolační nebo parotěsné fólie kladené ve sklonu přes 20° s lepenými přesahy na bednění nebo tepelnou izolaci</t>
  </si>
  <si>
    <t>1921740005</t>
  </si>
  <si>
    <t>https://podminky.urs.cz/item/CS_URS_2023_01/765191023</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</si>
  <si>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</si>
  <si>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5,80        "doplnění - m.č. 5.04"</t>
  </si>
  <si>
    <t>2,00*2   "střešní okna - m.č. 5.09"</t>
  </si>
  <si>
    <t>50</t>
  </si>
  <si>
    <t>765191091</t>
  </si>
  <si>
    <t>Montáž pojistné hydroizolační nebo parotěsné fólie Příplatek k cenám montáže na bednění nebo tepelnou izolaci za sklon přes 30°</t>
  </si>
  <si>
    <t>-1815942859</t>
  </si>
  <si>
    <t>https://podminky.urs.cz/item/CS_URS_2023_01/765191091</t>
  </si>
  <si>
    <t>51</t>
  </si>
  <si>
    <t>62855001R1</t>
  </si>
  <si>
    <t>pás podkladní modifikovaný SBS tl 4,0mm s nosnou vložkou z netkaného polyesteru a obostrannou spalitelnou fólií</t>
  </si>
  <si>
    <t>305588056</t>
  </si>
  <si>
    <t>9,80*1,1</t>
  </si>
  <si>
    <t>52</t>
  </si>
  <si>
    <t>24639003</t>
  </si>
  <si>
    <t>tmel pro utěsnění napojení pojistných hydroizolačních fólií</t>
  </si>
  <si>
    <t>litr</t>
  </si>
  <si>
    <t>-476473501</t>
  </si>
  <si>
    <t>53</t>
  </si>
  <si>
    <t>998765203</t>
  </si>
  <si>
    <t>Přesun hmot pro krytiny skládané stanovený procentní sazbou (%) z ceny vodorovná dopravní vzdálenost do 50 m v objektech výšky přes 12 do 24 m</t>
  </si>
  <si>
    <t>-1237074709</t>
  </si>
  <si>
    <t>https://podminky.urs.cz/item/CS_URS_2023_01/998765203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</si>
  <si>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</si>
  <si>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</si>
  <si>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</si>
  <si>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54</t>
  </si>
  <si>
    <t>766671029</t>
  </si>
  <si>
    <t>Montáž střešních oken dřevěných nebo plastových kyvných, výklopných/kyvných s okenním rámem a lemováním, s plisovaným límcem, s napojením na krytinu do krytiny tvarované, rozměru 94 x 140 cm</t>
  </si>
  <si>
    <t>-1522735201</t>
  </si>
  <si>
    <t>https://podminky.urs.cz/item/CS_URS_2023_01/766671029</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</si>
  <si>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</si>
  <si>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55</t>
  </si>
  <si>
    <t>611246R001</t>
  </si>
  <si>
    <t>okno střešní bezúdržbové kyvné 940x1400mm, izolační bezpečnostní trojsklo, otevírání madlem s dvojkrokovým zámkem v horní části křídla a s ventilační klapkou,úprava proti rosení, Uw=1,0W/m2K</t>
  </si>
  <si>
    <t>1930628725</t>
  </si>
  <si>
    <t>56</t>
  </si>
  <si>
    <t>61124166R1</t>
  </si>
  <si>
    <t xml:space="preserve">lemování střešních oken měděné 940x1400mm (částečně typové a částečně zpracované na stavbě) </t>
  </si>
  <si>
    <t>1610668148</t>
  </si>
  <si>
    <t>57</t>
  </si>
  <si>
    <t>61124236</t>
  </si>
  <si>
    <t>manžeta z parotěsné fólie pro střešní okno 94x140cm</t>
  </si>
  <si>
    <t>-1747767522</t>
  </si>
  <si>
    <t>58</t>
  </si>
  <si>
    <t>61124100</t>
  </si>
  <si>
    <t>zateplovací sada střešních oken manžeta z hydroizolační fólie 94x140cm</t>
  </si>
  <si>
    <t>1856508409</t>
  </si>
  <si>
    <t>59</t>
  </si>
  <si>
    <t>61124063</t>
  </si>
  <si>
    <t>zateplovací sada střešních oken rám 94x140cm</t>
  </si>
  <si>
    <t>877441812</t>
  </si>
  <si>
    <t>60</t>
  </si>
  <si>
    <t>786623111</t>
  </si>
  <si>
    <t>Montáž zastiňujících žaluzií lamelových vnitřních manuálně ovládaných, do oken střešních</t>
  </si>
  <si>
    <t>-1412364138</t>
  </si>
  <si>
    <t>https://podminky.urs.cz/item/CS_URS_2023_01/786623111</t>
  </si>
  <si>
    <t>61</t>
  </si>
  <si>
    <t>61140040</t>
  </si>
  <si>
    <t>žaluzie vnitřní lamelová manuálně ovládaná střešních oken rozměru do 94x140cm</t>
  </si>
  <si>
    <t>16310387</t>
  </si>
  <si>
    <t>62</t>
  </si>
  <si>
    <t>766694111</t>
  </si>
  <si>
    <t>Montáž ostatních truhlářských konstrukcí parapetních desek dřevěných nebo plastových šířky do 300 mm, délky do 1000 mm</t>
  </si>
  <si>
    <t>CS ÚRS 2021 01</t>
  </si>
  <si>
    <t>1185027825</t>
  </si>
  <si>
    <t>https://podminky.urs.cz/item/CS_URS_2021_01/766694111</t>
  </si>
  <si>
    <t xml:space="preserve">Poznámka k souboru cen:
1. Vcenách 766 69 - 3421 a 3422 jsou započteny i náklady na zaměření zřizovaných otvorů.
2. V cenách 766 69 - 4111 až 4125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</si>
  <si>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63</t>
  </si>
  <si>
    <t>61140080</t>
  </si>
  <si>
    <t>parapet plastový vnitřní – š 300mm, barva bílá</t>
  </si>
  <si>
    <t>-655391087</t>
  </si>
  <si>
    <t>2*0,90</t>
  </si>
  <si>
    <t>64</t>
  </si>
  <si>
    <t>61140076</t>
  </si>
  <si>
    <t>koncovka k parapetu oboustranná š 600mm, barva bílá</t>
  </si>
  <si>
    <t>133884310</t>
  </si>
  <si>
    <t>65</t>
  </si>
  <si>
    <t>998766203</t>
  </si>
  <si>
    <t>Přesun hmot pro konstrukce truhlářské stanovený procentní sazbou (%) z ceny vodorovná dopravní vzdálenost do 50 m v objektech výšky přes 12 do 24 m</t>
  </si>
  <si>
    <t>236771127</t>
  </si>
  <si>
    <t>https://podminky.urs.cz/item/CS_URS_2023_01/998766203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</si>
  <si>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</si>
  <si>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783</t>
  </si>
  <si>
    <t>Dokončovací práce - nátěry</t>
  </si>
  <si>
    <t>66</t>
  </si>
  <si>
    <t>783213021</t>
  </si>
  <si>
    <t>Preventivní napouštěcí nátěr tesařských prvků proti dřevokazným houbám, hmyzu a plísním nezabudovaných do konstrukce dvojnásobný syntetický</t>
  </si>
  <si>
    <t>-133893354</t>
  </si>
  <si>
    <t>https://podminky.urs.cz/item/CS_URS_2023_01/783213021</t>
  </si>
  <si>
    <t xml:space="preserve">Poznámka k souboru cen:
1. Ceny -3011 a -3021 jsou určeny pro preventivní nátěr tesařských prvků natíraných před zabudováním do konstrukce.
2. Ceny -3111 a -3121 jsou určeny pro preventivní nátěr stávající tesařské konstrukce.
3. Ceny jednonásobného nátěru jsou určeny pro ochranu dřeva pod lazurovací nebo krycí nátěry do interiéru.
4. Ceny dvojnásobného nátěru jsou určeny pro ochranu dřeva jako samostatného impregnačního nátěru prvků do interéru nebo pro ochranu dřeva pod lazurovací nebo krycí nátěry v exteriéru.
</t>
  </si>
  <si>
    <t>5,00*2   "doplnění bednění po demontáži střešních oken - m.č. 5.04"</t>
  </si>
  <si>
    <t>784</t>
  </si>
  <si>
    <t>Dokončovací práce - malby a tapety</t>
  </si>
  <si>
    <t>67</t>
  </si>
  <si>
    <t>784211121</t>
  </si>
  <si>
    <t>Malby z malířských směsí oděruvzdorných za mokra dvojnásobné, bílé za mokra oděruvzdorné středně v místnostech výšky do 3,80 m</t>
  </si>
  <si>
    <t>-612388303</t>
  </si>
  <si>
    <t>https://podminky.urs.cz/item/CS_URS_2023_01/784211121</t>
  </si>
  <si>
    <t>Součet   nový SDK</t>
  </si>
  <si>
    <t>68</t>
  </si>
  <si>
    <t>784171111</t>
  </si>
  <si>
    <t>Zakrytí nemalovaných ploch (materiál ve specifikaci) včetně pozdějšího odkrytí svislých ploch např. stěn, oken, dveří v místnostech výšky do 3,80</t>
  </si>
  <si>
    <t>-1771980914</t>
  </si>
  <si>
    <t>https://podminky.urs.cz/item/CS_URS_2023_01/784171111</t>
  </si>
  <si>
    <t xml:space="preserve">Poznámka k souboru cen:
1. V cenách nejsou započteny náklady na dodávku fólie, tyto se oceňují ve speifikaci.Ztratné lze stanovit ve výši 5%.
</t>
  </si>
  <si>
    <t>0,94*1,40*2</t>
  </si>
  <si>
    <t>69</t>
  </si>
  <si>
    <t>58124844</t>
  </si>
  <si>
    <t>fólie pro malířské potřeby zakrývací tl 25µ 4x5m</t>
  </si>
  <si>
    <t>-1850770300</t>
  </si>
  <si>
    <t>2,632*1,05</t>
  </si>
  <si>
    <t>HZS</t>
  </si>
  <si>
    <t>Hodinové zúčtovací sazby</t>
  </si>
  <si>
    <t>70</t>
  </si>
  <si>
    <t>HZS2112</t>
  </si>
  <si>
    <t>Hodinové zúčtovací sazby profesí PSV provádění stavebních konstrukcí tesař odborný</t>
  </si>
  <si>
    <t>hod</t>
  </si>
  <si>
    <t>512</t>
  </si>
  <si>
    <t>232714359</t>
  </si>
  <si>
    <t>https://podminky.urs.cz/item/CS_URS_2023_01/HZS2112</t>
  </si>
  <si>
    <t>"REVIZE DŘEVĚNÝCH PRVKŮ"    4</t>
  </si>
  <si>
    <t>02 - VEDLEJŠÍ ROZPOČTOVÉ NÁKLADY - REVIZE 06/2023</t>
  </si>
  <si>
    <t>VRN - Vedlejší rozpočtové náklady</t>
  </si>
  <si>
    <t xml:space="preserve">    VRN3 - Zařízení staveniště</t>
  </si>
  <si>
    <t>VRN</t>
  </si>
  <si>
    <t>Vedlejší rozpočtové náklady</t>
  </si>
  <si>
    <t>VRN3</t>
  </si>
  <si>
    <t>Zařízení staveniště</t>
  </si>
  <si>
    <t>0321030R03</t>
  </si>
  <si>
    <t>Náklady na mobilní WC - počítán pronájem 1 měsíc s pravidelným vývozem</t>
  </si>
  <si>
    <t>1024</t>
  </si>
  <si>
    <t>-1967210242</t>
  </si>
  <si>
    <t>034503000</t>
  </si>
  <si>
    <t>Informační tabule na staveništi</t>
  </si>
  <si>
    <t>Kč</t>
  </si>
  <si>
    <t>-859791149</t>
  </si>
  <si>
    <t>https://podminky.urs.cz/item/CS_URS_2023_01/034503000</t>
  </si>
  <si>
    <t xml:space="preserve">Poznámka k souboru cen:
1. Více informací o volbě, obsahu a způsobu ocenění jednotlivých titulů viz Příloha 03 Zařízení staveniště.
</t>
  </si>
  <si>
    <t>032803000</t>
  </si>
  <si>
    <t>Ostatní vybavení staveniště</t>
  </si>
  <si>
    <t>-1540935749</t>
  </si>
  <si>
    <t>https://podminky.urs.cz/item/CS_URS_2023_01/032803000</t>
  </si>
  <si>
    <t>039103000</t>
  </si>
  <si>
    <t>Rozebrání, bourání a odvoz zařízení staveniště</t>
  </si>
  <si>
    <t>1612101077</t>
  </si>
  <si>
    <t>https://podminky.urs.cz/item/CS_URS_2023_01/039103000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</si>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</sst>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1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2" fillId="0" borderId="10"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0" fontId="23" fillId="0" borderId="12" xfId="0" applyFont="1" applyBorder="1" applyAlignment="1">
      <alignment horizontal="lef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Alignment="1">
      <alignment horizontal="center" vertical="center"/>
    </xf>
    <xf numFmtId="167" fontId="22" fillId="2" borderId="22" xfId="0" applyNumberFormat="1" applyFont="1" applyFill="1" applyBorder="1" applyAlignment="1" applyProtection="1">
      <alignment vertical="center"/>
      <protection locked="0"/>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941211112" TargetMode="External" /><Relationship Id="rId2" Type="http://schemas.openxmlformats.org/officeDocument/2006/relationships/hyperlink" Target="https://podminky.urs.cz/item/CS_URS_2023_01/941211211" TargetMode="External" /><Relationship Id="rId3" Type="http://schemas.openxmlformats.org/officeDocument/2006/relationships/hyperlink" Target="https://podminky.urs.cz/item/CS_URS_2023_01/941211812" TargetMode="External" /><Relationship Id="rId4" Type="http://schemas.openxmlformats.org/officeDocument/2006/relationships/hyperlink" Target="https://podminky.urs.cz/item/CS_URS_2023_01/993111111" TargetMode="External" /><Relationship Id="rId5" Type="http://schemas.openxmlformats.org/officeDocument/2006/relationships/hyperlink" Target="https://podminky.urs.cz/item/CS_URS_2023_01/944511111" TargetMode="External" /><Relationship Id="rId6" Type="http://schemas.openxmlformats.org/officeDocument/2006/relationships/hyperlink" Target="https://podminky.urs.cz/item/CS_URS_2023_01/944511211" TargetMode="External" /><Relationship Id="rId7" Type="http://schemas.openxmlformats.org/officeDocument/2006/relationships/hyperlink" Target="https://podminky.urs.cz/item/CS_URS_2023_01/944511811" TargetMode="External" /><Relationship Id="rId8" Type="http://schemas.openxmlformats.org/officeDocument/2006/relationships/hyperlink" Target="https://podminky.urs.cz/item/CS_URS_2023_01/949121211" TargetMode="External" /><Relationship Id="rId9" Type="http://schemas.openxmlformats.org/officeDocument/2006/relationships/hyperlink" Target="https://podminky.urs.cz/item/CS_URS_2023_01/949121111" TargetMode="External" /><Relationship Id="rId10" Type="http://schemas.openxmlformats.org/officeDocument/2006/relationships/hyperlink" Target="https://podminky.urs.cz/item/CS_URS_2023_01/949121811" TargetMode="External" /><Relationship Id="rId11" Type="http://schemas.openxmlformats.org/officeDocument/2006/relationships/hyperlink" Target="https://podminky.urs.cz/item/CS_URS_2023_01/619991001" TargetMode="External" /><Relationship Id="rId12" Type="http://schemas.openxmlformats.org/officeDocument/2006/relationships/hyperlink" Target="https://podminky.urs.cz/item/CS_URS_2023_01/952901111" TargetMode="External" /><Relationship Id="rId13" Type="http://schemas.openxmlformats.org/officeDocument/2006/relationships/hyperlink" Target="https://podminky.urs.cz/item/CS_URS_2023_01/766674810" TargetMode="External" /><Relationship Id="rId14" Type="http://schemas.openxmlformats.org/officeDocument/2006/relationships/hyperlink" Target="https://podminky.urs.cz/item/CS_URS_2023_01/766674812" TargetMode="External" /><Relationship Id="rId15" Type="http://schemas.openxmlformats.org/officeDocument/2006/relationships/hyperlink" Target="https://podminky.urs.cz/item/CS_URS_2023_01/766441812" TargetMode="External" /><Relationship Id="rId16" Type="http://schemas.openxmlformats.org/officeDocument/2006/relationships/hyperlink" Target="https://podminky.urs.cz/item/CS_URS_2023_01/763161821" TargetMode="External" /><Relationship Id="rId17" Type="http://schemas.openxmlformats.org/officeDocument/2006/relationships/hyperlink" Target="https://podminky.urs.cz/item/CS_URS_2023_01/713151813" TargetMode="External" /><Relationship Id="rId18" Type="http://schemas.openxmlformats.org/officeDocument/2006/relationships/hyperlink" Target="https://podminky.urs.cz/item/CS_URS_2023_01/764001821" TargetMode="External" /><Relationship Id="rId19" Type="http://schemas.openxmlformats.org/officeDocument/2006/relationships/hyperlink" Target="https://podminky.urs.cz/item/CS_URS_2023_01/712331801" TargetMode="External" /><Relationship Id="rId20" Type="http://schemas.openxmlformats.org/officeDocument/2006/relationships/hyperlink" Target="https://podminky.urs.cz/item/CS_URS_2023_01/712531801" TargetMode="External" /><Relationship Id="rId21" Type="http://schemas.openxmlformats.org/officeDocument/2006/relationships/hyperlink" Target="https://podminky.urs.cz/item/CS_URS_2023_01/997013155" TargetMode="External" /><Relationship Id="rId22" Type="http://schemas.openxmlformats.org/officeDocument/2006/relationships/hyperlink" Target="https://podminky.urs.cz/item/CS_URS_2023_01/997013501" TargetMode="External" /><Relationship Id="rId23" Type="http://schemas.openxmlformats.org/officeDocument/2006/relationships/hyperlink" Target="https://podminky.urs.cz/item/CS_URS_2023_01/997013509" TargetMode="External" /><Relationship Id="rId24" Type="http://schemas.openxmlformats.org/officeDocument/2006/relationships/hyperlink" Target="https://podminky.urs.cz/item/CS_URS_2023_01/997013812" TargetMode="External" /><Relationship Id="rId25" Type="http://schemas.openxmlformats.org/officeDocument/2006/relationships/hyperlink" Target="https://podminky.urs.cz/item/CS_URS_2023_01/997013814" TargetMode="External" /><Relationship Id="rId26" Type="http://schemas.openxmlformats.org/officeDocument/2006/relationships/hyperlink" Target="https://podminky.urs.cz/item/CS_URS_2023_01/997013804" TargetMode="External" /><Relationship Id="rId27" Type="http://schemas.openxmlformats.org/officeDocument/2006/relationships/hyperlink" Target="https://podminky.urs.cz/item/CS_URS_2023_01/997013631" TargetMode="External" /><Relationship Id="rId28" Type="http://schemas.openxmlformats.org/officeDocument/2006/relationships/hyperlink" Target="https://podminky.urs.cz/item/CS_URS_2023_01/998018003" TargetMode="External" /><Relationship Id="rId29" Type="http://schemas.openxmlformats.org/officeDocument/2006/relationships/hyperlink" Target="https://podminky.urs.cz/item/CS_URS_2023_01/713111139" TargetMode="External" /><Relationship Id="rId30" Type="http://schemas.openxmlformats.org/officeDocument/2006/relationships/hyperlink" Target="https://podminky.urs.cz/item/CS_URS_2023_01/998713203" TargetMode="External" /><Relationship Id="rId31" Type="http://schemas.openxmlformats.org/officeDocument/2006/relationships/hyperlink" Target="https://podminky.urs.cz/item/CS_URS_2023_01/762343913" TargetMode="External" /><Relationship Id="rId32" Type="http://schemas.openxmlformats.org/officeDocument/2006/relationships/hyperlink" Target="https://podminky.urs.cz/item/CS_URS_2023_01/998762203" TargetMode="External" /><Relationship Id="rId33" Type="http://schemas.openxmlformats.org/officeDocument/2006/relationships/hyperlink" Target="https://podminky.urs.cz/item/CS_URS_2023_01/763131432" TargetMode="External" /><Relationship Id="rId34" Type="http://schemas.openxmlformats.org/officeDocument/2006/relationships/hyperlink" Target="https://podminky.urs.cz/item/CS_URS_2023_01/763131714" TargetMode="External" /><Relationship Id="rId35" Type="http://schemas.openxmlformats.org/officeDocument/2006/relationships/hyperlink" Target="https://podminky.urs.cz/item/CS_URS_2023_01/763131751" TargetMode="External" /><Relationship Id="rId36" Type="http://schemas.openxmlformats.org/officeDocument/2006/relationships/hyperlink" Target="https://podminky.urs.cz/item/CS_URS_2023_01/763131752" TargetMode="External" /><Relationship Id="rId37" Type="http://schemas.openxmlformats.org/officeDocument/2006/relationships/hyperlink" Target="https://podminky.urs.cz/item/CS_URS_2023_01/998763403" TargetMode="External" /><Relationship Id="rId38" Type="http://schemas.openxmlformats.org/officeDocument/2006/relationships/hyperlink" Target="https://podminky.urs.cz/item/CS_URS_2023_01/764131456" TargetMode="External" /><Relationship Id="rId39" Type="http://schemas.openxmlformats.org/officeDocument/2006/relationships/hyperlink" Target="https://podminky.urs.cz/item/CS_URS_2023_01/764131401" TargetMode="External" /><Relationship Id="rId40" Type="http://schemas.openxmlformats.org/officeDocument/2006/relationships/hyperlink" Target="https://podminky.urs.cz/item/CS_URS_2023_01/764131491" TargetMode="External" /><Relationship Id="rId41" Type="http://schemas.openxmlformats.org/officeDocument/2006/relationships/hyperlink" Target="https://podminky.urs.cz/item/CS_URS_2023_01/764001911" TargetMode="External" /><Relationship Id="rId42" Type="http://schemas.openxmlformats.org/officeDocument/2006/relationships/hyperlink" Target="https://podminky.urs.cz/item/CS_URS_2023_01/764332445" TargetMode="External" /><Relationship Id="rId43" Type="http://schemas.openxmlformats.org/officeDocument/2006/relationships/hyperlink" Target="https://podminky.urs.cz/item/CS_URS_2023_01/998764203" TargetMode="External" /><Relationship Id="rId44" Type="http://schemas.openxmlformats.org/officeDocument/2006/relationships/hyperlink" Target="https://podminky.urs.cz/item/CS_URS_2023_01/765191023" TargetMode="External" /><Relationship Id="rId45" Type="http://schemas.openxmlformats.org/officeDocument/2006/relationships/hyperlink" Target="https://podminky.urs.cz/item/CS_URS_2023_01/765191091" TargetMode="External" /><Relationship Id="rId46" Type="http://schemas.openxmlformats.org/officeDocument/2006/relationships/hyperlink" Target="https://podminky.urs.cz/item/CS_URS_2023_01/998765203" TargetMode="External" /><Relationship Id="rId47" Type="http://schemas.openxmlformats.org/officeDocument/2006/relationships/hyperlink" Target="https://podminky.urs.cz/item/CS_URS_2023_01/766671029" TargetMode="External" /><Relationship Id="rId48" Type="http://schemas.openxmlformats.org/officeDocument/2006/relationships/hyperlink" Target="https://podminky.urs.cz/item/CS_URS_2023_01/786623111" TargetMode="External" /><Relationship Id="rId49" Type="http://schemas.openxmlformats.org/officeDocument/2006/relationships/hyperlink" Target="https://podminky.urs.cz/item/CS_URS_2021_01/766694111" TargetMode="External" /><Relationship Id="rId50" Type="http://schemas.openxmlformats.org/officeDocument/2006/relationships/hyperlink" Target="https://podminky.urs.cz/item/CS_URS_2023_01/998766203" TargetMode="External" /><Relationship Id="rId51" Type="http://schemas.openxmlformats.org/officeDocument/2006/relationships/hyperlink" Target="https://podminky.urs.cz/item/CS_URS_2023_01/783213021" TargetMode="External" /><Relationship Id="rId52" Type="http://schemas.openxmlformats.org/officeDocument/2006/relationships/hyperlink" Target="https://podminky.urs.cz/item/CS_URS_2023_01/784211121" TargetMode="External" /><Relationship Id="rId53" Type="http://schemas.openxmlformats.org/officeDocument/2006/relationships/hyperlink" Target="https://podminky.urs.cz/item/CS_URS_2023_01/784171111" TargetMode="External" /><Relationship Id="rId54" Type="http://schemas.openxmlformats.org/officeDocument/2006/relationships/hyperlink" Target="https://podminky.urs.cz/item/CS_URS_2023_01/HZS2112" TargetMode="External" /><Relationship Id="rId55" Type="http://schemas.openxmlformats.org/officeDocument/2006/relationships/drawing" Target="../drawings/drawing2.xml" /><Relationship Id="rId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034503000" TargetMode="External" /><Relationship Id="rId2" Type="http://schemas.openxmlformats.org/officeDocument/2006/relationships/hyperlink" Target="https://podminky.urs.cz/item/CS_URS_2023_01/032803000" TargetMode="External" /><Relationship Id="rId3" Type="http://schemas.openxmlformats.org/officeDocument/2006/relationships/hyperlink" Target="https://podminky.urs.cz/item/CS_URS_2023_01/039103000"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J56" sqref="J56:AF56"/>
    </sheetView>
  </sheetViews>
  <sheetFormatPr defaultColWidth="9.140625" defaultRowHeight="12"/>
  <cols>
    <col min="1" max="1" width="8.28125" style="0" customWidth="1"/>
    <col min="2" max="2" width="1.7109375" style="0" customWidth="1"/>
    <col min="3" max="3" width="4.140625" style="0" customWidth="1"/>
    <col min="4" max="31" width="2.7109375" style="0" customWidth="1"/>
    <col min="32" max="32" width="10.7109375" style="0" customWidth="1"/>
    <col min="33"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61"/>
      <c r="AS2" s="261"/>
      <c r="AT2" s="261"/>
      <c r="AU2" s="261"/>
      <c r="AV2" s="261"/>
      <c r="AW2" s="261"/>
      <c r="AX2" s="261"/>
      <c r="AY2" s="261"/>
      <c r="AZ2" s="261"/>
      <c r="BA2" s="261"/>
      <c r="BB2" s="261"/>
      <c r="BC2" s="261"/>
      <c r="BD2" s="261"/>
      <c r="BE2" s="26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90" t="s">
        <v>14</v>
      </c>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R5" s="20"/>
      <c r="BE5" s="287" t="s">
        <v>15</v>
      </c>
      <c r="BS5" s="17" t="s">
        <v>6</v>
      </c>
    </row>
    <row r="6" spans="2:71" ht="36.95" customHeight="1">
      <c r="B6" s="20"/>
      <c r="D6" s="26" t="s">
        <v>16</v>
      </c>
      <c r="K6" s="291" t="s">
        <v>17</v>
      </c>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R6" s="20"/>
      <c r="BE6" s="288"/>
      <c r="BS6" s="17" t="s">
        <v>6</v>
      </c>
    </row>
    <row r="7" spans="2:71" ht="12" customHeight="1">
      <c r="B7" s="20"/>
      <c r="D7" s="27" t="s">
        <v>18</v>
      </c>
      <c r="K7" s="25" t="s">
        <v>19</v>
      </c>
      <c r="AK7" s="27" t="s">
        <v>20</v>
      </c>
      <c r="AN7" s="25" t="s">
        <v>19</v>
      </c>
      <c r="AR7" s="20"/>
      <c r="BE7" s="288"/>
      <c r="BS7" s="17" t="s">
        <v>6</v>
      </c>
    </row>
    <row r="8" spans="2:71" ht="12" customHeight="1">
      <c r="B8" s="20"/>
      <c r="D8" s="27" t="s">
        <v>21</v>
      </c>
      <c r="K8" s="25" t="s">
        <v>22</v>
      </c>
      <c r="AK8" s="27" t="s">
        <v>23</v>
      </c>
      <c r="AN8" s="28" t="s">
        <v>24</v>
      </c>
      <c r="AR8" s="20"/>
      <c r="BE8" s="288"/>
      <c r="BS8" s="17" t="s">
        <v>6</v>
      </c>
    </row>
    <row r="9" spans="2:71" ht="14.45" customHeight="1">
      <c r="B9" s="20"/>
      <c r="AR9" s="20"/>
      <c r="BE9" s="288"/>
      <c r="BS9" s="17" t="s">
        <v>6</v>
      </c>
    </row>
    <row r="10" spans="2:71" ht="12" customHeight="1">
      <c r="B10" s="20"/>
      <c r="D10" s="27" t="s">
        <v>25</v>
      </c>
      <c r="AK10" s="27" t="s">
        <v>26</v>
      </c>
      <c r="AN10" s="25" t="s">
        <v>19</v>
      </c>
      <c r="AR10" s="20"/>
      <c r="BE10" s="288"/>
      <c r="BS10" s="17" t="s">
        <v>6</v>
      </c>
    </row>
    <row r="11" spans="2:71" ht="18.4" customHeight="1">
      <c r="B11" s="20"/>
      <c r="E11" s="25" t="s">
        <v>27</v>
      </c>
      <c r="AK11" s="27" t="s">
        <v>28</v>
      </c>
      <c r="AN11" s="25" t="s">
        <v>19</v>
      </c>
      <c r="AR11" s="20"/>
      <c r="BE11" s="288"/>
      <c r="BS11" s="17" t="s">
        <v>6</v>
      </c>
    </row>
    <row r="12" spans="2:71" ht="6.95" customHeight="1">
      <c r="B12" s="20"/>
      <c r="AR12" s="20"/>
      <c r="BE12" s="288"/>
      <c r="BS12" s="17" t="s">
        <v>6</v>
      </c>
    </row>
    <row r="13" spans="2:71" ht="12" customHeight="1">
      <c r="B13" s="20"/>
      <c r="D13" s="27" t="s">
        <v>29</v>
      </c>
      <c r="AK13" s="27" t="s">
        <v>26</v>
      </c>
      <c r="AN13" s="29" t="s">
        <v>30</v>
      </c>
      <c r="AR13" s="20"/>
      <c r="BE13" s="288"/>
      <c r="BS13" s="17" t="s">
        <v>6</v>
      </c>
    </row>
    <row r="14" spans="2:71" ht="12.75">
      <c r="B14" s="20"/>
      <c r="E14" s="292" t="s">
        <v>30</v>
      </c>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7" t="s">
        <v>28</v>
      </c>
      <c r="AN14" s="29" t="s">
        <v>30</v>
      </c>
      <c r="AR14" s="20"/>
      <c r="BE14" s="288"/>
      <c r="BS14" s="17" t="s">
        <v>6</v>
      </c>
    </row>
    <row r="15" spans="2:71" ht="6.95" customHeight="1">
      <c r="B15" s="20"/>
      <c r="AR15" s="20"/>
      <c r="BE15" s="288"/>
      <c r="BS15" s="17" t="s">
        <v>4</v>
      </c>
    </row>
    <row r="16" spans="2:71" ht="12" customHeight="1">
      <c r="B16" s="20"/>
      <c r="D16" s="27" t="s">
        <v>31</v>
      </c>
      <c r="AK16" s="27" t="s">
        <v>26</v>
      </c>
      <c r="AN16" s="25" t="s">
        <v>19</v>
      </c>
      <c r="AR16" s="20"/>
      <c r="BE16" s="288"/>
      <c r="BS16" s="17" t="s">
        <v>4</v>
      </c>
    </row>
    <row r="17" spans="2:71" ht="18.4" customHeight="1">
      <c r="B17" s="20"/>
      <c r="E17" s="25" t="s">
        <v>32</v>
      </c>
      <c r="AK17" s="27" t="s">
        <v>28</v>
      </c>
      <c r="AN17" s="25" t="s">
        <v>19</v>
      </c>
      <c r="AR17" s="20"/>
      <c r="BE17" s="288"/>
      <c r="BS17" s="17" t="s">
        <v>33</v>
      </c>
    </row>
    <row r="18" spans="2:71" ht="6.95" customHeight="1">
      <c r="B18" s="20"/>
      <c r="AR18" s="20"/>
      <c r="BE18" s="288"/>
      <c r="BS18" s="17" t="s">
        <v>6</v>
      </c>
    </row>
    <row r="19" spans="2:71" ht="12" customHeight="1">
      <c r="B19" s="20"/>
      <c r="D19" s="27" t="s">
        <v>34</v>
      </c>
      <c r="AK19" s="27" t="s">
        <v>26</v>
      </c>
      <c r="AN19" s="25" t="s">
        <v>19</v>
      </c>
      <c r="AR19" s="20"/>
      <c r="BE19" s="288"/>
      <c r="BS19" s="17" t="s">
        <v>6</v>
      </c>
    </row>
    <row r="20" spans="2:71" ht="18.4" customHeight="1">
      <c r="B20" s="20"/>
      <c r="E20" s="25" t="s">
        <v>35</v>
      </c>
      <c r="AK20" s="27" t="s">
        <v>28</v>
      </c>
      <c r="AN20" s="25" t="s">
        <v>19</v>
      </c>
      <c r="AR20" s="20"/>
      <c r="BE20" s="288"/>
      <c r="BS20" s="17" t="s">
        <v>4</v>
      </c>
    </row>
    <row r="21" spans="2:57" ht="6.95" customHeight="1">
      <c r="B21" s="20"/>
      <c r="AR21" s="20"/>
      <c r="BE21" s="288"/>
    </row>
    <row r="22" spans="2:57" ht="12" customHeight="1">
      <c r="B22" s="20"/>
      <c r="D22" s="27" t="s">
        <v>36</v>
      </c>
      <c r="AR22" s="20"/>
      <c r="BE22" s="288"/>
    </row>
    <row r="23" spans="2:57" ht="47.25" customHeight="1">
      <c r="B23" s="20"/>
      <c r="E23" s="294" t="s">
        <v>37</v>
      </c>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R23" s="20"/>
      <c r="BE23" s="288"/>
    </row>
    <row r="24" spans="2:57" ht="6.95" customHeight="1">
      <c r="B24" s="20"/>
      <c r="AR24" s="20"/>
      <c r="BE24" s="288"/>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88"/>
    </row>
    <row r="26" spans="2:57" s="1" customFormat="1" ht="25.9" customHeight="1">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95">
        <f>ROUND(AG54,1)</f>
        <v>0</v>
      </c>
      <c r="AL26" s="296"/>
      <c r="AM26" s="296"/>
      <c r="AN26" s="296"/>
      <c r="AO26" s="296"/>
      <c r="AR26" s="32"/>
      <c r="BE26" s="288"/>
    </row>
    <row r="27" spans="2:57" s="1" customFormat="1" ht="6.95" customHeight="1">
      <c r="B27" s="32"/>
      <c r="AR27" s="32"/>
      <c r="BE27" s="288"/>
    </row>
    <row r="28" spans="2:57" s="1" customFormat="1" ht="12.75">
      <c r="B28" s="32"/>
      <c r="L28" s="297" t="s">
        <v>39</v>
      </c>
      <c r="M28" s="297"/>
      <c r="N28" s="297"/>
      <c r="O28" s="297"/>
      <c r="P28" s="297"/>
      <c r="W28" s="297" t="s">
        <v>40</v>
      </c>
      <c r="X28" s="297"/>
      <c r="Y28" s="297"/>
      <c r="Z28" s="297"/>
      <c r="AA28" s="297"/>
      <c r="AB28" s="297"/>
      <c r="AC28" s="297"/>
      <c r="AD28" s="297"/>
      <c r="AE28" s="297"/>
      <c r="AK28" s="297" t="s">
        <v>41</v>
      </c>
      <c r="AL28" s="297"/>
      <c r="AM28" s="297"/>
      <c r="AN28" s="297"/>
      <c r="AO28" s="297"/>
      <c r="AR28" s="32"/>
      <c r="BE28" s="288"/>
    </row>
    <row r="29" spans="2:57" s="2" customFormat="1" ht="14.45" customHeight="1">
      <c r="B29" s="36"/>
      <c r="D29" s="27" t="s">
        <v>42</v>
      </c>
      <c r="F29" s="27" t="s">
        <v>43</v>
      </c>
      <c r="L29" s="282">
        <v>0.21</v>
      </c>
      <c r="M29" s="281"/>
      <c r="N29" s="281"/>
      <c r="O29" s="281"/>
      <c r="P29" s="281"/>
      <c r="W29" s="280">
        <f>ROUND(AZ54,1)</f>
        <v>0</v>
      </c>
      <c r="X29" s="281"/>
      <c r="Y29" s="281"/>
      <c r="Z29" s="281"/>
      <c r="AA29" s="281"/>
      <c r="AB29" s="281"/>
      <c r="AC29" s="281"/>
      <c r="AD29" s="281"/>
      <c r="AE29" s="281"/>
      <c r="AK29" s="280">
        <f>ROUND(AV54,1)</f>
        <v>0</v>
      </c>
      <c r="AL29" s="281"/>
      <c r="AM29" s="281"/>
      <c r="AN29" s="281"/>
      <c r="AO29" s="281"/>
      <c r="AR29" s="36"/>
      <c r="BE29" s="289"/>
    </row>
    <row r="30" spans="2:57" s="2" customFormat="1" ht="14.45" customHeight="1">
      <c r="B30" s="36"/>
      <c r="F30" s="27" t="s">
        <v>44</v>
      </c>
      <c r="L30" s="282">
        <v>0.15</v>
      </c>
      <c r="M30" s="281"/>
      <c r="N30" s="281"/>
      <c r="O30" s="281"/>
      <c r="P30" s="281"/>
      <c r="W30" s="280">
        <f>ROUND(BA54,1)</f>
        <v>0</v>
      </c>
      <c r="X30" s="281"/>
      <c r="Y30" s="281"/>
      <c r="Z30" s="281"/>
      <c r="AA30" s="281"/>
      <c r="AB30" s="281"/>
      <c r="AC30" s="281"/>
      <c r="AD30" s="281"/>
      <c r="AE30" s="281"/>
      <c r="AK30" s="280">
        <f>ROUND(AW54,1)</f>
        <v>0</v>
      </c>
      <c r="AL30" s="281"/>
      <c r="AM30" s="281"/>
      <c r="AN30" s="281"/>
      <c r="AO30" s="281"/>
      <c r="AR30" s="36"/>
      <c r="BE30" s="289"/>
    </row>
    <row r="31" spans="2:57" s="2" customFormat="1" ht="14.45" customHeight="1" hidden="1">
      <c r="B31" s="36"/>
      <c r="F31" s="27" t="s">
        <v>45</v>
      </c>
      <c r="L31" s="282">
        <v>0.21</v>
      </c>
      <c r="M31" s="281"/>
      <c r="N31" s="281"/>
      <c r="O31" s="281"/>
      <c r="P31" s="281"/>
      <c r="W31" s="280">
        <f>ROUND(BB54,1)</f>
        <v>0</v>
      </c>
      <c r="X31" s="281"/>
      <c r="Y31" s="281"/>
      <c r="Z31" s="281"/>
      <c r="AA31" s="281"/>
      <c r="AB31" s="281"/>
      <c r="AC31" s="281"/>
      <c r="AD31" s="281"/>
      <c r="AE31" s="281"/>
      <c r="AK31" s="280">
        <v>0</v>
      </c>
      <c r="AL31" s="281"/>
      <c r="AM31" s="281"/>
      <c r="AN31" s="281"/>
      <c r="AO31" s="281"/>
      <c r="AR31" s="36"/>
      <c r="BE31" s="289"/>
    </row>
    <row r="32" spans="2:57" s="2" customFormat="1" ht="14.45" customHeight="1" hidden="1">
      <c r="B32" s="36"/>
      <c r="F32" s="27" t="s">
        <v>46</v>
      </c>
      <c r="L32" s="282">
        <v>0.15</v>
      </c>
      <c r="M32" s="281"/>
      <c r="N32" s="281"/>
      <c r="O32" s="281"/>
      <c r="P32" s="281"/>
      <c r="W32" s="280">
        <f>ROUND(BC54,1)</f>
        <v>0</v>
      </c>
      <c r="X32" s="281"/>
      <c r="Y32" s="281"/>
      <c r="Z32" s="281"/>
      <c r="AA32" s="281"/>
      <c r="AB32" s="281"/>
      <c r="AC32" s="281"/>
      <c r="AD32" s="281"/>
      <c r="AE32" s="281"/>
      <c r="AK32" s="280">
        <v>0</v>
      </c>
      <c r="AL32" s="281"/>
      <c r="AM32" s="281"/>
      <c r="AN32" s="281"/>
      <c r="AO32" s="281"/>
      <c r="AR32" s="36"/>
      <c r="BE32" s="289"/>
    </row>
    <row r="33" spans="2:44" s="2" customFormat="1" ht="14.45" customHeight="1" hidden="1">
      <c r="B33" s="36"/>
      <c r="F33" s="27" t="s">
        <v>47</v>
      </c>
      <c r="L33" s="282">
        <v>0</v>
      </c>
      <c r="M33" s="281"/>
      <c r="N33" s="281"/>
      <c r="O33" s="281"/>
      <c r="P33" s="281"/>
      <c r="W33" s="280">
        <f>ROUND(BD54,1)</f>
        <v>0</v>
      </c>
      <c r="X33" s="281"/>
      <c r="Y33" s="281"/>
      <c r="Z33" s="281"/>
      <c r="AA33" s="281"/>
      <c r="AB33" s="281"/>
      <c r="AC33" s="281"/>
      <c r="AD33" s="281"/>
      <c r="AE33" s="281"/>
      <c r="AK33" s="280">
        <v>0</v>
      </c>
      <c r="AL33" s="281"/>
      <c r="AM33" s="281"/>
      <c r="AN33" s="281"/>
      <c r="AO33" s="281"/>
      <c r="AR33" s="36"/>
    </row>
    <row r="34" spans="2:44" s="1" customFormat="1" ht="6.95" customHeight="1">
      <c r="B34" s="32"/>
      <c r="AR34" s="32"/>
    </row>
    <row r="35" spans="2:44" s="1" customFormat="1" ht="25.9" customHeight="1">
      <c r="B35" s="32"/>
      <c r="C35" s="37"/>
      <c r="D35" s="38" t="s">
        <v>48</v>
      </c>
      <c r="E35" s="39"/>
      <c r="F35" s="39"/>
      <c r="G35" s="39"/>
      <c r="H35" s="39"/>
      <c r="I35" s="39"/>
      <c r="J35" s="39"/>
      <c r="K35" s="39"/>
      <c r="L35" s="39"/>
      <c r="M35" s="39"/>
      <c r="N35" s="39"/>
      <c r="O35" s="39"/>
      <c r="P35" s="39"/>
      <c r="Q35" s="39"/>
      <c r="R35" s="39"/>
      <c r="S35" s="39"/>
      <c r="T35" s="40" t="s">
        <v>49</v>
      </c>
      <c r="U35" s="39"/>
      <c r="V35" s="39"/>
      <c r="W35" s="39"/>
      <c r="X35" s="283" t="s">
        <v>50</v>
      </c>
      <c r="Y35" s="284"/>
      <c r="Z35" s="284"/>
      <c r="AA35" s="284"/>
      <c r="AB35" s="284"/>
      <c r="AC35" s="39"/>
      <c r="AD35" s="39"/>
      <c r="AE35" s="39"/>
      <c r="AF35" s="39"/>
      <c r="AG35" s="39"/>
      <c r="AH35" s="39"/>
      <c r="AI35" s="39"/>
      <c r="AJ35" s="39"/>
      <c r="AK35" s="285">
        <f>SUM(AK26:AK33)</f>
        <v>0</v>
      </c>
      <c r="AL35" s="284"/>
      <c r="AM35" s="284"/>
      <c r="AN35" s="284"/>
      <c r="AO35" s="286"/>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51</v>
      </c>
      <c r="AR42" s="32"/>
    </row>
    <row r="43" spans="2:44" s="1" customFormat="1" ht="6.95" customHeight="1">
      <c r="B43" s="32"/>
      <c r="AR43" s="32"/>
    </row>
    <row r="44" spans="2:44" s="3" customFormat="1" ht="12" customHeight="1">
      <c r="B44" s="45"/>
      <c r="C44" s="27" t="s">
        <v>13</v>
      </c>
      <c r="L44" s="3" t="str">
        <f>K5</f>
        <v>AK2304</v>
      </c>
      <c r="AR44" s="45"/>
    </row>
    <row r="45" spans="2:44" s="4" customFormat="1" ht="36.95" customHeight="1">
      <c r="B45" s="46"/>
      <c r="C45" s="47" t="s">
        <v>16</v>
      </c>
      <c r="L45" s="271" t="str">
        <f>K6</f>
        <v>VÝMĚNA STŘEŠNÍCH OKEN V OBJEKTU KŘ HZS ÚSTECKÉHO KRAJE,HOROVA 10,ÚSTÍ N.L.-REVIZE 06/2023</v>
      </c>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R45" s="46"/>
    </row>
    <row r="46" spans="2:44" s="1" customFormat="1" ht="6.95" customHeight="1">
      <c r="B46" s="32"/>
      <c r="AR46" s="32"/>
    </row>
    <row r="47" spans="2:44" s="1" customFormat="1" ht="12" customHeight="1">
      <c r="B47" s="32"/>
      <c r="C47" s="27" t="s">
        <v>21</v>
      </c>
      <c r="L47" s="48" t="str">
        <f>IF(K8="","",K8)</f>
        <v>Horova 1340/10, Ústí n.L.</v>
      </c>
      <c r="AI47" s="27" t="s">
        <v>23</v>
      </c>
      <c r="AM47" s="273" t="str">
        <f>IF(AN8="","",AN8)</f>
        <v>26. 6. 2023</v>
      </c>
      <c r="AN47" s="273"/>
      <c r="AR47" s="32"/>
    </row>
    <row r="48" spans="2:44" s="1" customFormat="1" ht="6.95" customHeight="1">
      <c r="B48" s="32"/>
      <c r="AR48" s="32"/>
    </row>
    <row r="49" spans="2:56" s="1" customFormat="1" ht="25.7" customHeight="1">
      <c r="B49" s="32"/>
      <c r="C49" s="27" t="s">
        <v>25</v>
      </c>
      <c r="L49" s="3" t="str">
        <f>IF(E11="","",E11)</f>
        <v>ČR-HZS ÚSTECKÉHO KRAJE,Horova 10,Ústí n.L.</v>
      </c>
      <c r="AI49" s="27" t="s">
        <v>31</v>
      </c>
      <c r="AM49" s="274" t="str">
        <f>IF(E17="","",E17)</f>
        <v>AK Jiřího z Poděbrad 56/1, Děčín 6</v>
      </c>
      <c r="AN49" s="275"/>
      <c r="AO49" s="275"/>
      <c r="AP49" s="275"/>
      <c r="AR49" s="32"/>
      <c r="AS49" s="276" t="s">
        <v>52</v>
      </c>
      <c r="AT49" s="277"/>
      <c r="AU49" s="50"/>
      <c r="AV49" s="50"/>
      <c r="AW49" s="50"/>
      <c r="AX49" s="50"/>
      <c r="AY49" s="50"/>
      <c r="AZ49" s="50"/>
      <c r="BA49" s="50"/>
      <c r="BB49" s="50"/>
      <c r="BC49" s="50"/>
      <c r="BD49" s="51"/>
    </row>
    <row r="50" spans="2:56" s="1" customFormat="1" ht="15.2" customHeight="1">
      <c r="B50" s="32"/>
      <c r="C50" s="27" t="s">
        <v>29</v>
      </c>
      <c r="L50" s="3" t="str">
        <f>IF(E14="Vyplň údaj","",E14)</f>
        <v/>
      </c>
      <c r="AI50" s="27" t="s">
        <v>34</v>
      </c>
      <c r="AM50" s="274" t="str">
        <f>IF(E20="","",E20)</f>
        <v xml:space="preserve">Nina Blavková Děčín </v>
      </c>
      <c r="AN50" s="275"/>
      <c r="AO50" s="275"/>
      <c r="AP50" s="275"/>
      <c r="AR50" s="32"/>
      <c r="AS50" s="278"/>
      <c r="AT50" s="279"/>
      <c r="BD50" s="53"/>
    </row>
    <row r="51" spans="2:56" s="1" customFormat="1" ht="10.9" customHeight="1">
      <c r="B51" s="32"/>
      <c r="AR51" s="32"/>
      <c r="AS51" s="278"/>
      <c r="AT51" s="279"/>
      <c r="BD51" s="53"/>
    </row>
    <row r="52" spans="2:56" s="1" customFormat="1" ht="29.25" customHeight="1">
      <c r="B52" s="32"/>
      <c r="C52" s="267" t="s">
        <v>53</v>
      </c>
      <c r="D52" s="268"/>
      <c r="E52" s="268"/>
      <c r="F52" s="268"/>
      <c r="G52" s="268"/>
      <c r="H52" s="54"/>
      <c r="I52" s="269" t="s">
        <v>54</v>
      </c>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70" t="s">
        <v>55</v>
      </c>
      <c r="AH52" s="268"/>
      <c r="AI52" s="268"/>
      <c r="AJ52" s="268"/>
      <c r="AK52" s="268"/>
      <c r="AL52" s="268"/>
      <c r="AM52" s="268"/>
      <c r="AN52" s="269" t="s">
        <v>56</v>
      </c>
      <c r="AO52" s="268"/>
      <c r="AP52" s="268"/>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65">
        <f>ROUND(SUM(AG55:AG56),1)</f>
        <v>0</v>
      </c>
      <c r="AH54" s="265"/>
      <c r="AI54" s="265"/>
      <c r="AJ54" s="265"/>
      <c r="AK54" s="265"/>
      <c r="AL54" s="265"/>
      <c r="AM54" s="265"/>
      <c r="AN54" s="266">
        <f>SUM(AG54,AT54)</f>
        <v>0</v>
      </c>
      <c r="AO54" s="266"/>
      <c r="AP54" s="266"/>
      <c r="AQ54" s="64" t="s">
        <v>19</v>
      </c>
      <c r="AR54" s="60"/>
      <c r="AS54" s="65">
        <f>ROUND(SUM(AS55:AS56),1)</f>
        <v>0</v>
      </c>
      <c r="AT54" s="66">
        <f>ROUND(SUM(AV54:AW54),1)</f>
        <v>0</v>
      </c>
      <c r="AU54" s="67">
        <f>ROUND(SUM(AU55:AU56),5)</f>
        <v>0</v>
      </c>
      <c r="AV54" s="66">
        <f>ROUND(AZ54*L29,1)</f>
        <v>0</v>
      </c>
      <c r="AW54" s="66">
        <f>ROUND(BA54*L30,1)</f>
        <v>0</v>
      </c>
      <c r="AX54" s="66">
        <f>ROUND(BB54*L29,1)</f>
        <v>0</v>
      </c>
      <c r="AY54" s="66">
        <f>ROUND(BC54*L30,1)</f>
        <v>0</v>
      </c>
      <c r="AZ54" s="66">
        <f>ROUND(SUM(AZ55:AZ56),1)</f>
        <v>0</v>
      </c>
      <c r="BA54" s="66">
        <f>ROUND(SUM(BA55:BA56),1)</f>
        <v>0</v>
      </c>
      <c r="BB54" s="66">
        <f>ROUND(SUM(BB55:BB56),1)</f>
        <v>0</v>
      </c>
      <c r="BC54" s="66">
        <f>ROUND(SUM(BC55:BC56),1)</f>
        <v>0</v>
      </c>
      <c r="BD54" s="68">
        <f>ROUND(SUM(BD55:BD56),1)</f>
        <v>0</v>
      </c>
      <c r="BS54" s="69" t="s">
        <v>71</v>
      </c>
      <c r="BT54" s="69" t="s">
        <v>72</v>
      </c>
      <c r="BU54" s="70" t="s">
        <v>73</v>
      </c>
      <c r="BV54" s="69" t="s">
        <v>74</v>
      </c>
      <c r="BW54" s="69" t="s">
        <v>5</v>
      </c>
      <c r="BX54" s="69" t="s">
        <v>75</v>
      </c>
      <c r="CL54" s="69" t="s">
        <v>19</v>
      </c>
    </row>
    <row r="55" spans="1:91" s="6" customFormat="1" ht="24.75" customHeight="1">
      <c r="A55" s="71" t="s">
        <v>76</v>
      </c>
      <c r="B55" s="72"/>
      <c r="C55" s="73"/>
      <c r="D55" s="264" t="s">
        <v>77</v>
      </c>
      <c r="E55" s="264"/>
      <c r="F55" s="264"/>
      <c r="G55" s="264"/>
      <c r="H55" s="264"/>
      <c r="I55" s="74"/>
      <c r="J55" s="264" t="s">
        <v>78</v>
      </c>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2">
        <f>'01 - VÝMĚNA STŘEŠNÍCH OKE...'!J30</f>
        <v>0</v>
      </c>
      <c r="AH55" s="263"/>
      <c r="AI55" s="263"/>
      <c r="AJ55" s="263"/>
      <c r="AK55" s="263"/>
      <c r="AL55" s="263"/>
      <c r="AM55" s="263"/>
      <c r="AN55" s="262">
        <f>SUM(AG55,AT55)</f>
        <v>0</v>
      </c>
      <c r="AO55" s="263"/>
      <c r="AP55" s="263"/>
      <c r="AQ55" s="75" t="s">
        <v>79</v>
      </c>
      <c r="AR55" s="72"/>
      <c r="AS55" s="76">
        <v>0</v>
      </c>
      <c r="AT55" s="77">
        <f>ROUND(SUM(AV55:AW55),1)</f>
        <v>0</v>
      </c>
      <c r="AU55" s="78">
        <f>'01 - VÝMĚNA STŘEŠNÍCH OKE...'!P96</f>
        <v>0</v>
      </c>
      <c r="AV55" s="77">
        <f>'01 - VÝMĚNA STŘEŠNÍCH OKE...'!J33</f>
        <v>0</v>
      </c>
      <c r="AW55" s="77">
        <f>'01 - VÝMĚNA STŘEŠNÍCH OKE...'!J34</f>
        <v>0</v>
      </c>
      <c r="AX55" s="77">
        <f>'01 - VÝMĚNA STŘEŠNÍCH OKE...'!J35</f>
        <v>0</v>
      </c>
      <c r="AY55" s="77">
        <f>'01 - VÝMĚNA STŘEŠNÍCH OKE...'!J36</f>
        <v>0</v>
      </c>
      <c r="AZ55" s="77">
        <f>'01 - VÝMĚNA STŘEŠNÍCH OKE...'!F33</f>
        <v>0</v>
      </c>
      <c r="BA55" s="77">
        <f>'01 - VÝMĚNA STŘEŠNÍCH OKE...'!F34</f>
        <v>0</v>
      </c>
      <c r="BB55" s="77">
        <f>'01 - VÝMĚNA STŘEŠNÍCH OKE...'!F35</f>
        <v>0</v>
      </c>
      <c r="BC55" s="77">
        <f>'01 - VÝMĚNA STŘEŠNÍCH OKE...'!F36</f>
        <v>0</v>
      </c>
      <c r="BD55" s="79">
        <f>'01 - VÝMĚNA STŘEŠNÍCH OKE...'!F37</f>
        <v>0</v>
      </c>
      <c r="BT55" s="80" t="s">
        <v>80</v>
      </c>
      <c r="BV55" s="80" t="s">
        <v>74</v>
      </c>
      <c r="BW55" s="80" t="s">
        <v>81</v>
      </c>
      <c r="BX55" s="80" t="s">
        <v>5</v>
      </c>
      <c r="CL55" s="80" t="s">
        <v>19</v>
      </c>
      <c r="CM55" s="80" t="s">
        <v>82</v>
      </c>
    </row>
    <row r="56" spans="1:91" s="6" customFormat="1" ht="24.75" customHeight="1">
      <c r="A56" s="71" t="s">
        <v>76</v>
      </c>
      <c r="B56" s="72"/>
      <c r="C56" s="73"/>
      <c r="D56" s="264" t="s">
        <v>83</v>
      </c>
      <c r="E56" s="264"/>
      <c r="F56" s="264"/>
      <c r="G56" s="264"/>
      <c r="H56" s="264"/>
      <c r="I56" s="74"/>
      <c r="J56" s="264" t="s">
        <v>84</v>
      </c>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2">
        <f>'02 - VEDLEJŠÍ ROZPOČTOVÉ ...'!J30</f>
        <v>0</v>
      </c>
      <c r="AH56" s="263"/>
      <c r="AI56" s="263"/>
      <c r="AJ56" s="263"/>
      <c r="AK56" s="263"/>
      <c r="AL56" s="263"/>
      <c r="AM56" s="263"/>
      <c r="AN56" s="262">
        <f>SUM(AG56,AT56)</f>
        <v>0</v>
      </c>
      <c r="AO56" s="263"/>
      <c r="AP56" s="263"/>
      <c r="AQ56" s="75" t="s">
        <v>85</v>
      </c>
      <c r="AR56" s="72"/>
      <c r="AS56" s="81">
        <v>0</v>
      </c>
      <c r="AT56" s="82">
        <f>ROUND(SUM(AV56:AW56),1)</f>
        <v>0</v>
      </c>
      <c r="AU56" s="83">
        <f>'02 - VEDLEJŠÍ ROZPOČTOVÉ ...'!P81</f>
        <v>0</v>
      </c>
      <c r="AV56" s="82">
        <f>'02 - VEDLEJŠÍ ROZPOČTOVÉ ...'!J33</f>
        <v>0</v>
      </c>
      <c r="AW56" s="82">
        <f>'02 - VEDLEJŠÍ ROZPOČTOVÉ ...'!J34</f>
        <v>0</v>
      </c>
      <c r="AX56" s="82">
        <f>'02 - VEDLEJŠÍ ROZPOČTOVÉ ...'!J35</f>
        <v>0</v>
      </c>
      <c r="AY56" s="82">
        <f>'02 - VEDLEJŠÍ ROZPOČTOVÉ ...'!J36</f>
        <v>0</v>
      </c>
      <c r="AZ56" s="82">
        <f>'02 - VEDLEJŠÍ ROZPOČTOVÉ ...'!F33</f>
        <v>0</v>
      </c>
      <c r="BA56" s="82">
        <f>'02 - VEDLEJŠÍ ROZPOČTOVÉ ...'!F34</f>
        <v>0</v>
      </c>
      <c r="BB56" s="82">
        <f>'02 - VEDLEJŠÍ ROZPOČTOVÉ ...'!F35</f>
        <v>0</v>
      </c>
      <c r="BC56" s="82">
        <f>'02 - VEDLEJŠÍ ROZPOČTOVÉ ...'!F36</f>
        <v>0</v>
      </c>
      <c r="BD56" s="84">
        <f>'02 - VEDLEJŠÍ ROZPOČTOVÉ ...'!F37</f>
        <v>0</v>
      </c>
      <c r="BT56" s="80" t="s">
        <v>80</v>
      </c>
      <c r="BV56" s="80" t="s">
        <v>74</v>
      </c>
      <c r="BW56" s="80" t="s">
        <v>86</v>
      </c>
      <c r="BX56" s="80" t="s">
        <v>5</v>
      </c>
      <c r="CL56" s="80" t="s">
        <v>19</v>
      </c>
      <c r="CM56" s="80" t="s">
        <v>82</v>
      </c>
    </row>
    <row r="57" spans="2:44" s="1" customFormat="1" ht="30" customHeight="1">
      <c r="B57" s="32"/>
      <c r="AR57" s="32"/>
    </row>
    <row r="58" spans="2:44" s="1" customFormat="1" ht="6.95" customHeight="1">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32"/>
    </row>
  </sheetData>
  <sheetProtection algorithmName="SHA-512" hashValue="DZaJuIpEyYpe0yylkwa+SB+gNJGR7DiOeldq97NL/VIfahSumcauy6VE19xs3wOoYmkJh8CRGCqPupB33qQEwg==" saltValue="4ent3SnjZArIJV65cU0P3p6j6ycunxdRtQL0vwvz190WGnZLCZUYEi33mBN3CqaO3G5ixbJGJNQ78PpQ+lwjOA=="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01 - VÝMĚNA STŘEŠNÍCH OKE...'!C2" display="/"/>
    <hyperlink ref="A56" location="'02 - VEDLEJŠÍ ROZPOČTOVÉ ...'!C2" display="/"/>
  </hyperlinks>
  <printOptions/>
  <pageMargins left="0.3937007874015748" right="0.3937007874015748" top="0.3937007874015748" bottom="0.3937007874015748" header="0" footer="0"/>
  <pageSetup fitToHeight="100" fitToWidth="1" horizontalDpi="600" verticalDpi="600" orientation="landscape" paperSize="9" scale="9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4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61"/>
      <c r="M2" s="261"/>
      <c r="N2" s="261"/>
      <c r="O2" s="261"/>
      <c r="P2" s="261"/>
      <c r="Q2" s="261"/>
      <c r="R2" s="261"/>
      <c r="S2" s="261"/>
      <c r="T2" s="261"/>
      <c r="U2" s="261"/>
      <c r="V2" s="261"/>
      <c r="AT2" s="17" t="s">
        <v>81</v>
      </c>
    </row>
    <row r="3" spans="2:46" ht="6.95" customHeight="1">
      <c r="B3" s="18"/>
      <c r="C3" s="19"/>
      <c r="D3" s="19"/>
      <c r="E3" s="19"/>
      <c r="F3" s="19"/>
      <c r="G3" s="19"/>
      <c r="H3" s="19"/>
      <c r="I3" s="19"/>
      <c r="J3" s="19"/>
      <c r="K3" s="19"/>
      <c r="L3" s="20"/>
      <c r="AT3" s="17" t="s">
        <v>82</v>
      </c>
    </row>
    <row r="4" spans="2:46" ht="24.95" customHeight="1">
      <c r="B4" s="20"/>
      <c r="D4" s="21" t="s">
        <v>87</v>
      </c>
      <c r="L4" s="20"/>
      <c r="M4" s="85" t="s">
        <v>10</v>
      </c>
      <c r="AT4" s="17" t="s">
        <v>4</v>
      </c>
    </row>
    <row r="5" spans="2:12" ht="6.95" customHeight="1">
      <c r="B5" s="20"/>
      <c r="L5" s="20"/>
    </row>
    <row r="6" spans="2:12" ht="12" customHeight="1">
      <c r="B6" s="20"/>
      <c r="D6" s="27" t="s">
        <v>16</v>
      </c>
      <c r="L6" s="20"/>
    </row>
    <row r="7" spans="2:12" ht="26.25" customHeight="1">
      <c r="B7" s="20"/>
      <c r="E7" s="299" t="str">
        <f>'Rekapitulace stavby'!K6</f>
        <v>VÝMĚNA STŘEŠNÍCH OKEN V OBJEKTU KŘ HZS ÚSTECKÉHO KRAJE,HOROVA 10,ÚSTÍ N.L.-REVIZE 06/2023</v>
      </c>
      <c r="F7" s="300"/>
      <c r="G7" s="300"/>
      <c r="H7" s="300"/>
      <c r="L7" s="20"/>
    </row>
    <row r="8" spans="2:12" s="1" customFormat="1" ht="12" customHeight="1">
      <c r="B8" s="32"/>
      <c r="D8" s="27" t="s">
        <v>88</v>
      </c>
      <c r="L8" s="32"/>
    </row>
    <row r="9" spans="2:12" s="1" customFormat="1" ht="16.5" customHeight="1">
      <c r="B9" s="32"/>
      <c r="E9" s="271" t="s">
        <v>89</v>
      </c>
      <c r="F9" s="298"/>
      <c r="G9" s="298"/>
      <c r="H9" s="298"/>
      <c r="L9" s="32"/>
    </row>
    <row r="10" spans="2:12" s="1" customFormat="1" ht="12">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26. 6. 2023</v>
      </c>
      <c r="L12" s="32"/>
    </row>
    <row r="13" spans="2:12" s="1" customFormat="1" ht="10.9" customHeight="1">
      <c r="B13" s="32"/>
      <c r="L13" s="32"/>
    </row>
    <row r="14" spans="2:12" s="1" customFormat="1" ht="12" customHeight="1">
      <c r="B14" s="32"/>
      <c r="D14" s="27" t="s">
        <v>25</v>
      </c>
      <c r="I14" s="27" t="s">
        <v>26</v>
      </c>
      <c r="J14" s="25" t="s">
        <v>19</v>
      </c>
      <c r="L14" s="32"/>
    </row>
    <row r="15" spans="2:12" s="1" customFormat="1" ht="18" customHeight="1">
      <c r="B15" s="32"/>
      <c r="E15" s="25" t="s">
        <v>27</v>
      </c>
      <c r="I15" s="27" t="s">
        <v>28</v>
      </c>
      <c r="J15" s="25" t="s">
        <v>19</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1" t="str">
        <f>'Rekapitulace stavby'!E14</f>
        <v>Vyplň údaj</v>
      </c>
      <c r="F18" s="290"/>
      <c r="G18" s="290"/>
      <c r="H18" s="290"/>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
        <v>19</v>
      </c>
      <c r="L20" s="32"/>
    </row>
    <row r="21" spans="2:12" s="1" customFormat="1" ht="18" customHeight="1">
      <c r="B21" s="32"/>
      <c r="E21" s="25" t="s">
        <v>32</v>
      </c>
      <c r="I21" s="27" t="s">
        <v>28</v>
      </c>
      <c r="J21" s="25" t="s">
        <v>19</v>
      </c>
      <c r="L21" s="32"/>
    </row>
    <row r="22" spans="2:12" s="1" customFormat="1" ht="6.95" customHeight="1">
      <c r="B22" s="32"/>
      <c r="L22" s="32"/>
    </row>
    <row r="23" spans="2:12" s="1" customFormat="1" ht="12" customHeight="1">
      <c r="B23" s="32"/>
      <c r="D23" s="27" t="s">
        <v>34</v>
      </c>
      <c r="I23" s="27" t="s">
        <v>26</v>
      </c>
      <c r="J23" s="25" t="s">
        <v>19</v>
      </c>
      <c r="L23" s="32"/>
    </row>
    <row r="24" spans="2:12" s="1" customFormat="1" ht="18" customHeight="1">
      <c r="B24" s="32"/>
      <c r="E24" s="25" t="s">
        <v>35</v>
      </c>
      <c r="I24" s="27" t="s">
        <v>28</v>
      </c>
      <c r="J24" s="25" t="s">
        <v>19</v>
      </c>
      <c r="L24" s="32"/>
    </row>
    <row r="25" spans="2:12" s="1" customFormat="1" ht="6.95" customHeight="1">
      <c r="B25" s="32"/>
      <c r="L25" s="32"/>
    </row>
    <row r="26" spans="2:12" s="1" customFormat="1" ht="12" customHeight="1">
      <c r="B26" s="32"/>
      <c r="D26" s="27" t="s">
        <v>36</v>
      </c>
      <c r="L26" s="32"/>
    </row>
    <row r="27" spans="2:12" s="7" customFormat="1" ht="47.25" customHeight="1">
      <c r="B27" s="86"/>
      <c r="E27" s="294" t="s">
        <v>37</v>
      </c>
      <c r="F27" s="294"/>
      <c r="G27" s="294"/>
      <c r="H27" s="294"/>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ROUND(J96,1)</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ROUND((SUM(BE96:BE345)),1)</f>
        <v>0</v>
      </c>
      <c r="I33" s="89">
        <v>0.21</v>
      </c>
      <c r="J33" s="88">
        <f>ROUND(((SUM(BE96:BE345))*I33),1)</f>
        <v>0</v>
      </c>
      <c r="L33" s="32"/>
    </row>
    <row r="34" spans="2:12" s="1" customFormat="1" ht="14.45" customHeight="1">
      <c r="B34" s="32"/>
      <c r="E34" s="27" t="s">
        <v>44</v>
      </c>
      <c r="F34" s="88">
        <f>ROUND((SUM(BF96:BF345)),1)</f>
        <v>0</v>
      </c>
      <c r="I34" s="89">
        <v>0.15</v>
      </c>
      <c r="J34" s="88">
        <f>ROUND(((SUM(BF96:BF345))*I34),1)</f>
        <v>0</v>
      </c>
      <c r="L34" s="32"/>
    </row>
    <row r="35" spans="2:12" s="1" customFormat="1" ht="14.45" customHeight="1" hidden="1">
      <c r="B35" s="32"/>
      <c r="E35" s="27" t="s">
        <v>45</v>
      </c>
      <c r="F35" s="88">
        <f>ROUND((SUM(BG96:BG345)),1)</f>
        <v>0</v>
      </c>
      <c r="I35" s="89">
        <v>0.21</v>
      </c>
      <c r="J35" s="88">
        <f>0</f>
        <v>0</v>
      </c>
      <c r="L35" s="32"/>
    </row>
    <row r="36" spans="2:12" s="1" customFormat="1" ht="14.45" customHeight="1" hidden="1">
      <c r="B36" s="32"/>
      <c r="E36" s="27" t="s">
        <v>46</v>
      </c>
      <c r="F36" s="88">
        <f>ROUND((SUM(BH96:BH345)),1)</f>
        <v>0</v>
      </c>
      <c r="I36" s="89">
        <v>0.15</v>
      </c>
      <c r="J36" s="88">
        <f>0</f>
        <v>0</v>
      </c>
      <c r="L36" s="32"/>
    </row>
    <row r="37" spans="2:12" s="1" customFormat="1" ht="14.45" customHeight="1" hidden="1">
      <c r="B37" s="32"/>
      <c r="E37" s="27" t="s">
        <v>47</v>
      </c>
      <c r="F37" s="88">
        <f>ROUND((SUM(BI96:BI345)),1)</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90</v>
      </c>
      <c r="L45" s="32"/>
    </row>
    <row r="46" spans="2:12" s="1" customFormat="1" ht="6.95" customHeight="1">
      <c r="B46" s="32"/>
      <c r="L46" s="32"/>
    </row>
    <row r="47" spans="2:12" s="1" customFormat="1" ht="12" customHeight="1">
      <c r="B47" s="32"/>
      <c r="C47" s="27" t="s">
        <v>16</v>
      </c>
      <c r="L47" s="32"/>
    </row>
    <row r="48" spans="2:12" s="1" customFormat="1" ht="26.25" customHeight="1">
      <c r="B48" s="32"/>
      <c r="E48" s="299" t="str">
        <f>E7</f>
        <v>VÝMĚNA STŘEŠNÍCH OKEN V OBJEKTU KŘ HZS ÚSTECKÉHO KRAJE,HOROVA 10,ÚSTÍ N.L.-REVIZE 06/2023</v>
      </c>
      <c r="F48" s="300"/>
      <c r="G48" s="300"/>
      <c r="H48" s="300"/>
      <c r="L48" s="32"/>
    </row>
    <row r="49" spans="2:12" s="1" customFormat="1" ht="12" customHeight="1">
      <c r="B49" s="32"/>
      <c r="C49" s="27" t="s">
        <v>88</v>
      </c>
      <c r="L49" s="32"/>
    </row>
    <row r="50" spans="2:12" s="1" customFormat="1" ht="16.5" customHeight="1">
      <c r="B50" s="32"/>
      <c r="E50" s="271" t="str">
        <f>E9</f>
        <v>01 - VÝMĚNA STŘEŠNÍCH OKEN - REVIZE 06/2023</v>
      </c>
      <c r="F50" s="298"/>
      <c r="G50" s="298"/>
      <c r="H50" s="298"/>
      <c r="L50" s="32"/>
    </row>
    <row r="51" spans="2:12" s="1" customFormat="1" ht="6.95" customHeight="1">
      <c r="B51" s="32"/>
      <c r="L51" s="32"/>
    </row>
    <row r="52" spans="2:12" s="1" customFormat="1" ht="12" customHeight="1">
      <c r="B52" s="32"/>
      <c r="C52" s="27" t="s">
        <v>21</v>
      </c>
      <c r="F52" s="25" t="str">
        <f>F12</f>
        <v>Horova 1340/10, Ústí n.L.</v>
      </c>
      <c r="I52" s="27" t="s">
        <v>23</v>
      </c>
      <c r="J52" s="49" t="str">
        <f>IF(J12="","",J12)</f>
        <v>26. 6. 2023</v>
      </c>
      <c r="L52" s="32"/>
    </row>
    <row r="53" spans="2:12" s="1" customFormat="1" ht="6.95" customHeight="1">
      <c r="B53" s="32"/>
      <c r="L53" s="32"/>
    </row>
    <row r="54" spans="2:12" s="1" customFormat="1" ht="25.7" customHeight="1">
      <c r="B54" s="32"/>
      <c r="C54" s="27" t="s">
        <v>25</v>
      </c>
      <c r="F54" s="25" t="str">
        <f>E15</f>
        <v>ČR-HZS ÚSTECKÉHO KRAJE,Horova 10,Ústí n.L.</v>
      </c>
      <c r="I54" s="27" t="s">
        <v>31</v>
      </c>
      <c r="J54" s="30" t="str">
        <f>E21</f>
        <v>AK Jiřího z Poděbrad 56/1, Děčín 6</v>
      </c>
      <c r="L54" s="32"/>
    </row>
    <row r="55" spans="2:12" s="1" customFormat="1" ht="15.2" customHeight="1">
      <c r="B55" s="32"/>
      <c r="C55" s="27" t="s">
        <v>29</v>
      </c>
      <c r="F55" s="25" t="str">
        <f>IF(E18="","",E18)</f>
        <v>Vyplň údaj</v>
      </c>
      <c r="I55" s="27" t="s">
        <v>34</v>
      </c>
      <c r="J55" s="30" t="str">
        <f>E24</f>
        <v xml:space="preserve">Nina Blavková Děčín </v>
      </c>
      <c r="L55" s="32"/>
    </row>
    <row r="56" spans="2:12" s="1" customFormat="1" ht="10.35" customHeight="1">
      <c r="B56" s="32"/>
      <c r="L56" s="32"/>
    </row>
    <row r="57" spans="2:12" s="1" customFormat="1" ht="29.25" customHeight="1">
      <c r="B57" s="32"/>
      <c r="C57" s="96" t="s">
        <v>91</v>
      </c>
      <c r="D57" s="90"/>
      <c r="E57" s="90"/>
      <c r="F57" s="90"/>
      <c r="G57" s="90"/>
      <c r="H57" s="90"/>
      <c r="I57" s="90"/>
      <c r="J57" s="97" t="s">
        <v>92</v>
      </c>
      <c r="K57" s="90"/>
      <c r="L57" s="32"/>
    </row>
    <row r="58" spans="2:12" s="1" customFormat="1" ht="10.35" customHeight="1">
      <c r="B58" s="32"/>
      <c r="L58" s="32"/>
    </row>
    <row r="59" spans="2:47" s="1" customFormat="1" ht="22.9" customHeight="1">
      <c r="B59" s="32"/>
      <c r="C59" s="98" t="s">
        <v>70</v>
      </c>
      <c r="J59" s="63">
        <f>J96</f>
        <v>0</v>
      </c>
      <c r="L59" s="32"/>
      <c r="AU59" s="17" t="s">
        <v>93</v>
      </c>
    </row>
    <row r="60" spans="2:12" s="8" customFormat="1" ht="24.95" customHeight="1">
      <c r="B60" s="99"/>
      <c r="D60" s="100" t="s">
        <v>94</v>
      </c>
      <c r="E60" s="101"/>
      <c r="F60" s="101"/>
      <c r="G60" s="101"/>
      <c r="H60" s="101"/>
      <c r="I60" s="101"/>
      <c r="J60" s="102">
        <f>J97</f>
        <v>0</v>
      </c>
      <c r="L60" s="99"/>
    </row>
    <row r="61" spans="2:12" s="9" customFormat="1" ht="19.9" customHeight="1">
      <c r="B61" s="103"/>
      <c r="D61" s="104" t="s">
        <v>95</v>
      </c>
      <c r="E61" s="105"/>
      <c r="F61" s="105"/>
      <c r="G61" s="105"/>
      <c r="H61" s="105"/>
      <c r="I61" s="105"/>
      <c r="J61" s="106">
        <f>J98</f>
        <v>0</v>
      </c>
      <c r="L61" s="103"/>
    </row>
    <row r="62" spans="2:12" s="9" customFormat="1" ht="14.85" customHeight="1">
      <c r="B62" s="103"/>
      <c r="D62" s="104" t="s">
        <v>96</v>
      </c>
      <c r="E62" s="105"/>
      <c r="F62" s="105"/>
      <c r="G62" s="105"/>
      <c r="H62" s="105"/>
      <c r="I62" s="105"/>
      <c r="J62" s="106">
        <f>J99</f>
        <v>0</v>
      </c>
      <c r="L62" s="103"/>
    </row>
    <row r="63" spans="2:12" s="9" customFormat="1" ht="14.85" customHeight="1">
      <c r="B63" s="103"/>
      <c r="D63" s="104" t="s">
        <v>97</v>
      </c>
      <c r="E63" s="105"/>
      <c r="F63" s="105"/>
      <c r="G63" s="105"/>
      <c r="H63" s="105"/>
      <c r="I63" s="105"/>
      <c r="J63" s="106">
        <f>J136</f>
        <v>0</v>
      </c>
      <c r="L63" s="103"/>
    </row>
    <row r="64" spans="2:12" s="9" customFormat="1" ht="14.85" customHeight="1">
      <c r="B64" s="103"/>
      <c r="D64" s="104" t="s">
        <v>98</v>
      </c>
      <c r="E64" s="105"/>
      <c r="F64" s="105"/>
      <c r="G64" s="105"/>
      <c r="H64" s="105"/>
      <c r="I64" s="105"/>
      <c r="J64" s="106">
        <f>J145</f>
        <v>0</v>
      </c>
      <c r="L64" s="103"/>
    </row>
    <row r="65" spans="2:12" s="9" customFormat="1" ht="19.9" customHeight="1">
      <c r="B65" s="103"/>
      <c r="D65" s="104" t="s">
        <v>99</v>
      </c>
      <c r="E65" s="105"/>
      <c r="F65" s="105"/>
      <c r="G65" s="105"/>
      <c r="H65" s="105"/>
      <c r="I65" s="105"/>
      <c r="J65" s="106">
        <f>J178</f>
        <v>0</v>
      </c>
      <c r="L65" s="103"/>
    </row>
    <row r="66" spans="2:12" s="9" customFormat="1" ht="19.9" customHeight="1">
      <c r="B66" s="103"/>
      <c r="D66" s="104" t="s">
        <v>100</v>
      </c>
      <c r="E66" s="105"/>
      <c r="F66" s="105"/>
      <c r="G66" s="105"/>
      <c r="H66" s="105"/>
      <c r="I66" s="105"/>
      <c r="J66" s="106">
        <f>J205</f>
        <v>0</v>
      </c>
      <c r="L66" s="103"/>
    </row>
    <row r="67" spans="2:12" s="8" customFormat="1" ht="24.95" customHeight="1">
      <c r="B67" s="99"/>
      <c r="D67" s="100" t="s">
        <v>101</v>
      </c>
      <c r="E67" s="101"/>
      <c r="F67" s="101"/>
      <c r="G67" s="101"/>
      <c r="H67" s="101"/>
      <c r="I67" s="101"/>
      <c r="J67" s="102">
        <f>J210</f>
        <v>0</v>
      </c>
      <c r="L67" s="99"/>
    </row>
    <row r="68" spans="2:12" s="9" customFormat="1" ht="19.9" customHeight="1">
      <c r="B68" s="103"/>
      <c r="D68" s="104" t="s">
        <v>102</v>
      </c>
      <c r="E68" s="105"/>
      <c r="F68" s="105"/>
      <c r="G68" s="105"/>
      <c r="H68" s="105"/>
      <c r="I68" s="105"/>
      <c r="J68" s="106">
        <f>J211</f>
        <v>0</v>
      </c>
      <c r="L68" s="103"/>
    </row>
    <row r="69" spans="2:12" s="9" customFormat="1" ht="19.9" customHeight="1">
      <c r="B69" s="103"/>
      <c r="D69" s="104" t="s">
        <v>103</v>
      </c>
      <c r="E69" s="105"/>
      <c r="F69" s="105"/>
      <c r="G69" s="105"/>
      <c r="H69" s="105"/>
      <c r="I69" s="105"/>
      <c r="J69" s="106">
        <f>J220</f>
        <v>0</v>
      </c>
      <c r="L69" s="103"/>
    </row>
    <row r="70" spans="2:12" s="9" customFormat="1" ht="19.9" customHeight="1">
      <c r="B70" s="103"/>
      <c r="D70" s="104" t="s">
        <v>104</v>
      </c>
      <c r="E70" s="105"/>
      <c r="F70" s="105"/>
      <c r="G70" s="105"/>
      <c r="H70" s="105"/>
      <c r="I70" s="105"/>
      <c r="J70" s="106">
        <f>J227</f>
        <v>0</v>
      </c>
      <c r="L70" s="103"/>
    </row>
    <row r="71" spans="2:12" s="9" customFormat="1" ht="19.9" customHeight="1">
      <c r="B71" s="103"/>
      <c r="D71" s="104" t="s">
        <v>105</v>
      </c>
      <c r="E71" s="105"/>
      <c r="F71" s="105"/>
      <c r="G71" s="105"/>
      <c r="H71" s="105"/>
      <c r="I71" s="105"/>
      <c r="J71" s="106">
        <f>J265</f>
        <v>0</v>
      </c>
      <c r="L71" s="103"/>
    </row>
    <row r="72" spans="2:12" s="9" customFormat="1" ht="19.9" customHeight="1">
      <c r="B72" s="103"/>
      <c r="D72" s="104" t="s">
        <v>106</v>
      </c>
      <c r="E72" s="105"/>
      <c r="F72" s="105"/>
      <c r="G72" s="105"/>
      <c r="H72" s="105"/>
      <c r="I72" s="105"/>
      <c r="J72" s="106">
        <f>J286</f>
        <v>0</v>
      </c>
      <c r="L72" s="103"/>
    </row>
    <row r="73" spans="2:12" s="9" customFormat="1" ht="19.9" customHeight="1">
      <c r="B73" s="103"/>
      <c r="D73" s="104" t="s">
        <v>107</v>
      </c>
      <c r="E73" s="105"/>
      <c r="F73" s="105"/>
      <c r="G73" s="105"/>
      <c r="H73" s="105"/>
      <c r="I73" s="105"/>
      <c r="J73" s="106">
        <f>J303</f>
        <v>0</v>
      </c>
      <c r="L73" s="103"/>
    </row>
    <row r="74" spans="2:12" s="9" customFormat="1" ht="19.9" customHeight="1">
      <c r="B74" s="103"/>
      <c r="D74" s="104" t="s">
        <v>108</v>
      </c>
      <c r="E74" s="105"/>
      <c r="F74" s="105"/>
      <c r="G74" s="105"/>
      <c r="H74" s="105"/>
      <c r="I74" s="105"/>
      <c r="J74" s="106">
        <f>J324</f>
        <v>0</v>
      </c>
      <c r="L74" s="103"/>
    </row>
    <row r="75" spans="2:12" s="9" customFormat="1" ht="19.9" customHeight="1">
      <c r="B75" s="103"/>
      <c r="D75" s="104" t="s">
        <v>109</v>
      </c>
      <c r="E75" s="105"/>
      <c r="F75" s="105"/>
      <c r="G75" s="105"/>
      <c r="H75" s="105"/>
      <c r="I75" s="105"/>
      <c r="J75" s="106">
        <f>J329</f>
        <v>0</v>
      </c>
      <c r="L75" s="103"/>
    </row>
    <row r="76" spans="2:12" s="8" customFormat="1" ht="24.95" customHeight="1">
      <c r="B76" s="99"/>
      <c r="D76" s="100" t="s">
        <v>110</v>
      </c>
      <c r="E76" s="101"/>
      <c r="F76" s="101"/>
      <c r="G76" s="101"/>
      <c r="H76" s="101"/>
      <c r="I76" s="101"/>
      <c r="J76" s="102">
        <f>J342</f>
        <v>0</v>
      </c>
      <c r="L76" s="99"/>
    </row>
    <row r="77" spans="2:12" s="1" customFormat="1" ht="21.75" customHeight="1">
      <c r="B77" s="32"/>
      <c r="L77" s="32"/>
    </row>
    <row r="78" spans="2:12" s="1" customFormat="1" ht="6.95" customHeight="1">
      <c r="B78" s="41"/>
      <c r="C78" s="42"/>
      <c r="D78" s="42"/>
      <c r="E78" s="42"/>
      <c r="F78" s="42"/>
      <c r="G78" s="42"/>
      <c r="H78" s="42"/>
      <c r="I78" s="42"/>
      <c r="J78" s="42"/>
      <c r="K78" s="42"/>
      <c r="L78" s="32"/>
    </row>
    <row r="82" spans="2:12" s="1" customFormat="1" ht="6.95" customHeight="1">
      <c r="B82" s="43"/>
      <c r="C82" s="44"/>
      <c r="D82" s="44"/>
      <c r="E82" s="44"/>
      <c r="F82" s="44"/>
      <c r="G82" s="44"/>
      <c r="H82" s="44"/>
      <c r="I82" s="44"/>
      <c r="J82" s="44"/>
      <c r="K82" s="44"/>
      <c r="L82" s="32"/>
    </row>
    <row r="83" spans="2:12" s="1" customFormat="1" ht="24.95" customHeight="1">
      <c r="B83" s="32"/>
      <c r="C83" s="21" t="s">
        <v>111</v>
      </c>
      <c r="L83" s="32"/>
    </row>
    <row r="84" spans="2:12" s="1" customFormat="1" ht="6.95" customHeight="1">
      <c r="B84" s="32"/>
      <c r="L84" s="32"/>
    </row>
    <row r="85" spans="2:12" s="1" customFormat="1" ht="12" customHeight="1">
      <c r="B85" s="32"/>
      <c r="C85" s="27" t="s">
        <v>16</v>
      </c>
      <c r="L85" s="32"/>
    </row>
    <row r="86" spans="2:12" s="1" customFormat="1" ht="26.25" customHeight="1">
      <c r="B86" s="32"/>
      <c r="E86" s="299" t="str">
        <f>E7</f>
        <v>VÝMĚNA STŘEŠNÍCH OKEN V OBJEKTU KŘ HZS ÚSTECKÉHO KRAJE,HOROVA 10,ÚSTÍ N.L.-REVIZE 06/2023</v>
      </c>
      <c r="F86" s="300"/>
      <c r="G86" s="300"/>
      <c r="H86" s="300"/>
      <c r="L86" s="32"/>
    </row>
    <row r="87" spans="2:12" s="1" customFormat="1" ht="12" customHeight="1">
      <c r="B87" s="32"/>
      <c r="C87" s="27" t="s">
        <v>88</v>
      </c>
      <c r="L87" s="32"/>
    </row>
    <row r="88" spans="2:12" s="1" customFormat="1" ht="16.5" customHeight="1">
      <c r="B88" s="32"/>
      <c r="E88" s="271" t="str">
        <f>E9</f>
        <v>01 - VÝMĚNA STŘEŠNÍCH OKEN - REVIZE 06/2023</v>
      </c>
      <c r="F88" s="298"/>
      <c r="G88" s="298"/>
      <c r="H88" s="298"/>
      <c r="L88" s="32"/>
    </row>
    <row r="89" spans="2:12" s="1" customFormat="1" ht="6.95" customHeight="1">
      <c r="B89" s="32"/>
      <c r="L89" s="32"/>
    </row>
    <row r="90" spans="2:12" s="1" customFormat="1" ht="12" customHeight="1">
      <c r="B90" s="32"/>
      <c r="C90" s="27" t="s">
        <v>21</v>
      </c>
      <c r="F90" s="25" t="str">
        <f>F12</f>
        <v>Horova 1340/10, Ústí n.L.</v>
      </c>
      <c r="I90" s="27" t="s">
        <v>23</v>
      </c>
      <c r="J90" s="49" t="str">
        <f>IF(J12="","",J12)</f>
        <v>26. 6. 2023</v>
      </c>
      <c r="L90" s="32"/>
    </row>
    <row r="91" spans="2:12" s="1" customFormat="1" ht="6.95" customHeight="1">
      <c r="B91" s="32"/>
      <c r="L91" s="32"/>
    </row>
    <row r="92" spans="2:12" s="1" customFormat="1" ht="25.7" customHeight="1">
      <c r="B92" s="32"/>
      <c r="C92" s="27" t="s">
        <v>25</v>
      </c>
      <c r="F92" s="25" t="str">
        <f>E15</f>
        <v>ČR-HZS ÚSTECKÉHO KRAJE,Horova 10,Ústí n.L.</v>
      </c>
      <c r="I92" s="27" t="s">
        <v>31</v>
      </c>
      <c r="J92" s="30" t="str">
        <f>E21</f>
        <v>AK Jiřího z Poděbrad 56/1, Děčín 6</v>
      </c>
      <c r="L92" s="32"/>
    </row>
    <row r="93" spans="2:12" s="1" customFormat="1" ht="15.2" customHeight="1">
      <c r="B93" s="32"/>
      <c r="C93" s="27" t="s">
        <v>29</v>
      </c>
      <c r="F93" s="25" t="str">
        <f>IF(E18="","",E18)</f>
        <v>Vyplň údaj</v>
      </c>
      <c r="I93" s="27" t="s">
        <v>34</v>
      </c>
      <c r="J93" s="30" t="str">
        <f>E24</f>
        <v xml:space="preserve">Nina Blavková Děčín </v>
      </c>
      <c r="L93" s="32"/>
    </row>
    <row r="94" spans="2:12" s="1" customFormat="1" ht="10.35" customHeight="1">
      <c r="B94" s="32"/>
      <c r="L94" s="32"/>
    </row>
    <row r="95" spans="2:21" s="10" customFormat="1" ht="29.25" customHeight="1">
      <c r="B95" s="107"/>
      <c r="C95" s="108" t="s">
        <v>112</v>
      </c>
      <c r="D95" s="109" t="s">
        <v>57</v>
      </c>
      <c r="E95" s="109" t="s">
        <v>53</v>
      </c>
      <c r="F95" s="109" t="s">
        <v>54</v>
      </c>
      <c r="G95" s="109" t="s">
        <v>113</v>
      </c>
      <c r="H95" s="109" t="s">
        <v>114</v>
      </c>
      <c r="I95" s="109" t="s">
        <v>115</v>
      </c>
      <c r="J95" s="109" t="s">
        <v>92</v>
      </c>
      <c r="K95" s="110" t="s">
        <v>116</v>
      </c>
      <c r="L95" s="107"/>
      <c r="M95" s="56" t="s">
        <v>19</v>
      </c>
      <c r="N95" s="57" t="s">
        <v>42</v>
      </c>
      <c r="O95" s="57" t="s">
        <v>117</v>
      </c>
      <c r="P95" s="57" t="s">
        <v>118</v>
      </c>
      <c r="Q95" s="57" t="s">
        <v>119</v>
      </c>
      <c r="R95" s="57" t="s">
        <v>120</v>
      </c>
      <c r="S95" s="57" t="s">
        <v>121</v>
      </c>
      <c r="T95" s="57" t="s">
        <v>122</v>
      </c>
      <c r="U95" s="58" t="s">
        <v>123</v>
      </c>
    </row>
    <row r="96" spans="2:63" s="1" customFormat="1" ht="22.9" customHeight="1">
      <c r="B96" s="32"/>
      <c r="C96" s="61" t="s">
        <v>124</v>
      </c>
      <c r="J96" s="111">
        <f>BK96</f>
        <v>0</v>
      </c>
      <c r="L96" s="32"/>
      <c r="M96" s="59"/>
      <c r="N96" s="50"/>
      <c r="O96" s="50"/>
      <c r="P96" s="112">
        <f>P97+P210+P342</f>
        <v>0</v>
      </c>
      <c r="Q96" s="50"/>
      <c r="R96" s="112">
        <f>R97+R210+R342</f>
        <v>1.0936998902</v>
      </c>
      <c r="S96" s="50"/>
      <c r="T96" s="112">
        <f>T97+T210+T342</f>
        <v>1.2835188000000002</v>
      </c>
      <c r="U96" s="51"/>
      <c r="AT96" s="17" t="s">
        <v>71</v>
      </c>
      <c r="AU96" s="17" t="s">
        <v>93</v>
      </c>
      <c r="BK96" s="113">
        <f>BK97+BK210+BK342</f>
        <v>0</v>
      </c>
    </row>
    <row r="97" spans="2:63" s="11" customFormat="1" ht="25.9" customHeight="1">
      <c r="B97" s="114"/>
      <c r="D97" s="115" t="s">
        <v>71</v>
      </c>
      <c r="E97" s="116" t="s">
        <v>125</v>
      </c>
      <c r="F97" s="116" t="s">
        <v>126</v>
      </c>
      <c r="I97" s="117"/>
      <c r="J97" s="118">
        <f>BK97</f>
        <v>0</v>
      </c>
      <c r="L97" s="114"/>
      <c r="M97" s="119"/>
      <c r="P97" s="120">
        <f>P98+P178+P205</f>
        <v>0</v>
      </c>
      <c r="R97" s="120">
        <f>R98+R178+R205</f>
        <v>0.00105</v>
      </c>
      <c r="T97" s="120">
        <f>T98+T178+T205</f>
        <v>1.2835188000000002</v>
      </c>
      <c r="U97" s="121"/>
      <c r="AR97" s="115" t="s">
        <v>80</v>
      </c>
      <c r="AT97" s="122" t="s">
        <v>71</v>
      </c>
      <c r="AU97" s="122" t="s">
        <v>72</v>
      </c>
      <c r="AY97" s="115" t="s">
        <v>127</v>
      </c>
      <c r="BK97" s="123">
        <f>BK98+BK178+BK205</f>
        <v>0</v>
      </c>
    </row>
    <row r="98" spans="2:63" s="11" customFormat="1" ht="22.9" customHeight="1">
      <c r="B98" s="114"/>
      <c r="D98" s="115" t="s">
        <v>71</v>
      </c>
      <c r="E98" s="124" t="s">
        <v>128</v>
      </c>
      <c r="F98" s="124" t="s">
        <v>129</v>
      </c>
      <c r="I98" s="117"/>
      <c r="J98" s="125">
        <f>BK98</f>
        <v>0</v>
      </c>
      <c r="L98" s="114"/>
      <c r="M98" s="119"/>
      <c r="P98" s="120">
        <f>P99+P136+P145</f>
        <v>0</v>
      </c>
      <c r="R98" s="120">
        <f>R99+R136+R145</f>
        <v>0.00105</v>
      </c>
      <c r="T98" s="120">
        <f>T99+T136+T145</f>
        <v>1.2835188000000002</v>
      </c>
      <c r="U98" s="121"/>
      <c r="AR98" s="115" t="s">
        <v>80</v>
      </c>
      <c r="AT98" s="122" t="s">
        <v>71</v>
      </c>
      <c r="AU98" s="122" t="s">
        <v>80</v>
      </c>
      <c r="AY98" s="115" t="s">
        <v>127</v>
      </c>
      <c r="BK98" s="123">
        <f>BK99+BK136+BK145</f>
        <v>0</v>
      </c>
    </row>
    <row r="99" spans="2:63" s="11" customFormat="1" ht="20.85" customHeight="1">
      <c r="B99" s="114"/>
      <c r="D99" s="115" t="s">
        <v>71</v>
      </c>
      <c r="E99" s="124" t="s">
        <v>130</v>
      </c>
      <c r="F99" s="124" t="s">
        <v>131</v>
      </c>
      <c r="I99" s="117"/>
      <c r="J99" s="125">
        <f>BK99</f>
        <v>0</v>
      </c>
      <c r="L99" s="114"/>
      <c r="M99" s="119"/>
      <c r="P99" s="120">
        <f>SUM(P100:P135)</f>
        <v>0</v>
      </c>
      <c r="R99" s="120">
        <f>SUM(R100:R135)</f>
        <v>0</v>
      </c>
      <c r="T99" s="120">
        <f>SUM(T100:T135)</f>
        <v>0</v>
      </c>
      <c r="U99" s="121"/>
      <c r="AR99" s="115" t="s">
        <v>80</v>
      </c>
      <c r="AT99" s="122" t="s">
        <v>71</v>
      </c>
      <c r="AU99" s="122" t="s">
        <v>82</v>
      </c>
      <c r="AY99" s="115" t="s">
        <v>127</v>
      </c>
      <c r="BK99" s="123">
        <f>SUM(BK100:BK135)</f>
        <v>0</v>
      </c>
    </row>
    <row r="100" spans="2:65" s="1" customFormat="1" ht="24.2" customHeight="1">
      <c r="B100" s="32"/>
      <c r="C100" s="126" t="s">
        <v>80</v>
      </c>
      <c r="D100" s="126" t="s">
        <v>132</v>
      </c>
      <c r="E100" s="127" t="s">
        <v>133</v>
      </c>
      <c r="F100" s="128" t="s">
        <v>134</v>
      </c>
      <c r="G100" s="129" t="s">
        <v>135</v>
      </c>
      <c r="H100" s="130">
        <v>54</v>
      </c>
      <c r="I100" s="131"/>
      <c r="J100" s="132">
        <f>ROUND(I100*H100,1)</f>
        <v>0</v>
      </c>
      <c r="K100" s="128" t="s">
        <v>136</v>
      </c>
      <c r="L100" s="32"/>
      <c r="M100" s="133" t="s">
        <v>19</v>
      </c>
      <c r="N100" s="134" t="s">
        <v>43</v>
      </c>
      <c r="P100" s="135">
        <f>O100*H100</f>
        <v>0</v>
      </c>
      <c r="Q100" s="135">
        <v>0</v>
      </c>
      <c r="R100" s="135">
        <f>Q100*H100</f>
        <v>0</v>
      </c>
      <c r="S100" s="135">
        <v>0</v>
      </c>
      <c r="T100" s="135">
        <f>S100*H100</f>
        <v>0</v>
      </c>
      <c r="U100" s="136" t="s">
        <v>19</v>
      </c>
      <c r="AR100" s="137" t="s">
        <v>137</v>
      </c>
      <c r="AT100" s="137" t="s">
        <v>132</v>
      </c>
      <c r="AU100" s="137" t="s">
        <v>138</v>
      </c>
      <c r="AY100" s="17" t="s">
        <v>127</v>
      </c>
      <c r="BE100" s="138">
        <f>IF(N100="základní",J100,0)</f>
        <v>0</v>
      </c>
      <c r="BF100" s="138">
        <f>IF(N100="snížená",J100,0)</f>
        <v>0</v>
      </c>
      <c r="BG100" s="138">
        <f>IF(N100="zákl. přenesená",J100,0)</f>
        <v>0</v>
      </c>
      <c r="BH100" s="138">
        <f>IF(N100="sníž. přenesená",J100,0)</f>
        <v>0</v>
      </c>
      <c r="BI100" s="138">
        <f>IF(N100="nulová",J100,0)</f>
        <v>0</v>
      </c>
      <c r="BJ100" s="17" t="s">
        <v>80</v>
      </c>
      <c r="BK100" s="138">
        <f>ROUND(I100*H100,1)</f>
        <v>0</v>
      </c>
      <c r="BL100" s="17" t="s">
        <v>137</v>
      </c>
      <c r="BM100" s="137" t="s">
        <v>139</v>
      </c>
    </row>
    <row r="101" spans="2:47" s="1" customFormat="1" ht="12">
      <c r="B101" s="32"/>
      <c r="D101" s="139" t="s">
        <v>140</v>
      </c>
      <c r="F101" s="140" t="s">
        <v>141</v>
      </c>
      <c r="I101" s="141"/>
      <c r="L101" s="32"/>
      <c r="M101" s="142"/>
      <c r="U101" s="53"/>
      <c r="AT101" s="17" t="s">
        <v>140</v>
      </c>
      <c r="AU101" s="17" t="s">
        <v>138</v>
      </c>
    </row>
    <row r="102" spans="2:47" s="1" customFormat="1" ht="58.5">
      <c r="B102" s="32"/>
      <c r="D102" s="143" t="s">
        <v>142</v>
      </c>
      <c r="F102" s="144" t="s">
        <v>143</v>
      </c>
      <c r="I102" s="141"/>
      <c r="L102" s="32"/>
      <c r="M102" s="142"/>
      <c r="U102" s="53"/>
      <c r="AT102" s="17" t="s">
        <v>142</v>
      </c>
      <c r="AU102" s="17" t="s">
        <v>138</v>
      </c>
    </row>
    <row r="103" spans="2:51" s="12" customFormat="1" ht="12">
      <c r="B103" s="145"/>
      <c r="D103" s="143" t="s">
        <v>144</v>
      </c>
      <c r="E103" s="146" t="s">
        <v>19</v>
      </c>
      <c r="F103" s="147" t="s">
        <v>145</v>
      </c>
      <c r="H103" s="148">
        <v>54</v>
      </c>
      <c r="I103" s="149"/>
      <c r="L103" s="145"/>
      <c r="M103" s="150"/>
      <c r="U103" s="151"/>
      <c r="AT103" s="146" t="s">
        <v>144</v>
      </c>
      <c r="AU103" s="146" t="s">
        <v>138</v>
      </c>
      <c r="AV103" s="12" t="s">
        <v>82</v>
      </c>
      <c r="AW103" s="12" t="s">
        <v>33</v>
      </c>
      <c r="AX103" s="12" t="s">
        <v>80</v>
      </c>
      <c r="AY103" s="146" t="s">
        <v>127</v>
      </c>
    </row>
    <row r="104" spans="2:65" s="1" customFormat="1" ht="24.2" customHeight="1">
      <c r="B104" s="32"/>
      <c r="C104" s="126" t="s">
        <v>82</v>
      </c>
      <c r="D104" s="126" t="s">
        <v>132</v>
      </c>
      <c r="E104" s="127" t="s">
        <v>146</v>
      </c>
      <c r="F104" s="128" t="s">
        <v>147</v>
      </c>
      <c r="G104" s="129" t="s">
        <v>135</v>
      </c>
      <c r="H104" s="130">
        <v>810</v>
      </c>
      <c r="I104" s="131"/>
      <c r="J104" s="132">
        <f>ROUND(I104*H104,1)</f>
        <v>0</v>
      </c>
      <c r="K104" s="128" t="s">
        <v>136</v>
      </c>
      <c r="L104" s="32"/>
      <c r="M104" s="133" t="s">
        <v>19</v>
      </c>
      <c r="N104" s="134" t="s">
        <v>43</v>
      </c>
      <c r="P104" s="135">
        <f>O104*H104</f>
        <v>0</v>
      </c>
      <c r="Q104" s="135">
        <v>0</v>
      </c>
      <c r="R104" s="135">
        <f>Q104*H104</f>
        <v>0</v>
      </c>
      <c r="S104" s="135">
        <v>0</v>
      </c>
      <c r="T104" s="135">
        <f>S104*H104</f>
        <v>0</v>
      </c>
      <c r="U104" s="136" t="s">
        <v>19</v>
      </c>
      <c r="AR104" s="137" t="s">
        <v>137</v>
      </c>
      <c r="AT104" s="137" t="s">
        <v>132</v>
      </c>
      <c r="AU104" s="137" t="s">
        <v>138</v>
      </c>
      <c r="AY104" s="17" t="s">
        <v>127</v>
      </c>
      <c r="BE104" s="138">
        <f>IF(N104="základní",J104,0)</f>
        <v>0</v>
      </c>
      <c r="BF104" s="138">
        <f>IF(N104="snížená",J104,0)</f>
        <v>0</v>
      </c>
      <c r="BG104" s="138">
        <f>IF(N104="zákl. přenesená",J104,0)</f>
        <v>0</v>
      </c>
      <c r="BH104" s="138">
        <f>IF(N104="sníž. přenesená",J104,0)</f>
        <v>0</v>
      </c>
      <c r="BI104" s="138">
        <f>IF(N104="nulová",J104,0)</f>
        <v>0</v>
      </c>
      <c r="BJ104" s="17" t="s">
        <v>80</v>
      </c>
      <c r="BK104" s="138">
        <f>ROUND(I104*H104,1)</f>
        <v>0</v>
      </c>
      <c r="BL104" s="17" t="s">
        <v>137</v>
      </c>
      <c r="BM104" s="137" t="s">
        <v>148</v>
      </c>
    </row>
    <row r="105" spans="2:47" s="1" customFormat="1" ht="12">
      <c r="B105" s="32"/>
      <c r="D105" s="139" t="s">
        <v>140</v>
      </c>
      <c r="F105" s="140" t="s">
        <v>149</v>
      </c>
      <c r="I105" s="141"/>
      <c r="L105" s="32"/>
      <c r="M105" s="142"/>
      <c r="U105" s="53"/>
      <c r="AT105" s="17" t="s">
        <v>140</v>
      </c>
      <c r="AU105" s="17" t="s">
        <v>138</v>
      </c>
    </row>
    <row r="106" spans="2:47" s="1" customFormat="1" ht="58.5">
      <c r="B106" s="32"/>
      <c r="D106" s="143" t="s">
        <v>142</v>
      </c>
      <c r="F106" s="144" t="s">
        <v>143</v>
      </c>
      <c r="I106" s="141"/>
      <c r="L106" s="32"/>
      <c r="M106" s="142"/>
      <c r="U106" s="53"/>
      <c r="AT106" s="17" t="s">
        <v>142</v>
      </c>
      <c r="AU106" s="17" t="s">
        <v>138</v>
      </c>
    </row>
    <row r="107" spans="2:51" s="12" customFormat="1" ht="12">
      <c r="B107" s="145"/>
      <c r="D107" s="143" t="s">
        <v>144</v>
      </c>
      <c r="E107" s="146" t="s">
        <v>19</v>
      </c>
      <c r="F107" s="147" t="s">
        <v>150</v>
      </c>
      <c r="H107" s="148">
        <v>810</v>
      </c>
      <c r="I107" s="149"/>
      <c r="L107" s="145"/>
      <c r="M107" s="150"/>
      <c r="U107" s="151"/>
      <c r="AT107" s="146" t="s">
        <v>144</v>
      </c>
      <c r="AU107" s="146" t="s">
        <v>138</v>
      </c>
      <c r="AV107" s="12" t="s">
        <v>82</v>
      </c>
      <c r="AW107" s="12" t="s">
        <v>33</v>
      </c>
      <c r="AX107" s="12" t="s">
        <v>80</v>
      </c>
      <c r="AY107" s="146" t="s">
        <v>127</v>
      </c>
    </row>
    <row r="108" spans="2:65" s="1" customFormat="1" ht="24.2" customHeight="1">
      <c r="B108" s="32"/>
      <c r="C108" s="126" t="s">
        <v>138</v>
      </c>
      <c r="D108" s="126" t="s">
        <v>132</v>
      </c>
      <c r="E108" s="127" t="s">
        <v>151</v>
      </c>
      <c r="F108" s="128" t="s">
        <v>152</v>
      </c>
      <c r="G108" s="129" t="s">
        <v>135</v>
      </c>
      <c r="H108" s="130">
        <v>54</v>
      </c>
      <c r="I108" s="131"/>
      <c r="J108" s="132">
        <f>ROUND(I108*H108,1)</f>
        <v>0</v>
      </c>
      <c r="K108" s="128" t="s">
        <v>136</v>
      </c>
      <c r="L108" s="32"/>
      <c r="M108" s="133" t="s">
        <v>19</v>
      </c>
      <c r="N108" s="134" t="s">
        <v>43</v>
      </c>
      <c r="P108" s="135">
        <f>O108*H108</f>
        <v>0</v>
      </c>
      <c r="Q108" s="135">
        <v>0</v>
      </c>
      <c r="R108" s="135">
        <f>Q108*H108</f>
        <v>0</v>
      </c>
      <c r="S108" s="135">
        <v>0</v>
      </c>
      <c r="T108" s="135">
        <f>S108*H108</f>
        <v>0</v>
      </c>
      <c r="U108" s="136" t="s">
        <v>19</v>
      </c>
      <c r="AR108" s="137" t="s">
        <v>137</v>
      </c>
      <c r="AT108" s="137" t="s">
        <v>132</v>
      </c>
      <c r="AU108" s="137" t="s">
        <v>138</v>
      </c>
      <c r="AY108" s="17" t="s">
        <v>127</v>
      </c>
      <c r="BE108" s="138">
        <f>IF(N108="základní",J108,0)</f>
        <v>0</v>
      </c>
      <c r="BF108" s="138">
        <f>IF(N108="snížená",J108,0)</f>
        <v>0</v>
      </c>
      <c r="BG108" s="138">
        <f>IF(N108="zákl. přenesená",J108,0)</f>
        <v>0</v>
      </c>
      <c r="BH108" s="138">
        <f>IF(N108="sníž. přenesená",J108,0)</f>
        <v>0</v>
      </c>
      <c r="BI108" s="138">
        <f>IF(N108="nulová",J108,0)</f>
        <v>0</v>
      </c>
      <c r="BJ108" s="17" t="s">
        <v>80</v>
      </c>
      <c r="BK108" s="138">
        <f>ROUND(I108*H108,1)</f>
        <v>0</v>
      </c>
      <c r="BL108" s="17" t="s">
        <v>137</v>
      </c>
      <c r="BM108" s="137" t="s">
        <v>153</v>
      </c>
    </row>
    <row r="109" spans="2:47" s="1" customFormat="1" ht="12">
      <c r="B109" s="32"/>
      <c r="D109" s="139" t="s">
        <v>140</v>
      </c>
      <c r="F109" s="140" t="s">
        <v>154</v>
      </c>
      <c r="I109" s="141"/>
      <c r="L109" s="32"/>
      <c r="M109" s="142"/>
      <c r="U109" s="53"/>
      <c r="AT109" s="17" t="s">
        <v>140</v>
      </c>
      <c r="AU109" s="17" t="s">
        <v>138</v>
      </c>
    </row>
    <row r="110" spans="2:47" s="1" customFormat="1" ht="29.25">
      <c r="B110" s="32"/>
      <c r="D110" s="143" t="s">
        <v>142</v>
      </c>
      <c r="F110" s="144" t="s">
        <v>155</v>
      </c>
      <c r="I110" s="141"/>
      <c r="L110" s="32"/>
      <c r="M110" s="142"/>
      <c r="U110" s="53"/>
      <c r="AT110" s="17" t="s">
        <v>142</v>
      </c>
      <c r="AU110" s="17" t="s">
        <v>138</v>
      </c>
    </row>
    <row r="111" spans="2:51" s="12" customFormat="1" ht="12">
      <c r="B111" s="145"/>
      <c r="D111" s="143" t="s">
        <v>144</v>
      </c>
      <c r="E111" s="146" t="s">
        <v>19</v>
      </c>
      <c r="F111" s="147" t="s">
        <v>145</v>
      </c>
      <c r="H111" s="148">
        <v>54</v>
      </c>
      <c r="I111" s="149"/>
      <c r="L111" s="145"/>
      <c r="M111" s="150"/>
      <c r="U111" s="151"/>
      <c r="AT111" s="146" t="s">
        <v>144</v>
      </c>
      <c r="AU111" s="146" t="s">
        <v>138</v>
      </c>
      <c r="AV111" s="12" t="s">
        <v>82</v>
      </c>
      <c r="AW111" s="12" t="s">
        <v>33</v>
      </c>
      <c r="AX111" s="12" t="s">
        <v>80</v>
      </c>
      <c r="AY111" s="146" t="s">
        <v>127</v>
      </c>
    </row>
    <row r="112" spans="2:65" s="1" customFormat="1" ht="16.5" customHeight="1">
      <c r="B112" s="32"/>
      <c r="C112" s="126" t="s">
        <v>137</v>
      </c>
      <c r="D112" s="126" t="s">
        <v>132</v>
      </c>
      <c r="E112" s="127" t="s">
        <v>156</v>
      </c>
      <c r="F112" s="128" t="s">
        <v>157</v>
      </c>
      <c r="G112" s="129" t="s">
        <v>135</v>
      </c>
      <c r="H112" s="130">
        <v>54</v>
      </c>
      <c r="I112" s="131"/>
      <c r="J112" s="132">
        <f>ROUND(I112*H112,1)</f>
        <v>0</v>
      </c>
      <c r="K112" s="128" t="s">
        <v>136</v>
      </c>
      <c r="L112" s="32"/>
      <c r="M112" s="133" t="s">
        <v>19</v>
      </c>
      <c r="N112" s="134" t="s">
        <v>43</v>
      </c>
      <c r="P112" s="135">
        <f>O112*H112</f>
        <v>0</v>
      </c>
      <c r="Q112" s="135">
        <v>0</v>
      </c>
      <c r="R112" s="135">
        <f>Q112*H112</f>
        <v>0</v>
      </c>
      <c r="S112" s="135">
        <v>0</v>
      </c>
      <c r="T112" s="135">
        <f>S112*H112</f>
        <v>0</v>
      </c>
      <c r="U112" s="136" t="s">
        <v>19</v>
      </c>
      <c r="AR112" s="137" t="s">
        <v>137</v>
      </c>
      <c r="AT112" s="137" t="s">
        <v>132</v>
      </c>
      <c r="AU112" s="137" t="s">
        <v>138</v>
      </c>
      <c r="AY112" s="17" t="s">
        <v>127</v>
      </c>
      <c r="BE112" s="138">
        <f>IF(N112="základní",J112,0)</f>
        <v>0</v>
      </c>
      <c r="BF112" s="138">
        <f>IF(N112="snížená",J112,0)</f>
        <v>0</v>
      </c>
      <c r="BG112" s="138">
        <f>IF(N112="zákl. přenesená",J112,0)</f>
        <v>0</v>
      </c>
      <c r="BH112" s="138">
        <f>IF(N112="sníž. přenesená",J112,0)</f>
        <v>0</v>
      </c>
      <c r="BI112" s="138">
        <f>IF(N112="nulová",J112,0)</f>
        <v>0</v>
      </c>
      <c r="BJ112" s="17" t="s">
        <v>80</v>
      </c>
      <c r="BK112" s="138">
        <f>ROUND(I112*H112,1)</f>
        <v>0</v>
      </c>
      <c r="BL112" s="17" t="s">
        <v>137</v>
      </c>
      <c r="BM112" s="137" t="s">
        <v>158</v>
      </c>
    </row>
    <row r="113" spans="2:47" s="1" customFormat="1" ht="12">
      <c r="B113" s="32"/>
      <c r="D113" s="139" t="s">
        <v>140</v>
      </c>
      <c r="F113" s="140" t="s">
        <v>159</v>
      </c>
      <c r="I113" s="141"/>
      <c r="L113" s="32"/>
      <c r="M113" s="142"/>
      <c r="U113" s="53"/>
      <c r="AT113" s="17" t="s">
        <v>140</v>
      </c>
      <c r="AU113" s="17" t="s">
        <v>138</v>
      </c>
    </row>
    <row r="114" spans="2:65" s="1" customFormat="1" ht="16.5" customHeight="1">
      <c r="B114" s="32"/>
      <c r="C114" s="126" t="s">
        <v>160</v>
      </c>
      <c r="D114" s="126" t="s">
        <v>132</v>
      </c>
      <c r="E114" s="127" t="s">
        <v>161</v>
      </c>
      <c r="F114" s="128" t="s">
        <v>162</v>
      </c>
      <c r="G114" s="129" t="s">
        <v>135</v>
      </c>
      <c r="H114" s="130">
        <v>54</v>
      </c>
      <c r="I114" s="131"/>
      <c r="J114" s="132">
        <f>ROUND(I114*H114,1)</f>
        <v>0</v>
      </c>
      <c r="K114" s="128" t="s">
        <v>136</v>
      </c>
      <c r="L114" s="32"/>
      <c r="M114" s="133" t="s">
        <v>19</v>
      </c>
      <c r="N114" s="134" t="s">
        <v>43</v>
      </c>
      <c r="P114" s="135">
        <f>O114*H114</f>
        <v>0</v>
      </c>
      <c r="Q114" s="135">
        <v>0</v>
      </c>
      <c r="R114" s="135">
        <f>Q114*H114</f>
        <v>0</v>
      </c>
      <c r="S114" s="135">
        <v>0</v>
      </c>
      <c r="T114" s="135">
        <f>S114*H114</f>
        <v>0</v>
      </c>
      <c r="U114" s="136" t="s">
        <v>19</v>
      </c>
      <c r="AR114" s="137" t="s">
        <v>137</v>
      </c>
      <c r="AT114" s="137" t="s">
        <v>132</v>
      </c>
      <c r="AU114" s="137" t="s">
        <v>138</v>
      </c>
      <c r="AY114" s="17" t="s">
        <v>127</v>
      </c>
      <c r="BE114" s="138">
        <f>IF(N114="základní",J114,0)</f>
        <v>0</v>
      </c>
      <c r="BF114" s="138">
        <f>IF(N114="snížená",J114,0)</f>
        <v>0</v>
      </c>
      <c r="BG114" s="138">
        <f>IF(N114="zákl. přenesená",J114,0)</f>
        <v>0</v>
      </c>
      <c r="BH114" s="138">
        <f>IF(N114="sníž. přenesená",J114,0)</f>
        <v>0</v>
      </c>
      <c r="BI114" s="138">
        <f>IF(N114="nulová",J114,0)</f>
        <v>0</v>
      </c>
      <c r="BJ114" s="17" t="s">
        <v>80</v>
      </c>
      <c r="BK114" s="138">
        <f>ROUND(I114*H114,1)</f>
        <v>0</v>
      </c>
      <c r="BL114" s="17" t="s">
        <v>137</v>
      </c>
      <c r="BM114" s="137" t="s">
        <v>163</v>
      </c>
    </row>
    <row r="115" spans="2:47" s="1" customFormat="1" ht="12">
      <c r="B115" s="32"/>
      <c r="D115" s="139" t="s">
        <v>140</v>
      </c>
      <c r="F115" s="140" t="s">
        <v>164</v>
      </c>
      <c r="I115" s="141"/>
      <c r="L115" s="32"/>
      <c r="M115" s="142"/>
      <c r="U115" s="53"/>
      <c r="AT115" s="17" t="s">
        <v>140</v>
      </c>
      <c r="AU115" s="17" t="s">
        <v>138</v>
      </c>
    </row>
    <row r="116" spans="2:47" s="1" customFormat="1" ht="29.25">
      <c r="B116" s="32"/>
      <c r="D116" s="143" t="s">
        <v>142</v>
      </c>
      <c r="F116" s="144" t="s">
        <v>165</v>
      </c>
      <c r="I116" s="141"/>
      <c r="L116" s="32"/>
      <c r="M116" s="142"/>
      <c r="U116" s="53"/>
      <c r="AT116" s="17" t="s">
        <v>142</v>
      </c>
      <c r="AU116" s="17" t="s">
        <v>138</v>
      </c>
    </row>
    <row r="117" spans="2:51" s="12" customFormat="1" ht="12">
      <c r="B117" s="145"/>
      <c r="D117" s="143" t="s">
        <v>144</v>
      </c>
      <c r="E117" s="146" t="s">
        <v>19</v>
      </c>
      <c r="F117" s="147" t="s">
        <v>145</v>
      </c>
      <c r="H117" s="148">
        <v>54</v>
      </c>
      <c r="I117" s="149"/>
      <c r="L117" s="145"/>
      <c r="M117" s="150"/>
      <c r="U117" s="151"/>
      <c r="AT117" s="146" t="s">
        <v>144</v>
      </c>
      <c r="AU117" s="146" t="s">
        <v>138</v>
      </c>
      <c r="AV117" s="12" t="s">
        <v>82</v>
      </c>
      <c r="AW117" s="12" t="s">
        <v>33</v>
      </c>
      <c r="AX117" s="12" t="s">
        <v>80</v>
      </c>
      <c r="AY117" s="146" t="s">
        <v>127</v>
      </c>
    </row>
    <row r="118" spans="2:65" s="1" customFormat="1" ht="16.5" customHeight="1">
      <c r="B118" s="32"/>
      <c r="C118" s="126" t="s">
        <v>166</v>
      </c>
      <c r="D118" s="126" t="s">
        <v>132</v>
      </c>
      <c r="E118" s="127" t="s">
        <v>167</v>
      </c>
      <c r="F118" s="128" t="s">
        <v>168</v>
      </c>
      <c r="G118" s="129" t="s">
        <v>135</v>
      </c>
      <c r="H118" s="130">
        <v>810</v>
      </c>
      <c r="I118" s="131"/>
      <c r="J118" s="132">
        <f>ROUND(I118*H118,1)</f>
        <v>0</v>
      </c>
      <c r="K118" s="128" t="s">
        <v>136</v>
      </c>
      <c r="L118" s="32"/>
      <c r="M118" s="133" t="s">
        <v>19</v>
      </c>
      <c r="N118" s="134" t="s">
        <v>43</v>
      </c>
      <c r="P118" s="135">
        <f>O118*H118</f>
        <v>0</v>
      </c>
      <c r="Q118" s="135">
        <v>0</v>
      </c>
      <c r="R118" s="135">
        <f>Q118*H118</f>
        <v>0</v>
      </c>
      <c r="S118" s="135">
        <v>0</v>
      </c>
      <c r="T118" s="135">
        <f>S118*H118</f>
        <v>0</v>
      </c>
      <c r="U118" s="136" t="s">
        <v>19</v>
      </c>
      <c r="AR118" s="137" t="s">
        <v>137</v>
      </c>
      <c r="AT118" s="137" t="s">
        <v>132</v>
      </c>
      <c r="AU118" s="137" t="s">
        <v>138</v>
      </c>
      <c r="AY118" s="17" t="s">
        <v>127</v>
      </c>
      <c r="BE118" s="138">
        <f>IF(N118="základní",J118,0)</f>
        <v>0</v>
      </c>
      <c r="BF118" s="138">
        <f>IF(N118="snížená",J118,0)</f>
        <v>0</v>
      </c>
      <c r="BG118" s="138">
        <f>IF(N118="zákl. přenesená",J118,0)</f>
        <v>0</v>
      </c>
      <c r="BH118" s="138">
        <f>IF(N118="sníž. přenesená",J118,0)</f>
        <v>0</v>
      </c>
      <c r="BI118" s="138">
        <f>IF(N118="nulová",J118,0)</f>
        <v>0</v>
      </c>
      <c r="BJ118" s="17" t="s">
        <v>80</v>
      </c>
      <c r="BK118" s="138">
        <f>ROUND(I118*H118,1)</f>
        <v>0</v>
      </c>
      <c r="BL118" s="17" t="s">
        <v>137</v>
      </c>
      <c r="BM118" s="137" t="s">
        <v>169</v>
      </c>
    </row>
    <row r="119" spans="2:47" s="1" customFormat="1" ht="12">
      <c r="B119" s="32"/>
      <c r="D119" s="139" t="s">
        <v>140</v>
      </c>
      <c r="F119" s="140" t="s">
        <v>170</v>
      </c>
      <c r="I119" s="141"/>
      <c r="L119" s="32"/>
      <c r="M119" s="142"/>
      <c r="U119" s="53"/>
      <c r="AT119" s="17" t="s">
        <v>140</v>
      </c>
      <c r="AU119" s="17" t="s">
        <v>138</v>
      </c>
    </row>
    <row r="120" spans="2:47" s="1" customFormat="1" ht="29.25">
      <c r="B120" s="32"/>
      <c r="D120" s="143" t="s">
        <v>142</v>
      </c>
      <c r="F120" s="144" t="s">
        <v>165</v>
      </c>
      <c r="I120" s="141"/>
      <c r="L120" s="32"/>
      <c r="M120" s="142"/>
      <c r="U120" s="53"/>
      <c r="AT120" s="17" t="s">
        <v>142</v>
      </c>
      <c r="AU120" s="17" t="s">
        <v>138</v>
      </c>
    </row>
    <row r="121" spans="2:51" s="12" customFormat="1" ht="12">
      <c r="B121" s="145"/>
      <c r="D121" s="143" t="s">
        <v>144</v>
      </c>
      <c r="E121" s="146" t="s">
        <v>19</v>
      </c>
      <c r="F121" s="147" t="s">
        <v>150</v>
      </c>
      <c r="H121" s="148">
        <v>810</v>
      </c>
      <c r="I121" s="149"/>
      <c r="L121" s="145"/>
      <c r="M121" s="150"/>
      <c r="U121" s="151"/>
      <c r="AT121" s="146" t="s">
        <v>144</v>
      </c>
      <c r="AU121" s="146" t="s">
        <v>138</v>
      </c>
      <c r="AV121" s="12" t="s">
        <v>82</v>
      </c>
      <c r="AW121" s="12" t="s">
        <v>33</v>
      </c>
      <c r="AX121" s="12" t="s">
        <v>80</v>
      </c>
      <c r="AY121" s="146" t="s">
        <v>127</v>
      </c>
    </row>
    <row r="122" spans="2:65" s="1" customFormat="1" ht="16.5" customHeight="1">
      <c r="B122" s="32"/>
      <c r="C122" s="126" t="s">
        <v>171</v>
      </c>
      <c r="D122" s="126" t="s">
        <v>132</v>
      </c>
      <c r="E122" s="127" t="s">
        <v>172</v>
      </c>
      <c r="F122" s="128" t="s">
        <v>173</v>
      </c>
      <c r="G122" s="129" t="s">
        <v>135</v>
      </c>
      <c r="H122" s="130">
        <v>54</v>
      </c>
      <c r="I122" s="131"/>
      <c r="J122" s="132">
        <f>ROUND(I122*H122,1)</f>
        <v>0</v>
      </c>
      <c r="K122" s="128" t="s">
        <v>136</v>
      </c>
      <c r="L122" s="32"/>
      <c r="M122" s="133" t="s">
        <v>19</v>
      </c>
      <c r="N122" s="134" t="s">
        <v>43</v>
      </c>
      <c r="P122" s="135">
        <f>O122*H122</f>
        <v>0</v>
      </c>
      <c r="Q122" s="135">
        <v>0</v>
      </c>
      <c r="R122" s="135">
        <f>Q122*H122</f>
        <v>0</v>
      </c>
      <c r="S122" s="135">
        <v>0</v>
      </c>
      <c r="T122" s="135">
        <f>S122*H122</f>
        <v>0</v>
      </c>
      <c r="U122" s="136" t="s">
        <v>19</v>
      </c>
      <c r="AR122" s="137" t="s">
        <v>137</v>
      </c>
      <c r="AT122" s="137" t="s">
        <v>132</v>
      </c>
      <c r="AU122" s="137" t="s">
        <v>138</v>
      </c>
      <c r="AY122" s="17" t="s">
        <v>127</v>
      </c>
      <c r="BE122" s="138">
        <f>IF(N122="základní",J122,0)</f>
        <v>0</v>
      </c>
      <c r="BF122" s="138">
        <f>IF(N122="snížená",J122,0)</f>
        <v>0</v>
      </c>
      <c r="BG122" s="138">
        <f>IF(N122="zákl. přenesená",J122,0)</f>
        <v>0</v>
      </c>
      <c r="BH122" s="138">
        <f>IF(N122="sníž. přenesená",J122,0)</f>
        <v>0</v>
      </c>
      <c r="BI122" s="138">
        <f>IF(N122="nulová",J122,0)</f>
        <v>0</v>
      </c>
      <c r="BJ122" s="17" t="s">
        <v>80</v>
      </c>
      <c r="BK122" s="138">
        <f>ROUND(I122*H122,1)</f>
        <v>0</v>
      </c>
      <c r="BL122" s="17" t="s">
        <v>137</v>
      </c>
      <c r="BM122" s="137" t="s">
        <v>174</v>
      </c>
    </row>
    <row r="123" spans="2:47" s="1" customFormat="1" ht="12">
      <c r="B123" s="32"/>
      <c r="D123" s="139" t="s">
        <v>140</v>
      </c>
      <c r="F123" s="140" t="s">
        <v>175</v>
      </c>
      <c r="I123" s="141"/>
      <c r="L123" s="32"/>
      <c r="M123" s="142"/>
      <c r="U123" s="53"/>
      <c r="AT123" s="17" t="s">
        <v>140</v>
      </c>
      <c r="AU123" s="17" t="s">
        <v>138</v>
      </c>
    </row>
    <row r="124" spans="2:51" s="12" customFormat="1" ht="12">
      <c r="B124" s="145"/>
      <c r="D124" s="143" t="s">
        <v>144</v>
      </c>
      <c r="E124" s="146" t="s">
        <v>19</v>
      </c>
      <c r="F124" s="147" t="s">
        <v>145</v>
      </c>
      <c r="H124" s="148">
        <v>54</v>
      </c>
      <c r="I124" s="149"/>
      <c r="L124" s="145"/>
      <c r="M124" s="150"/>
      <c r="U124" s="151"/>
      <c r="AT124" s="146" t="s">
        <v>144</v>
      </c>
      <c r="AU124" s="146" t="s">
        <v>138</v>
      </c>
      <c r="AV124" s="12" t="s">
        <v>82</v>
      </c>
      <c r="AW124" s="12" t="s">
        <v>33</v>
      </c>
      <c r="AX124" s="12" t="s">
        <v>80</v>
      </c>
      <c r="AY124" s="146" t="s">
        <v>127</v>
      </c>
    </row>
    <row r="125" spans="2:65" s="1" customFormat="1" ht="21.75" customHeight="1">
      <c r="B125" s="32"/>
      <c r="C125" s="126" t="s">
        <v>176</v>
      </c>
      <c r="D125" s="126" t="s">
        <v>132</v>
      </c>
      <c r="E125" s="127" t="s">
        <v>177</v>
      </c>
      <c r="F125" s="128" t="s">
        <v>178</v>
      </c>
      <c r="G125" s="129" t="s">
        <v>179</v>
      </c>
      <c r="H125" s="130">
        <v>15</v>
      </c>
      <c r="I125" s="131"/>
      <c r="J125" s="132">
        <f>ROUND(I125*H125,1)</f>
        <v>0</v>
      </c>
      <c r="K125" s="128" t="s">
        <v>136</v>
      </c>
      <c r="L125" s="32"/>
      <c r="M125" s="133" t="s">
        <v>19</v>
      </c>
      <c r="N125" s="134" t="s">
        <v>43</v>
      </c>
      <c r="P125" s="135">
        <f>O125*H125</f>
        <v>0</v>
      </c>
      <c r="Q125" s="135">
        <v>0</v>
      </c>
      <c r="R125" s="135">
        <f>Q125*H125</f>
        <v>0</v>
      </c>
      <c r="S125" s="135">
        <v>0</v>
      </c>
      <c r="T125" s="135">
        <f>S125*H125</f>
        <v>0</v>
      </c>
      <c r="U125" s="136" t="s">
        <v>19</v>
      </c>
      <c r="AR125" s="137" t="s">
        <v>137</v>
      </c>
      <c r="AT125" s="137" t="s">
        <v>132</v>
      </c>
      <c r="AU125" s="137" t="s">
        <v>138</v>
      </c>
      <c r="AY125" s="17" t="s">
        <v>127</v>
      </c>
      <c r="BE125" s="138">
        <f>IF(N125="základní",J125,0)</f>
        <v>0</v>
      </c>
      <c r="BF125" s="138">
        <f>IF(N125="snížená",J125,0)</f>
        <v>0</v>
      </c>
      <c r="BG125" s="138">
        <f>IF(N125="zákl. přenesená",J125,0)</f>
        <v>0</v>
      </c>
      <c r="BH125" s="138">
        <f>IF(N125="sníž. přenesená",J125,0)</f>
        <v>0</v>
      </c>
      <c r="BI125" s="138">
        <f>IF(N125="nulová",J125,0)</f>
        <v>0</v>
      </c>
      <c r="BJ125" s="17" t="s">
        <v>80</v>
      </c>
      <c r="BK125" s="138">
        <f>ROUND(I125*H125,1)</f>
        <v>0</v>
      </c>
      <c r="BL125" s="17" t="s">
        <v>137</v>
      </c>
      <c r="BM125" s="137" t="s">
        <v>180</v>
      </c>
    </row>
    <row r="126" spans="2:47" s="1" customFormat="1" ht="12">
      <c r="B126" s="32"/>
      <c r="D126" s="139" t="s">
        <v>140</v>
      </c>
      <c r="F126" s="140" t="s">
        <v>181</v>
      </c>
      <c r="I126" s="141"/>
      <c r="L126" s="32"/>
      <c r="M126" s="142"/>
      <c r="U126" s="53"/>
      <c r="AT126" s="17" t="s">
        <v>140</v>
      </c>
      <c r="AU126" s="17" t="s">
        <v>138</v>
      </c>
    </row>
    <row r="127" spans="2:47" s="1" customFormat="1" ht="39">
      <c r="B127" s="32"/>
      <c r="D127" s="143" t="s">
        <v>142</v>
      </c>
      <c r="F127" s="144" t="s">
        <v>182</v>
      </c>
      <c r="I127" s="141"/>
      <c r="L127" s="32"/>
      <c r="M127" s="142"/>
      <c r="U127" s="53"/>
      <c r="AT127" s="17" t="s">
        <v>142</v>
      </c>
      <c r="AU127" s="17" t="s">
        <v>138</v>
      </c>
    </row>
    <row r="128" spans="2:51" s="12" customFormat="1" ht="12">
      <c r="B128" s="145"/>
      <c r="D128" s="143" t="s">
        <v>144</v>
      </c>
      <c r="E128" s="146" t="s">
        <v>19</v>
      </c>
      <c r="F128" s="147" t="s">
        <v>183</v>
      </c>
      <c r="H128" s="148">
        <v>15</v>
      </c>
      <c r="I128" s="149"/>
      <c r="L128" s="145"/>
      <c r="M128" s="150"/>
      <c r="U128" s="151"/>
      <c r="AT128" s="146" t="s">
        <v>144</v>
      </c>
      <c r="AU128" s="146" t="s">
        <v>138</v>
      </c>
      <c r="AV128" s="12" t="s">
        <v>82</v>
      </c>
      <c r="AW128" s="12" t="s">
        <v>33</v>
      </c>
      <c r="AX128" s="12" t="s">
        <v>80</v>
      </c>
      <c r="AY128" s="146" t="s">
        <v>127</v>
      </c>
    </row>
    <row r="129" spans="2:65" s="1" customFormat="1" ht="16.5" customHeight="1">
      <c r="B129" s="32"/>
      <c r="C129" s="126" t="s">
        <v>128</v>
      </c>
      <c r="D129" s="126" t="s">
        <v>132</v>
      </c>
      <c r="E129" s="127" t="s">
        <v>184</v>
      </c>
      <c r="F129" s="128" t="s">
        <v>185</v>
      </c>
      <c r="G129" s="129" t="s">
        <v>179</v>
      </c>
      <c r="H129" s="130">
        <v>1</v>
      </c>
      <c r="I129" s="131"/>
      <c r="J129" s="132">
        <f>ROUND(I129*H129,1)</f>
        <v>0</v>
      </c>
      <c r="K129" s="128" t="s">
        <v>136</v>
      </c>
      <c r="L129" s="32"/>
      <c r="M129" s="133" t="s">
        <v>19</v>
      </c>
      <c r="N129" s="134" t="s">
        <v>43</v>
      </c>
      <c r="P129" s="135">
        <f>O129*H129</f>
        <v>0</v>
      </c>
      <c r="Q129" s="135">
        <v>0</v>
      </c>
      <c r="R129" s="135">
        <f>Q129*H129</f>
        <v>0</v>
      </c>
      <c r="S129" s="135">
        <v>0</v>
      </c>
      <c r="T129" s="135">
        <f>S129*H129</f>
        <v>0</v>
      </c>
      <c r="U129" s="136" t="s">
        <v>19</v>
      </c>
      <c r="AR129" s="137" t="s">
        <v>137</v>
      </c>
      <c r="AT129" s="137" t="s">
        <v>132</v>
      </c>
      <c r="AU129" s="137" t="s">
        <v>138</v>
      </c>
      <c r="AY129" s="17" t="s">
        <v>127</v>
      </c>
      <c r="BE129" s="138">
        <f>IF(N129="základní",J129,0)</f>
        <v>0</v>
      </c>
      <c r="BF129" s="138">
        <f>IF(N129="snížená",J129,0)</f>
        <v>0</v>
      </c>
      <c r="BG129" s="138">
        <f>IF(N129="zákl. přenesená",J129,0)</f>
        <v>0</v>
      </c>
      <c r="BH129" s="138">
        <f>IF(N129="sníž. přenesená",J129,0)</f>
        <v>0</v>
      </c>
      <c r="BI129" s="138">
        <f>IF(N129="nulová",J129,0)</f>
        <v>0</v>
      </c>
      <c r="BJ129" s="17" t="s">
        <v>80</v>
      </c>
      <c r="BK129" s="138">
        <f>ROUND(I129*H129,1)</f>
        <v>0</v>
      </c>
      <c r="BL129" s="17" t="s">
        <v>137</v>
      </c>
      <c r="BM129" s="137" t="s">
        <v>186</v>
      </c>
    </row>
    <row r="130" spans="2:47" s="1" customFormat="1" ht="12">
      <c r="B130" s="32"/>
      <c r="D130" s="139" t="s">
        <v>140</v>
      </c>
      <c r="F130" s="140" t="s">
        <v>187</v>
      </c>
      <c r="I130" s="141"/>
      <c r="L130" s="32"/>
      <c r="M130" s="142"/>
      <c r="U130" s="53"/>
      <c r="AT130" s="17" t="s">
        <v>140</v>
      </c>
      <c r="AU130" s="17" t="s">
        <v>138</v>
      </c>
    </row>
    <row r="131" spans="2:47" s="1" customFormat="1" ht="39">
      <c r="B131" s="32"/>
      <c r="D131" s="143" t="s">
        <v>142</v>
      </c>
      <c r="F131" s="144" t="s">
        <v>182</v>
      </c>
      <c r="I131" s="141"/>
      <c r="L131" s="32"/>
      <c r="M131" s="142"/>
      <c r="U131" s="53"/>
      <c r="AT131" s="17" t="s">
        <v>142</v>
      </c>
      <c r="AU131" s="17" t="s">
        <v>138</v>
      </c>
    </row>
    <row r="132" spans="2:51" s="12" customFormat="1" ht="12">
      <c r="B132" s="145"/>
      <c r="D132" s="143" t="s">
        <v>144</v>
      </c>
      <c r="E132" s="146" t="s">
        <v>19</v>
      </c>
      <c r="F132" s="147" t="s">
        <v>188</v>
      </c>
      <c r="H132" s="148">
        <v>1</v>
      </c>
      <c r="I132" s="149"/>
      <c r="L132" s="145"/>
      <c r="M132" s="150"/>
      <c r="U132" s="151"/>
      <c r="AT132" s="146" t="s">
        <v>144</v>
      </c>
      <c r="AU132" s="146" t="s">
        <v>138</v>
      </c>
      <c r="AV132" s="12" t="s">
        <v>82</v>
      </c>
      <c r="AW132" s="12" t="s">
        <v>33</v>
      </c>
      <c r="AX132" s="12" t="s">
        <v>80</v>
      </c>
      <c r="AY132" s="146" t="s">
        <v>127</v>
      </c>
    </row>
    <row r="133" spans="2:65" s="1" customFormat="1" ht="16.5" customHeight="1">
      <c r="B133" s="32"/>
      <c r="C133" s="126" t="s">
        <v>189</v>
      </c>
      <c r="D133" s="126" t="s">
        <v>132</v>
      </c>
      <c r="E133" s="127" t="s">
        <v>190</v>
      </c>
      <c r="F133" s="128" t="s">
        <v>191</v>
      </c>
      <c r="G133" s="129" t="s">
        <v>179</v>
      </c>
      <c r="H133" s="130">
        <v>1</v>
      </c>
      <c r="I133" s="131"/>
      <c r="J133" s="132">
        <f>ROUND(I133*H133,1)</f>
        <v>0</v>
      </c>
      <c r="K133" s="128" t="s">
        <v>136</v>
      </c>
      <c r="L133" s="32"/>
      <c r="M133" s="133" t="s">
        <v>19</v>
      </c>
      <c r="N133" s="134" t="s">
        <v>43</v>
      </c>
      <c r="P133" s="135">
        <f>O133*H133</f>
        <v>0</v>
      </c>
      <c r="Q133" s="135">
        <v>0</v>
      </c>
      <c r="R133" s="135">
        <f>Q133*H133</f>
        <v>0</v>
      </c>
      <c r="S133" s="135">
        <v>0</v>
      </c>
      <c r="T133" s="135">
        <f>S133*H133</f>
        <v>0</v>
      </c>
      <c r="U133" s="136" t="s">
        <v>19</v>
      </c>
      <c r="AR133" s="137" t="s">
        <v>137</v>
      </c>
      <c r="AT133" s="137" t="s">
        <v>132</v>
      </c>
      <c r="AU133" s="137" t="s">
        <v>138</v>
      </c>
      <c r="AY133" s="17" t="s">
        <v>127</v>
      </c>
      <c r="BE133" s="138">
        <f>IF(N133="základní",J133,0)</f>
        <v>0</v>
      </c>
      <c r="BF133" s="138">
        <f>IF(N133="snížená",J133,0)</f>
        <v>0</v>
      </c>
      <c r="BG133" s="138">
        <f>IF(N133="zákl. přenesená",J133,0)</f>
        <v>0</v>
      </c>
      <c r="BH133" s="138">
        <f>IF(N133="sníž. přenesená",J133,0)</f>
        <v>0</v>
      </c>
      <c r="BI133" s="138">
        <f>IF(N133="nulová",J133,0)</f>
        <v>0</v>
      </c>
      <c r="BJ133" s="17" t="s">
        <v>80</v>
      </c>
      <c r="BK133" s="138">
        <f>ROUND(I133*H133,1)</f>
        <v>0</v>
      </c>
      <c r="BL133" s="17" t="s">
        <v>137</v>
      </c>
      <c r="BM133" s="137" t="s">
        <v>192</v>
      </c>
    </row>
    <row r="134" spans="2:47" s="1" customFormat="1" ht="12">
      <c r="B134" s="32"/>
      <c r="D134" s="139" t="s">
        <v>140</v>
      </c>
      <c r="F134" s="140" t="s">
        <v>193</v>
      </c>
      <c r="I134" s="141"/>
      <c r="L134" s="32"/>
      <c r="M134" s="142"/>
      <c r="U134" s="53"/>
      <c r="AT134" s="17" t="s">
        <v>140</v>
      </c>
      <c r="AU134" s="17" t="s">
        <v>138</v>
      </c>
    </row>
    <row r="135" spans="2:47" s="1" customFormat="1" ht="29.25">
      <c r="B135" s="32"/>
      <c r="D135" s="143" t="s">
        <v>142</v>
      </c>
      <c r="F135" s="144" t="s">
        <v>194</v>
      </c>
      <c r="I135" s="141"/>
      <c r="L135" s="32"/>
      <c r="M135" s="142"/>
      <c r="U135" s="53"/>
      <c r="AT135" s="17" t="s">
        <v>142</v>
      </c>
      <c r="AU135" s="17" t="s">
        <v>138</v>
      </c>
    </row>
    <row r="136" spans="2:63" s="11" customFormat="1" ht="20.85" customHeight="1">
      <c r="B136" s="114"/>
      <c r="D136" s="115" t="s">
        <v>71</v>
      </c>
      <c r="E136" s="124" t="s">
        <v>195</v>
      </c>
      <c r="F136" s="124" t="s">
        <v>196</v>
      </c>
      <c r="I136" s="117"/>
      <c r="J136" s="125">
        <f>BK136</f>
        <v>0</v>
      </c>
      <c r="L136" s="114"/>
      <c r="M136" s="119"/>
      <c r="P136" s="120">
        <f>SUM(P137:P144)</f>
        <v>0</v>
      </c>
      <c r="R136" s="120">
        <f>SUM(R137:R144)</f>
        <v>0.00105</v>
      </c>
      <c r="T136" s="120">
        <f>SUM(T137:T144)</f>
        <v>0</v>
      </c>
      <c r="U136" s="121"/>
      <c r="AR136" s="115" t="s">
        <v>80</v>
      </c>
      <c r="AT136" s="122" t="s">
        <v>71</v>
      </c>
      <c r="AU136" s="122" t="s">
        <v>82</v>
      </c>
      <c r="AY136" s="115" t="s">
        <v>127</v>
      </c>
      <c r="BK136" s="123">
        <f>SUM(BK137:BK144)</f>
        <v>0</v>
      </c>
    </row>
    <row r="137" spans="2:65" s="1" customFormat="1" ht="21.75" customHeight="1">
      <c r="B137" s="32"/>
      <c r="C137" s="126" t="s">
        <v>197</v>
      </c>
      <c r="D137" s="126" t="s">
        <v>132</v>
      </c>
      <c r="E137" s="127" t="s">
        <v>198</v>
      </c>
      <c r="F137" s="128" t="s">
        <v>199</v>
      </c>
      <c r="G137" s="129" t="s">
        <v>135</v>
      </c>
      <c r="H137" s="130">
        <v>30</v>
      </c>
      <c r="I137" s="131"/>
      <c r="J137" s="132">
        <f>ROUND(I137*H137,1)</f>
        <v>0</v>
      </c>
      <c r="K137" s="128" t="s">
        <v>136</v>
      </c>
      <c r="L137" s="32"/>
      <c r="M137" s="133" t="s">
        <v>19</v>
      </c>
      <c r="N137" s="134" t="s">
        <v>43</v>
      </c>
      <c r="P137" s="135">
        <f>O137*H137</f>
        <v>0</v>
      </c>
      <c r="Q137" s="135">
        <v>0</v>
      </c>
      <c r="R137" s="135">
        <f>Q137*H137</f>
        <v>0</v>
      </c>
      <c r="S137" s="135">
        <v>0</v>
      </c>
      <c r="T137" s="135">
        <f>S137*H137</f>
        <v>0</v>
      </c>
      <c r="U137" s="136" t="s">
        <v>19</v>
      </c>
      <c r="AR137" s="137" t="s">
        <v>137</v>
      </c>
      <c r="AT137" s="137" t="s">
        <v>132</v>
      </c>
      <c r="AU137" s="137" t="s">
        <v>138</v>
      </c>
      <c r="AY137" s="17" t="s">
        <v>127</v>
      </c>
      <c r="BE137" s="138">
        <f>IF(N137="základní",J137,0)</f>
        <v>0</v>
      </c>
      <c r="BF137" s="138">
        <f>IF(N137="snížená",J137,0)</f>
        <v>0</v>
      </c>
      <c r="BG137" s="138">
        <f>IF(N137="zákl. přenesená",J137,0)</f>
        <v>0</v>
      </c>
      <c r="BH137" s="138">
        <f>IF(N137="sníž. přenesená",J137,0)</f>
        <v>0</v>
      </c>
      <c r="BI137" s="138">
        <f>IF(N137="nulová",J137,0)</f>
        <v>0</v>
      </c>
      <c r="BJ137" s="17" t="s">
        <v>80</v>
      </c>
      <c r="BK137" s="138">
        <f>ROUND(I137*H137,1)</f>
        <v>0</v>
      </c>
      <c r="BL137" s="17" t="s">
        <v>137</v>
      </c>
      <c r="BM137" s="137" t="s">
        <v>200</v>
      </c>
    </row>
    <row r="138" spans="2:47" s="1" customFormat="1" ht="12">
      <c r="B138" s="32"/>
      <c r="D138" s="139" t="s">
        <v>140</v>
      </c>
      <c r="F138" s="140" t="s">
        <v>201</v>
      </c>
      <c r="I138" s="141"/>
      <c r="L138" s="32"/>
      <c r="M138" s="142"/>
      <c r="U138" s="53"/>
      <c r="AT138" s="17" t="s">
        <v>140</v>
      </c>
      <c r="AU138" s="17" t="s">
        <v>138</v>
      </c>
    </row>
    <row r="139" spans="2:47" s="1" customFormat="1" ht="39">
      <c r="B139" s="32"/>
      <c r="D139" s="143" t="s">
        <v>142</v>
      </c>
      <c r="F139" s="144" t="s">
        <v>202</v>
      </c>
      <c r="I139" s="141"/>
      <c r="L139" s="32"/>
      <c r="M139" s="142"/>
      <c r="U139" s="53"/>
      <c r="AT139" s="17" t="s">
        <v>142</v>
      </c>
      <c r="AU139" s="17" t="s">
        <v>138</v>
      </c>
    </row>
    <row r="140" spans="2:51" s="12" customFormat="1" ht="12">
      <c r="B140" s="145"/>
      <c r="D140" s="143" t="s">
        <v>144</v>
      </c>
      <c r="E140" s="146" t="s">
        <v>19</v>
      </c>
      <c r="F140" s="147" t="s">
        <v>203</v>
      </c>
      <c r="H140" s="148">
        <v>30</v>
      </c>
      <c r="I140" s="149"/>
      <c r="L140" s="145"/>
      <c r="M140" s="150"/>
      <c r="U140" s="151"/>
      <c r="AT140" s="146" t="s">
        <v>144</v>
      </c>
      <c r="AU140" s="146" t="s">
        <v>138</v>
      </c>
      <c r="AV140" s="12" t="s">
        <v>82</v>
      </c>
      <c r="AW140" s="12" t="s">
        <v>33</v>
      </c>
      <c r="AX140" s="12" t="s">
        <v>80</v>
      </c>
      <c r="AY140" s="146" t="s">
        <v>127</v>
      </c>
    </row>
    <row r="141" spans="2:65" s="1" customFormat="1" ht="24.2" customHeight="1">
      <c r="B141" s="32"/>
      <c r="C141" s="126" t="s">
        <v>204</v>
      </c>
      <c r="D141" s="126" t="s">
        <v>132</v>
      </c>
      <c r="E141" s="127" t="s">
        <v>205</v>
      </c>
      <c r="F141" s="128" t="s">
        <v>206</v>
      </c>
      <c r="G141" s="129" t="s">
        <v>135</v>
      </c>
      <c r="H141" s="130">
        <v>30</v>
      </c>
      <c r="I141" s="131"/>
      <c r="J141" s="132">
        <f>ROUND(I141*H141,1)</f>
        <v>0</v>
      </c>
      <c r="K141" s="128" t="s">
        <v>136</v>
      </c>
      <c r="L141" s="32"/>
      <c r="M141" s="133" t="s">
        <v>19</v>
      </c>
      <c r="N141" s="134" t="s">
        <v>43</v>
      </c>
      <c r="P141" s="135">
        <f>O141*H141</f>
        <v>0</v>
      </c>
      <c r="Q141" s="135">
        <v>3.5E-05</v>
      </c>
      <c r="R141" s="135">
        <f>Q141*H141</f>
        <v>0.00105</v>
      </c>
      <c r="S141" s="135">
        <v>0</v>
      </c>
      <c r="T141" s="135">
        <f>S141*H141</f>
        <v>0</v>
      </c>
      <c r="U141" s="136" t="s">
        <v>19</v>
      </c>
      <c r="AR141" s="137" t="s">
        <v>137</v>
      </c>
      <c r="AT141" s="137" t="s">
        <v>132</v>
      </c>
      <c r="AU141" s="137" t="s">
        <v>138</v>
      </c>
      <c r="AY141" s="17" t="s">
        <v>127</v>
      </c>
      <c r="BE141" s="138">
        <f>IF(N141="základní",J141,0)</f>
        <v>0</v>
      </c>
      <c r="BF141" s="138">
        <f>IF(N141="snížená",J141,0)</f>
        <v>0</v>
      </c>
      <c r="BG141" s="138">
        <f>IF(N141="zákl. přenesená",J141,0)</f>
        <v>0</v>
      </c>
      <c r="BH141" s="138">
        <f>IF(N141="sníž. přenesená",J141,0)</f>
        <v>0</v>
      </c>
      <c r="BI141" s="138">
        <f>IF(N141="nulová",J141,0)</f>
        <v>0</v>
      </c>
      <c r="BJ141" s="17" t="s">
        <v>80</v>
      </c>
      <c r="BK141" s="138">
        <f>ROUND(I141*H141,1)</f>
        <v>0</v>
      </c>
      <c r="BL141" s="17" t="s">
        <v>137</v>
      </c>
      <c r="BM141" s="137" t="s">
        <v>207</v>
      </c>
    </row>
    <row r="142" spans="2:47" s="1" customFormat="1" ht="12">
      <c r="B142" s="32"/>
      <c r="D142" s="139" t="s">
        <v>140</v>
      </c>
      <c r="F142" s="140" t="s">
        <v>208</v>
      </c>
      <c r="I142" s="141"/>
      <c r="L142" s="32"/>
      <c r="M142" s="142"/>
      <c r="U142" s="53"/>
      <c r="AT142" s="17" t="s">
        <v>140</v>
      </c>
      <c r="AU142" s="17" t="s">
        <v>138</v>
      </c>
    </row>
    <row r="143" spans="2:47" s="1" customFormat="1" ht="165.75">
      <c r="B143" s="32"/>
      <c r="D143" s="143" t="s">
        <v>142</v>
      </c>
      <c r="F143" s="144" t="s">
        <v>209</v>
      </c>
      <c r="I143" s="141"/>
      <c r="L143" s="32"/>
      <c r="M143" s="142"/>
      <c r="U143" s="53"/>
      <c r="AT143" s="17" t="s">
        <v>142</v>
      </c>
      <c r="AU143" s="17" t="s">
        <v>138</v>
      </c>
    </row>
    <row r="144" spans="2:51" s="12" customFormat="1" ht="12">
      <c r="B144" s="145"/>
      <c r="D144" s="143" t="s">
        <v>144</v>
      </c>
      <c r="E144" s="146" t="s">
        <v>19</v>
      </c>
      <c r="F144" s="147" t="s">
        <v>203</v>
      </c>
      <c r="H144" s="148">
        <v>30</v>
      </c>
      <c r="I144" s="149"/>
      <c r="L144" s="145"/>
      <c r="M144" s="150"/>
      <c r="U144" s="151"/>
      <c r="AT144" s="146" t="s">
        <v>144</v>
      </c>
      <c r="AU144" s="146" t="s">
        <v>138</v>
      </c>
      <c r="AV144" s="12" t="s">
        <v>82</v>
      </c>
      <c r="AW144" s="12" t="s">
        <v>33</v>
      </c>
      <c r="AX144" s="12" t="s">
        <v>80</v>
      </c>
      <c r="AY144" s="146" t="s">
        <v>127</v>
      </c>
    </row>
    <row r="145" spans="2:63" s="11" customFormat="1" ht="20.85" customHeight="1">
      <c r="B145" s="114"/>
      <c r="D145" s="115" t="s">
        <v>71</v>
      </c>
      <c r="E145" s="124" t="s">
        <v>210</v>
      </c>
      <c r="F145" s="124" t="s">
        <v>211</v>
      </c>
      <c r="I145" s="117"/>
      <c r="J145" s="125">
        <f>BK145</f>
        <v>0</v>
      </c>
      <c r="L145" s="114"/>
      <c r="M145" s="119"/>
      <c r="P145" s="120">
        <f>SUM(P146:P177)</f>
        <v>0</v>
      </c>
      <c r="R145" s="120">
        <f>SUM(R146:R177)</f>
        <v>0</v>
      </c>
      <c r="T145" s="120">
        <f>SUM(T146:T177)</f>
        <v>1.2835188000000002</v>
      </c>
      <c r="U145" s="121"/>
      <c r="AR145" s="115" t="s">
        <v>80</v>
      </c>
      <c r="AT145" s="122" t="s">
        <v>71</v>
      </c>
      <c r="AU145" s="122" t="s">
        <v>82</v>
      </c>
      <c r="AY145" s="115" t="s">
        <v>127</v>
      </c>
      <c r="BK145" s="123">
        <f>SUM(BK146:BK177)</f>
        <v>0</v>
      </c>
    </row>
    <row r="146" spans="2:65" s="1" customFormat="1" ht="16.5" customHeight="1">
      <c r="B146" s="32"/>
      <c r="C146" s="126" t="s">
        <v>212</v>
      </c>
      <c r="D146" s="126" t="s">
        <v>132</v>
      </c>
      <c r="E146" s="127" t="s">
        <v>213</v>
      </c>
      <c r="F146" s="128" t="s">
        <v>214</v>
      </c>
      <c r="G146" s="129" t="s">
        <v>215</v>
      </c>
      <c r="H146" s="130">
        <v>2</v>
      </c>
      <c r="I146" s="131"/>
      <c r="J146" s="132">
        <f>ROUND(I146*H146,1)</f>
        <v>0</v>
      </c>
      <c r="K146" s="128" t="s">
        <v>136</v>
      </c>
      <c r="L146" s="32"/>
      <c r="M146" s="133" t="s">
        <v>19</v>
      </c>
      <c r="N146" s="134" t="s">
        <v>43</v>
      </c>
      <c r="P146" s="135">
        <f>O146*H146</f>
        <v>0</v>
      </c>
      <c r="Q146" s="135">
        <v>0</v>
      </c>
      <c r="R146" s="135">
        <f>Q146*H146</f>
        <v>0</v>
      </c>
      <c r="S146" s="135">
        <v>0.0417</v>
      </c>
      <c r="T146" s="135">
        <f>S146*H146</f>
        <v>0.0834</v>
      </c>
      <c r="U146" s="136" t="s">
        <v>19</v>
      </c>
      <c r="AR146" s="137" t="s">
        <v>137</v>
      </c>
      <c r="AT146" s="137" t="s">
        <v>132</v>
      </c>
      <c r="AU146" s="137" t="s">
        <v>138</v>
      </c>
      <c r="AY146" s="17" t="s">
        <v>127</v>
      </c>
      <c r="BE146" s="138">
        <f>IF(N146="základní",J146,0)</f>
        <v>0</v>
      </c>
      <c r="BF146" s="138">
        <f>IF(N146="snížená",J146,0)</f>
        <v>0</v>
      </c>
      <c r="BG146" s="138">
        <f>IF(N146="zákl. přenesená",J146,0)</f>
        <v>0</v>
      </c>
      <c r="BH146" s="138">
        <f>IF(N146="sníž. přenesená",J146,0)</f>
        <v>0</v>
      </c>
      <c r="BI146" s="138">
        <f>IF(N146="nulová",J146,0)</f>
        <v>0</v>
      </c>
      <c r="BJ146" s="17" t="s">
        <v>80</v>
      </c>
      <c r="BK146" s="138">
        <f>ROUND(I146*H146,1)</f>
        <v>0</v>
      </c>
      <c r="BL146" s="17" t="s">
        <v>137</v>
      </c>
      <c r="BM146" s="137" t="s">
        <v>216</v>
      </c>
    </row>
    <row r="147" spans="2:47" s="1" customFormat="1" ht="12">
      <c r="B147" s="32"/>
      <c r="D147" s="139" t="s">
        <v>140</v>
      </c>
      <c r="F147" s="140" t="s">
        <v>217</v>
      </c>
      <c r="I147" s="141"/>
      <c r="L147" s="32"/>
      <c r="M147" s="142"/>
      <c r="U147" s="53"/>
      <c r="AT147" s="17" t="s">
        <v>140</v>
      </c>
      <c r="AU147" s="17" t="s">
        <v>138</v>
      </c>
    </row>
    <row r="148" spans="2:51" s="12" customFormat="1" ht="12">
      <c r="B148" s="145"/>
      <c r="D148" s="143" t="s">
        <v>144</v>
      </c>
      <c r="E148" s="146" t="s">
        <v>19</v>
      </c>
      <c r="F148" s="147" t="s">
        <v>218</v>
      </c>
      <c r="H148" s="148">
        <v>2</v>
      </c>
      <c r="I148" s="149"/>
      <c r="L148" s="145"/>
      <c r="M148" s="150"/>
      <c r="U148" s="151"/>
      <c r="AT148" s="146" t="s">
        <v>144</v>
      </c>
      <c r="AU148" s="146" t="s">
        <v>138</v>
      </c>
      <c r="AV148" s="12" t="s">
        <v>82</v>
      </c>
      <c r="AW148" s="12" t="s">
        <v>33</v>
      </c>
      <c r="AX148" s="12" t="s">
        <v>80</v>
      </c>
      <c r="AY148" s="146" t="s">
        <v>127</v>
      </c>
    </row>
    <row r="149" spans="2:65" s="1" customFormat="1" ht="16.5" customHeight="1">
      <c r="B149" s="32"/>
      <c r="C149" s="126" t="s">
        <v>219</v>
      </c>
      <c r="D149" s="126" t="s">
        <v>132</v>
      </c>
      <c r="E149" s="127" t="s">
        <v>220</v>
      </c>
      <c r="F149" s="128" t="s">
        <v>221</v>
      </c>
      <c r="G149" s="129" t="s">
        <v>215</v>
      </c>
      <c r="H149" s="130">
        <v>2</v>
      </c>
      <c r="I149" s="131"/>
      <c r="J149" s="132">
        <f>ROUND(I149*H149,1)</f>
        <v>0</v>
      </c>
      <c r="K149" s="128" t="s">
        <v>136</v>
      </c>
      <c r="L149" s="32"/>
      <c r="M149" s="133" t="s">
        <v>19</v>
      </c>
      <c r="N149" s="134" t="s">
        <v>43</v>
      </c>
      <c r="P149" s="135">
        <f>O149*H149</f>
        <v>0</v>
      </c>
      <c r="Q149" s="135">
        <v>0</v>
      </c>
      <c r="R149" s="135">
        <f>Q149*H149</f>
        <v>0</v>
      </c>
      <c r="S149" s="135">
        <v>0.0417</v>
      </c>
      <c r="T149" s="135">
        <f>S149*H149</f>
        <v>0.0834</v>
      </c>
      <c r="U149" s="136" t="s">
        <v>19</v>
      </c>
      <c r="AR149" s="137" t="s">
        <v>137</v>
      </c>
      <c r="AT149" s="137" t="s">
        <v>132</v>
      </c>
      <c r="AU149" s="137" t="s">
        <v>138</v>
      </c>
      <c r="AY149" s="17" t="s">
        <v>127</v>
      </c>
      <c r="BE149" s="138">
        <f>IF(N149="základní",J149,0)</f>
        <v>0</v>
      </c>
      <c r="BF149" s="138">
        <f>IF(N149="snížená",J149,0)</f>
        <v>0</v>
      </c>
      <c r="BG149" s="138">
        <f>IF(N149="zákl. přenesená",J149,0)</f>
        <v>0</v>
      </c>
      <c r="BH149" s="138">
        <f>IF(N149="sníž. přenesená",J149,0)</f>
        <v>0</v>
      </c>
      <c r="BI149" s="138">
        <f>IF(N149="nulová",J149,0)</f>
        <v>0</v>
      </c>
      <c r="BJ149" s="17" t="s">
        <v>80</v>
      </c>
      <c r="BK149" s="138">
        <f>ROUND(I149*H149,1)</f>
        <v>0</v>
      </c>
      <c r="BL149" s="17" t="s">
        <v>137</v>
      </c>
      <c r="BM149" s="137" t="s">
        <v>222</v>
      </c>
    </row>
    <row r="150" spans="2:47" s="1" customFormat="1" ht="12">
      <c r="B150" s="32"/>
      <c r="D150" s="139" t="s">
        <v>140</v>
      </c>
      <c r="F150" s="140" t="s">
        <v>223</v>
      </c>
      <c r="I150" s="141"/>
      <c r="L150" s="32"/>
      <c r="M150" s="142"/>
      <c r="U150" s="53"/>
      <c r="AT150" s="17" t="s">
        <v>140</v>
      </c>
      <c r="AU150" s="17" t="s">
        <v>138</v>
      </c>
    </row>
    <row r="151" spans="2:51" s="12" customFormat="1" ht="12">
      <c r="B151" s="145"/>
      <c r="D151" s="143" t="s">
        <v>144</v>
      </c>
      <c r="E151" s="146" t="s">
        <v>19</v>
      </c>
      <c r="F151" s="147" t="s">
        <v>224</v>
      </c>
      <c r="H151" s="148">
        <v>2</v>
      </c>
      <c r="I151" s="149"/>
      <c r="L151" s="145"/>
      <c r="M151" s="150"/>
      <c r="U151" s="151"/>
      <c r="AT151" s="146" t="s">
        <v>144</v>
      </c>
      <c r="AU151" s="146" t="s">
        <v>138</v>
      </c>
      <c r="AV151" s="12" t="s">
        <v>82</v>
      </c>
      <c r="AW151" s="12" t="s">
        <v>33</v>
      </c>
      <c r="AX151" s="12" t="s">
        <v>80</v>
      </c>
      <c r="AY151" s="146" t="s">
        <v>127</v>
      </c>
    </row>
    <row r="152" spans="2:65" s="1" customFormat="1" ht="16.5" customHeight="1">
      <c r="B152" s="32"/>
      <c r="C152" s="126" t="s">
        <v>8</v>
      </c>
      <c r="D152" s="126" t="s">
        <v>132</v>
      </c>
      <c r="E152" s="127" t="s">
        <v>225</v>
      </c>
      <c r="F152" s="128" t="s">
        <v>226</v>
      </c>
      <c r="G152" s="129" t="s">
        <v>215</v>
      </c>
      <c r="H152" s="130">
        <v>2</v>
      </c>
      <c r="I152" s="131"/>
      <c r="J152" s="132">
        <f>ROUND(I152*H152,1)</f>
        <v>0</v>
      </c>
      <c r="K152" s="128" t="s">
        <v>136</v>
      </c>
      <c r="L152" s="32"/>
      <c r="M152" s="133" t="s">
        <v>19</v>
      </c>
      <c r="N152" s="134" t="s">
        <v>43</v>
      </c>
      <c r="P152" s="135">
        <f>O152*H152</f>
        <v>0</v>
      </c>
      <c r="Q152" s="135">
        <v>0</v>
      </c>
      <c r="R152" s="135">
        <f>Q152*H152</f>
        <v>0</v>
      </c>
      <c r="S152" s="135">
        <v>0.004</v>
      </c>
      <c r="T152" s="135">
        <f>S152*H152</f>
        <v>0.008</v>
      </c>
      <c r="U152" s="136" t="s">
        <v>19</v>
      </c>
      <c r="AR152" s="137" t="s">
        <v>137</v>
      </c>
      <c r="AT152" s="137" t="s">
        <v>132</v>
      </c>
      <c r="AU152" s="137" t="s">
        <v>138</v>
      </c>
      <c r="AY152" s="17" t="s">
        <v>127</v>
      </c>
      <c r="BE152" s="138">
        <f>IF(N152="základní",J152,0)</f>
        <v>0</v>
      </c>
      <c r="BF152" s="138">
        <f>IF(N152="snížená",J152,0)</f>
        <v>0</v>
      </c>
      <c r="BG152" s="138">
        <f>IF(N152="zákl. přenesená",J152,0)</f>
        <v>0</v>
      </c>
      <c r="BH152" s="138">
        <f>IF(N152="sníž. přenesená",J152,0)</f>
        <v>0</v>
      </c>
      <c r="BI152" s="138">
        <f>IF(N152="nulová",J152,0)</f>
        <v>0</v>
      </c>
      <c r="BJ152" s="17" t="s">
        <v>80</v>
      </c>
      <c r="BK152" s="138">
        <f>ROUND(I152*H152,1)</f>
        <v>0</v>
      </c>
      <c r="BL152" s="17" t="s">
        <v>137</v>
      </c>
      <c r="BM152" s="137" t="s">
        <v>227</v>
      </c>
    </row>
    <row r="153" spans="2:47" s="1" customFormat="1" ht="12">
      <c r="B153" s="32"/>
      <c r="D153" s="139" t="s">
        <v>140</v>
      </c>
      <c r="F153" s="140" t="s">
        <v>228</v>
      </c>
      <c r="I153" s="141"/>
      <c r="L153" s="32"/>
      <c r="M153" s="142"/>
      <c r="U153" s="53"/>
      <c r="AT153" s="17" t="s">
        <v>140</v>
      </c>
      <c r="AU153" s="17" t="s">
        <v>138</v>
      </c>
    </row>
    <row r="154" spans="2:51" s="12" customFormat="1" ht="12">
      <c r="B154" s="145"/>
      <c r="D154" s="143" t="s">
        <v>144</v>
      </c>
      <c r="E154" s="146" t="s">
        <v>19</v>
      </c>
      <c r="F154" s="147" t="s">
        <v>224</v>
      </c>
      <c r="H154" s="148">
        <v>2</v>
      </c>
      <c r="I154" s="149"/>
      <c r="L154" s="145"/>
      <c r="M154" s="150"/>
      <c r="U154" s="151"/>
      <c r="AT154" s="146" t="s">
        <v>144</v>
      </c>
      <c r="AU154" s="146" t="s">
        <v>138</v>
      </c>
      <c r="AV154" s="12" t="s">
        <v>82</v>
      </c>
      <c r="AW154" s="12" t="s">
        <v>33</v>
      </c>
      <c r="AX154" s="12" t="s">
        <v>80</v>
      </c>
      <c r="AY154" s="146" t="s">
        <v>127</v>
      </c>
    </row>
    <row r="155" spans="2:65" s="1" customFormat="1" ht="24.2" customHeight="1">
      <c r="B155" s="32"/>
      <c r="C155" s="126" t="s">
        <v>229</v>
      </c>
      <c r="D155" s="126" t="s">
        <v>132</v>
      </c>
      <c r="E155" s="127" t="s">
        <v>230</v>
      </c>
      <c r="F155" s="128" t="s">
        <v>231</v>
      </c>
      <c r="G155" s="129" t="s">
        <v>135</v>
      </c>
      <c r="H155" s="130">
        <v>28</v>
      </c>
      <c r="I155" s="131"/>
      <c r="J155" s="132">
        <f>ROUND(I155*H155,1)</f>
        <v>0</v>
      </c>
      <c r="K155" s="128" t="s">
        <v>136</v>
      </c>
      <c r="L155" s="32"/>
      <c r="M155" s="133" t="s">
        <v>19</v>
      </c>
      <c r="N155" s="134" t="s">
        <v>43</v>
      </c>
      <c r="P155" s="135">
        <f>O155*H155</f>
        <v>0</v>
      </c>
      <c r="Q155" s="135">
        <v>0</v>
      </c>
      <c r="R155" s="135">
        <f>Q155*H155</f>
        <v>0</v>
      </c>
      <c r="S155" s="135">
        <v>0.01723</v>
      </c>
      <c r="T155" s="135">
        <f>S155*H155</f>
        <v>0.48244</v>
      </c>
      <c r="U155" s="136" t="s">
        <v>19</v>
      </c>
      <c r="AR155" s="137" t="s">
        <v>137</v>
      </c>
      <c r="AT155" s="137" t="s">
        <v>132</v>
      </c>
      <c r="AU155" s="137" t="s">
        <v>138</v>
      </c>
      <c r="AY155" s="17" t="s">
        <v>127</v>
      </c>
      <c r="BE155" s="138">
        <f>IF(N155="základní",J155,0)</f>
        <v>0</v>
      </c>
      <c r="BF155" s="138">
        <f>IF(N155="snížená",J155,0)</f>
        <v>0</v>
      </c>
      <c r="BG155" s="138">
        <f>IF(N155="zákl. přenesená",J155,0)</f>
        <v>0</v>
      </c>
      <c r="BH155" s="138">
        <f>IF(N155="sníž. přenesená",J155,0)</f>
        <v>0</v>
      </c>
      <c r="BI155" s="138">
        <f>IF(N155="nulová",J155,0)</f>
        <v>0</v>
      </c>
      <c r="BJ155" s="17" t="s">
        <v>80</v>
      </c>
      <c r="BK155" s="138">
        <f>ROUND(I155*H155,1)</f>
        <v>0</v>
      </c>
      <c r="BL155" s="17" t="s">
        <v>137</v>
      </c>
      <c r="BM155" s="137" t="s">
        <v>232</v>
      </c>
    </row>
    <row r="156" spans="2:47" s="1" customFormat="1" ht="12">
      <c r="B156" s="32"/>
      <c r="D156" s="139" t="s">
        <v>140</v>
      </c>
      <c r="F156" s="140" t="s">
        <v>233</v>
      </c>
      <c r="I156" s="141"/>
      <c r="L156" s="32"/>
      <c r="M156" s="142"/>
      <c r="U156" s="53"/>
      <c r="AT156" s="17" t="s">
        <v>140</v>
      </c>
      <c r="AU156" s="17" t="s">
        <v>138</v>
      </c>
    </row>
    <row r="157" spans="2:47" s="1" customFormat="1" ht="29.25">
      <c r="B157" s="32"/>
      <c r="D157" s="143" t="s">
        <v>142</v>
      </c>
      <c r="F157" s="144" t="s">
        <v>234</v>
      </c>
      <c r="I157" s="141"/>
      <c r="L157" s="32"/>
      <c r="M157" s="142"/>
      <c r="U157" s="53"/>
      <c r="AT157" s="17" t="s">
        <v>142</v>
      </c>
      <c r="AU157" s="17" t="s">
        <v>138</v>
      </c>
    </row>
    <row r="158" spans="2:51" s="12" customFormat="1" ht="12">
      <c r="B158" s="145"/>
      <c r="D158" s="143" t="s">
        <v>144</v>
      </c>
      <c r="E158" s="146" t="s">
        <v>19</v>
      </c>
      <c r="F158" s="147" t="s">
        <v>235</v>
      </c>
      <c r="H158" s="148">
        <v>14</v>
      </c>
      <c r="I158" s="149"/>
      <c r="L158" s="145"/>
      <c r="M158" s="150"/>
      <c r="U158" s="151"/>
      <c r="AT158" s="146" t="s">
        <v>144</v>
      </c>
      <c r="AU158" s="146" t="s">
        <v>138</v>
      </c>
      <c r="AV158" s="12" t="s">
        <v>82</v>
      </c>
      <c r="AW158" s="12" t="s">
        <v>33</v>
      </c>
      <c r="AX158" s="12" t="s">
        <v>72</v>
      </c>
      <c r="AY158" s="146" t="s">
        <v>127</v>
      </c>
    </row>
    <row r="159" spans="2:51" s="12" customFormat="1" ht="12">
      <c r="B159" s="145"/>
      <c r="D159" s="143" t="s">
        <v>144</v>
      </c>
      <c r="E159" s="146" t="s">
        <v>19</v>
      </c>
      <c r="F159" s="147" t="s">
        <v>236</v>
      </c>
      <c r="H159" s="148">
        <v>14</v>
      </c>
      <c r="I159" s="149"/>
      <c r="L159" s="145"/>
      <c r="M159" s="150"/>
      <c r="U159" s="151"/>
      <c r="AT159" s="146" t="s">
        <v>144</v>
      </c>
      <c r="AU159" s="146" t="s">
        <v>138</v>
      </c>
      <c r="AV159" s="12" t="s">
        <v>82</v>
      </c>
      <c r="AW159" s="12" t="s">
        <v>33</v>
      </c>
      <c r="AX159" s="12" t="s">
        <v>72</v>
      </c>
      <c r="AY159" s="146" t="s">
        <v>127</v>
      </c>
    </row>
    <row r="160" spans="2:51" s="13" customFormat="1" ht="12">
      <c r="B160" s="152"/>
      <c r="D160" s="143" t="s">
        <v>144</v>
      </c>
      <c r="E160" s="153" t="s">
        <v>19</v>
      </c>
      <c r="F160" s="154" t="s">
        <v>237</v>
      </c>
      <c r="H160" s="155">
        <v>28</v>
      </c>
      <c r="I160" s="156"/>
      <c r="L160" s="152"/>
      <c r="M160" s="157"/>
      <c r="U160" s="158"/>
      <c r="AT160" s="153" t="s">
        <v>144</v>
      </c>
      <c r="AU160" s="153" t="s">
        <v>138</v>
      </c>
      <c r="AV160" s="13" t="s">
        <v>137</v>
      </c>
      <c r="AW160" s="13" t="s">
        <v>33</v>
      </c>
      <c r="AX160" s="13" t="s">
        <v>80</v>
      </c>
      <c r="AY160" s="153" t="s">
        <v>127</v>
      </c>
    </row>
    <row r="161" spans="2:65" s="1" customFormat="1" ht="33" customHeight="1">
      <c r="B161" s="32"/>
      <c r="C161" s="126" t="s">
        <v>238</v>
      </c>
      <c r="D161" s="126" t="s">
        <v>132</v>
      </c>
      <c r="E161" s="127" t="s">
        <v>239</v>
      </c>
      <c r="F161" s="128" t="s">
        <v>240</v>
      </c>
      <c r="G161" s="129" t="s">
        <v>135</v>
      </c>
      <c r="H161" s="130">
        <v>24</v>
      </c>
      <c r="I161" s="131"/>
      <c r="J161" s="132">
        <f>ROUND(I161*H161,1)</f>
        <v>0</v>
      </c>
      <c r="K161" s="128" t="s">
        <v>136</v>
      </c>
      <c r="L161" s="32"/>
      <c r="M161" s="133" t="s">
        <v>19</v>
      </c>
      <c r="N161" s="134" t="s">
        <v>43</v>
      </c>
      <c r="P161" s="135">
        <f>O161*H161</f>
        <v>0</v>
      </c>
      <c r="Q161" s="135">
        <v>0</v>
      </c>
      <c r="R161" s="135">
        <f>Q161*H161</f>
        <v>0</v>
      </c>
      <c r="S161" s="135">
        <v>0.024</v>
      </c>
      <c r="T161" s="135">
        <f>S161*H161</f>
        <v>0.5760000000000001</v>
      </c>
      <c r="U161" s="136" t="s">
        <v>19</v>
      </c>
      <c r="AR161" s="137" t="s">
        <v>137</v>
      </c>
      <c r="AT161" s="137" t="s">
        <v>132</v>
      </c>
      <c r="AU161" s="137" t="s">
        <v>138</v>
      </c>
      <c r="AY161" s="17" t="s">
        <v>127</v>
      </c>
      <c r="BE161" s="138">
        <f>IF(N161="základní",J161,0)</f>
        <v>0</v>
      </c>
      <c r="BF161" s="138">
        <f>IF(N161="snížená",J161,0)</f>
        <v>0</v>
      </c>
      <c r="BG161" s="138">
        <f>IF(N161="zákl. přenesená",J161,0)</f>
        <v>0</v>
      </c>
      <c r="BH161" s="138">
        <f>IF(N161="sníž. přenesená",J161,0)</f>
        <v>0</v>
      </c>
      <c r="BI161" s="138">
        <f>IF(N161="nulová",J161,0)</f>
        <v>0</v>
      </c>
      <c r="BJ161" s="17" t="s">
        <v>80</v>
      </c>
      <c r="BK161" s="138">
        <f>ROUND(I161*H161,1)</f>
        <v>0</v>
      </c>
      <c r="BL161" s="17" t="s">
        <v>137</v>
      </c>
      <c r="BM161" s="137" t="s">
        <v>241</v>
      </c>
    </row>
    <row r="162" spans="2:47" s="1" customFormat="1" ht="12">
      <c r="B162" s="32"/>
      <c r="D162" s="139" t="s">
        <v>140</v>
      </c>
      <c r="F162" s="140" t="s">
        <v>242</v>
      </c>
      <c r="I162" s="141"/>
      <c r="L162" s="32"/>
      <c r="M162" s="142"/>
      <c r="U162" s="53"/>
      <c r="AT162" s="17" t="s">
        <v>140</v>
      </c>
      <c r="AU162" s="17" t="s">
        <v>138</v>
      </c>
    </row>
    <row r="163" spans="2:47" s="1" customFormat="1" ht="58.5">
      <c r="B163" s="32"/>
      <c r="D163" s="143" t="s">
        <v>142</v>
      </c>
      <c r="F163" s="144" t="s">
        <v>243</v>
      </c>
      <c r="I163" s="141"/>
      <c r="L163" s="32"/>
      <c r="M163" s="142"/>
      <c r="U163" s="53"/>
      <c r="AT163" s="17" t="s">
        <v>142</v>
      </c>
      <c r="AU163" s="17" t="s">
        <v>138</v>
      </c>
    </row>
    <row r="164" spans="2:51" s="12" customFormat="1" ht="12">
      <c r="B164" s="145"/>
      <c r="D164" s="143" t="s">
        <v>144</v>
      </c>
      <c r="E164" s="146" t="s">
        <v>19</v>
      </c>
      <c r="F164" s="147" t="s">
        <v>244</v>
      </c>
      <c r="H164" s="148">
        <v>12</v>
      </c>
      <c r="I164" s="149"/>
      <c r="L164" s="145"/>
      <c r="M164" s="150"/>
      <c r="U164" s="151"/>
      <c r="AT164" s="146" t="s">
        <v>144</v>
      </c>
      <c r="AU164" s="146" t="s">
        <v>138</v>
      </c>
      <c r="AV164" s="12" t="s">
        <v>82</v>
      </c>
      <c r="AW164" s="12" t="s">
        <v>33</v>
      </c>
      <c r="AX164" s="12" t="s">
        <v>72</v>
      </c>
      <c r="AY164" s="146" t="s">
        <v>127</v>
      </c>
    </row>
    <row r="165" spans="2:51" s="12" customFormat="1" ht="12">
      <c r="B165" s="145"/>
      <c r="D165" s="143" t="s">
        <v>144</v>
      </c>
      <c r="E165" s="146" t="s">
        <v>19</v>
      </c>
      <c r="F165" s="147" t="s">
        <v>245</v>
      </c>
      <c r="H165" s="148">
        <v>12</v>
      </c>
      <c r="I165" s="149"/>
      <c r="L165" s="145"/>
      <c r="M165" s="150"/>
      <c r="U165" s="151"/>
      <c r="AT165" s="146" t="s">
        <v>144</v>
      </c>
      <c r="AU165" s="146" t="s">
        <v>138</v>
      </c>
      <c r="AV165" s="12" t="s">
        <v>82</v>
      </c>
      <c r="AW165" s="12" t="s">
        <v>33</v>
      </c>
      <c r="AX165" s="12" t="s">
        <v>72</v>
      </c>
      <c r="AY165" s="146" t="s">
        <v>127</v>
      </c>
    </row>
    <row r="166" spans="2:51" s="13" customFormat="1" ht="12">
      <c r="B166" s="152"/>
      <c r="D166" s="143" t="s">
        <v>144</v>
      </c>
      <c r="E166" s="153" t="s">
        <v>19</v>
      </c>
      <c r="F166" s="154" t="s">
        <v>237</v>
      </c>
      <c r="H166" s="155">
        <v>24</v>
      </c>
      <c r="I166" s="156"/>
      <c r="L166" s="152"/>
      <c r="M166" s="157"/>
      <c r="U166" s="158"/>
      <c r="AT166" s="153" t="s">
        <v>144</v>
      </c>
      <c r="AU166" s="153" t="s">
        <v>138</v>
      </c>
      <c r="AV166" s="13" t="s">
        <v>137</v>
      </c>
      <c r="AW166" s="13" t="s">
        <v>33</v>
      </c>
      <c r="AX166" s="13" t="s">
        <v>80</v>
      </c>
      <c r="AY166" s="153" t="s">
        <v>127</v>
      </c>
    </row>
    <row r="167" spans="2:65" s="1" customFormat="1" ht="16.5" customHeight="1">
      <c r="B167" s="32"/>
      <c r="C167" s="126" t="s">
        <v>246</v>
      </c>
      <c r="D167" s="126" t="s">
        <v>132</v>
      </c>
      <c r="E167" s="127" t="s">
        <v>247</v>
      </c>
      <c r="F167" s="128" t="s">
        <v>248</v>
      </c>
      <c r="G167" s="129" t="s">
        <v>135</v>
      </c>
      <c r="H167" s="130">
        <v>7.618</v>
      </c>
      <c r="I167" s="131"/>
      <c r="J167" s="132">
        <f>ROUND(I167*H167,1)</f>
        <v>0</v>
      </c>
      <c r="K167" s="128" t="s">
        <v>136</v>
      </c>
      <c r="L167" s="32"/>
      <c r="M167" s="133" t="s">
        <v>19</v>
      </c>
      <c r="N167" s="134" t="s">
        <v>43</v>
      </c>
      <c r="P167" s="135">
        <f>O167*H167</f>
        <v>0</v>
      </c>
      <c r="Q167" s="135">
        <v>0</v>
      </c>
      <c r="R167" s="135">
        <f>Q167*H167</f>
        <v>0</v>
      </c>
      <c r="S167" s="135">
        <v>0.00594</v>
      </c>
      <c r="T167" s="135">
        <f>S167*H167</f>
        <v>0.04525092</v>
      </c>
      <c r="U167" s="136" t="s">
        <v>19</v>
      </c>
      <c r="AR167" s="137" t="s">
        <v>137</v>
      </c>
      <c r="AT167" s="137" t="s">
        <v>132</v>
      </c>
      <c r="AU167" s="137" t="s">
        <v>138</v>
      </c>
      <c r="AY167" s="17" t="s">
        <v>127</v>
      </c>
      <c r="BE167" s="138">
        <f>IF(N167="základní",J167,0)</f>
        <v>0</v>
      </c>
      <c r="BF167" s="138">
        <f>IF(N167="snížená",J167,0)</f>
        <v>0</v>
      </c>
      <c r="BG167" s="138">
        <f>IF(N167="zákl. přenesená",J167,0)</f>
        <v>0</v>
      </c>
      <c r="BH167" s="138">
        <f>IF(N167="sníž. přenesená",J167,0)</f>
        <v>0</v>
      </c>
      <c r="BI167" s="138">
        <f>IF(N167="nulová",J167,0)</f>
        <v>0</v>
      </c>
      <c r="BJ167" s="17" t="s">
        <v>80</v>
      </c>
      <c r="BK167" s="138">
        <f>ROUND(I167*H167,1)</f>
        <v>0</v>
      </c>
      <c r="BL167" s="17" t="s">
        <v>137</v>
      </c>
      <c r="BM167" s="137" t="s">
        <v>249</v>
      </c>
    </row>
    <row r="168" spans="2:47" s="1" customFormat="1" ht="12">
      <c r="B168" s="32"/>
      <c r="D168" s="139" t="s">
        <v>140</v>
      </c>
      <c r="F168" s="140" t="s">
        <v>250</v>
      </c>
      <c r="I168" s="141"/>
      <c r="L168" s="32"/>
      <c r="M168" s="142"/>
      <c r="U168" s="53"/>
      <c r="AT168" s="17" t="s">
        <v>140</v>
      </c>
      <c r="AU168" s="17" t="s">
        <v>138</v>
      </c>
    </row>
    <row r="169" spans="2:51" s="12" customFormat="1" ht="12">
      <c r="B169" s="145"/>
      <c r="D169" s="143" t="s">
        <v>144</v>
      </c>
      <c r="E169" s="146" t="s">
        <v>19</v>
      </c>
      <c r="F169" s="147" t="s">
        <v>251</v>
      </c>
      <c r="H169" s="148">
        <v>5</v>
      </c>
      <c r="I169" s="149"/>
      <c r="L169" s="145"/>
      <c r="M169" s="150"/>
      <c r="U169" s="151"/>
      <c r="AT169" s="146" t="s">
        <v>144</v>
      </c>
      <c r="AU169" s="146" t="s">
        <v>138</v>
      </c>
      <c r="AV169" s="12" t="s">
        <v>82</v>
      </c>
      <c r="AW169" s="12" t="s">
        <v>33</v>
      </c>
      <c r="AX169" s="12" t="s">
        <v>72</v>
      </c>
      <c r="AY169" s="146" t="s">
        <v>127</v>
      </c>
    </row>
    <row r="170" spans="2:51" s="12" customFormat="1" ht="12">
      <c r="B170" s="145"/>
      <c r="D170" s="143" t="s">
        <v>144</v>
      </c>
      <c r="E170" s="146" t="s">
        <v>19</v>
      </c>
      <c r="F170" s="147" t="s">
        <v>252</v>
      </c>
      <c r="H170" s="148">
        <v>2.618</v>
      </c>
      <c r="I170" s="149"/>
      <c r="L170" s="145"/>
      <c r="M170" s="150"/>
      <c r="U170" s="151"/>
      <c r="AT170" s="146" t="s">
        <v>144</v>
      </c>
      <c r="AU170" s="146" t="s">
        <v>138</v>
      </c>
      <c r="AV170" s="12" t="s">
        <v>82</v>
      </c>
      <c r="AW170" s="12" t="s">
        <v>33</v>
      </c>
      <c r="AX170" s="12" t="s">
        <v>72</v>
      </c>
      <c r="AY170" s="146" t="s">
        <v>127</v>
      </c>
    </row>
    <row r="171" spans="2:51" s="13" customFormat="1" ht="12">
      <c r="B171" s="152"/>
      <c r="D171" s="143" t="s">
        <v>144</v>
      </c>
      <c r="E171" s="153" t="s">
        <v>19</v>
      </c>
      <c r="F171" s="154" t="s">
        <v>237</v>
      </c>
      <c r="H171" s="155">
        <v>7.618</v>
      </c>
      <c r="I171" s="156"/>
      <c r="L171" s="152"/>
      <c r="M171" s="157"/>
      <c r="U171" s="158"/>
      <c r="AT171" s="153" t="s">
        <v>144</v>
      </c>
      <c r="AU171" s="153" t="s">
        <v>138</v>
      </c>
      <c r="AV171" s="13" t="s">
        <v>137</v>
      </c>
      <c r="AW171" s="13" t="s">
        <v>33</v>
      </c>
      <c r="AX171" s="13" t="s">
        <v>80</v>
      </c>
      <c r="AY171" s="153" t="s">
        <v>127</v>
      </c>
    </row>
    <row r="172" spans="2:65" s="1" customFormat="1" ht="16.5" customHeight="1">
      <c r="B172" s="32"/>
      <c r="C172" s="126" t="s">
        <v>253</v>
      </c>
      <c r="D172" s="126" t="s">
        <v>132</v>
      </c>
      <c r="E172" s="127" t="s">
        <v>254</v>
      </c>
      <c r="F172" s="128" t="s">
        <v>255</v>
      </c>
      <c r="G172" s="129" t="s">
        <v>135</v>
      </c>
      <c r="H172" s="130">
        <v>5</v>
      </c>
      <c r="I172" s="131"/>
      <c r="J172" s="132">
        <f>ROUND(I172*H172,1)</f>
        <v>0</v>
      </c>
      <c r="K172" s="128" t="s">
        <v>136</v>
      </c>
      <c r="L172" s="32"/>
      <c r="M172" s="133" t="s">
        <v>19</v>
      </c>
      <c r="N172" s="134" t="s">
        <v>43</v>
      </c>
      <c r="P172" s="135">
        <f>O172*H172</f>
        <v>0</v>
      </c>
      <c r="Q172" s="135">
        <v>0</v>
      </c>
      <c r="R172" s="135">
        <f>Q172*H172</f>
        <v>0</v>
      </c>
      <c r="S172" s="135">
        <v>0.00066</v>
      </c>
      <c r="T172" s="135">
        <f>S172*H172</f>
        <v>0.0033</v>
      </c>
      <c r="U172" s="136" t="s">
        <v>19</v>
      </c>
      <c r="AR172" s="137" t="s">
        <v>137</v>
      </c>
      <c r="AT172" s="137" t="s">
        <v>132</v>
      </c>
      <c r="AU172" s="137" t="s">
        <v>138</v>
      </c>
      <c r="AY172" s="17" t="s">
        <v>127</v>
      </c>
      <c r="BE172" s="138">
        <f>IF(N172="základní",J172,0)</f>
        <v>0</v>
      </c>
      <c r="BF172" s="138">
        <f>IF(N172="snížená",J172,0)</f>
        <v>0</v>
      </c>
      <c r="BG172" s="138">
        <f>IF(N172="zákl. přenesená",J172,0)</f>
        <v>0</v>
      </c>
      <c r="BH172" s="138">
        <f>IF(N172="sníž. přenesená",J172,0)</f>
        <v>0</v>
      </c>
      <c r="BI172" s="138">
        <f>IF(N172="nulová",J172,0)</f>
        <v>0</v>
      </c>
      <c r="BJ172" s="17" t="s">
        <v>80</v>
      </c>
      <c r="BK172" s="138">
        <f>ROUND(I172*H172,1)</f>
        <v>0</v>
      </c>
      <c r="BL172" s="17" t="s">
        <v>137</v>
      </c>
      <c r="BM172" s="137" t="s">
        <v>256</v>
      </c>
    </row>
    <row r="173" spans="2:47" s="1" customFormat="1" ht="12">
      <c r="B173" s="32"/>
      <c r="D173" s="139" t="s">
        <v>140</v>
      </c>
      <c r="F173" s="140" t="s">
        <v>257</v>
      </c>
      <c r="I173" s="141"/>
      <c r="L173" s="32"/>
      <c r="M173" s="142"/>
      <c r="U173" s="53"/>
      <c r="AT173" s="17" t="s">
        <v>140</v>
      </c>
      <c r="AU173" s="17" t="s">
        <v>138</v>
      </c>
    </row>
    <row r="174" spans="2:51" s="12" customFormat="1" ht="12">
      <c r="B174" s="145"/>
      <c r="D174" s="143" t="s">
        <v>144</v>
      </c>
      <c r="E174" s="146" t="s">
        <v>19</v>
      </c>
      <c r="F174" s="147" t="s">
        <v>258</v>
      </c>
      <c r="H174" s="148">
        <v>5</v>
      </c>
      <c r="I174" s="149"/>
      <c r="L174" s="145"/>
      <c r="M174" s="150"/>
      <c r="U174" s="151"/>
      <c r="AT174" s="146" t="s">
        <v>144</v>
      </c>
      <c r="AU174" s="146" t="s">
        <v>138</v>
      </c>
      <c r="AV174" s="12" t="s">
        <v>82</v>
      </c>
      <c r="AW174" s="12" t="s">
        <v>33</v>
      </c>
      <c r="AX174" s="12" t="s">
        <v>80</v>
      </c>
      <c r="AY174" s="146" t="s">
        <v>127</v>
      </c>
    </row>
    <row r="175" spans="2:65" s="1" customFormat="1" ht="16.5" customHeight="1">
      <c r="B175" s="32"/>
      <c r="C175" s="126" t="s">
        <v>259</v>
      </c>
      <c r="D175" s="126" t="s">
        <v>132</v>
      </c>
      <c r="E175" s="127" t="s">
        <v>260</v>
      </c>
      <c r="F175" s="128" t="s">
        <v>261</v>
      </c>
      <c r="G175" s="129" t="s">
        <v>135</v>
      </c>
      <c r="H175" s="130">
        <v>2.618</v>
      </c>
      <c r="I175" s="131"/>
      <c r="J175" s="132">
        <f>ROUND(I175*H175,1)</f>
        <v>0</v>
      </c>
      <c r="K175" s="128" t="s">
        <v>136</v>
      </c>
      <c r="L175" s="32"/>
      <c r="M175" s="133" t="s">
        <v>19</v>
      </c>
      <c r="N175" s="134" t="s">
        <v>43</v>
      </c>
      <c r="P175" s="135">
        <f>O175*H175</f>
        <v>0</v>
      </c>
      <c r="Q175" s="135">
        <v>0</v>
      </c>
      <c r="R175" s="135">
        <f>Q175*H175</f>
        <v>0</v>
      </c>
      <c r="S175" s="135">
        <v>0.00066</v>
      </c>
      <c r="T175" s="135">
        <f>S175*H175</f>
        <v>0.00172788</v>
      </c>
      <c r="U175" s="136" t="s">
        <v>19</v>
      </c>
      <c r="AR175" s="137" t="s">
        <v>137</v>
      </c>
      <c r="AT175" s="137" t="s">
        <v>132</v>
      </c>
      <c r="AU175" s="137" t="s">
        <v>138</v>
      </c>
      <c r="AY175" s="17" t="s">
        <v>127</v>
      </c>
      <c r="BE175" s="138">
        <f>IF(N175="základní",J175,0)</f>
        <v>0</v>
      </c>
      <c r="BF175" s="138">
        <f>IF(N175="snížená",J175,0)</f>
        <v>0</v>
      </c>
      <c r="BG175" s="138">
        <f>IF(N175="zákl. přenesená",J175,0)</f>
        <v>0</v>
      </c>
      <c r="BH175" s="138">
        <f>IF(N175="sníž. přenesená",J175,0)</f>
        <v>0</v>
      </c>
      <c r="BI175" s="138">
        <f>IF(N175="nulová",J175,0)</f>
        <v>0</v>
      </c>
      <c r="BJ175" s="17" t="s">
        <v>80</v>
      </c>
      <c r="BK175" s="138">
        <f>ROUND(I175*H175,1)</f>
        <v>0</v>
      </c>
      <c r="BL175" s="17" t="s">
        <v>137</v>
      </c>
      <c r="BM175" s="137" t="s">
        <v>262</v>
      </c>
    </row>
    <row r="176" spans="2:47" s="1" customFormat="1" ht="12">
      <c r="B176" s="32"/>
      <c r="D176" s="139" t="s">
        <v>140</v>
      </c>
      <c r="F176" s="140" t="s">
        <v>263</v>
      </c>
      <c r="I176" s="141"/>
      <c r="L176" s="32"/>
      <c r="M176" s="142"/>
      <c r="U176" s="53"/>
      <c r="AT176" s="17" t="s">
        <v>140</v>
      </c>
      <c r="AU176" s="17" t="s">
        <v>138</v>
      </c>
    </row>
    <row r="177" spans="2:51" s="12" customFormat="1" ht="12">
      <c r="B177" s="145"/>
      <c r="D177" s="143" t="s">
        <v>144</v>
      </c>
      <c r="E177" s="146" t="s">
        <v>19</v>
      </c>
      <c r="F177" s="147" t="s">
        <v>252</v>
      </c>
      <c r="H177" s="148">
        <v>2.618</v>
      </c>
      <c r="I177" s="149"/>
      <c r="L177" s="145"/>
      <c r="M177" s="150"/>
      <c r="U177" s="151"/>
      <c r="AT177" s="146" t="s">
        <v>144</v>
      </c>
      <c r="AU177" s="146" t="s">
        <v>138</v>
      </c>
      <c r="AV177" s="12" t="s">
        <v>82</v>
      </c>
      <c r="AW177" s="12" t="s">
        <v>33</v>
      </c>
      <c r="AX177" s="12" t="s">
        <v>80</v>
      </c>
      <c r="AY177" s="146" t="s">
        <v>127</v>
      </c>
    </row>
    <row r="178" spans="2:63" s="11" customFormat="1" ht="22.9" customHeight="1">
      <c r="B178" s="114"/>
      <c r="D178" s="115" t="s">
        <v>71</v>
      </c>
      <c r="E178" s="124" t="s">
        <v>264</v>
      </c>
      <c r="F178" s="124" t="s">
        <v>265</v>
      </c>
      <c r="I178" s="117"/>
      <c r="J178" s="125">
        <f>BK178</f>
        <v>0</v>
      </c>
      <c r="L178" s="114"/>
      <c r="M178" s="119"/>
      <c r="P178" s="120">
        <f>SUM(P179:P204)</f>
        <v>0</v>
      </c>
      <c r="R178" s="120">
        <f>SUM(R179:R204)</f>
        <v>0</v>
      </c>
      <c r="T178" s="120">
        <f>SUM(T179:T204)</f>
        <v>0</v>
      </c>
      <c r="U178" s="121"/>
      <c r="AR178" s="115" t="s">
        <v>80</v>
      </c>
      <c r="AT178" s="122" t="s">
        <v>71</v>
      </c>
      <c r="AU178" s="122" t="s">
        <v>80</v>
      </c>
      <c r="AY178" s="115" t="s">
        <v>127</v>
      </c>
      <c r="BK178" s="123">
        <f>SUM(BK179:BK204)</f>
        <v>0</v>
      </c>
    </row>
    <row r="179" spans="2:65" s="1" customFormat="1" ht="24.2" customHeight="1">
      <c r="B179" s="32"/>
      <c r="C179" s="126" t="s">
        <v>7</v>
      </c>
      <c r="D179" s="126" t="s">
        <v>132</v>
      </c>
      <c r="E179" s="127" t="s">
        <v>266</v>
      </c>
      <c r="F179" s="128" t="s">
        <v>267</v>
      </c>
      <c r="G179" s="129" t="s">
        <v>268</v>
      </c>
      <c r="H179" s="130">
        <v>1.284</v>
      </c>
      <c r="I179" s="131"/>
      <c r="J179" s="132">
        <f>ROUND(I179*H179,1)</f>
        <v>0</v>
      </c>
      <c r="K179" s="128" t="s">
        <v>136</v>
      </c>
      <c r="L179" s="32"/>
      <c r="M179" s="133" t="s">
        <v>19</v>
      </c>
      <c r="N179" s="134" t="s">
        <v>43</v>
      </c>
      <c r="P179" s="135">
        <f>O179*H179</f>
        <v>0</v>
      </c>
      <c r="Q179" s="135">
        <v>0</v>
      </c>
      <c r="R179" s="135">
        <f>Q179*H179</f>
        <v>0</v>
      </c>
      <c r="S179" s="135">
        <v>0</v>
      </c>
      <c r="T179" s="135">
        <f>S179*H179</f>
        <v>0</v>
      </c>
      <c r="U179" s="136" t="s">
        <v>19</v>
      </c>
      <c r="AR179" s="137" t="s">
        <v>137</v>
      </c>
      <c r="AT179" s="137" t="s">
        <v>132</v>
      </c>
      <c r="AU179" s="137" t="s">
        <v>82</v>
      </c>
      <c r="AY179" s="17" t="s">
        <v>127</v>
      </c>
      <c r="BE179" s="138">
        <f>IF(N179="základní",J179,0)</f>
        <v>0</v>
      </c>
      <c r="BF179" s="138">
        <f>IF(N179="snížená",J179,0)</f>
        <v>0</v>
      </c>
      <c r="BG179" s="138">
        <f>IF(N179="zákl. přenesená",J179,0)</f>
        <v>0</v>
      </c>
      <c r="BH179" s="138">
        <f>IF(N179="sníž. přenesená",J179,0)</f>
        <v>0</v>
      </c>
      <c r="BI179" s="138">
        <f>IF(N179="nulová",J179,0)</f>
        <v>0</v>
      </c>
      <c r="BJ179" s="17" t="s">
        <v>80</v>
      </c>
      <c r="BK179" s="138">
        <f>ROUND(I179*H179,1)</f>
        <v>0</v>
      </c>
      <c r="BL179" s="17" t="s">
        <v>137</v>
      </c>
      <c r="BM179" s="137" t="s">
        <v>269</v>
      </c>
    </row>
    <row r="180" spans="2:47" s="1" customFormat="1" ht="12">
      <c r="B180" s="32"/>
      <c r="D180" s="139" t="s">
        <v>140</v>
      </c>
      <c r="F180" s="140" t="s">
        <v>270</v>
      </c>
      <c r="I180" s="141"/>
      <c r="L180" s="32"/>
      <c r="M180" s="142"/>
      <c r="U180" s="53"/>
      <c r="AT180" s="17" t="s">
        <v>140</v>
      </c>
      <c r="AU180" s="17" t="s">
        <v>82</v>
      </c>
    </row>
    <row r="181" spans="2:47" s="1" customFormat="1" ht="107.25">
      <c r="B181" s="32"/>
      <c r="D181" s="143" t="s">
        <v>142</v>
      </c>
      <c r="F181" s="144" t="s">
        <v>271</v>
      </c>
      <c r="I181" s="141"/>
      <c r="L181" s="32"/>
      <c r="M181" s="142"/>
      <c r="U181" s="53"/>
      <c r="AT181" s="17" t="s">
        <v>142</v>
      </c>
      <c r="AU181" s="17" t="s">
        <v>82</v>
      </c>
    </row>
    <row r="182" spans="2:65" s="1" customFormat="1" ht="21.75" customHeight="1">
      <c r="B182" s="32"/>
      <c r="C182" s="126" t="s">
        <v>272</v>
      </c>
      <c r="D182" s="126" t="s">
        <v>132</v>
      </c>
      <c r="E182" s="127" t="s">
        <v>273</v>
      </c>
      <c r="F182" s="128" t="s">
        <v>274</v>
      </c>
      <c r="G182" s="129" t="s">
        <v>268</v>
      </c>
      <c r="H182" s="130">
        <v>1.284</v>
      </c>
      <c r="I182" s="131"/>
      <c r="J182" s="132">
        <f>ROUND(I182*H182,1)</f>
        <v>0</v>
      </c>
      <c r="K182" s="128" t="s">
        <v>136</v>
      </c>
      <c r="L182" s="32"/>
      <c r="M182" s="133" t="s">
        <v>19</v>
      </c>
      <c r="N182" s="134" t="s">
        <v>43</v>
      </c>
      <c r="P182" s="135">
        <f>O182*H182</f>
        <v>0</v>
      </c>
      <c r="Q182" s="135">
        <v>0</v>
      </c>
      <c r="R182" s="135">
        <f>Q182*H182</f>
        <v>0</v>
      </c>
      <c r="S182" s="135">
        <v>0</v>
      </c>
      <c r="T182" s="135">
        <f>S182*H182</f>
        <v>0</v>
      </c>
      <c r="U182" s="136" t="s">
        <v>19</v>
      </c>
      <c r="AR182" s="137" t="s">
        <v>137</v>
      </c>
      <c r="AT182" s="137" t="s">
        <v>132</v>
      </c>
      <c r="AU182" s="137" t="s">
        <v>82</v>
      </c>
      <c r="AY182" s="17" t="s">
        <v>127</v>
      </c>
      <c r="BE182" s="138">
        <f>IF(N182="základní",J182,0)</f>
        <v>0</v>
      </c>
      <c r="BF182" s="138">
        <f>IF(N182="snížená",J182,0)</f>
        <v>0</v>
      </c>
      <c r="BG182" s="138">
        <f>IF(N182="zákl. přenesená",J182,0)</f>
        <v>0</v>
      </c>
      <c r="BH182" s="138">
        <f>IF(N182="sníž. přenesená",J182,0)</f>
        <v>0</v>
      </c>
      <c r="BI182" s="138">
        <f>IF(N182="nulová",J182,0)</f>
        <v>0</v>
      </c>
      <c r="BJ182" s="17" t="s">
        <v>80</v>
      </c>
      <c r="BK182" s="138">
        <f>ROUND(I182*H182,1)</f>
        <v>0</v>
      </c>
      <c r="BL182" s="17" t="s">
        <v>137</v>
      </c>
      <c r="BM182" s="137" t="s">
        <v>275</v>
      </c>
    </row>
    <row r="183" spans="2:47" s="1" customFormat="1" ht="12">
      <c r="B183" s="32"/>
      <c r="D183" s="139" t="s">
        <v>140</v>
      </c>
      <c r="F183" s="140" t="s">
        <v>276</v>
      </c>
      <c r="I183" s="141"/>
      <c r="L183" s="32"/>
      <c r="M183" s="142"/>
      <c r="U183" s="53"/>
      <c r="AT183" s="17" t="s">
        <v>140</v>
      </c>
      <c r="AU183" s="17" t="s">
        <v>82</v>
      </c>
    </row>
    <row r="184" spans="2:47" s="1" customFormat="1" ht="58.5">
      <c r="B184" s="32"/>
      <c r="D184" s="143" t="s">
        <v>142</v>
      </c>
      <c r="F184" s="144" t="s">
        <v>277</v>
      </c>
      <c r="I184" s="141"/>
      <c r="L184" s="32"/>
      <c r="M184" s="142"/>
      <c r="U184" s="53"/>
      <c r="AT184" s="17" t="s">
        <v>142</v>
      </c>
      <c r="AU184" s="17" t="s">
        <v>82</v>
      </c>
    </row>
    <row r="185" spans="2:65" s="1" customFormat="1" ht="24.2" customHeight="1">
      <c r="B185" s="32"/>
      <c r="C185" s="126" t="s">
        <v>278</v>
      </c>
      <c r="D185" s="126" t="s">
        <v>132</v>
      </c>
      <c r="E185" s="127" t="s">
        <v>279</v>
      </c>
      <c r="F185" s="128" t="s">
        <v>280</v>
      </c>
      <c r="G185" s="129" t="s">
        <v>268</v>
      </c>
      <c r="H185" s="130">
        <v>17.976</v>
      </c>
      <c r="I185" s="131"/>
      <c r="J185" s="132">
        <f>ROUND(I185*H185,1)</f>
        <v>0</v>
      </c>
      <c r="K185" s="128" t="s">
        <v>136</v>
      </c>
      <c r="L185" s="32"/>
      <c r="M185" s="133" t="s">
        <v>19</v>
      </c>
      <c r="N185" s="134" t="s">
        <v>43</v>
      </c>
      <c r="P185" s="135">
        <f>O185*H185</f>
        <v>0</v>
      </c>
      <c r="Q185" s="135">
        <v>0</v>
      </c>
      <c r="R185" s="135">
        <f>Q185*H185</f>
        <v>0</v>
      </c>
      <c r="S185" s="135">
        <v>0</v>
      </c>
      <c r="T185" s="135">
        <f>S185*H185</f>
        <v>0</v>
      </c>
      <c r="U185" s="136" t="s">
        <v>19</v>
      </c>
      <c r="AR185" s="137" t="s">
        <v>137</v>
      </c>
      <c r="AT185" s="137" t="s">
        <v>132</v>
      </c>
      <c r="AU185" s="137" t="s">
        <v>82</v>
      </c>
      <c r="AY185" s="17" t="s">
        <v>127</v>
      </c>
      <c r="BE185" s="138">
        <f>IF(N185="základní",J185,0)</f>
        <v>0</v>
      </c>
      <c r="BF185" s="138">
        <f>IF(N185="snížená",J185,0)</f>
        <v>0</v>
      </c>
      <c r="BG185" s="138">
        <f>IF(N185="zákl. přenesená",J185,0)</f>
        <v>0</v>
      </c>
      <c r="BH185" s="138">
        <f>IF(N185="sníž. přenesená",J185,0)</f>
        <v>0</v>
      </c>
      <c r="BI185" s="138">
        <f>IF(N185="nulová",J185,0)</f>
        <v>0</v>
      </c>
      <c r="BJ185" s="17" t="s">
        <v>80</v>
      </c>
      <c r="BK185" s="138">
        <f>ROUND(I185*H185,1)</f>
        <v>0</v>
      </c>
      <c r="BL185" s="17" t="s">
        <v>137</v>
      </c>
      <c r="BM185" s="137" t="s">
        <v>281</v>
      </c>
    </row>
    <row r="186" spans="2:47" s="1" customFormat="1" ht="12">
      <c r="B186" s="32"/>
      <c r="D186" s="139" t="s">
        <v>140</v>
      </c>
      <c r="F186" s="140" t="s">
        <v>282</v>
      </c>
      <c r="I186" s="141"/>
      <c r="L186" s="32"/>
      <c r="M186" s="142"/>
      <c r="U186" s="53"/>
      <c r="AT186" s="17" t="s">
        <v>140</v>
      </c>
      <c r="AU186" s="17" t="s">
        <v>82</v>
      </c>
    </row>
    <row r="187" spans="2:47" s="1" customFormat="1" ht="58.5">
      <c r="B187" s="32"/>
      <c r="D187" s="143" t="s">
        <v>142</v>
      </c>
      <c r="F187" s="144" t="s">
        <v>277</v>
      </c>
      <c r="I187" s="141"/>
      <c r="L187" s="32"/>
      <c r="M187" s="142"/>
      <c r="U187" s="53"/>
      <c r="AT187" s="17" t="s">
        <v>142</v>
      </c>
      <c r="AU187" s="17" t="s">
        <v>82</v>
      </c>
    </row>
    <row r="188" spans="2:51" s="12" customFormat="1" ht="12">
      <c r="B188" s="145"/>
      <c r="D188" s="143" t="s">
        <v>144</v>
      </c>
      <c r="E188" s="146" t="s">
        <v>19</v>
      </c>
      <c r="F188" s="147" t="s">
        <v>283</v>
      </c>
      <c r="H188" s="148">
        <v>17.976</v>
      </c>
      <c r="I188" s="149"/>
      <c r="L188" s="145"/>
      <c r="M188" s="150"/>
      <c r="U188" s="151"/>
      <c r="AT188" s="146" t="s">
        <v>144</v>
      </c>
      <c r="AU188" s="146" t="s">
        <v>82</v>
      </c>
      <c r="AV188" s="12" t="s">
        <v>82</v>
      </c>
      <c r="AW188" s="12" t="s">
        <v>33</v>
      </c>
      <c r="AX188" s="12" t="s">
        <v>80</v>
      </c>
      <c r="AY188" s="146" t="s">
        <v>127</v>
      </c>
    </row>
    <row r="189" spans="2:65" s="1" customFormat="1" ht="24.2" customHeight="1">
      <c r="B189" s="32"/>
      <c r="C189" s="126" t="s">
        <v>284</v>
      </c>
      <c r="D189" s="126" t="s">
        <v>132</v>
      </c>
      <c r="E189" s="127" t="s">
        <v>285</v>
      </c>
      <c r="F189" s="128" t="s">
        <v>286</v>
      </c>
      <c r="G189" s="129" t="s">
        <v>268</v>
      </c>
      <c r="H189" s="130">
        <v>0.314</v>
      </c>
      <c r="I189" s="131"/>
      <c r="J189" s="132">
        <f>ROUND(I189*H189,1)</f>
        <v>0</v>
      </c>
      <c r="K189" s="128" t="s">
        <v>136</v>
      </c>
      <c r="L189" s="32"/>
      <c r="M189" s="133" t="s">
        <v>19</v>
      </c>
      <c r="N189" s="134" t="s">
        <v>43</v>
      </c>
      <c r="P189" s="135">
        <f>O189*H189</f>
        <v>0</v>
      </c>
      <c r="Q189" s="135">
        <v>0</v>
      </c>
      <c r="R189" s="135">
        <f>Q189*H189</f>
        <v>0</v>
      </c>
      <c r="S189" s="135">
        <v>0</v>
      </c>
      <c r="T189" s="135">
        <f>S189*H189</f>
        <v>0</v>
      </c>
      <c r="U189" s="136" t="s">
        <v>19</v>
      </c>
      <c r="AR189" s="137" t="s">
        <v>137</v>
      </c>
      <c r="AT189" s="137" t="s">
        <v>132</v>
      </c>
      <c r="AU189" s="137" t="s">
        <v>82</v>
      </c>
      <c r="AY189" s="17" t="s">
        <v>127</v>
      </c>
      <c r="BE189" s="138">
        <f>IF(N189="základní",J189,0)</f>
        <v>0</v>
      </c>
      <c r="BF189" s="138">
        <f>IF(N189="snížená",J189,0)</f>
        <v>0</v>
      </c>
      <c r="BG189" s="138">
        <f>IF(N189="zákl. přenesená",J189,0)</f>
        <v>0</v>
      </c>
      <c r="BH189" s="138">
        <f>IF(N189="sníž. přenesená",J189,0)</f>
        <v>0</v>
      </c>
      <c r="BI189" s="138">
        <f>IF(N189="nulová",J189,0)</f>
        <v>0</v>
      </c>
      <c r="BJ189" s="17" t="s">
        <v>80</v>
      </c>
      <c r="BK189" s="138">
        <f>ROUND(I189*H189,1)</f>
        <v>0</v>
      </c>
      <c r="BL189" s="17" t="s">
        <v>137</v>
      </c>
      <c r="BM189" s="137" t="s">
        <v>287</v>
      </c>
    </row>
    <row r="190" spans="2:47" s="1" customFormat="1" ht="12">
      <c r="B190" s="32"/>
      <c r="D190" s="139" t="s">
        <v>140</v>
      </c>
      <c r="F190" s="140" t="s">
        <v>288</v>
      </c>
      <c r="I190" s="141"/>
      <c r="L190" s="32"/>
      <c r="M190" s="142"/>
      <c r="U190" s="53"/>
      <c r="AT190" s="17" t="s">
        <v>140</v>
      </c>
      <c r="AU190" s="17" t="s">
        <v>82</v>
      </c>
    </row>
    <row r="191" spans="2:47" s="1" customFormat="1" ht="58.5">
      <c r="B191" s="32"/>
      <c r="D191" s="143" t="s">
        <v>142</v>
      </c>
      <c r="F191" s="144" t="s">
        <v>289</v>
      </c>
      <c r="I191" s="141"/>
      <c r="L191" s="32"/>
      <c r="M191" s="142"/>
      <c r="U191" s="53"/>
      <c r="AT191" s="17" t="s">
        <v>142</v>
      </c>
      <c r="AU191" s="17" t="s">
        <v>82</v>
      </c>
    </row>
    <row r="192" spans="2:65" s="1" customFormat="1" ht="24.2" customHeight="1">
      <c r="B192" s="32"/>
      <c r="C192" s="126" t="s">
        <v>290</v>
      </c>
      <c r="D192" s="126" t="s">
        <v>132</v>
      </c>
      <c r="E192" s="127" t="s">
        <v>291</v>
      </c>
      <c r="F192" s="128" t="s">
        <v>292</v>
      </c>
      <c r="G192" s="129" t="s">
        <v>268</v>
      </c>
      <c r="H192" s="130">
        <v>0.581</v>
      </c>
      <c r="I192" s="131"/>
      <c r="J192" s="132">
        <f>ROUND(I192*H192,1)</f>
        <v>0</v>
      </c>
      <c r="K192" s="128" t="s">
        <v>136</v>
      </c>
      <c r="L192" s="32"/>
      <c r="M192" s="133" t="s">
        <v>19</v>
      </c>
      <c r="N192" s="134" t="s">
        <v>43</v>
      </c>
      <c r="P192" s="135">
        <f>O192*H192</f>
        <v>0</v>
      </c>
      <c r="Q192" s="135">
        <v>0</v>
      </c>
      <c r="R192" s="135">
        <f>Q192*H192</f>
        <v>0</v>
      </c>
      <c r="S192" s="135">
        <v>0</v>
      </c>
      <c r="T192" s="135">
        <f>S192*H192</f>
        <v>0</v>
      </c>
      <c r="U192" s="136" t="s">
        <v>19</v>
      </c>
      <c r="AR192" s="137" t="s">
        <v>137</v>
      </c>
      <c r="AT192" s="137" t="s">
        <v>132</v>
      </c>
      <c r="AU192" s="137" t="s">
        <v>82</v>
      </c>
      <c r="AY192" s="17" t="s">
        <v>127</v>
      </c>
      <c r="BE192" s="138">
        <f>IF(N192="základní",J192,0)</f>
        <v>0</v>
      </c>
      <c r="BF192" s="138">
        <f>IF(N192="snížená",J192,0)</f>
        <v>0</v>
      </c>
      <c r="BG192" s="138">
        <f>IF(N192="zákl. přenesená",J192,0)</f>
        <v>0</v>
      </c>
      <c r="BH192" s="138">
        <f>IF(N192="sníž. přenesená",J192,0)</f>
        <v>0</v>
      </c>
      <c r="BI192" s="138">
        <f>IF(N192="nulová",J192,0)</f>
        <v>0</v>
      </c>
      <c r="BJ192" s="17" t="s">
        <v>80</v>
      </c>
      <c r="BK192" s="138">
        <f>ROUND(I192*H192,1)</f>
        <v>0</v>
      </c>
      <c r="BL192" s="17" t="s">
        <v>137</v>
      </c>
      <c r="BM192" s="137" t="s">
        <v>293</v>
      </c>
    </row>
    <row r="193" spans="2:47" s="1" customFormat="1" ht="12">
      <c r="B193" s="32"/>
      <c r="D193" s="139" t="s">
        <v>140</v>
      </c>
      <c r="F193" s="140" t="s">
        <v>294</v>
      </c>
      <c r="I193" s="141"/>
      <c r="L193" s="32"/>
      <c r="M193" s="142"/>
      <c r="U193" s="53"/>
      <c r="AT193" s="17" t="s">
        <v>140</v>
      </c>
      <c r="AU193" s="17" t="s">
        <v>82</v>
      </c>
    </row>
    <row r="194" spans="2:47" s="1" customFormat="1" ht="58.5">
      <c r="B194" s="32"/>
      <c r="D194" s="143" t="s">
        <v>142</v>
      </c>
      <c r="F194" s="144" t="s">
        <v>289</v>
      </c>
      <c r="I194" s="141"/>
      <c r="L194" s="32"/>
      <c r="M194" s="142"/>
      <c r="U194" s="53"/>
      <c r="AT194" s="17" t="s">
        <v>142</v>
      </c>
      <c r="AU194" s="17" t="s">
        <v>82</v>
      </c>
    </row>
    <row r="195" spans="2:65" s="1" customFormat="1" ht="24.2" customHeight="1">
      <c r="B195" s="32"/>
      <c r="C195" s="126" t="s">
        <v>295</v>
      </c>
      <c r="D195" s="126" t="s">
        <v>132</v>
      </c>
      <c r="E195" s="127" t="s">
        <v>296</v>
      </c>
      <c r="F195" s="128" t="s">
        <v>297</v>
      </c>
      <c r="G195" s="129" t="s">
        <v>268</v>
      </c>
      <c r="H195" s="130">
        <v>0.03</v>
      </c>
      <c r="I195" s="131"/>
      <c r="J195" s="132">
        <f>ROUND(I195*H195,1)</f>
        <v>0</v>
      </c>
      <c r="K195" s="128" t="s">
        <v>136</v>
      </c>
      <c r="L195" s="32"/>
      <c r="M195" s="133" t="s">
        <v>19</v>
      </c>
      <c r="N195" s="134" t="s">
        <v>43</v>
      </c>
      <c r="P195" s="135">
        <f>O195*H195</f>
        <v>0</v>
      </c>
      <c r="Q195" s="135">
        <v>0</v>
      </c>
      <c r="R195" s="135">
        <f>Q195*H195</f>
        <v>0</v>
      </c>
      <c r="S195" s="135">
        <v>0</v>
      </c>
      <c r="T195" s="135">
        <f>S195*H195</f>
        <v>0</v>
      </c>
      <c r="U195" s="136" t="s">
        <v>19</v>
      </c>
      <c r="AR195" s="137" t="s">
        <v>137</v>
      </c>
      <c r="AT195" s="137" t="s">
        <v>132</v>
      </c>
      <c r="AU195" s="137" t="s">
        <v>82</v>
      </c>
      <c r="AY195" s="17" t="s">
        <v>127</v>
      </c>
      <c r="BE195" s="138">
        <f>IF(N195="základní",J195,0)</f>
        <v>0</v>
      </c>
      <c r="BF195" s="138">
        <f>IF(N195="snížená",J195,0)</f>
        <v>0</v>
      </c>
      <c r="BG195" s="138">
        <f>IF(N195="zákl. přenesená",J195,0)</f>
        <v>0</v>
      </c>
      <c r="BH195" s="138">
        <f>IF(N195="sníž. přenesená",J195,0)</f>
        <v>0</v>
      </c>
      <c r="BI195" s="138">
        <f>IF(N195="nulová",J195,0)</f>
        <v>0</v>
      </c>
      <c r="BJ195" s="17" t="s">
        <v>80</v>
      </c>
      <c r="BK195" s="138">
        <f>ROUND(I195*H195,1)</f>
        <v>0</v>
      </c>
      <c r="BL195" s="17" t="s">
        <v>137</v>
      </c>
      <c r="BM195" s="137" t="s">
        <v>298</v>
      </c>
    </row>
    <row r="196" spans="2:47" s="1" customFormat="1" ht="12">
      <c r="B196" s="32"/>
      <c r="D196" s="139" t="s">
        <v>140</v>
      </c>
      <c r="F196" s="140" t="s">
        <v>299</v>
      </c>
      <c r="I196" s="141"/>
      <c r="L196" s="32"/>
      <c r="M196" s="142"/>
      <c r="U196" s="53"/>
      <c r="AT196" s="17" t="s">
        <v>140</v>
      </c>
      <c r="AU196" s="17" t="s">
        <v>82</v>
      </c>
    </row>
    <row r="197" spans="2:47" s="1" customFormat="1" ht="58.5">
      <c r="B197" s="32"/>
      <c r="D197" s="143" t="s">
        <v>142</v>
      </c>
      <c r="F197" s="144" t="s">
        <v>289</v>
      </c>
      <c r="I197" s="141"/>
      <c r="L197" s="32"/>
      <c r="M197" s="142"/>
      <c r="U197" s="53"/>
      <c r="AT197" s="17" t="s">
        <v>142</v>
      </c>
      <c r="AU197" s="17" t="s">
        <v>82</v>
      </c>
    </row>
    <row r="198" spans="2:65" s="1" customFormat="1" ht="24.2" customHeight="1">
      <c r="B198" s="32"/>
      <c r="C198" s="126" t="s">
        <v>300</v>
      </c>
      <c r="D198" s="126" t="s">
        <v>132</v>
      </c>
      <c r="E198" s="127" t="s">
        <v>301</v>
      </c>
      <c r="F198" s="128" t="s">
        <v>302</v>
      </c>
      <c r="G198" s="129" t="s">
        <v>268</v>
      </c>
      <c r="H198" s="130">
        <v>0.314</v>
      </c>
      <c r="I198" s="131"/>
      <c r="J198" s="132">
        <f>ROUND(I198*H198,1)</f>
        <v>0</v>
      </c>
      <c r="K198" s="128" t="s">
        <v>136</v>
      </c>
      <c r="L198" s="32"/>
      <c r="M198" s="133" t="s">
        <v>19</v>
      </c>
      <c r="N198" s="134" t="s">
        <v>43</v>
      </c>
      <c r="P198" s="135">
        <f>O198*H198</f>
        <v>0</v>
      </c>
      <c r="Q198" s="135">
        <v>0</v>
      </c>
      <c r="R198" s="135">
        <f>Q198*H198</f>
        <v>0</v>
      </c>
      <c r="S198" s="135">
        <v>0</v>
      </c>
      <c r="T198" s="135">
        <f>S198*H198</f>
        <v>0</v>
      </c>
      <c r="U198" s="136" t="s">
        <v>19</v>
      </c>
      <c r="AR198" s="137" t="s">
        <v>137</v>
      </c>
      <c r="AT198" s="137" t="s">
        <v>132</v>
      </c>
      <c r="AU198" s="137" t="s">
        <v>82</v>
      </c>
      <c r="AY198" s="17" t="s">
        <v>127</v>
      </c>
      <c r="BE198" s="138">
        <f>IF(N198="základní",J198,0)</f>
        <v>0</v>
      </c>
      <c r="BF198" s="138">
        <f>IF(N198="snížená",J198,0)</f>
        <v>0</v>
      </c>
      <c r="BG198" s="138">
        <f>IF(N198="zákl. přenesená",J198,0)</f>
        <v>0</v>
      </c>
      <c r="BH198" s="138">
        <f>IF(N198="sníž. přenesená",J198,0)</f>
        <v>0</v>
      </c>
      <c r="BI198" s="138">
        <f>IF(N198="nulová",J198,0)</f>
        <v>0</v>
      </c>
      <c r="BJ198" s="17" t="s">
        <v>80</v>
      </c>
      <c r="BK198" s="138">
        <f>ROUND(I198*H198,1)</f>
        <v>0</v>
      </c>
      <c r="BL198" s="17" t="s">
        <v>137</v>
      </c>
      <c r="BM198" s="137" t="s">
        <v>303</v>
      </c>
    </row>
    <row r="199" spans="2:47" s="1" customFormat="1" ht="12">
      <c r="B199" s="32"/>
      <c r="D199" s="139" t="s">
        <v>140</v>
      </c>
      <c r="F199" s="140" t="s">
        <v>304</v>
      </c>
      <c r="I199" s="141"/>
      <c r="L199" s="32"/>
      <c r="M199" s="142"/>
      <c r="U199" s="53"/>
      <c r="AT199" s="17" t="s">
        <v>140</v>
      </c>
      <c r="AU199" s="17" t="s">
        <v>82</v>
      </c>
    </row>
    <row r="200" spans="2:47" s="1" customFormat="1" ht="58.5">
      <c r="B200" s="32"/>
      <c r="D200" s="143" t="s">
        <v>142</v>
      </c>
      <c r="F200" s="144" t="s">
        <v>289</v>
      </c>
      <c r="I200" s="141"/>
      <c r="L200" s="32"/>
      <c r="M200" s="142"/>
      <c r="U200" s="53"/>
      <c r="AT200" s="17" t="s">
        <v>142</v>
      </c>
      <c r="AU200" s="17" t="s">
        <v>82</v>
      </c>
    </row>
    <row r="201" spans="2:51" s="12" customFormat="1" ht="12">
      <c r="B201" s="145"/>
      <c r="D201" s="143" t="s">
        <v>144</v>
      </c>
      <c r="E201" s="146" t="s">
        <v>19</v>
      </c>
      <c r="F201" s="147" t="s">
        <v>305</v>
      </c>
      <c r="H201" s="148">
        <v>1.284</v>
      </c>
      <c r="I201" s="149"/>
      <c r="L201" s="145"/>
      <c r="M201" s="150"/>
      <c r="U201" s="151"/>
      <c r="AT201" s="146" t="s">
        <v>144</v>
      </c>
      <c r="AU201" s="146" t="s">
        <v>82</v>
      </c>
      <c r="AV201" s="12" t="s">
        <v>82</v>
      </c>
      <c r="AW201" s="12" t="s">
        <v>33</v>
      </c>
      <c r="AX201" s="12" t="s">
        <v>72</v>
      </c>
      <c r="AY201" s="146" t="s">
        <v>127</v>
      </c>
    </row>
    <row r="202" spans="2:51" s="12" customFormat="1" ht="12">
      <c r="B202" s="145"/>
      <c r="D202" s="143" t="s">
        <v>144</v>
      </c>
      <c r="E202" s="146" t="s">
        <v>19</v>
      </c>
      <c r="F202" s="147" t="s">
        <v>306</v>
      </c>
      <c r="H202" s="148">
        <v>-0.925</v>
      </c>
      <c r="I202" s="149"/>
      <c r="L202" s="145"/>
      <c r="M202" s="150"/>
      <c r="U202" s="151"/>
      <c r="AT202" s="146" t="s">
        <v>144</v>
      </c>
      <c r="AU202" s="146" t="s">
        <v>82</v>
      </c>
      <c r="AV202" s="12" t="s">
        <v>82</v>
      </c>
      <c r="AW202" s="12" t="s">
        <v>33</v>
      </c>
      <c r="AX202" s="12" t="s">
        <v>72</v>
      </c>
      <c r="AY202" s="146" t="s">
        <v>127</v>
      </c>
    </row>
    <row r="203" spans="2:51" s="12" customFormat="1" ht="12">
      <c r="B203" s="145"/>
      <c r="D203" s="143" t="s">
        <v>144</v>
      </c>
      <c r="E203" s="146" t="s">
        <v>19</v>
      </c>
      <c r="F203" s="147" t="s">
        <v>307</v>
      </c>
      <c r="H203" s="148">
        <v>-0.045</v>
      </c>
      <c r="I203" s="149"/>
      <c r="L203" s="145"/>
      <c r="M203" s="150"/>
      <c r="U203" s="151"/>
      <c r="AT203" s="146" t="s">
        <v>144</v>
      </c>
      <c r="AU203" s="146" t="s">
        <v>82</v>
      </c>
      <c r="AV203" s="12" t="s">
        <v>82</v>
      </c>
      <c r="AW203" s="12" t="s">
        <v>33</v>
      </c>
      <c r="AX203" s="12" t="s">
        <v>72</v>
      </c>
      <c r="AY203" s="146" t="s">
        <v>127</v>
      </c>
    </row>
    <row r="204" spans="2:51" s="13" customFormat="1" ht="12">
      <c r="B204" s="152"/>
      <c r="D204" s="143" t="s">
        <v>144</v>
      </c>
      <c r="E204" s="153" t="s">
        <v>19</v>
      </c>
      <c r="F204" s="154" t="s">
        <v>237</v>
      </c>
      <c r="H204" s="155">
        <v>0.314</v>
      </c>
      <c r="I204" s="156"/>
      <c r="L204" s="152"/>
      <c r="M204" s="157"/>
      <c r="U204" s="158"/>
      <c r="AT204" s="153" t="s">
        <v>144</v>
      </c>
      <c r="AU204" s="153" t="s">
        <v>82</v>
      </c>
      <c r="AV204" s="13" t="s">
        <v>137</v>
      </c>
      <c r="AW204" s="13" t="s">
        <v>33</v>
      </c>
      <c r="AX204" s="13" t="s">
        <v>80</v>
      </c>
      <c r="AY204" s="153" t="s">
        <v>127</v>
      </c>
    </row>
    <row r="205" spans="2:63" s="11" customFormat="1" ht="22.9" customHeight="1">
      <c r="B205" s="114"/>
      <c r="D205" s="115" t="s">
        <v>71</v>
      </c>
      <c r="E205" s="124" t="s">
        <v>308</v>
      </c>
      <c r="F205" s="124" t="s">
        <v>309</v>
      </c>
      <c r="I205" s="117"/>
      <c r="J205" s="125">
        <f>BK205</f>
        <v>0</v>
      </c>
      <c r="L205" s="114"/>
      <c r="M205" s="119"/>
      <c r="P205" s="120">
        <f>SUM(P206:P209)</f>
        <v>0</v>
      </c>
      <c r="R205" s="120">
        <f>SUM(R206:R209)</f>
        <v>0</v>
      </c>
      <c r="T205" s="120">
        <f>SUM(T206:T209)</f>
        <v>0</v>
      </c>
      <c r="U205" s="121"/>
      <c r="AR205" s="115" t="s">
        <v>80</v>
      </c>
      <c r="AT205" s="122" t="s">
        <v>71</v>
      </c>
      <c r="AU205" s="122" t="s">
        <v>80</v>
      </c>
      <c r="AY205" s="115" t="s">
        <v>127</v>
      </c>
      <c r="BK205" s="123">
        <f>SUM(BK206:BK209)</f>
        <v>0</v>
      </c>
    </row>
    <row r="206" spans="2:65" s="1" customFormat="1" ht="33" customHeight="1">
      <c r="B206" s="32"/>
      <c r="C206" s="126" t="s">
        <v>310</v>
      </c>
      <c r="D206" s="126" t="s">
        <v>132</v>
      </c>
      <c r="E206" s="127" t="s">
        <v>311</v>
      </c>
      <c r="F206" s="128" t="s">
        <v>312</v>
      </c>
      <c r="G206" s="129" t="s">
        <v>268</v>
      </c>
      <c r="H206" s="130">
        <v>4.5</v>
      </c>
      <c r="I206" s="131"/>
      <c r="J206" s="132">
        <f>ROUND(I206*H206,1)</f>
        <v>0</v>
      </c>
      <c r="K206" s="128" t="s">
        <v>136</v>
      </c>
      <c r="L206" s="32"/>
      <c r="M206" s="133" t="s">
        <v>19</v>
      </c>
      <c r="N206" s="134" t="s">
        <v>43</v>
      </c>
      <c r="P206" s="135">
        <f>O206*H206</f>
        <v>0</v>
      </c>
      <c r="Q206" s="135">
        <v>0</v>
      </c>
      <c r="R206" s="135">
        <f>Q206*H206</f>
        <v>0</v>
      </c>
      <c r="S206" s="135">
        <v>0</v>
      </c>
      <c r="T206" s="135">
        <f>S206*H206</f>
        <v>0</v>
      </c>
      <c r="U206" s="136" t="s">
        <v>19</v>
      </c>
      <c r="AR206" s="137" t="s">
        <v>137</v>
      </c>
      <c r="AT206" s="137" t="s">
        <v>132</v>
      </c>
      <c r="AU206" s="137" t="s">
        <v>82</v>
      </c>
      <c r="AY206" s="17" t="s">
        <v>127</v>
      </c>
      <c r="BE206" s="138">
        <f>IF(N206="základní",J206,0)</f>
        <v>0</v>
      </c>
      <c r="BF206" s="138">
        <f>IF(N206="snížená",J206,0)</f>
        <v>0</v>
      </c>
      <c r="BG206" s="138">
        <f>IF(N206="zákl. přenesená",J206,0)</f>
        <v>0</v>
      </c>
      <c r="BH206" s="138">
        <f>IF(N206="sníž. přenesená",J206,0)</f>
        <v>0</v>
      </c>
      <c r="BI206" s="138">
        <f>IF(N206="nulová",J206,0)</f>
        <v>0</v>
      </c>
      <c r="BJ206" s="17" t="s">
        <v>80</v>
      </c>
      <c r="BK206" s="138">
        <f>ROUND(I206*H206,1)</f>
        <v>0</v>
      </c>
      <c r="BL206" s="17" t="s">
        <v>137</v>
      </c>
      <c r="BM206" s="137" t="s">
        <v>313</v>
      </c>
    </row>
    <row r="207" spans="2:47" s="1" customFormat="1" ht="12">
      <c r="B207" s="32"/>
      <c r="D207" s="139" t="s">
        <v>140</v>
      </c>
      <c r="F207" s="140" t="s">
        <v>314</v>
      </c>
      <c r="I207" s="141"/>
      <c r="L207" s="32"/>
      <c r="M207" s="142"/>
      <c r="U207" s="53"/>
      <c r="AT207" s="17" t="s">
        <v>140</v>
      </c>
      <c r="AU207" s="17" t="s">
        <v>82</v>
      </c>
    </row>
    <row r="208" spans="2:47" s="1" customFormat="1" ht="58.5">
      <c r="B208" s="32"/>
      <c r="D208" s="143" t="s">
        <v>142</v>
      </c>
      <c r="F208" s="144" t="s">
        <v>315</v>
      </c>
      <c r="I208" s="141"/>
      <c r="L208" s="32"/>
      <c r="M208" s="142"/>
      <c r="U208" s="53"/>
      <c r="AT208" s="17" t="s">
        <v>142</v>
      </c>
      <c r="AU208" s="17" t="s">
        <v>82</v>
      </c>
    </row>
    <row r="209" spans="2:51" s="12" customFormat="1" ht="12">
      <c r="B209" s="145"/>
      <c r="D209" s="143" t="s">
        <v>144</v>
      </c>
      <c r="E209" s="146" t="s">
        <v>19</v>
      </c>
      <c r="F209" s="147" t="s">
        <v>316</v>
      </c>
      <c r="H209" s="148">
        <v>4.5</v>
      </c>
      <c r="I209" s="149"/>
      <c r="L209" s="145"/>
      <c r="M209" s="150"/>
      <c r="U209" s="151"/>
      <c r="AT209" s="146" t="s">
        <v>144</v>
      </c>
      <c r="AU209" s="146" t="s">
        <v>82</v>
      </c>
      <c r="AV209" s="12" t="s">
        <v>82</v>
      </c>
      <c r="AW209" s="12" t="s">
        <v>33</v>
      </c>
      <c r="AX209" s="12" t="s">
        <v>80</v>
      </c>
      <c r="AY209" s="146" t="s">
        <v>127</v>
      </c>
    </row>
    <row r="210" spans="2:63" s="11" customFormat="1" ht="25.9" customHeight="1">
      <c r="B210" s="114"/>
      <c r="D210" s="115" t="s">
        <v>71</v>
      </c>
      <c r="E210" s="116" t="s">
        <v>317</v>
      </c>
      <c r="F210" s="116" t="s">
        <v>318</v>
      </c>
      <c r="I210" s="117"/>
      <c r="J210" s="118">
        <f>BK210</f>
        <v>0</v>
      </c>
      <c r="L210" s="114"/>
      <c r="M210" s="119"/>
      <c r="P210" s="120">
        <f>P211+P220+P227+P265+P286+P303+P324+P329</f>
        <v>0</v>
      </c>
      <c r="R210" s="120">
        <f>R211+R220+R227+R265+R286+R303+R324+R329</f>
        <v>1.0926498902</v>
      </c>
      <c r="T210" s="120">
        <f>T211+T220+T227+T265+T286+T303+T324+T329</f>
        <v>0</v>
      </c>
      <c r="U210" s="121"/>
      <c r="AR210" s="115" t="s">
        <v>82</v>
      </c>
      <c r="AT210" s="122" t="s">
        <v>71</v>
      </c>
      <c r="AU210" s="122" t="s">
        <v>72</v>
      </c>
      <c r="AY210" s="115" t="s">
        <v>127</v>
      </c>
      <c r="BK210" s="123">
        <f>BK211+BK220+BK227+BK265+BK286+BK303+BK324+BK329</f>
        <v>0</v>
      </c>
    </row>
    <row r="211" spans="2:63" s="11" customFormat="1" ht="22.9" customHeight="1">
      <c r="B211" s="114"/>
      <c r="D211" s="115" t="s">
        <v>71</v>
      </c>
      <c r="E211" s="124" t="s">
        <v>319</v>
      </c>
      <c r="F211" s="124" t="s">
        <v>320</v>
      </c>
      <c r="I211" s="117"/>
      <c r="J211" s="125">
        <f>BK211</f>
        <v>0</v>
      </c>
      <c r="L211" s="114"/>
      <c r="M211" s="119"/>
      <c r="P211" s="120">
        <f>SUM(P212:P219)</f>
        <v>0</v>
      </c>
      <c r="R211" s="120">
        <f>SUM(R212:R219)</f>
        <v>0.011499119999999998</v>
      </c>
      <c r="T211" s="120">
        <f>SUM(T212:T219)</f>
        <v>0</v>
      </c>
      <c r="U211" s="121"/>
      <c r="AR211" s="115" t="s">
        <v>82</v>
      </c>
      <c r="AT211" s="122" t="s">
        <v>71</v>
      </c>
      <c r="AU211" s="122" t="s">
        <v>80</v>
      </c>
      <c r="AY211" s="115" t="s">
        <v>127</v>
      </c>
      <c r="BK211" s="123">
        <f>SUM(BK212:BK219)</f>
        <v>0</v>
      </c>
    </row>
    <row r="212" spans="2:65" s="1" customFormat="1" ht="24.2" customHeight="1">
      <c r="B212" s="32"/>
      <c r="C212" s="126" t="s">
        <v>321</v>
      </c>
      <c r="D212" s="126" t="s">
        <v>132</v>
      </c>
      <c r="E212" s="127" t="s">
        <v>322</v>
      </c>
      <c r="F212" s="128" t="s">
        <v>323</v>
      </c>
      <c r="G212" s="129" t="s">
        <v>135</v>
      </c>
      <c r="H212" s="130">
        <v>1.404</v>
      </c>
      <c r="I212" s="131"/>
      <c r="J212" s="132">
        <f>ROUND(I212*H212,1)</f>
        <v>0</v>
      </c>
      <c r="K212" s="128" t="s">
        <v>136</v>
      </c>
      <c r="L212" s="32"/>
      <c r="M212" s="133" t="s">
        <v>19</v>
      </c>
      <c r="N212" s="134" t="s">
        <v>43</v>
      </c>
      <c r="P212" s="135">
        <f>O212*H212</f>
        <v>0</v>
      </c>
      <c r="Q212" s="135">
        <v>0.00603</v>
      </c>
      <c r="R212" s="135">
        <f>Q212*H212</f>
        <v>0.008466119999999999</v>
      </c>
      <c r="S212" s="135">
        <v>0</v>
      </c>
      <c r="T212" s="135">
        <f>S212*H212</f>
        <v>0</v>
      </c>
      <c r="U212" s="136" t="s">
        <v>19</v>
      </c>
      <c r="AR212" s="137" t="s">
        <v>229</v>
      </c>
      <c r="AT212" s="137" t="s">
        <v>132</v>
      </c>
      <c r="AU212" s="137" t="s">
        <v>82</v>
      </c>
      <c r="AY212" s="17" t="s">
        <v>127</v>
      </c>
      <c r="BE212" s="138">
        <f>IF(N212="základní",J212,0)</f>
        <v>0</v>
      </c>
      <c r="BF212" s="138">
        <f>IF(N212="snížená",J212,0)</f>
        <v>0</v>
      </c>
      <c r="BG212" s="138">
        <f>IF(N212="zákl. přenesená",J212,0)</f>
        <v>0</v>
      </c>
      <c r="BH212" s="138">
        <f>IF(N212="sníž. přenesená",J212,0)</f>
        <v>0</v>
      </c>
      <c r="BI212" s="138">
        <f>IF(N212="nulová",J212,0)</f>
        <v>0</v>
      </c>
      <c r="BJ212" s="17" t="s">
        <v>80</v>
      </c>
      <c r="BK212" s="138">
        <f>ROUND(I212*H212,1)</f>
        <v>0</v>
      </c>
      <c r="BL212" s="17" t="s">
        <v>229</v>
      </c>
      <c r="BM212" s="137" t="s">
        <v>324</v>
      </c>
    </row>
    <row r="213" spans="2:47" s="1" customFormat="1" ht="12">
      <c r="B213" s="32"/>
      <c r="D213" s="139" t="s">
        <v>140</v>
      </c>
      <c r="F213" s="140" t="s">
        <v>325</v>
      </c>
      <c r="I213" s="141"/>
      <c r="L213" s="32"/>
      <c r="M213" s="142"/>
      <c r="U213" s="53"/>
      <c r="AT213" s="17" t="s">
        <v>140</v>
      </c>
      <c r="AU213" s="17" t="s">
        <v>82</v>
      </c>
    </row>
    <row r="214" spans="2:51" s="12" customFormat="1" ht="12">
      <c r="B214" s="145"/>
      <c r="D214" s="143" t="s">
        <v>144</v>
      </c>
      <c r="E214" s="146" t="s">
        <v>19</v>
      </c>
      <c r="F214" s="147" t="s">
        <v>326</v>
      </c>
      <c r="H214" s="148">
        <v>1.404</v>
      </c>
      <c r="I214" s="149"/>
      <c r="L214" s="145"/>
      <c r="M214" s="150"/>
      <c r="U214" s="151"/>
      <c r="AT214" s="146" t="s">
        <v>144</v>
      </c>
      <c r="AU214" s="146" t="s">
        <v>82</v>
      </c>
      <c r="AV214" s="12" t="s">
        <v>82</v>
      </c>
      <c r="AW214" s="12" t="s">
        <v>33</v>
      </c>
      <c r="AX214" s="12" t="s">
        <v>80</v>
      </c>
      <c r="AY214" s="146" t="s">
        <v>127</v>
      </c>
    </row>
    <row r="215" spans="2:65" s="1" customFormat="1" ht="16.5" customHeight="1">
      <c r="B215" s="32"/>
      <c r="C215" s="159" t="s">
        <v>327</v>
      </c>
      <c r="D215" s="159" t="s">
        <v>328</v>
      </c>
      <c r="E215" s="160" t="s">
        <v>329</v>
      </c>
      <c r="F215" s="161" t="s">
        <v>330</v>
      </c>
      <c r="G215" s="162" t="s">
        <v>135</v>
      </c>
      <c r="H215" s="163">
        <v>1.685</v>
      </c>
      <c r="I215" s="164"/>
      <c r="J215" s="165">
        <f>ROUND(I215*H215,1)</f>
        <v>0</v>
      </c>
      <c r="K215" s="161" t="s">
        <v>19</v>
      </c>
      <c r="L215" s="166"/>
      <c r="M215" s="167" t="s">
        <v>19</v>
      </c>
      <c r="N215" s="168" t="s">
        <v>43</v>
      </c>
      <c r="P215" s="135">
        <f>O215*H215</f>
        <v>0</v>
      </c>
      <c r="Q215" s="135">
        <v>0.0018</v>
      </c>
      <c r="R215" s="135">
        <f>Q215*H215</f>
        <v>0.003033</v>
      </c>
      <c r="S215" s="135">
        <v>0</v>
      </c>
      <c r="T215" s="135">
        <f>S215*H215</f>
        <v>0</v>
      </c>
      <c r="U215" s="136" t="s">
        <v>19</v>
      </c>
      <c r="AR215" s="137" t="s">
        <v>331</v>
      </c>
      <c r="AT215" s="137" t="s">
        <v>328</v>
      </c>
      <c r="AU215" s="137" t="s">
        <v>82</v>
      </c>
      <c r="AY215" s="17" t="s">
        <v>127</v>
      </c>
      <c r="BE215" s="138">
        <f>IF(N215="základní",J215,0)</f>
        <v>0</v>
      </c>
      <c r="BF215" s="138">
        <f>IF(N215="snížená",J215,0)</f>
        <v>0</v>
      </c>
      <c r="BG215" s="138">
        <f>IF(N215="zákl. přenesená",J215,0)</f>
        <v>0</v>
      </c>
      <c r="BH215" s="138">
        <f>IF(N215="sníž. přenesená",J215,0)</f>
        <v>0</v>
      </c>
      <c r="BI215" s="138">
        <f>IF(N215="nulová",J215,0)</f>
        <v>0</v>
      </c>
      <c r="BJ215" s="17" t="s">
        <v>80</v>
      </c>
      <c r="BK215" s="138">
        <f>ROUND(I215*H215,1)</f>
        <v>0</v>
      </c>
      <c r="BL215" s="17" t="s">
        <v>229</v>
      </c>
      <c r="BM215" s="137" t="s">
        <v>332</v>
      </c>
    </row>
    <row r="216" spans="2:51" s="12" customFormat="1" ht="12">
      <c r="B216" s="145"/>
      <c r="D216" s="143" t="s">
        <v>144</v>
      </c>
      <c r="E216" s="146" t="s">
        <v>19</v>
      </c>
      <c r="F216" s="147" t="s">
        <v>333</v>
      </c>
      <c r="H216" s="148">
        <v>1.685</v>
      </c>
      <c r="I216" s="149"/>
      <c r="L216" s="145"/>
      <c r="M216" s="150"/>
      <c r="U216" s="151"/>
      <c r="AT216" s="146" t="s">
        <v>144</v>
      </c>
      <c r="AU216" s="146" t="s">
        <v>82</v>
      </c>
      <c r="AV216" s="12" t="s">
        <v>82</v>
      </c>
      <c r="AW216" s="12" t="s">
        <v>33</v>
      </c>
      <c r="AX216" s="12" t="s">
        <v>80</v>
      </c>
      <c r="AY216" s="146" t="s">
        <v>127</v>
      </c>
    </row>
    <row r="217" spans="2:65" s="1" customFormat="1" ht="24.2" customHeight="1">
      <c r="B217" s="32"/>
      <c r="C217" s="126" t="s">
        <v>334</v>
      </c>
      <c r="D217" s="126" t="s">
        <v>132</v>
      </c>
      <c r="E217" s="127" t="s">
        <v>335</v>
      </c>
      <c r="F217" s="128" t="s">
        <v>336</v>
      </c>
      <c r="G217" s="129" t="s">
        <v>337</v>
      </c>
      <c r="H217" s="169"/>
      <c r="I217" s="131"/>
      <c r="J217" s="132">
        <f>ROUND(I217*H217,1)</f>
        <v>0</v>
      </c>
      <c r="K217" s="128" t="s">
        <v>136</v>
      </c>
      <c r="L217" s="32"/>
      <c r="M217" s="133" t="s">
        <v>19</v>
      </c>
      <c r="N217" s="134" t="s">
        <v>43</v>
      </c>
      <c r="P217" s="135">
        <f>O217*H217</f>
        <v>0</v>
      </c>
      <c r="Q217" s="135">
        <v>0</v>
      </c>
      <c r="R217" s="135">
        <f>Q217*H217</f>
        <v>0</v>
      </c>
      <c r="S217" s="135">
        <v>0</v>
      </c>
      <c r="T217" s="135">
        <f>S217*H217</f>
        <v>0</v>
      </c>
      <c r="U217" s="136" t="s">
        <v>19</v>
      </c>
      <c r="AR217" s="137" t="s">
        <v>229</v>
      </c>
      <c r="AT217" s="137" t="s">
        <v>132</v>
      </c>
      <c r="AU217" s="137" t="s">
        <v>82</v>
      </c>
      <c r="AY217" s="17" t="s">
        <v>127</v>
      </c>
      <c r="BE217" s="138">
        <f>IF(N217="základní",J217,0)</f>
        <v>0</v>
      </c>
      <c r="BF217" s="138">
        <f>IF(N217="snížená",J217,0)</f>
        <v>0</v>
      </c>
      <c r="BG217" s="138">
        <f>IF(N217="zákl. přenesená",J217,0)</f>
        <v>0</v>
      </c>
      <c r="BH217" s="138">
        <f>IF(N217="sníž. přenesená",J217,0)</f>
        <v>0</v>
      </c>
      <c r="BI217" s="138">
        <f>IF(N217="nulová",J217,0)</f>
        <v>0</v>
      </c>
      <c r="BJ217" s="17" t="s">
        <v>80</v>
      </c>
      <c r="BK217" s="138">
        <f>ROUND(I217*H217,1)</f>
        <v>0</v>
      </c>
      <c r="BL217" s="17" t="s">
        <v>229</v>
      </c>
      <c r="BM217" s="137" t="s">
        <v>338</v>
      </c>
    </row>
    <row r="218" spans="2:47" s="1" customFormat="1" ht="12">
      <c r="B218" s="32"/>
      <c r="D218" s="139" t="s">
        <v>140</v>
      </c>
      <c r="F218" s="140" t="s">
        <v>339</v>
      </c>
      <c r="I218" s="141"/>
      <c r="L218" s="32"/>
      <c r="M218" s="142"/>
      <c r="U218" s="53"/>
      <c r="AT218" s="17" t="s">
        <v>140</v>
      </c>
      <c r="AU218" s="17" t="s">
        <v>82</v>
      </c>
    </row>
    <row r="219" spans="2:47" s="1" customFormat="1" ht="78">
      <c r="B219" s="32"/>
      <c r="D219" s="143" t="s">
        <v>142</v>
      </c>
      <c r="F219" s="144" t="s">
        <v>340</v>
      </c>
      <c r="I219" s="141"/>
      <c r="L219" s="32"/>
      <c r="M219" s="142"/>
      <c r="U219" s="53"/>
      <c r="AT219" s="17" t="s">
        <v>142</v>
      </c>
      <c r="AU219" s="17" t="s">
        <v>82</v>
      </c>
    </row>
    <row r="220" spans="2:63" s="11" customFormat="1" ht="22.9" customHeight="1">
      <c r="B220" s="114"/>
      <c r="D220" s="115" t="s">
        <v>71</v>
      </c>
      <c r="E220" s="124" t="s">
        <v>341</v>
      </c>
      <c r="F220" s="124" t="s">
        <v>342</v>
      </c>
      <c r="I220" s="117"/>
      <c r="J220" s="125">
        <f>BK220</f>
        <v>0</v>
      </c>
      <c r="L220" s="114"/>
      <c r="M220" s="119"/>
      <c r="P220" s="120">
        <f>SUM(P221:P226)</f>
        <v>0</v>
      </c>
      <c r="R220" s="120">
        <f>SUM(R221:R226)</f>
        <v>0.09730000000000001</v>
      </c>
      <c r="T220" s="120">
        <f>SUM(T221:T226)</f>
        <v>0</v>
      </c>
      <c r="U220" s="121"/>
      <c r="AR220" s="115" t="s">
        <v>82</v>
      </c>
      <c r="AT220" s="122" t="s">
        <v>71</v>
      </c>
      <c r="AU220" s="122" t="s">
        <v>80</v>
      </c>
      <c r="AY220" s="115" t="s">
        <v>127</v>
      </c>
      <c r="BK220" s="123">
        <f>SUM(BK221:BK226)</f>
        <v>0</v>
      </c>
    </row>
    <row r="221" spans="2:65" s="1" customFormat="1" ht="21.75" customHeight="1">
      <c r="B221" s="32"/>
      <c r="C221" s="126" t="s">
        <v>331</v>
      </c>
      <c r="D221" s="126" t="s">
        <v>132</v>
      </c>
      <c r="E221" s="127" t="s">
        <v>343</v>
      </c>
      <c r="F221" s="128" t="s">
        <v>344</v>
      </c>
      <c r="G221" s="129" t="s">
        <v>135</v>
      </c>
      <c r="H221" s="130">
        <v>5</v>
      </c>
      <c r="I221" s="131"/>
      <c r="J221" s="132">
        <f>ROUND(I221*H221,1)</f>
        <v>0</v>
      </c>
      <c r="K221" s="128" t="s">
        <v>136</v>
      </c>
      <c r="L221" s="32"/>
      <c r="M221" s="133" t="s">
        <v>19</v>
      </c>
      <c r="N221" s="134" t="s">
        <v>43</v>
      </c>
      <c r="P221" s="135">
        <f>O221*H221</f>
        <v>0</v>
      </c>
      <c r="Q221" s="135">
        <v>0.01946</v>
      </c>
      <c r="R221" s="135">
        <f>Q221*H221</f>
        <v>0.09730000000000001</v>
      </c>
      <c r="S221" s="135">
        <v>0</v>
      </c>
      <c r="T221" s="135">
        <f>S221*H221</f>
        <v>0</v>
      </c>
      <c r="U221" s="136" t="s">
        <v>19</v>
      </c>
      <c r="AR221" s="137" t="s">
        <v>229</v>
      </c>
      <c r="AT221" s="137" t="s">
        <v>132</v>
      </c>
      <c r="AU221" s="137" t="s">
        <v>82</v>
      </c>
      <c r="AY221" s="17" t="s">
        <v>127</v>
      </c>
      <c r="BE221" s="138">
        <f>IF(N221="základní",J221,0)</f>
        <v>0</v>
      </c>
      <c r="BF221" s="138">
        <f>IF(N221="snížená",J221,0)</f>
        <v>0</v>
      </c>
      <c r="BG221" s="138">
        <f>IF(N221="zákl. přenesená",J221,0)</f>
        <v>0</v>
      </c>
      <c r="BH221" s="138">
        <f>IF(N221="sníž. přenesená",J221,0)</f>
        <v>0</v>
      </c>
      <c r="BI221" s="138">
        <f>IF(N221="nulová",J221,0)</f>
        <v>0</v>
      </c>
      <c r="BJ221" s="17" t="s">
        <v>80</v>
      </c>
      <c r="BK221" s="138">
        <f>ROUND(I221*H221,1)</f>
        <v>0</v>
      </c>
      <c r="BL221" s="17" t="s">
        <v>229</v>
      </c>
      <c r="BM221" s="137" t="s">
        <v>345</v>
      </c>
    </row>
    <row r="222" spans="2:47" s="1" customFormat="1" ht="12">
      <c r="B222" s="32"/>
      <c r="D222" s="139" t="s">
        <v>140</v>
      </c>
      <c r="F222" s="140" t="s">
        <v>346</v>
      </c>
      <c r="I222" s="141"/>
      <c r="L222" s="32"/>
      <c r="M222" s="142"/>
      <c r="U222" s="53"/>
      <c r="AT222" s="17" t="s">
        <v>140</v>
      </c>
      <c r="AU222" s="17" t="s">
        <v>82</v>
      </c>
    </row>
    <row r="223" spans="2:51" s="12" customFormat="1" ht="12">
      <c r="B223" s="145"/>
      <c r="D223" s="143" t="s">
        <v>144</v>
      </c>
      <c r="E223" s="146" t="s">
        <v>19</v>
      </c>
      <c r="F223" s="147" t="s">
        <v>347</v>
      </c>
      <c r="H223" s="148">
        <v>5</v>
      </c>
      <c r="I223" s="149"/>
      <c r="L223" s="145"/>
      <c r="M223" s="150"/>
      <c r="U223" s="151"/>
      <c r="AT223" s="146" t="s">
        <v>144</v>
      </c>
      <c r="AU223" s="146" t="s">
        <v>82</v>
      </c>
      <c r="AV223" s="12" t="s">
        <v>82</v>
      </c>
      <c r="AW223" s="12" t="s">
        <v>33</v>
      </c>
      <c r="AX223" s="12" t="s">
        <v>80</v>
      </c>
      <c r="AY223" s="146" t="s">
        <v>127</v>
      </c>
    </row>
    <row r="224" spans="2:65" s="1" customFormat="1" ht="24.2" customHeight="1">
      <c r="B224" s="32"/>
      <c r="C224" s="126" t="s">
        <v>348</v>
      </c>
      <c r="D224" s="126" t="s">
        <v>132</v>
      </c>
      <c r="E224" s="127" t="s">
        <v>349</v>
      </c>
      <c r="F224" s="128" t="s">
        <v>350</v>
      </c>
      <c r="G224" s="129" t="s">
        <v>337</v>
      </c>
      <c r="H224" s="169"/>
      <c r="I224" s="131"/>
      <c r="J224" s="132">
        <f>ROUND(I224*H224,1)</f>
        <v>0</v>
      </c>
      <c r="K224" s="128" t="s">
        <v>136</v>
      </c>
      <c r="L224" s="32"/>
      <c r="M224" s="133" t="s">
        <v>19</v>
      </c>
      <c r="N224" s="134" t="s">
        <v>43</v>
      </c>
      <c r="P224" s="135">
        <f>O224*H224</f>
        <v>0</v>
      </c>
      <c r="Q224" s="135">
        <v>0</v>
      </c>
      <c r="R224" s="135">
        <f>Q224*H224</f>
        <v>0</v>
      </c>
      <c r="S224" s="135">
        <v>0</v>
      </c>
      <c r="T224" s="135">
        <f>S224*H224</f>
        <v>0</v>
      </c>
      <c r="U224" s="136" t="s">
        <v>19</v>
      </c>
      <c r="AR224" s="137" t="s">
        <v>229</v>
      </c>
      <c r="AT224" s="137" t="s">
        <v>132</v>
      </c>
      <c r="AU224" s="137" t="s">
        <v>82</v>
      </c>
      <c r="AY224" s="17" t="s">
        <v>127</v>
      </c>
      <c r="BE224" s="138">
        <f>IF(N224="základní",J224,0)</f>
        <v>0</v>
      </c>
      <c r="BF224" s="138">
        <f>IF(N224="snížená",J224,0)</f>
        <v>0</v>
      </c>
      <c r="BG224" s="138">
        <f>IF(N224="zákl. přenesená",J224,0)</f>
        <v>0</v>
      </c>
      <c r="BH224" s="138">
        <f>IF(N224="sníž. přenesená",J224,0)</f>
        <v>0</v>
      </c>
      <c r="BI224" s="138">
        <f>IF(N224="nulová",J224,0)</f>
        <v>0</v>
      </c>
      <c r="BJ224" s="17" t="s">
        <v>80</v>
      </c>
      <c r="BK224" s="138">
        <f>ROUND(I224*H224,1)</f>
        <v>0</v>
      </c>
      <c r="BL224" s="17" t="s">
        <v>229</v>
      </c>
      <c r="BM224" s="137" t="s">
        <v>351</v>
      </c>
    </row>
    <row r="225" spans="2:47" s="1" customFormat="1" ht="12">
      <c r="B225" s="32"/>
      <c r="D225" s="139" t="s">
        <v>140</v>
      </c>
      <c r="F225" s="140" t="s">
        <v>352</v>
      </c>
      <c r="I225" s="141"/>
      <c r="L225" s="32"/>
      <c r="M225" s="142"/>
      <c r="U225" s="53"/>
      <c r="AT225" s="17" t="s">
        <v>140</v>
      </c>
      <c r="AU225" s="17" t="s">
        <v>82</v>
      </c>
    </row>
    <row r="226" spans="2:47" s="1" customFormat="1" ht="78">
      <c r="B226" s="32"/>
      <c r="D226" s="143" t="s">
        <v>142</v>
      </c>
      <c r="F226" s="144" t="s">
        <v>353</v>
      </c>
      <c r="I226" s="141"/>
      <c r="L226" s="32"/>
      <c r="M226" s="142"/>
      <c r="U226" s="53"/>
      <c r="AT226" s="17" t="s">
        <v>142</v>
      </c>
      <c r="AU226" s="17" t="s">
        <v>82</v>
      </c>
    </row>
    <row r="227" spans="2:63" s="11" customFormat="1" ht="22.9" customHeight="1">
      <c r="B227" s="114"/>
      <c r="D227" s="115" t="s">
        <v>71</v>
      </c>
      <c r="E227" s="124" t="s">
        <v>354</v>
      </c>
      <c r="F227" s="124" t="s">
        <v>355</v>
      </c>
      <c r="I227" s="117"/>
      <c r="J227" s="125">
        <f>BK227</f>
        <v>0</v>
      </c>
      <c r="L227" s="114"/>
      <c r="M227" s="119"/>
      <c r="P227" s="120">
        <f>SUM(P228:P264)</f>
        <v>0</v>
      </c>
      <c r="R227" s="120">
        <f>SUM(R228:R264)</f>
        <v>0.7071992</v>
      </c>
      <c r="T227" s="120">
        <f>SUM(T228:T264)</f>
        <v>0</v>
      </c>
      <c r="U227" s="121"/>
      <c r="AR227" s="115" t="s">
        <v>82</v>
      </c>
      <c r="AT227" s="122" t="s">
        <v>71</v>
      </c>
      <c r="AU227" s="122" t="s">
        <v>80</v>
      </c>
      <c r="AY227" s="115" t="s">
        <v>127</v>
      </c>
      <c r="BK227" s="123">
        <f>SUM(BK228:BK264)</f>
        <v>0</v>
      </c>
    </row>
    <row r="228" spans="2:65" s="1" customFormat="1" ht="24.2" customHeight="1">
      <c r="B228" s="32"/>
      <c r="C228" s="126" t="s">
        <v>356</v>
      </c>
      <c r="D228" s="126" t="s">
        <v>132</v>
      </c>
      <c r="E228" s="127" t="s">
        <v>357</v>
      </c>
      <c r="F228" s="128" t="s">
        <v>358</v>
      </c>
      <c r="G228" s="129" t="s">
        <v>359</v>
      </c>
      <c r="H228" s="130">
        <v>9.36</v>
      </c>
      <c r="I228" s="131"/>
      <c r="J228" s="132">
        <f>ROUND(I228*H228,1)</f>
        <v>0</v>
      </c>
      <c r="K228" s="128" t="s">
        <v>19</v>
      </c>
      <c r="L228" s="32"/>
      <c r="M228" s="133" t="s">
        <v>19</v>
      </c>
      <c r="N228" s="134" t="s">
        <v>43</v>
      </c>
      <c r="P228" s="135">
        <f>O228*H228</f>
        <v>0</v>
      </c>
      <c r="Q228" s="135">
        <v>0.014</v>
      </c>
      <c r="R228" s="135">
        <f>Q228*H228</f>
        <v>0.13104</v>
      </c>
      <c r="S228" s="135">
        <v>0</v>
      </c>
      <c r="T228" s="135">
        <f>S228*H228</f>
        <v>0</v>
      </c>
      <c r="U228" s="136" t="s">
        <v>19</v>
      </c>
      <c r="AR228" s="137" t="s">
        <v>229</v>
      </c>
      <c r="AT228" s="137" t="s">
        <v>132</v>
      </c>
      <c r="AU228" s="137" t="s">
        <v>82</v>
      </c>
      <c r="AY228" s="17" t="s">
        <v>127</v>
      </c>
      <c r="BE228" s="138">
        <f>IF(N228="základní",J228,0)</f>
        <v>0</v>
      </c>
      <c r="BF228" s="138">
        <f>IF(N228="snížená",J228,0)</f>
        <v>0</v>
      </c>
      <c r="BG228" s="138">
        <f>IF(N228="zákl. přenesená",J228,0)</f>
        <v>0</v>
      </c>
      <c r="BH228" s="138">
        <f>IF(N228="sníž. přenesená",J228,0)</f>
        <v>0</v>
      </c>
      <c r="BI228" s="138">
        <f>IF(N228="nulová",J228,0)</f>
        <v>0</v>
      </c>
      <c r="BJ228" s="17" t="s">
        <v>80</v>
      </c>
      <c r="BK228" s="138">
        <f>ROUND(I228*H228,1)</f>
        <v>0</v>
      </c>
      <c r="BL228" s="17" t="s">
        <v>229</v>
      </c>
      <c r="BM228" s="137" t="s">
        <v>360</v>
      </c>
    </row>
    <row r="229" spans="2:51" s="12" customFormat="1" ht="12">
      <c r="B229" s="145"/>
      <c r="D229" s="143" t="s">
        <v>144</v>
      </c>
      <c r="E229" s="146" t="s">
        <v>19</v>
      </c>
      <c r="F229" s="147" t="s">
        <v>361</v>
      </c>
      <c r="H229" s="148">
        <v>9.36</v>
      </c>
      <c r="I229" s="149"/>
      <c r="L229" s="145"/>
      <c r="M229" s="150"/>
      <c r="U229" s="151"/>
      <c r="AT229" s="146" t="s">
        <v>144</v>
      </c>
      <c r="AU229" s="146" t="s">
        <v>82</v>
      </c>
      <c r="AV229" s="12" t="s">
        <v>82</v>
      </c>
      <c r="AW229" s="12" t="s">
        <v>33</v>
      </c>
      <c r="AX229" s="12" t="s">
        <v>80</v>
      </c>
      <c r="AY229" s="146" t="s">
        <v>127</v>
      </c>
    </row>
    <row r="230" spans="2:65" s="1" customFormat="1" ht="24.2" customHeight="1">
      <c r="B230" s="32"/>
      <c r="C230" s="126" t="s">
        <v>362</v>
      </c>
      <c r="D230" s="126" t="s">
        <v>132</v>
      </c>
      <c r="E230" s="127" t="s">
        <v>363</v>
      </c>
      <c r="F230" s="128" t="s">
        <v>364</v>
      </c>
      <c r="G230" s="129" t="s">
        <v>135</v>
      </c>
      <c r="H230" s="130">
        <v>20</v>
      </c>
      <c r="I230" s="131"/>
      <c r="J230" s="132">
        <f>ROUND(I230*H230,1)</f>
        <v>0</v>
      </c>
      <c r="K230" s="128" t="s">
        <v>136</v>
      </c>
      <c r="L230" s="32"/>
      <c r="M230" s="133" t="s">
        <v>19</v>
      </c>
      <c r="N230" s="134" t="s">
        <v>43</v>
      </c>
      <c r="P230" s="135">
        <f>O230*H230</f>
        <v>0</v>
      </c>
      <c r="Q230" s="135">
        <v>0.01691382</v>
      </c>
      <c r="R230" s="135">
        <f>Q230*H230</f>
        <v>0.3382764</v>
      </c>
      <c r="S230" s="135">
        <v>0</v>
      </c>
      <c r="T230" s="135">
        <f>S230*H230</f>
        <v>0</v>
      </c>
      <c r="U230" s="136" t="s">
        <v>19</v>
      </c>
      <c r="AR230" s="137" t="s">
        <v>229</v>
      </c>
      <c r="AT230" s="137" t="s">
        <v>132</v>
      </c>
      <c r="AU230" s="137" t="s">
        <v>82</v>
      </c>
      <c r="AY230" s="17" t="s">
        <v>127</v>
      </c>
      <c r="BE230" s="138">
        <f>IF(N230="základní",J230,0)</f>
        <v>0</v>
      </c>
      <c r="BF230" s="138">
        <f>IF(N230="snížená",J230,0)</f>
        <v>0</v>
      </c>
      <c r="BG230" s="138">
        <f>IF(N230="zákl. přenesená",J230,0)</f>
        <v>0</v>
      </c>
      <c r="BH230" s="138">
        <f>IF(N230="sníž. přenesená",J230,0)</f>
        <v>0</v>
      </c>
      <c r="BI230" s="138">
        <f>IF(N230="nulová",J230,0)</f>
        <v>0</v>
      </c>
      <c r="BJ230" s="17" t="s">
        <v>80</v>
      </c>
      <c r="BK230" s="138">
        <f>ROUND(I230*H230,1)</f>
        <v>0</v>
      </c>
      <c r="BL230" s="17" t="s">
        <v>229</v>
      </c>
      <c r="BM230" s="137" t="s">
        <v>365</v>
      </c>
    </row>
    <row r="231" spans="2:47" s="1" customFormat="1" ht="12">
      <c r="B231" s="32"/>
      <c r="D231" s="139" t="s">
        <v>140</v>
      </c>
      <c r="F231" s="140" t="s">
        <v>366</v>
      </c>
      <c r="I231" s="141"/>
      <c r="L231" s="32"/>
      <c r="M231" s="142"/>
      <c r="U231" s="53"/>
      <c r="AT231" s="17" t="s">
        <v>140</v>
      </c>
      <c r="AU231" s="17" t="s">
        <v>82</v>
      </c>
    </row>
    <row r="232" spans="2:47" s="1" customFormat="1" ht="107.25">
      <c r="B232" s="32"/>
      <c r="D232" s="143" t="s">
        <v>142</v>
      </c>
      <c r="F232" s="144" t="s">
        <v>367</v>
      </c>
      <c r="I232" s="141"/>
      <c r="L232" s="32"/>
      <c r="M232" s="142"/>
      <c r="U232" s="53"/>
      <c r="AT232" s="17" t="s">
        <v>142</v>
      </c>
      <c r="AU232" s="17" t="s">
        <v>82</v>
      </c>
    </row>
    <row r="233" spans="2:51" s="12" customFormat="1" ht="12">
      <c r="B233" s="145"/>
      <c r="D233" s="143" t="s">
        <v>144</v>
      </c>
      <c r="E233" s="146" t="s">
        <v>19</v>
      </c>
      <c r="F233" s="147" t="s">
        <v>368</v>
      </c>
      <c r="H233" s="148">
        <v>6</v>
      </c>
      <c r="I233" s="149"/>
      <c r="L233" s="145"/>
      <c r="M233" s="150"/>
      <c r="U233" s="151"/>
      <c r="AT233" s="146" t="s">
        <v>144</v>
      </c>
      <c r="AU233" s="146" t="s">
        <v>82</v>
      </c>
      <c r="AV233" s="12" t="s">
        <v>82</v>
      </c>
      <c r="AW233" s="12" t="s">
        <v>33</v>
      </c>
      <c r="AX233" s="12" t="s">
        <v>72</v>
      </c>
      <c r="AY233" s="146" t="s">
        <v>127</v>
      </c>
    </row>
    <row r="234" spans="2:51" s="12" customFormat="1" ht="12">
      <c r="B234" s="145"/>
      <c r="D234" s="143" t="s">
        <v>144</v>
      </c>
      <c r="E234" s="146" t="s">
        <v>19</v>
      </c>
      <c r="F234" s="147" t="s">
        <v>369</v>
      </c>
      <c r="H234" s="148">
        <v>14</v>
      </c>
      <c r="I234" s="149"/>
      <c r="L234" s="145"/>
      <c r="M234" s="150"/>
      <c r="U234" s="151"/>
      <c r="AT234" s="146" t="s">
        <v>144</v>
      </c>
      <c r="AU234" s="146" t="s">
        <v>82</v>
      </c>
      <c r="AV234" s="12" t="s">
        <v>82</v>
      </c>
      <c r="AW234" s="12" t="s">
        <v>33</v>
      </c>
      <c r="AX234" s="12" t="s">
        <v>72</v>
      </c>
      <c r="AY234" s="146" t="s">
        <v>127</v>
      </c>
    </row>
    <row r="235" spans="2:51" s="13" customFormat="1" ht="12">
      <c r="B235" s="152"/>
      <c r="D235" s="143" t="s">
        <v>144</v>
      </c>
      <c r="E235" s="153" t="s">
        <v>19</v>
      </c>
      <c r="F235" s="154" t="s">
        <v>237</v>
      </c>
      <c r="H235" s="155">
        <v>20</v>
      </c>
      <c r="I235" s="156"/>
      <c r="L235" s="152"/>
      <c r="M235" s="157"/>
      <c r="U235" s="158"/>
      <c r="AT235" s="153" t="s">
        <v>144</v>
      </c>
      <c r="AU235" s="153" t="s">
        <v>82</v>
      </c>
      <c r="AV235" s="13" t="s">
        <v>137</v>
      </c>
      <c r="AW235" s="13" t="s">
        <v>33</v>
      </c>
      <c r="AX235" s="13" t="s">
        <v>80</v>
      </c>
      <c r="AY235" s="153" t="s">
        <v>127</v>
      </c>
    </row>
    <row r="236" spans="2:65" s="1" customFormat="1" ht="24.2" customHeight="1">
      <c r="B236" s="32"/>
      <c r="C236" s="126" t="s">
        <v>370</v>
      </c>
      <c r="D236" s="126" t="s">
        <v>132</v>
      </c>
      <c r="E236" s="127" t="s">
        <v>371</v>
      </c>
      <c r="F236" s="128" t="s">
        <v>372</v>
      </c>
      <c r="G236" s="129" t="s">
        <v>135</v>
      </c>
      <c r="H236" s="130">
        <v>27.488</v>
      </c>
      <c r="I236" s="131"/>
      <c r="J236" s="132">
        <f>ROUND(I236*H236,1)</f>
        <v>0</v>
      </c>
      <c r="K236" s="128" t="s">
        <v>136</v>
      </c>
      <c r="L236" s="32"/>
      <c r="M236" s="133" t="s">
        <v>19</v>
      </c>
      <c r="N236" s="134" t="s">
        <v>43</v>
      </c>
      <c r="P236" s="135">
        <f>O236*H236</f>
        <v>0</v>
      </c>
      <c r="Q236" s="135">
        <v>0.0001</v>
      </c>
      <c r="R236" s="135">
        <f>Q236*H236</f>
        <v>0.0027488</v>
      </c>
      <c r="S236" s="135">
        <v>0</v>
      </c>
      <c r="T236" s="135">
        <f>S236*H236</f>
        <v>0</v>
      </c>
      <c r="U236" s="136" t="s">
        <v>19</v>
      </c>
      <c r="AR236" s="137" t="s">
        <v>229</v>
      </c>
      <c r="AT236" s="137" t="s">
        <v>132</v>
      </c>
      <c r="AU236" s="137" t="s">
        <v>82</v>
      </c>
      <c r="AY236" s="17" t="s">
        <v>127</v>
      </c>
      <c r="BE236" s="138">
        <f>IF(N236="základní",J236,0)</f>
        <v>0</v>
      </c>
      <c r="BF236" s="138">
        <f>IF(N236="snížená",J236,0)</f>
        <v>0</v>
      </c>
      <c r="BG236" s="138">
        <f>IF(N236="zákl. přenesená",J236,0)</f>
        <v>0</v>
      </c>
      <c r="BH236" s="138">
        <f>IF(N236="sníž. přenesená",J236,0)</f>
        <v>0</v>
      </c>
      <c r="BI236" s="138">
        <f>IF(N236="nulová",J236,0)</f>
        <v>0</v>
      </c>
      <c r="BJ236" s="17" t="s">
        <v>80</v>
      </c>
      <c r="BK236" s="138">
        <f>ROUND(I236*H236,1)</f>
        <v>0</v>
      </c>
      <c r="BL236" s="17" t="s">
        <v>229</v>
      </c>
      <c r="BM236" s="137" t="s">
        <v>373</v>
      </c>
    </row>
    <row r="237" spans="2:47" s="1" customFormat="1" ht="12">
      <c r="B237" s="32"/>
      <c r="D237" s="139" t="s">
        <v>140</v>
      </c>
      <c r="F237" s="140" t="s">
        <v>374</v>
      </c>
      <c r="I237" s="141"/>
      <c r="L237" s="32"/>
      <c r="M237" s="142"/>
      <c r="U237" s="53"/>
      <c r="AT237" s="17" t="s">
        <v>140</v>
      </c>
      <c r="AU237" s="17" t="s">
        <v>82</v>
      </c>
    </row>
    <row r="238" spans="2:47" s="1" customFormat="1" ht="107.25">
      <c r="B238" s="32"/>
      <c r="D238" s="143" t="s">
        <v>142</v>
      </c>
      <c r="F238" s="144" t="s">
        <v>367</v>
      </c>
      <c r="I238" s="141"/>
      <c r="L238" s="32"/>
      <c r="M238" s="142"/>
      <c r="U238" s="53"/>
      <c r="AT238" s="17" t="s">
        <v>142</v>
      </c>
      <c r="AU238" s="17" t="s">
        <v>82</v>
      </c>
    </row>
    <row r="239" spans="2:51" s="12" customFormat="1" ht="12">
      <c r="B239" s="145"/>
      <c r="D239" s="143" t="s">
        <v>144</v>
      </c>
      <c r="E239" s="146" t="s">
        <v>19</v>
      </c>
      <c r="F239" s="147" t="s">
        <v>375</v>
      </c>
      <c r="H239" s="148">
        <v>7.488</v>
      </c>
      <c r="I239" s="149"/>
      <c r="L239" s="145"/>
      <c r="M239" s="150"/>
      <c r="U239" s="151"/>
      <c r="AT239" s="146" t="s">
        <v>144</v>
      </c>
      <c r="AU239" s="146" t="s">
        <v>82</v>
      </c>
      <c r="AV239" s="12" t="s">
        <v>82</v>
      </c>
      <c r="AW239" s="12" t="s">
        <v>33</v>
      </c>
      <c r="AX239" s="12" t="s">
        <v>72</v>
      </c>
      <c r="AY239" s="146" t="s">
        <v>127</v>
      </c>
    </row>
    <row r="240" spans="2:51" s="12" customFormat="1" ht="12">
      <c r="B240" s="145"/>
      <c r="D240" s="143" t="s">
        <v>144</v>
      </c>
      <c r="E240" s="146" t="s">
        <v>19</v>
      </c>
      <c r="F240" s="147" t="s">
        <v>368</v>
      </c>
      <c r="H240" s="148">
        <v>6</v>
      </c>
      <c r="I240" s="149"/>
      <c r="L240" s="145"/>
      <c r="M240" s="150"/>
      <c r="U240" s="151"/>
      <c r="AT240" s="146" t="s">
        <v>144</v>
      </c>
      <c r="AU240" s="146" t="s">
        <v>82</v>
      </c>
      <c r="AV240" s="12" t="s">
        <v>82</v>
      </c>
      <c r="AW240" s="12" t="s">
        <v>33</v>
      </c>
      <c r="AX240" s="12" t="s">
        <v>72</v>
      </c>
      <c r="AY240" s="146" t="s">
        <v>127</v>
      </c>
    </row>
    <row r="241" spans="2:51" s="12" customFormat="1" ht="12">
      <c r="B241" s="145"/>
      <c r="D241" s="143" t="s">
        <v>144</v>
      </c>
      <c r="E241" s="146" t="s">
        <v>19</v>
      </c>
      <c r="F241" s="147" t="s">
        <v>369</v>
      </c>
      <c r="H241" s="148">
        <v>14</v>
      </c>
      <c r="I241" s="149"/>
      <c r="L241" s="145"/>
      <c r="M241" s="150"/>
      <c r="U241" s="151"/>
      <c r="AT241" s="146" t="s">
        <v>144</v>
      </c>
      <c r="AU241" s="146" t="s">
        <v>82</v>
      </c>
      <c r="AV241" s="12" t="s">
        <v>82</v>
      </c>
      <c r="AW241" s="12" t="s">
        <v>33</v>
      </c>
      <c r="AX241" s="12" t="s">
        <v>72</v>
      </c>
      <c r="AY241" s="146" t="s">
        <v>127</v>
      </c>
    </row>
    <row r="242" spans="2:51" s="13" customFormat="1" ht="12">
      <c r="B242" s="152"/>
      <c r="D242" s="143" t="s">
        <v>144</v>
      </c>
      <c r="E242" s="153" t="s">
        <v>19</v>
      </c>
      <c r="F242" s="154" t="s">
        <v>237</v>
      </c>
      <c r="H242" s="155">
        <v>27.488</v>
      </c>
      <c r="I242" s="156"/>
      <c r="L242" s="152"/>
      <c r="M242" s="157"/>
      <c r="U242" s="158"/>
      <c r="AT242" s="153" t="s">
        <v>144</v>
      </c>
      <c r="AU242" s="153" t="s">
        <v>82</v>
      </c>
      <c r="AV242" s="13" t="s">
        <v>137</v>
      </c>
      <c r="AW242" s="13" t="s">
        <v>33</v>
      </c>
      <c r="AX242" s="13" t="s">
        <v>80</v>
      </c>
      <c r="AY242" s="153" t="s">
        <v>127</v>
      </c>
    </row>
    <row r="243" spans="2:65" s="1" customFormat="1" ht="24.2" customHeight="1">
      <c r="B243" s="32"/>
      <c r="C243" s="126" t="s">
        <v>376</v>
      </c>
      <c r="D243" s="126" t="s">
        <v>132</v>
      </c>
      <c r="E243" s="127" t="s">
        <v>377</v>
      </c>
      <c r="F243" s="128" t="s">
        <v>378</v>
      </c>
      <c r="G243" s="129" t="s">
        <v>135</v>
      </c>
      <c r="H243" s="130">
        <v>12</v>
      </c>
      <c r="I243" s="131"/>
      <c r="J243" s="132">
        <f>ROUND(I243*H243,1)</f>
        <v>0</v>
      </c>
      <c r="K243" s="128" t="s">
        <v>136</v>
      </c>
      <c r="L243" s="32"/>
      <c r="M243" s="133" t="s">
        <v>19</v>
      </c>
      <c r="N243" s="134" t="s">
        <v>43</v>
      </c>
      <c r="P243" s="135">
        <f>O243*H243</f>
        <v>0</v>
      </c>
      <c r="Q243" s="135">
        <v>0</v>
      </c>
      <c r="R243" s="135">
        <f>Q243*H243</f>
        <v>0</v>
      </c>
      <c r="S243" s="135">
        <v>0</v>
      </c>
      <c r="T243" s="135">
        <f>S243*H243</f>
        <v>0</v>
      </c>
      <c r="U243" s="136" t="s">
        <v>19</v>
      </c>
      <c r="AR243" s="137" t="s">
        <v>229</v>
      </c>
      <c r="AT243" s="137" t="s">
        <v>132</v>
      </c>
      <c r="AU243" s="137" t="s">
        <v>82</v>
      </c>
      <c r="AY243" s="17" t="s">
        <v>127</v>
      </c>
      <c r="BE243" s="138">
        <f>IF(N243="základní",J243,0)</f>
        <v>0</v>
      </c>
      <c r="BF243" s="138">
        <f>IF(N243="snížená",J243,0)</f>
        <v>0</v>
      </c>
      <c r="BG243" s="138">
        <f>IF(N243="zákl. přenesená",J243,0)</f>
        <v>0</v>
      </c>
      <c r="BH243" s="138">
        <f>IF(N243="sníž. přenesená",J243,0)</f>
        <v>0</v>
      </c>
      <c r="BI243" s="138">
        <f>IF(N243="nulová",J243,0)</f>
        <v>0</v>
      </c>
      <c r="BJ243" s="17" t="s">
        <v>80</v>
      </c>
      <c r="BK243" s="138">
        <f>ROUND(I243*H243,1)</f>
        <v>0</v>
      </c>
      <c r="BL243" s="17" t="s">
        <v>229</v>
      </c>
      <c r="BM243" s="137" t="s">
        <v>379</v>
      </c>
    </row>
    <row r="244" spans="2:47" s="1" customFormat="1" ht="12">
      <c r="B244" s="32"/>
      <c r="D244" s="139" t="s">
        <v>140</v>
      </c>
      <c r="F244" s="140" t="s">
        <v>380</v>
      </c>
      <c r="I244" s="141"/>
      <c r="L244" s="32"/>
      <c r="M244" s="142"/>
      <c r="U244" s="53"/>
      <c r="AT244" s="17" t="s">
        <v>140</v>
      </c>
      <c r="AU244" s="17" t="s">
        <v>82</v>
      </c>
    </row>
    <row r="245" spans="2:47" s="1" customFormat="1" ht="107.25">
      <c r="B245" s="32"/>
      <c r="D245" s="143" t="s">
        <v>142</v>
      </c>
      <c r="F245" s="144" t="s">
        <v>367</v>
      </c>
      <c r="I245" s="141"/>
      <c r="L245" s="32"/>
      <c r="M245" s="142"/>
      <c r="U245" s="53"/>
      <c r="AT245" s="17" t="s">
        <v>142</v>
      </c>
      <c r="AU245" s="17" t="s">
        <v>82</v>
      </c>
    </row>
    <row r="246" spans="2:51" s="12" customFormat="1" ht="12">
      <c r="B246" s="145"/>
      <c r="D246" s="143" t="s">
        <v>144</v>
      </c>
      <c r="E246" s="146" t="s">
        <v>19</v>
      </c>
      <c r="F246" s="147" t="s">
        <v>368</v>
      </c>
      <c r="H246" s="148">
        <v>6</v>
      </c>
      <c r="I246" s="149"/>
      <c r="L246" s="145"/>
      <c r="M246" s="150"/>
      <c r="U246" s="151"/>
      <c r="AT246" s="146" t="s">
        <v>144</v>
      </c>
      <c r="AU246" s="146" t="s">
        <v>82</v>
      </c>
      <c r="AV246" s="12" t="s">
        <v>82</v>
      </c>
      <c r="AW246" s="12" t="s">
        <v>33</v>
      </c>
      <c r="AX246" s="12" t="s">
        <v>72</v>
      </c>
      <c r="AY246" s="146" t="s">
        <v>127</v>
      </c>
    </row>
    <row r="247" spans="2:51" s="12" customFormat="1" ht="12">
      <c r="B247" s="145"/>
      <c r="D247" s="143" t="s">
        <v>144</v>
      </c>
      <c r="E247" s="146" t="s">
        <v>19</v>
      </c>
      <c r="F247" s="147" t="s">
        <v>381</v>
      </c>
      <c r="H247" s="148">
        <v>6</v>
      </c>
      <c r="I247" s="149"/>
      <c r="L247" s="145"/>
      <c r="M247" s="150"/>
      <c r="U247" s="151"/>
      <c r="AT247" s="146" t="s">
        <v>144</v>
      </c>
      <c r="AU247" s="146" t="s">
        <v>82</v>
      </c>
      <c r="AV247" s="12" t="s">
        <v>82</v>
      </c>
      <c r="AW247" s="12" t="s">
        <v>33</v>
      </c>
      <c r="AX247" s="12" t="s">
        <v>72</v>
      </c>
      <c r="AY247" s="146" t="s">
        <v>127</v>
      </c>
    </row>
    <row r="248" spans="2:51" s="13" customFormat="1" ht="12">
      <c r="B248" s="152"/>
      <c r="D248" s="143" t="s">
        <v>144</v>
      </c>
      <c r="E248" s="153" t="s">
        <v>19</v>
      </c>
      <c r="F248" s="154" t="s">
        <v>237</v>
      </c>
      <c r="H248" s="155">
        <v>12</v>
      </c>
      <c r="I248" s="156"/>
      <c r="L248" s="152"/>
      <c r="M248" s="157"/>
      <c r="U248" s="158"/>
      <c r="AT248" s="153" t="s">
        <v>144</v>
      </c>
      <c r="AU248" s="153" t="s">
        <v>82</v>
      </c>
      <c r="AV248" s="13" t="s">
        <v>137</v>
      </c>
      <c r="AW248" s="13" t="s">
        <v>33</v>
      </c>
      <c r="AX248" s="13" t="s">
        <v>80</v>
      </c>
      <c r="AY248" s="153" t="s">
        <v>127</v>
      </c>
    </row>
    <row r="249" spans="2:65" s="1" customFormat="1" ht="16.5" customHeight="1">
      <c r="B249" s="32"/>
      <c r="C249" s="159" t="s">
        <v>382</v>
      </c>
      <c r="D249" s="159" t="s">
        <v>328</v>
      </c>
      <c r="E249" s="160" t="s">
        <v>383</v>
      </c>
      <c r="F249" s="161" t="s">
        <v>384</v>
      </c>
      <c r="G249" s="162" t="s">
        <v>135</v>
      </c>
      <c r="H249" s="163">
        <v>14.4</v>
      </c>
      <c r="I249" s="164"/>
      <c r="J249" s="165">
        <f>ROUND(I249*H249,1)</f>
        <v>0</v>
      </c>
      <c r="K249" s="161" t="s">
        <v>136</v>
      </c>
      <c r="L249" s="166"/>
      <c r="M249" s="167" t="s">
        <v>19</v>
      </c>
      <c r="N249" s="168" t="s">
        <v>43</v>
      </c>
      <c r="P249" s="135">
        <f>O249*H249</f>
        <v>0</v>
      </c>
      <c r="Q249" s="135">
        <v>0.00017</v>
      </c>
      <c r="R249" s="135">
        <f>Q249*H249</f>
        <v>0.002448</v>
      </c>
      <c r="S249" s="135">
        <v>0</v>
      </c>
      <c r="T249" s="135">
        <f>S249*H249</f>
        <v>0</v>
      </c>
      <c r="U249" s="136" t="s">
        <v>19</v>
      </c>
      <c r="AR249" s="137" t="s">
        <v>331</v>
      </c>
      <c r="AT249" s="137" t="s">
        <v>328</v>
      </c>
      <c r="AU249" s="137" t="s">
        <v>82</v>
      </c>
      <c r="AY249" s="17" t="s">
        <v>127</v>
      </c>
      <c r="BE249" s="138">
        <f>IF(N249="základní",J249,0)</f>
        <v>0</v>
      </c>
      <c r="BF249" s="138">
        <f>IF(N249="snížená",J249,0)</f>
        <v>0</v>
      </c>
      <c r="BG249" s="138">
        <f>IF(N249="zákl. přenesená",J249,0)</f>
        <v>0</v>
      </c>
      <c r="BH249" s="138">
        <f>IF(N249="sníž. přenesená",J249,0)</f>
        <v>0</v>
      </c>
      <c r="BI249" s="138">
        <f>IF(N249="nulová",J249,0)</f>
        <v>0</v>
      </c>
      <c r="BJ249" s="17" t="s">
        <v>80</v>
      </c>
      <c r="BK249" s="138">
        <f>ROUND(I249*H249,1)</f>
        <v>0</v>
      </c>
      <c r="BL249" s="17" t="s">
        <v>229</v>
      </c>
      <c r="BM249" s="137" t="s">
        <v>385</v>
      </c>
    </row>
    <row r="250" spans="2:51" s="12" customFormat="1" ht="12">
      <c r="B250" s="145"/>
      <c r="D250" s="143" t="s">
        <v>144</v>
      </c>
      <c r="E250" s="146" t="s">
        <v>19</v>
      </c>
      <c r="F250" s="147" t="s">
        <v>386</v>
      </c>
      <c r="H250" s="148">
        <v>14.4</v>
      </c>
      <c r="I250" s="149"/>
      <c r="L250" s="145"/>
      <c r="M250" s="150"/>
      <c r="U250" s="151"/>
      <c r="AT250" s="146" t="s">
        <v>144</v>
      </c>
      <c r="AU250" s="146" t="s">
        <v>82</v>
      </c>
      <c r="AV250" s="12" t="s">
        <v>82</v>
      </c>
      <c r="AW250" s="12" t="s">
        <v>33</v>
      </c>
      <c r="AX250" s="12" t="s">
        <v>80</v>
      </c>
      <c r="AY250" s="146" t="s">
        <v>127</v>
      </c>
    </row>
    <row r="251" spans="2:65" s="1" customFormat="1" ht="16.5" customHeight="1">
      <c r="B251" s="32"/>
      <c r="C251" s="159" t="s">
        <v>387</v>
      </c>
      <c r="D251" s="159" t="s">
        <v>328</v>
      </c>
      <c r="E251" s="160" t="s">
        <v>388</v>
      </c>
      <c r="F251" s="161" t="s">
        <v>389</v>
      </c>
      <c r="G251" s="162" t="s">
        <v>359</v>
      </c>
      <c r="H251" s="163">
        <v>12.6</v>
      </c>
      <c r="I251" s="164"/>
      <c r="J251" s="165">
        <f>ROUND(I251*H251,1)</f>
        <v>0</v>
      </c>
      <c r="K251" s="161" t="s">
        <v>136</v>
      </c>
      <c r="L251" s="166"/>
      <c r="M251" s="167" t="s">
        <v>19</v>
      </c>
      <c r="N251" s="168" t="s">
        <v>43</v>
      </c>
      <c r="P251" s="135">
        <f>O251*H251</f>
        <v>0</v>
      </c>
      <c r="Q251" s="135">
        <v>1E-05</v>
      </c>
      <c r="R251" s="135">
        <f>Q251*H251</f>
        <v>0.000126</v>
      </c>
      <c r="S251" s="135">
        <v>0</v>
      </c>
      <c r="T251" s="135">
        <f>S251*H251</f>
        <v>0</v>
      </c>
      <c r="U251" s="136" t="s">
        <v>19</v>
      </c>
      <c r="AR251" s="137" t="s">
        <v>331</v>
      </c>
      <c r="AT251" s="137" t="s">
        <v>328</v>
      </c>
      <c r="AU251" s="137" t="s">
        <v>82</v>
      </c>
      <c r="AY251" s="17" t="s">
        <v>127</v>
      </c>
      <c r="BE251" s="138">
        <f>IF(N251="základní",J251,0)</f>
        <v>0</v>
      </c>
      <c r="BF251" s="138">
        <f>IF(N251="snížená",J251,0)</f>
        <v>0</v>
      </c>
      <c r="BG251" s="138">
        <f>IF(N251="zákl. přenesená",J251,0)</f>
        <v>0</v>
      </c>
      <c r="BH251" s="138">
        <f>IF(N251="sníž. přenesená",J251,0)</f>
        <v>0</v>
      </c>
      <c r="BI251" s="138">
        <f>IF(N251="nulová",J251,0)</f>
        <v>0</v>
      </c>
      <c r="BJ251" s="17" t="s">
        <v>80</v>
      </c>
      <c r="BK251" s="138">
        <f>ROUND(I251*H251,1)</f>
        <v>0</v>
      </c>
      <c r="BL251" s="17" t="s">
        <v>229</v>
      </c>
      <c r="BM251" s="137" t="s">
        <v>390</v>
      </c>
    </row>
    <row r="252" spans="2:51" s="12" customFormat="1" ht="12">
      <c r="B252" s="145"/>
      <c r="D252" s="143" t="s">
        <v>144</v>
      </c>
      <c r="E252" s="146" t="s">
        <v>19</v>
      </c>
      <c r="F252" s="147" t="s">
        <v>391</v>
      </c>
      <c r="H252" s="148">
        <v>12.6</v>
      </c>
      <c r="I252" s="149"/>
      <c r="L252" s="145"/>
      <c r="M252" s="150"/>
      <c r="U252" s="151"/>
      <c r="AT252" s="146" t="s">
        <v>144</v>
      </c>
      <c r="AU252" s="146" t="s">
        <v>82</v>
      </c>
      <c r="AV252" s="12" t="s">
        <v>82</v>
      </c>
      <c r="AW252" s="12" t="s">
        <v>33</v>
      </c>
      <c r="AX252" s="12" t="s">
        <v>80</v>
      </c>
      <c r="AY252" s="146" t="s">
        <v>127</v>
      </c>
    </row>
    <row r="253" spans="2:65" s="1" customFormat="1" ht="24.2" customHeight="1">
      <c r="B253" s="32"/>
      <c r="C253" s="126" t="s">
        <v>392</v>
      </c>
      <c r="D253" s="126" t="s">
        <v>132</v>
      </c>
      <c r="E253" s="127" t="s">
        <v>393</v>
      </c>
      <c r="F253" s="128" t="s">
        <v>394</v>
      </c>
      <c r="G253" s="129" t="s">
        <v>135</v>
      </c>
      <c r="H253" s="130">
        <v>45.6</v>
      </c>
      <c r="I253" s="131"/>
      <c r="J253" s="132">
        <f>ROUND(I253*H253,1)</f>
        <v>0</v>
      </c>
      <c r="K253" s="128" t="s">
        <v>136</v>
      </c>
      <c r="L253" s="32"/>
      <c r="M253" s="133" t="s">
        <v>19</v>
      </c>
      <c r="N253" s="134" t="s">
        <v>43</v>
      </c>
      <c r="P253" s="135">
        <f>O253*H253</f>
        <v>0</v>
      </c>
      <c r="Q253" s="135">
        <v>0</v>
      </c>
      <c r="R253" s="135">
        <f>Q253*H253</f>
        <v>0</v>
      </c>
      <c r="S253" s="135">
        <v>0</v>
      </c>
      <c r="T253" s="135">
        <f>S253*H253</f>
        <v>0</v>
      </c>
      <c r="U253" s="136" t="s">
        <v>19</v>
      </c>
      <c r="AR253" s="137" t="s">
        <v>229</v>
      </c>
      <c r="AT253" s="137" t="s">
        <v>132</v>
      </c>
      <c r="AU253" s="137" t="s">
        <v>82</v>
      </c>
      <c r="AY253" s="17" t="s">
        <v>127</v>
      </c>
      <c r="BE253" s="138">
        <f>IF(N253="základní",J253,0)</f>
        <v>0</v>
      </c>
      <c r="BF253" s="138">
        <f>IF(N253="snížená",J253,0)</f>
        <v>0</v>
      </c>
      <c r="BG253" s="138">
        <f>IF(N253="zákl. přenesená",J253,0)</f>
        <v>0</v>
      </c>
      <c r="BH253" s="138">
        <f>IF(N253="sníž. přenesená",J253,0)</f>
        <v>0</v>
      </c>
      <c r="BI253" s="138">
        <f>IF(N253="nulová",J253,0)</f>
        <v>0</v>
      </c>
      <c r="BJ253" s="17" t="s">
        <v>80</v>
      </c>
      <c r="BK253" s="138">
        <f>ROUND(I253*H253,1)</f>
        <v>0</v>
      </c>
      <c r="BL253" s="17" t="s">
        <v>229</v>
      </c>
      <c r="BM253" s="137" t="s">
        <v>395</v>
      </c>
    </row>
    <row r="254" spans="2:47" s="1" customFormat="1" ht="12">
      <c r="B254" s="32"/>
      <c r="D254" s="139" t="s">
        <v>140</v>
      </c>
      <c r="F254" s="140" t="s">
        <v>396</v>
      </c>
      <c r="I254" s="141"/>
      <c r="L254" s="32"/>
      <c r="M254" s="142"/>
      <c r="U254" s="53"/>
      <c r="AT254" s="17" t="s">
        <v>140</v>
      </c>
      <c r="AU254" s="17" t="s">
        <v>82</v>
      </c>
    </row>
    <row r="255" spans="2:47" s="1" customFormat="1" ht="107.25">
      <c r="B255" s="32"/>
      <c r="D255" s="143" t="s">
        <v>142</v>
      </c>
      <c r="F255" s="144" t="s">
        <v>367</v>
      </c>
      <c r="I255" s="141"/>
      <c r="L255" s="32"/>
      <c r="M255" s="142"/>
      <c r="U255" s="53"/>
      <c r="AT255" s="17" t="s">
        <v>142</v>
      </c>
      <c r="AU255" s="17" t="s">
        <v>82</v>
      </c>
    </row>
    <row r="256" spans="2:51" s="14" customFormat="1" ht="12">
      <c r="B256" s="170"/>
      <c r="D256" s="143" t="s">
        <v>144</v>
      </c>
      <c r="E256" s="171" t="s">
        <v>19</v>
      </c>
      <c r="F256" s="172" t="s">
        <v>397</v>
      </c>
      <c r="H256" s="171" t="s">
        <v>19</v>
      </c>
      <c r="I256" s="173"/>
      <c r="L256" s="170"/>
      <c r="M256" s="174"/>
      <c r="U256" s="175"/>
      <c r="AT256" s="171" t="s">
        <v>144</v>
      </c>
      <c r="AU256" s="171" t="s">
        <v>82</v>
      </c>
      <c r="AV256" s="14" t="s">
        <v>80</v>
      </c>
      <c r="AW256" s="14" t="s">
        <v>33</v>
      </c>
      <c r="AX256" s="14" t="s">
        <v>72</v>
      </c>
      <c r="AY256" s="171" t="s">
        <v>127</v>
      </c>
    </row>
    <row r="257" spans="2:51" s="12" customFormat="1" ht="12">
      <c r="B257" s="145"/>
      <c r="D257" s="143" t="s">
        <v>144</v>
      </c>
      <c r="E257" s="146" t="s">
        <v>19</v>
      </c>
      <c r="F257" s="147" t="s">
        <v>398</v>
      </c>
      <c r="H257" s="148">
        <v>21.6</v>
      </c>
      <c r="I257" s="149"/>
      <c r="L257" s="145"/>
      <c r="M257" s="150"/>
      <c r="U257" s="151"/>
      <c r="AT257" s="146" t="s">
        <v>144</v>
      </c>
      <c r="AU257" s="146" t="s">
        <v>82</v>
      </c>
      <c r="AV257" s="12" t="s">
        <v>82</v>
      </c>
      <c r="AW257" s="12" t="s">
        <v>33</v>
      </c>
      <c r="AX257" s="12" t="s">
        <v>72</v>
      </c>
      <c r="AY257" s="146" t="s">
        <v>127</v>
      </c>
    </row>
    <row r="258" spans="2:51" s="12" customFormat="1" ht="12">
      <c r="B258" s="145"/>
      <c r="D258" s="143" t="s">
        <v>144</v>
      </c>
      <c r="E258" s="146" t="s">
        <v>19</v>
      </c>
      <c r="F258" s="147" t="s">
        <v>399</v>
      </c>
      <c r="H258" s="148">
        <v>24</v>
      </c>
      <c r="I258" s="149"/>
      <c r="L258" s="145"/>
      <c r="M258" s="150"/>
      <c r="U258" s="151"/>
      <c r="AT258" s="146" t="s">
        <v>144</v>
      </c>
      <c r="AU258" s="146" t="s">
        <v>82</v>
      </c>
      <c r="AV258" s="12" t="s">
        <v>82</v>
      </c>
      <c r="AW258" s="12" t="s">
        <v>33</v>
      </c>
      <c r="AX258" s="12" t="s">
        <v>72</v>
      </c>
      <c r="AY258" s="146" t="s">
        <v>127</v>
      </c>
    </row>
    <row r="259" spans="2:51" s="13" customFormat="1" ht="12">
      <c r="B259" s="152"/>
      <c r="D259" s="143" t="s">
        <v>144</v>
      </c>
      <c r="E259" s="153" t="s">
        <v>19</v>
      </c>
      <c r="F259" s="154" t="s">
        <v>237</v>
      </c>
      <c r="H259" s="155">
        <v>45.6</v>
      </c>
      <c r="I259" s="156"/>
      <c r="L259" s="152"/>
      <c r="M259" s="157"/>
      <c r="U259" s="158"/>
      <c r="AT259" s="153" t="s">
        <v>144</v>
      </c>
      <c r="AU259" s="153" t="s">
        <v>82</v>
      </c>
      <c r="AV259" s="13" t="s">
        <v>137</v>
      </c>
      <c r="AW259" s="13" t="s">
        <v>33</v>
      </c>
      <c r="AX259" s="13" t="s">
        <v>80</v>
      </c>
      <c r="AY259" s="153" t="s">
        <v>127</v>
      </c>
    </row>
    <row r="260" spans="2:65" s="1" customFormat="1" ht="21.75" customHeight="1">
      <c r="B260" s="32"/>
      <c r="C260" s="159" t="s">
        <v>400</v>
      </c>
      <c r="D260" s="159" t="s">
        <v>328</v>
      </c>
      <c r="E260" s="160" t="s">
        <v>401</v>
      </c>
      <c r="F260" s="161" t="s">
        <v>402</v>
      </c>
      <c r="G260" s="162" t="s">
        <v>135</v>
      </c>
      <c r="H260" s="163">
        <v>46.512</v>
      </c>
      <c r="I260" s="164"/>
      <c r="J260" s="165">
        <f>ROUND(I260*H260,1)</f>
        <v>0</v>
      </c>
      <c r="K260" s="161" t="s">
        <v>136</v>
      </c>
      <c r="L260" s="166"/>
      <c r="M260" s="167" t="s">
        <v>19</v>
      </c>
      <c r="N260" s="168" t="s">
        <v>43</v>
      </c>
      <c r="P260" s="135">
        <f>O260*H260</f>
        <v>0</v>
      </c>
      <c r="Q260" s="135">
        <v>0.005</v>
      </c>
      <c r="R260" s="135">
        <f>Q260*H260</f>
        <v>0.23256000000000002</v>
      </c>
      <c r="S260" s="135">
        <v>0</v>
      </c>
      <c r="T260" s="135">
        <f>S260*H260</f>
        <v>0</v>
      </c>
      <c r="U260" s="136" t="s">
        <v>19</v>
      </c>
      <c r="AR260" s="137" t="s">
        <v>331</v>
      </c>
      <c r="AT260" s="137" t="s">
        <v>328</v>
      </c>
      <c r="AU260" s="137" t="s">
        <v>82</v>
      </c>
      <c r="AY260" s="17" t="s">
        <v>127</v>
      </c>
      <c r="BE260" s="138">
        <f>IF(N260="základní",J260,0)</f>
        <v>0</v>
      </c>
      <c r="BF260" s="138">
        <f>IF(N260="snížená",J260,0)</f>
        <v>0</v>
      </c>
      <c r="BG260" s="138">
        <f>IF(N260="zákl. přenesená",J260,0)</f>
        <v>0</v>
      </c>
      <c r="BH260" s="138">
        <f>IF(N260="sníž. přenesená",J260,0)</f>
        <v>0</v>
      </c>
      <c r="BI260" s="138">
        <f>IF(N260="nulová",J260,0)</f>
        <v>0</v>
      </c>
      <c r="BJ260" s="17" t="s">
        <v>80</v>
      </c>
      <c r="BK260" s="138">
        <f>ROUND(I260*H260,1)</f>
        <v>0</v>
      </c>
      <c r="BL260" s="17" t="s">
        <v>229</v>
      </c>
      <c r="BM260" s="137" t="s">
        <v>403</v>
      </c>
    </row>
    <row r="261" spans="2:51" s="12" customFormat="1" ht="12">
      <c r="B261" s="145"/>
      <c r="D261" s="143" t="s">
        <v>144</v>
      </c>
      <c r="E261" s="146" t="s">
        <v>19</v>
      </c>
      <c r="F261" s="147" t="s">
        <v>404</v>
      </c>
      <c r="H261" s="148">
        <v>46.512</v>
      </c>
      <c r="I261" s="149"/>
      <c r="L261" s="145"/>
      <c r="M261" s="150"/>
      <c r="U261" s="151"/>
      <c r="AT261" s="146" t="s">
        <v>144</v>
      </c>
      <c r="AU261" s="146" t="s">
        <v>82</v>
      </c>
      <c r="AV261" s="12" t="s">
        <v>82</v>
      </c>
      <c r="AW261" s="12" t="s">
        <v>33</v>
      </c>
      <c r="AX261" s="12" t="s">
        <v>80</v>
      </c>
      <c r="AY261" s="146" t="s">
        <v>127</v>
      </c>
    </row>
    <row r="262" spans="2:65" s="1" customFormat="1" ht="24.2" customHeight="1">
      <c r="B262" s="32"/>
      <c r="C262" s="126" t="s">
        <v>405</v>
      </c>
      <c r="D262" s="126" t="s">
        <v>132</v>
      </c>
      <c r="E262" s="127" t="s">
        <v>406</v>
      </c>
      <c r="F262" s="128" t="s">
        <v>407</v>
      </c>
      <c r="G262" s="129" t="s">
        <v>337</v>
      </c>
      <c r="H262" s="169"/>
      <c r="I262" s="131"/>
      <c r="J262" s="132">
        <f>ROUND(I262*H262,1)</f>
        <v>0</v>
      </c>
      <c r="K262" s="128" t="s">
        <v>136</v>
      </c>
      <c r="L262" s="32"/>
      <c r="M262" s="133" t="s">
        <v>19</v>
      </c>
      <c r="N262" s="134" t="s">
        <v>43</v>
      </c>
      <c r="P262" s="135">
        <f>O262*H262</f>
        <v>0</v>
      </c>
      <c r="Q262" s="135">
        <v>0</v>
      </c>
      <c r="R262" s="135">
        <f>Q262*H262</f>
        <v>0</v>
      </c>
      <c r="S262" s="135">
        <v>0</v>
      </c>
      <c r="T262" s="135">
        <f>S262*H262</f>
        <v>0</v>
      </c>
      <c r="U262" s="136" t="s">
        <v>19</v>
      </c>
      <c r="AR262" s="137" t="s">
        <v>229</v>
      </c>
      <c r="AT262" s="137" t="s">
        <v>132</v>
      </c>
      <c r="AU262" s="137" t="s">
        <v>82</v>
      </c>
      <c r="AY262" s="17" t="s">
        <v>127</v>
      </c>
      <c r="BE262" s="138">
        <f>IF(N262="základní",J262,0)</f>
        <v>0</v>
      </c>
      <c r="BF262" s="138">
        <f>IF(N262="snížená",J262,0)</f>
        <v>0</v>
      </c>
      <c r="BG262" s="138">
        <f>IF(N262="zákl. přenesená",J262,0)</f>
        <v>0</v>
      </c>
      <c r="BH262" s="138">
        <f>IF(N262="sníž. přenesená",J262,0)</f>
        <v>0</v>
      </c>
      <c r="BI262" s="138">
        <f>IF(N262="nulová",J262,0)</f>
        <v>0</v>
      </c>
      <c r="BJ262" s="17" t="s">
        <v>80</v>
      </c>
      <c r="BK262" s="138">
        <f>ROUND(I262*H262,1)</f>
        <v>0</v>
      </c>
      <c r="BL262" s="17" t="s">
        <v>229</v>
      </c>
      <c r="BM262" s="137" t="s">
        <v>408</v>
      </c>
    </row>
    <row r="263" spans="2:47" s="1" customFormat="1" ht="12">
      <c r="B263" s="32"/>
      <c r="D263" s="139" t="s">
        <v>140</v>
      </c>
      <c r="F263" s="140" t="s">
        <v>409</v>
      </c>
      <c r="I263" s="141"/>
      <c r="L263" s="32"/>
      <c r="M263" s="142"/>
      <c r="U263" s="53"/>
      <c r="AT263" s="17" t="s">
        <v>140</v>
      </c>
      <c r="AU263" s="17" t="s">
        <v>82</v>
      </c>
    </row>
    <row r="264" spans="2:47" s="1" customFormat="1" ht="78">
      <c r="B264" s="32"/>
      <c r="D264" s="143" t="s">
        <v>142</v>
      </c>
      <c r="F264" s="144" t="s">
        <v>410</v>
      </c>
      <c r="I264" s="141"/>
      <c r="L264" s="32"/>
      <c r="M264" s="142"/>
      <c r="U264" s="53"/>
      <c r="AT264" s="17" t="s">
        <v>142</v>
      </c>
      <c r="AU264" s="17" t="s">
        <v>82</v>
      </c>
    </row>
    <row r="265" spans="2:63" s="11" customFormat="1" ht="22.9" customHeight="1">
      <c r="B265" s="114"/>
      <c r="D265" s="115" t="s">
        <v>71</v>
      </c>
      <c r="E265" s="124" t="s">
        <v>411</v>
      </c>
      <c r="F265" s="124" t="s">
        <v>412</v>
      </c>
      <c r="I265" s="117"/>
      <c r="J265" s="125">
        <f>BK265</f>
        <v>0</v>
      </c>
      <c r="L265" s="114"/>
      <c r="M265" s="119"/>
      <c r="P265" s="120">
        <f>SUM(P266:P285)</f>
        <v>0</v>
      </c>
      <c r="R265" s="120">
        <f>SUM(R266:R285)</f>
        <v>0.1004912</v>
      </c>
      <c r="T265" s="120">
        <f>SUM(T266:T285)</f>
        <v>0</v>
      </c>
      <c r="U265" s="121"/>
      <c r="AR265" s="115" t="s">
        <v>82</v>
      </c>
      <c r="AT265" s="122" t="s">
        <v>71</v>
      </c>
      <c r="AU265" s="122" t="s">
        <v>80</v>
      </c>
      <c r="AY265" s="115" t="s">
        <v>127</v>
      </c>
      <c r="BK265" s="123">
        <f>SUM(BK266:BK285)</f>
        <v>0</v>
      </c>
    </row>
    <row r="266" spans="2:65" s="1" customFormat="1" ht="24.2" customHeight="1">
      <c r="B266" s="32"/>
      <c r="C266" s="126" t="s">
        <v>413</v>
      </c>
      <c r="D266" s="126" t="s">
        <v>132</v>
      </c>
      <c r="E266" s="127" t="s">
        <v>414</v>
      </c>
      <c r="F266" s="128" t="s">
        <v>415</v>
      </c>
      <c r="G266" s="129" t="s">
        <v>135</v>
      </c>
      <c r="H266" s="130">
        <v>6</v>
      </c>
      <c r="I266" s="131"/>
      <c r="J266" s="132">
        <f>ROUND(I266*H266,1)</f>
        <v>0</v>
      </c>
      <c r="K266" s="128" t="s">
        <v>136</v>
      </c>
      <c r="L266" s="32"/>
      <c r="M266" s="133" t="s">
        <v>19</v>
      </c>
      <c r="N266" s="134" t="s">
        <v>43</v>
      </c>
      <c r="P266" s="135">
        <f>O266*H266</f>
        <v>0</v>
      </c>
      <c r="Q266" s="135">
        <v>0.0067</v>
      </c>
      <c r="R266" s="135">
        <f>Q266*H266</f>
        <v>0.0402</v>
      </c>
      <c r="S266" s="135">
        <v>0</v>
      </c>
      <c r="T266" s="135">
        <f>S266*H266</f>
        <v>0</v>
      </c>
      <c r="U266" s="136" t="s">
        <v>19</v>
      </c>
      <c r="AR266" s="137" t="s">
        <v>229</v>
      </c>
      <c r="AT266" s="137" t="s">
        <v>132</v>
      </c>
      <c r="AU266" s="137" t="s">
        <v>82</v>
      </c>
      <c r="AY266" s="17" t="s">
        <v>127</v>
      </c>
      <c r="BE266" s="138">
        <f>IF(N266="základní",J266,0)</f>
        <v>0</v>
      </c>
      <c r="BF266" s="138">
        <f>IF(N266="snížená",J266,0)</f>
        <v>0</v>
      </c>
      <c r="BG266" s="138">
        <f>IF(N266="zákl. přenesená",J266,0)</f>
        <v>0</v>
      </c>
      <c r="BH266" s="138">
        <f>IF(N266="sníž. přenesená",J266,0)</f>
        <v>0</v>
      </c>
      <c r="BI266" s="138">
        <f>IF(N266="nulová",J266,0)</f>
        <v>0</v>
      </c>
      <c r="BJ266" s="17" t="s">
        <v>80</v>
      </c>
      <c r="BK266" s="138">
        <f>ROUND(I266*H266,1)</f>
        <v>0</v>
      </c>
      <c r="BL266" s="17" t="s">
        <v>229</v>
      </c>
      <c r="BM266" s="137" t="s">
        <v>416</v>
      </c>
    </row>
    <row r="267" spans="2:47" s="1" customFormat="1" ht="12">
      <c r="B267" s="32"/>
      <c r="D267" s="139" t="s">
        <v>140</v>
      </c>
      <c r="F267" s="140" t="s">
        <v>417</v>
      </c>
      <c r="I267" s="141"/>
      <c r="L267" s="32"/>
      <c r="M267" s="142"/>
      <c r="U267" s="53"/>
      <c r="AT267" s="17" t="s">
        <v>140</v>
      </c>
      <c r="AU267" s="17" t="s">
        <v>82</v>
      </c>
    </row>
    <row r="268" spans="2:51" s="12" customFormat="1" ht="12">
      <c r="B268" s="145"/>
      <c r="D268" s="143" t="s">
        <v>144</v>
      </c>
      <c r="E268" s="146" t="s">
        <v>19</v>
      </c>
      <c r="F268" s="147" t="s">
        <v>418</v>
      </c>
      <c r="H268" s="148">
        <v>6</v>
      </c>
      <c r="I268" s="149"/>
      <c r="L268" s="145"/>
      <c r="M268" s="150"/>
      <c r="U268" s="151"/>
      <c r="AT268" s="146" t="s">
        <v>144</v>
      </c>
      <c r="AU268" s="146" t="s">
        <v>82</v>
      </c>
      <c r="AV268" s="12" t="s">
        <v>82</v>
      </c>
      <c r="AW268" s="12" t="s">
        <v>33</v>
      </c>
      <c r="AX268" s="12" t="s">
        <v>80</v>
      </c>
      <c r="AY268" s="146" t="s">
        <v>127</v>
      </c>
    </row>
    <row r="269" spans="2:65" s="1" customFormat="1" ht="24.2" customHeight="1">
      <c r="B269" s="32"/>
      <c r="C269" s="126" t="s">
        <v>419</v>
      </c>
      <c r="D269" s="126" t="s">
        <v>132</v>
      </c>
      <c r="E269" s="127" t="s">
        <v>420</v>
      </c>
      <c r="F269" s="128" t="s">
        <v>421</v>
      </c>
      <c r="G269" s="129" t="s">
        <v>135</v>
      </c>
      <c r="H269" s="130">
        <v>5</v>
      </c>
      <c r="I269" s="131"/>
      <c r="J269" s="132">
        <f>ROUND(I269*H269,1)</f>
        <v>0</v>
      </c>
      <c r="K269" s="128" t="s">
        <v>136</v>
      </c>
      <c r="L269" s="32"/>
      <c r="M269" s="133" t="s">
        <v>19</v>
      </c>
      <c r="N269" s="134" t="s">
        <v>43</v>
      </c>
      <c r="P269" s="135">
        <f>O269*H269</f>
        <v>0</v>
      </c>
      <c r="Q269" s="135">
        <v>0.00672</v>
      </c>
      <c r="R269" s="135">
        <f>Q269*H269</f>
        <v>0.033600000000000005</v>
      </c>
      <c r="S269" s="135">
        <v>0</v>
      </c>
      <c r="T269" s="135">
        <f>S269*H269</f>
        <v>0</v>
      </c>
      <c r="U269" s="136" t="s">
        <v>19</v>
      </c>
      <c r="AR269" s="137" t="s">
        <v>229</v>
      </c>
      <c r="AT269" s="137" t="s">
        <v>132</v>
      </c>
      <c r="AU269" s="137" t="s">
        <v>82</v>
      </c>
      <c r="AY269" s="17" t="s">
        <v>127</v>
      </c>
      <c r="BE269" s="138">
        <f>IF(N269="základní",J269,0)</f>
        <v>0</v>
      </c>
      <c r="BF269" s="138">
        <f>IF(N269="snížená",J269,0)</f>
        <v>0</v>
      </c>
      <c r="BG269" s="138">
        <f>IF(N269="zákl. přenesená",J269,0)</f>
        <v>0</v>
      </c>
      <c r="BH269" s="138">
        <f>IF(N269="sníž. přenesená",J269,0)</f>
        <v>0</v>
      </c>
      <c r="BI269" s="138">
        <f>IF(N269="nulová",J269,0)</f>
        <v>0</v>
      </c>
      <c r="BJ269" s="17" t="s">
        <v>80</v>
      </c>
      <c r="BK269" s="138">
        <f>ROUND(I269*H269,1)</f>
        <v>0</v>
      </c>
      <c r="BL269" s="17" t="s">
        <v>229</v>
      </c>
      <c r="BM269" s="137" t="s">
        <v>422</v>
      </c>
    </row>
    <row r="270" spans="2:47" s="1" customFormat="1" ht="12">
      <c r="B270" s="32"/>
      <c r="D270" s="139" t="s">
        <v>140</v>
      </c>
      <c r="F270" s="140" t="s">
        <v>423</v>
      </c>
      <c r="I270" s="141"/>
      <c r="L270" s="32"/>
      <c r="M270" s="142"/>
      <c r="U270" s="53"/>
      <c r="AT270" s="17" t="s">
        <v>140</v>
      </c>
      <c r="AU270" s="17" t="s">
        <v>82</v>
      </c>
    </row>
    <row r="271" spans="2:51" s="12" customFormat="1" ht="12">
      <c r="B271" s="145"/>
      <c r="D271" s="143" t="s">
        <v>144</v>
      </c>
      <c r="E271" s="146" t="s">
        <v>19</v>
      </c>
      <c r="F271" s="147" t="s">
        <v>424</v>
      </c>
      <c r="H271" s="148">
        <v>5</v>
      </c>
      <c r="I271" s="149"/>
      <c r="L271" s="145"/>
      <c r="M271" s="150"/>
      <c r="U271" s="151"/>
      <c r="AT271" s="146" t="s">
        <v>144</v>
      </c>
      <c r="AU271" s="146" t="s">
        <v>82</v>
      </c>
      <c r="AV271" s="12" t="s">
        <v>82</v>
      </c>
      <c r="AW271" s="12" t="s">
        <v>33</v>
      </c>
      <c r="AX271" s="12" t="s">
        <v>80</v>
      </c>
      <c r="AY271" s="146" t="s">
        <v>127</v>
      </c>
    </row>
    <row r="272" spans="2:65" s="1" customFormat="1" ht="24.2" customHeight="1">
      <c r="B272" s="32"/>
      <c r="C272" s="126" t="s">
        <v>425</v>
      </c>
      <c r="D272" s="126" t="s">
        <v>132</v>
      </c>
      <c r="E272" s="127" t="s">
        <v>426</v>
      </c>
      <c r="F272" s="128" t="s">
        <v>427</v>
      </c>
      <c r="G272" s="129" t="s">
        <v>135</v>
      </c>
      <c r="H272" s="130">
        <v>5</v>
      </c>
      <c r="I272" s="131"/>
      <c r="J272" s="132">
        <f>ROUND(I272*H272,1)</f>
        <v>0</v>
      </c>
      <c r="K272" s="128" t="s">
        <v>136</v>
      </c>
      <c r="L272" s="32"/>
      <c r="M272" s="133" t="s">
        <v>19</v>
      </c>
      <c r="N272" s="134" t="s">
        <v>43</v>
      </c>
      <c r="P272" s="135">
        <f>O272*H272</f>
        <v>0</v>
      </c>
      <c r="Q272" s="135">
        <v>0.00034</v>
      </c>
      <c r="R272" s="135">
        <f>Q272*H272</f>
        <v>0.0017000000000000001</v>
      </c>
      <c r="S272" s="135">
        <v>0</v>
      </c>
      <c r="T272" s="135">
        <f>S272*H272</f>
        <v>0</v>
      </c>
      <c r="U272" s="136" t="s">
        <v>19</v>
      </c>
      <c r="AR272" s="137" t="s">
        <v>229</v>
      </c>
      <c r="AT272" s="137" t="s">
        <v>132</v>
      </c>
      <c r="AU272" s="137" t="s">
        <v>82</v>
      </c>
      <c r="AY272" s="17" t="s">
        <v>127</v>
      </c>
      <c r="BE272" s="138">
        <f>IF(N272="základní",J272,0)</f>
        <v>0</v>
      </c>
      <c r="BF272" s="138">
        <f>IF(N272="snížená",J272,0)</f>
        <v>0</v>
      </c>
      <c r="BG272" s="138">
        <f>IF(N272="zákl. přenesená",J272,0)</f>
        <v>0</v>
      </c>
      <c r="BH272" s="138">
        <f>IF(N272="sníž. přenesená",J272,0)</f>
        <v>0</v>
      </c>
      <c r="BI272" s="138">
        <f>IF(N272="nulová",J272,0)</f>
        <v>0</v>
      </c>
      <c r="BJ272" s="17" t="s">
        <v>80</v>
      </c>
      <c r="BK272" s="138">
        <f>ROUND(I272*H272,1)</f>
        <v>0</v>
      </c>
      <c r="BL272" s="17" t="s">
        <v>229</v>
      </c>
      <c r="BM272" s="137" t="s">
        <v>428</v>
      </c>
    </row>
    <row r="273" spans="2:47" s="1" customFormat="1" ht="12">
      <c r="B273" s="32"/>
      <c r="D273" s="139" t="s">
        <v>140</v>
      </c>
      <c r="F273" s="140" t="s">
        <v>429</v>
      </c>
      <c r="I273" s="141"/>
      <c r="L273" s="32"/>
      <c r="M273" s="142"/>
      <c r="U273" s="53"/>
      <c r="AT273" s="17" t="s">
        <v>140</v>
      </c>
      <c r="AU273" s="17" t="s">
        <v>82</v>
      </c>
    </row>
    <row r="274" spans="2:51" s="12" customFormat="1" ht="12">
      <c r="B274" s="145"/>
      <c r="D274" s="143" t="s">
        <v>144</v>
      </c>
      <c r="E274" s="146" t="s">
        <v>19</v>
      </c>
      <c r="F274" s="147" t="s">
        <v>424</v>
      </c>
      <c r="H274" s="148">
        <v>5</v>
      </c>
      <c r="I274" s="149"/>
      <c r="L274" s="145"/>
      <c r="M274" s="150"/>
      <c r="U274" s="151"/>
      <c r="AT274" s="146" t="s">
        <v>144</v>
      </c>
      <c r="AU274" s="146" t="s">
        <v>82</v>
      </c>
      <c r="AV274" s="12" t="s">
        <v>82</v>
      </c>
      <c r="AW274" s="12" t="s">
        <v>33</v>
      </c>
      <c r="AX274" s="12" t="s">
        <v>80</v>
      </c>
      <c r="AY274" s="146" t="s">
        <v>127</v>
      </c>
    </row>
    <row r="275" spans="2:65" s="1" customFormat="1" ht="16.5" customHeight="1">
      <c r="B275" s="32"/>
      <c r="C275" s="126" t="s">
        <v>430</v>
      </c>
      <c r="D275" s="126" t="s">
        <v>132</v>
      </c>
      <c r="E275" s="127" t="s">
        <v>431</v>
      </c>
      <c r="F275" s="128" t="s">
        <v>432</v>
      </c>
      <c r="G275" s="129" t="s">
        <v>359</v>
      </c>
      <c r="H275" s="130">
        <v>25.2</v>
      </c>
      <c r="I275" s="131"/>
      <c r="J275" s="132">
        <f>ROUND(I275*H275,1)</f>
        <v>0</v>
      </c>
      <c r="K275" s="128" t="s">
        <v>136</v>
      </c>
      <c r="L275" s="32"/>
      <c r="M275" s="133" t="s">
        <v>19</v>
      </c>
      <c r="N275" s="134" t="s">
        <v>43</v>
      </c>
      <c r="P275" s="135">
        <f>O275*H275</f>
        <v>0</v>
      </c>
      <c r="Q275" s="135">
        <v>0</v>
      </c>
      <c r="R275" s="135">
        <f>Q275*H275</f>
        <v>0</v>
      </c>
      <c r="S275" s="135">
        <v>0</v>
      </c>
      <c r="T275" s="135">
        <f>S275*H275</f>
        <v>0</v>
      </c>
      <c r="U275" s="136" t="s">
        <v>19</v>
      </c>
      <c r="AR275" s="137" t="s">
        <v>229</v>
      </c>
      <c r="AT275" s="137" t="s">
        <v>132</v>
      </c>
      <c r="AU275" s="137" t="s">
        <v>82</v>
      </c>
      <c r="AY275" s="17" t="s">
        <v>127</v>
      </c>
      <c r="BE275" s="138">
        <f>IF(N275="základní",J275,0)</f>
        <v>0</v>
      </c>
      <c r="BF275" s="138">
        <f>IF(N275="snížená",J275,0)</f>
        <v>0</v>
      </c>
      <c r="BG275" s="138">
        <f>IF(N275="zákl. přenesená",J275,0)</f>
        <v>0</v>
      </c>
      <c r="BH275" s="138">
        <f>IF(N275="sníž. přenesená",J275,0)</f>
        <v>0</v>
      </c>
      <c r="BI275" s="138">
        <f>IF(N275="nulová",J275,0)</f>
        <v>0</v>
      </c>
      <c r="BJ275" s="17" t="s">
        <v>80</v>
      </c>
      <c r="BK275" s="138">
        <f>ROUND(I275*H275,1)</f>
        <v>0</v>
      </c>
      <c r="BL275" s="17" t="s">
        <v>229</v>
      </c>
      <c r="BM275" s="137" t="s">
        <v>433</v>
      </c>
    </row>
    <row r="276" spans="2:47" s="1" customFormat="1" ht="12">
      <c r="B276" s="32"/>
      <c r="D276" s="139" t="s">
        <v>140</v>
      </c>
      <c r="F276" s="140" t="s">
        <v>434</v>
      </c>
      <c r="I276" s="141"/>
      <c r="L276" s="32"/>
      <c r="M276" s="142"/>
      <c r="U276" s="53"/>
      <c r="AT276" s="17" t="s">
        <v>140</v>
      </c>
      <c r="AU276" s="17" t="s">
        <v>82</v>
      </c>
    </row>
    <row r="277" spans="2:51" s="12" customFormat="1" ht="12">
      <c r="B277" s="145"/>
      <c r="D277" s="143" t="s">
        <v>144</v>
      </c>
      <c r="E277" s="146" t="s">
        <v>19</v>
      </c>
      <c r="F277" s="147" t="s">
        <v>435</v>
      </c>
      <c r="H277" s="148">
        <v>9.2</v>
      </c>
      <c r="I277" s="149"/>
      <c r="L277" s="145"/>
      <c r="M277" s="150"/>
      <c r="U277" s="151"/>
      <c r="AT277" s="146" t="s">
        <v>144</v>
      </c>
      <c r="AU277" s="146" t="s">
        <v>82</v>
      </c>
      <c r="AV277" s="12" t="s">
        <v>82</v>
      </c>
      <c r="AW277" s="12" t="s">
        <v>33</v>
      </c>
      <c r="AX277" s="12" t="s">
        <v>72</v>
      </c>
      <c r="AY277" s="146" t="s">
        <v>127</v>
      </c>
    </row>
    <row r="278" spans="2:51" s="12" customFormat="1" ht="12">
      <c r="B278" s="145"/>
      <c r="D278" s="143" t="s">
        <v>144</v>
      </c>
      <c r="E278" s="146" t="s">
        <v>19</v>
      </c>
      <c r="F278" s="147" t="s">
        <v>436</v>
      </c>
      <c r="H278" s="148">
        <v>16</v>
      </c>
      <c r="I278" s="149"/>
      <c r="L278" s="145"/>
      <c r="M278" s="150"/>
      <c r="U278" s="151"/>
      <c r="AT278" s="146" t="s">
        <v>144</v>
      </c>
      <c r="AU278" s="146" t="s">
        <v>82</v>
      </c>
      <c r="AV278" s="12" t="s">
        <v>82</v>
      </c>
      <c r="AW278" s="12" t="s">
        <v>33</v>
      </c>
      <c r="AX278" s="12" t="s">
        <v>72</v>
      </c>
      <c r="AY278" s="146" t="s">
        <v>127</v>
      </c>
    </row>
    <row r="279" spans="2:51" s="13" customFormat="1" ht="12">
      <c r="B279" s="152"/>
      <c r="D279" s="143" t="s">
        <v>144</v>
      </c>
      <c r="E279" s="153" t="s">
        <v>19</v>
      </c>
      <c r="F279" s="154" t="s">
        <v>237</v>
      </c>
      <c r="H279" s="155">
        <v>25.2</v>
      </c>
      <c r="I279" s="156"/>
      <c r="L279" s="152"/>
      <c r="M279" s="157"/>
      <c r="U279" s="158"/>
      <c r="AT279" s="153" t="s">
        <v>144</v>
      </c>
      <c r="AU279" s="153" t="s">
        <v>82</v>
      </c>
      <c r="AV279" s="13" t="s">
        <v>137</v>
      </c>
      <c r="AW279" s="13" t="s">
        <v>33</v>
      </c>
      <c r="AX279" s="13" t="s">
        <v>80</v>
      </c>
      <c r="AY279" s="153" t="s">
        <v>127</v>
      </c>
    </row>
    <row r="280" spans="2:65" s="1" customFormat="1" ht="24.2" customHeight="1">
      <c r="B280" s="32"/>
      <c r="C280" s="126" t="s">
        <v>437</v>
      </c>
      <c r="D280" s="126" t="s">
        <v>132</v>
      </c>
      <c r="E280" s="127" t="s">
        <v>438</v>
      </c>
      <c r="F280" s="128" t="s">
        <v>439</v>
      </c>
      <c r="G280" s="129" t="s">
        <v>359</v>
      </c>
      <c r="H280" s="130">
        <v>9.36</v>
      </c>
      <c r="I280" s="131"/>
      <c r="J280" s="132">
        <f>ROUND(I280*H280,1)</f>
        <v>0</v>
      </c>
      <c r="K280" s="128" t="s">
        <v>136</v>
      </c>
      <c r="L280" s="32"/>
      <c r="M280" s="133" t="s">
        <v>19</v>
      </c>
      <c r="N280" s="134" t="s">
        <v>43</v>
      </c>
      <c r="P280" s="135">
        <f>O280*H280</f>
        <v>0</v>
      </c>
      <c r="Q280" s="135">
        <v>0.00267</v>
      </c>
      <c r="R280" s="135">
        <f>Q280*H280</f>
        <v>0.024991199999999998</v>
      </c>
      <c r="S280" s="135">
        <v>0</v>
      </c>
      <c r="T280" s="135">
        <f>S280*H280</f>
        <v>0</v>
      </c>
      <c r="U280" s="136" t="s">
        <v>19</v>
      </c>
      <c r="AR280" s="137" t="s">
        <v>229</v>
      </c>
      <c r="AT280" s="137" t="s">
        <v>132</v>
      </c>
      <c r="AU280" s="137" t="s">
        <v>82</v>
      </c>
      <c r="AY280" s="17" t="s">
        <v>127</v>
      </c>
      <c r="BE280" s="138">
        <f>IF(N280="základní",J280,0)</f>
        <v>0</v>
      </c>
      <c r="BF280" s="138">
        <f>IF(N280="snížená",J280,0)</f>
        <v>0</v>
      </c>
      <c r="BG280" s="138">
        <f>IF(N280="zákl. přenesená",J280,0)</f>
        <v>0</v>
      </c>
      <c r="BH280" s="138">
        <f>IF(N280="sníž. přenesená",J280,0)</f>
        <v>0</v>
      </c>
      <c r="BI280" s="138">
        <f>IF(N280="nulová",J280,0)</f>
        <v>0</v>
      </c>
      <c r="BJ280" s="17" t="s">
        <v>80</v>
      </c>
      <c r="BK280" s="138">
        <f>ROUND(I280*H280,1)</f>
        <v>0</v>
      </c>
      <c r="BL280" s="17" t="s">
        <v>229</v>
      </c>
      <c r="BM280" s="137" t="s">
        <v>440</v>
      </c>
    </row>
    <row r="281" spans="2:47" s="1" customFormat="1" ht="12">
      <c r="B281" s="32"/>
      <c r="D281" s="139" t="s">
        <v>140</v>
      </c>
      <c r="F281" s="140" t="s">
        <v>441</v>
      </c>
      <c r="I281" s="141"/>
      <c r="L281" s="32"/>
      <c r="M281" s="142"/>
      <c r="U281" s="53"/>
      <c r="AT281" s="17" t="s">
        <v>140</v>
      </c>
      <c r="AU281" s="17" t="s">
        <v>82</v>
      </c>
    </row>
    <row r="282" spans="2:51" s="12" customFormat="1" ht="12">
      <c r="B282" s="145"/>
      <c r="D282" s="143" t="s">
        <v>144</v>
      </c>
      <c r="E282" s="146" t="s">
        <v>19</v>
      </c>
      <c r="F282" s="147" t="s">
        <v>361</v>
      </c>
      <c r="H282" s="148">
        <v>9.36</v>
      </c>
      <c r="I282" s="149"/>
      <c r="L282" s="145"/>
      <c r="M282" s="150"/>
      <c r="U282" s="151"/>
      <c r="AT282" s="146" t="s">
        <v>144</v>
      </c>
      <c r="AU282" s="146" t="s">
        <v>82</v>
      </c>
      <c r="AV282" s="12" t="s">
        <v>82</v>
      </c>
      <c r="AW282" s="12" t="s">
        <v>33</v>
      </c>
      <c r="AX282" s="12" t="s">
        <v>80</v>
      </c>
      <c r="AY282" s="146" t="s">
        <v>127</v>
      </c>
    </row>
    <row r="283" spans="2:65" s="1" customFormat="1" ht="24.2" customHeight="1">
      <c r="B283" s="32"/>
      <c r="C283" s="126" t="s">
        <v>442</v>
      </c>
      <c r="D283" s="126" t="s">
        <v>132</v>
      </c>
      <c r="E283" s="127" t="s">
        <v>443</v>
      </c>
      <c r="F283" s="128" t="s">
        <v>444</v>
      </c>
      <c r="G283" s="129" t="s">
        <v>337</v>
      </c>
      <c r="H283" s="169"/>
      <c r="I283" s="131"/>
      <c r="J283" s="132">
        <f>ROUND(I283*H283,1)</f>
        <v>0</v>
      </c>
      <c r="K283" s="128" t="s">
        <v>136</v>
      </c>
      <c r="L283" s="32"/>
      <c r="M283" s="133" t="s">
        <v>19</v>
      </c>
      <c r="N283" s="134" t="s">
        <v>43</v>
      </c>
      <c r="P283" s="135">
        <f>O283*H283</f>
        <v>0</v>
      </c>
      <c r="Q283" s="135">
        <v>0</v>
      </c>
      <c r="R283" s="135">
        <f>Q283*H283</f>
        <v>0</v>
      </c>
      <c r="S283" s="135">
        <v>0</v>
      </c>
      <c r="T283" s="135">
        <f>S283*H283</f>
        <v>0</v>
      </c>
      <c r="U283" s="136" t="s">
        <v>19</v>
      </c>
      <c r="AR283" s="137" t="s">
        <v>229</v>
      </c>
      <c r="AT283" s="137" t="s">
        <v>132</v>
      </c>
      <c r="AU283" s="137" t="s">
        <v>82</v>
      </c>
      <c r="AY283" s="17" t="s">
        <v>127</v>
      </c>
      <c r="BE283" s="138">
        <f>IF(N283="základní",J283,0)</f>
        <v>0</v>
      </c>
      <c r="BF283" s="138">
        <f>IF(N283="snížená",J283,0)</f>
        <v>0</v>
      </c>
      <c r="BG283" s="138">
        <f>IF(N283="zákl. přenesená",J283,0)</f>
        <v>0</v>
      </c>
      <c r="BH283" s="138">
        <f>IF(N283="sníž. přenesená",J283,0)</f>
        <v>0</v>
      </c>
      <c r="BI283" s="138">
        <f>IF(N283="nulová",J283,0)</f>
        <v>0</v>
      </c>
      <c r="BJ283" s="17" t="s">
        <v>80</v>
      </c>
      <c r="BK283" s="138">
        <f>ROUND(I283*H283,1)</f>
        <v>0</v>
      </c>
      <c r="BL283" s="17" t="s">
        <v>229</v>
      </c>
      <c r="BM283" s="137" t="s">
        <v>445</v>
      </c>
    </row>
    <row r="284" spans="2:47" s="1" customFormat="1" ht="12">
      <c r="B284" s="32"/>
      <c r="D284" s="139" t="s">
        <v>140</v>
      </c>
      <c r="F284" s="140" t="s">
        <v>446</v>
      </c>
      <c r="I284" s="141"/>
      <c r="L284" s="32"/>
      <c r="M284" s="142"/>
      <c r="U284" s="53"/>
      <c r="AT284" s="17" t="s">
        <v>140</v>
      </c>
      <c r="AU284" s="17" t="s">
        <v>82</v>
      </c>
    </row>
    <row r="285" spans="2:47" s="1" customFormat="1" ht="78">
      <c r="B285" s="32"/>
      <c r="D285" s="143" t="s">
        <v>142</v>
      </c>
      <c r="F285" s="144" t="s">
        <v>447</v>
      </c>
      <c r="I285" s="141"/>
      <c r="L285" s="32"/>
      <c r="M285" s="142"/>
      <c r="U285" s="53"/>
      <c r="AT285" s="17" t="s">
        <v>142</v>
      </c>
      <c r="AU285" s="17" t="s">
        <v>82</v>
      </c>
    </row>
    <row r="286" spans="2:63" s="11" customFormat="1" ht="22.9" customHeight="1">
      <c r="B286" s="114"/>
      <c r="D286" s="115" t="s">
        <v>71</v>
      </c>
      <c r="E286" s="124" t="s">
        <v>448</v>
      </c>
      <c r="F286" s="124" t="s">
        <v>449</v>
      </c>
      <c r="I286" s="117"/>
      <c r="J286" s="125">
        <f>BK286</f>
        <v>0</v>
      </c>
      <c r="L286" s="114"/>
      <c r="M286" s="119"/>
      <c r="P286" s="120">
        <f>SUM(P287:P302)</f>
        <v>0</v>
      </c>
      <c r="R286" s="120">
        <f>SUM(R287:R302)</f>
        <v>0.058134</v>
      </c>
      <c r="T286" s="120">
        <f>SUM(T287:T302)</f>
        <v>0</v>
      </c>
      <c r="U286" s="121"/>
      <c r="AR286" s="115" t="s">
        <v>82</v>
      </c>
      <c r="AT286" s="122" t="s">
        <v>71</v>
      </c>
      <c r="AU286" s="122" t="s">
        <v>80</v>
      </c>
      <c r="AY286" s="115" t="s">
        <v>127</v>
      </c>
      <c r="BK286" s="123">
        <f>SUM(BK287:BK302)</f>
        <v>0</v>
      </c>
    </row>
    <row r="287" spans="2:65" s="1" customFormat="1" ht="24.2" customHeight="1">
      <c r="B287" s="32"/>
      <c r="C287" s="126" t="s">
        <v>450</v>
      </c>
      <c r="D287" s="126" t="s">
        <v>132</v>
      </c>
      <c r="E287" s="127" t="s">
        <v>451</v>
      </c>
      <c r="F287" s="128" t="s">
        <v>452</v>
      </c>
      <c r="G287" s="129" t="s">
        <v>135</v>
      </c>
      <c r="H287" s="130">
        <v>9.8</v>
      </c>
      <c r="I287" s="131"/>
      <c r="J287" s="132">
        <f>ROUND(I287*H287,1)</f>
        <v>0</v>
      </c>
      <c r="K287" s="128" t="s">
        <v>136</v>
      </c>
      <c r="L287" s="32"/>
      <c r="M287" s="133" t="s">
        <v>19</v>
      </c>
      <c r="N287" s="134" t="s">
        <v>43</v>
      </c>
      <c r="P287" s="135">
        <f>O287*H287</f>
        <v>0</v>
      </c>
      <c r="Q287" s="135">
        <v>0</v>
      </c>
      <c r="R287" s="135">
        <f>Q287*H287</f>
        <v>0</v>
      </c>
      <c r="S287" s="135">
        <v>0</v>
      </c>
      <c r="T287" s="135">
        <f>S287*H287</f>
        <v>0</v>
      </c>
      <c r="U287" s="136" t="s">
        <v>19</v>
      </c>
      <c r="AR287" s="137" t="s">
        <v>229</v>
      </c>
      <c r="AT287" s="137" t="s">
        <v>132</v>
      </c>
      <c r="AU287" s="137" t="s">
        <v>82</v>
      </c>
      <c r="AY287" s="17" t="s">
        <v>127</v>
      </c>
      <c r="BE287" s="138">
        <f>IF(N287="základní",J287,0)</f>
        <v>0</v>
      </c>
      <c r="BF287" s="138">
        <f>IF(N287="snížená",J287,0)</f>
        <v>0</v>
      </c>
      <c r="BG287" s="138">
        <f>IF(N287="zákl. přenesená",J287,0)</f>
        <v>0</v>
      </c>
      <c r="BH287" s="138">
        <f>IF(N287="sníž. přenesená",J287,0)</f>
        <v>0</v>
      </c>
      <c r="BI287" s="138">
        <f>IF(N287="nulová",J287,0)</f>
        <v>0</v>
      </c>
      <c r="BJ287" s="17" t="s">
        <v>80</v>
      </c>
      <c r="BK287" s="138">
        <f>ROUND(I287*H287,1)</f>
        <v>0</v>
      </c>
      <c r="BL287" s="17" t="s">
        <v>229</v>
      </c>
      <c r="BM287" s="137" t="s">
        <v>453</v>
      </c>
    </row>
    <row r="288" spans="2:47" s="1" customFormat="1" ht="12">
      <c r="B288" s="32"/>
      <c r="D288" s="139" t="s">
        <v>140</v>
      </c>
      <c r="F288" s="140" t="s">
        <v>454</v>
      </c>
      <c r="I288" s="141"/>
      <c r="L288" s="32"/>
      <c r="M288" s="142"/>
      <c r="U288" s="53"/>
      <c r="AT288" s="17" t="s">
        <v>140</v>
      </c>
      <c r="AU288" s="17" t="s">
        <v>82</v>
      </c>
    </row>
    <row r="289" spans="2:47" s="1" customFormat="1" ht="39">
      <c r="B289" s="32"/>
      <c r="D289" s="143" t="s">
        <v>142</v>
      </c>
      <c r="F289" s="144" t="s">
        <v>455</v>
      </c>
      <c r="I289" s="141"/>
      <c r="L289" s="32"/>
      <c r="M289" s="142"/>
      <c r="U289" s="53"/>
      <c r="AT289" s="17" t="s">
        <v>142</v>
      </c>
      <c r="AU289" s="17" t="s">
        <v>82</v>
      </c>
    </row>
    <row r="290" spans="2:51" s="12" customFormat="1" ht="12">
      <c r="B290" s="145"/>
      <c r="D290" s="143" t="s">
        <v>144</v>
      </c>
      <c r="E290" s="146" t="s">
        <v>19</v>
      </c>
      <c r="F290" s="147" t="s">
        <v>456</v>
      </c>
      <c r="H290" s="148">
        <v>5.8</v>
      </c>
      <c r="I290" s="149"/>
      <c r="L290" s="145"/>
      <c r="M290" s="150"/>
      <c r="U290" s="151"/>
      <c r="AT290" s="146" t="s">
        <v>144</v>
      </c>
      <c r="AU290" s="146" t="s">
        <v>82</v>
      </c>
      <c r="AV290" s="12" t="s">
        <v>82</v>
      </c>
      <c r="AW290" s="12" t="s">
        <v>33</v>
      </c>
      <c r="AX290" s="12" t="s">
        <v>72</v>
      </c>
      <c r="AY290" s="146" t="s">
        <v>127</v>
      </c>
    </row>
    <row r="291" spans="2:51" s="12" customFormat="1" ht="12">
      <c r="B291" s="145"/>
      <c r="D291" s="143" t="s">
        <v>144</v>
      </c>
      <c r="E291" s="146" t="s">
        <v>19</v>
      </c>
      <c r="F291" s="147" t="s">
        <v>457</v>
      </c>
      <c r="H291" s="148">
        <v>4</v>
      </c>
      <c r="I291" s="149"/>
      <c r="L291" s="145"/>
      <c r="M291" s="150"/>
      <c r="U291" s="151"/>
      <c r="AT291" s="146" t="s">
        <v>144</v>
      </c>
      <c r="AU291" s="146" t="s">
        <v>82</v>
      </c>
      <c r="AV291" s="12" t="s">
        <v>82</v>
      </c>
      <c r="AW291" s="12" t="s">
        <v>33</v>
      </c>
      <c r="AX291" s="12" t="s">
        <v>72</v>
      </c>
      <c r="AY291" s="146" t="s">
        <v>127</v>
      </c>
    </row>
    <row r="292" spans="2:51" s="13" customFormat="1" ht="12">
      <c r="B292" s="152"/>
      <c r="D292" s="143" t="s">
        <v>144</v>
      </c>
      <c r="E292" s="153" t="s">
        <v>19</v>
      </c>
      <c r="F292" s="154" t="s">
        <v>237</v>
      </c>
      <c r="H292" s="155">
        <v>9.8</v>
      </c>
      <c r="I292" s="156"/>
      <c r="L292" s="152"/>
      <c r="M292" s="157"/>
      <c r="U292" s="158"/>
      <c r="AT292" s="153" t="s">
        <v>144</v>
      </c>
      <c r="AU292" s="153" t="s">
        <v>82</v>
      </c>
      <c r="AV292" s="13" t="s">
        <v>137</v>
      </c>
      <c r="AW292" s="13" t="s">
        <v>33</v>
      </c>
      <c r="AX292" s="13" t="s">
        <v>80</v>
      </c>
      <c r="AY292" s="153" t="s">
        <v>127</v>
      </c>
    </row>
    <row r="293" spans="2:65" s="1" customFormat="1" ht="24.2" customHeight="1">
      <c r="B293" s="32"/>
      <c r="C293" s="126" t="s">
        <v>458</v>
      </c>
      <c r="D293" s="126" t="s">
        <v>132</v>
      </c>
      <c r="E293" s="127" t="s">
        <v>459</v>
      </c>
      <c r="F293" s="128" t="s">
        <v>460</v>
      </c>
      <c r="G293" s="129" t="s">
        <v>135</v>
      </c>
      <c r="H293" s="130">
        <v>4</v>
      </c>
      <c r="I293" s="131"/>
      <c r="J293" s="132">
        <f>ROUND(I293*H293,1)</f>
        <v>0</v>
      </c>
      <c r="K293" s="128" t="s">
        <v>136</v>
      </c>
      <c r="L293" s="32"/>
      <c r="M293" s="133" t="s">
        <v>19</v>
      </c>
      <c r="N293" s="134" t="s">
        <v>43</v>
      </c>
      <c r="P293" s="135">
        <f>O293*H293</f>
        <v>0</v>
      </c>
      <c r="Q293" s="135">
        <v>0</v>
      </c>
      <c r="R293" s="135">
        <f>Q293*H293</f>
        <v>0</v>
      </c>
      <c r="S293" s="135">
        <v>0</v>
      </c>
      <c r="T293" s="135">
        <f>S293*H293</f>
        <v>0</v>
      </c>
      <c r="U293" s="136" t="s">
        <v>19</v>
      </c>
      <c r="AR293" s="137" t="s">
        <v>229</v>
      </c>
      <c r="AT293" s="137" t="s">
        <v>132</v>
      </c>
      <c r="AU293" s="137" t="s">
        <v>82</v>
      </c>
      <c r="AY293" s="17" t="s">
        <v>127</v>
      </c>
      <c r="BE293" s="138">
        <f>IF(N293="základní",J293,0)</f>
        <v>0</v>
      </c>
      <c r="BF293" s="138">
        <f>IF(N293="snížená",J293,0)</f>
        <v>0</v>
      </c>
      <c r="BG293" s="138">
        <f>IF(N293="zákl. přenesená",J293,0)</f>
        <v>0</v>
      </c>
      <c r="BH293" s="138">
        <f>IF(N293="sníž. přenesená",J293,0)</f>
        <v>0</v>
      </c>
      <c r="BI293" s="138">
        <f>IF(N293="nulová",J293,0)</f>
        <v>0</v>
      </c>
      <c r="BJ293" s="17" t="s">
        <v>80</v>
      </c>
      <c r="BK293" s="138">
        <f>ROUND(I293*H293,1)</f>
        <v>0</v>
      </c>
      <c r="BL293" s="17" t="s">
        <v>229</v>
      </c>
      <c r="BM293" s="137" t="s">
        <v>461</v>
      </c>
    </row>
    <row r="294" spans="2:47" s="1" customFormat="1" ht="12">
      <c r="B294" s="32"/>
      <c r="D294" s="139" t="s">
        <v>140</v>
      </c>
      <c r="F294" s="140" t="s">
        <v>462</v>
      </c>
      <c r="I294" s="141"/>
      <c r="L294" s="32"/>
      <c r="M294" s="142"/>
      <c r="U294" s="53"/>
      <c r="AT294" s="17" t="s">
        <v>140</v>
      </c>
      <c r="AU294" s="17" t="s">
        <v>82</v>
      </c>
    </row>
    <row r="295" spans="2:47" s="1" customFormat="1" ht="39">
      <c r="B295" s="32"/>
      <c r="D295" s="143" t="s">
        <v>142</v>
      </c>
      <c r="F295" s="144" t="s">
        <v>455</v>
      </c>
      <c r="I295" s="141"/>
      <c r="L295" s="32"/>
      <c r="M295" s="142"/>
      <c r="U295" s="53"/>
      <c r="AT295" s="17" t="s">
        <v>142</v>
      </c>
      <c r="AU295" s="17" t="s">
        <v>82</v>
      </c>
    </row>
    <row r="296" spans="2:51" s="12" customFormat="1" ht="12">
      <c r="B296" s="145"/>
      <c r="D296" s="143" t="s">
        <v>144</v>
      </c>
      <c r="E296" s="146" t="s">
        <v>19</v>
      </c>
      <c r="F296" s="147" t="s">
        <v>457</v>
      </c>
      <c r="H296" s="148">
        <v>4</v>
      </c>
      <c r="I296" s="149"/>
      <c r="L296" s="145"/>
      <c r="M296" s="150"/>
      <c r="U296" s="151"/>
      <c r="AT296" s="146" t="s">
        <v>144</v>
      </c>
      <c r="AU296" s="146" t="s">
        <v>82</v>
      </c>
      <c r="AV296" s="12" t="s">
        <v>82</v>
      </c>
      <c r="AW296" s="12" t="s">
        <v>33</v>
      </c>
      <c r="AX296" s="12" t="s">
        <v>80</v>
      </c>
      <c r="AY296" s="146" t="s">
        <v>127</v>
      </c>
    </row>
    <row r="297" spans="2:65" s="1" customFormat="1" ht="24.2" customHeight="1">
      <c r="B297" s="32"/>
      <c r="C297" s="159" t="s">
        <v>463</v>
      </c>
      <c r="D297" s="159" t="s">
        <v>328</v>
      </c>
      <c r="E297" s="160" t="s">
        <v>464</v>
      </c>
      <c r="F297" s="161" t="s">
        <v>465</v>
      </c>
      <c r="G297" s="162" t="s">
        <v>135</v>
      </c>
      <c r="H297" s="163">
        <v>10.78</v>
      </c>
      <c r="I297" s="164"/>
      <c r="J297" s="165">
        <f>ROUND(I297*H297,1)</f>
        <v>0</v>
      </c>
      <c r="K297" s="161" t="s">
        <v>19</v>
      </c>
      <c r="L297" s="166"/>
      <c r="M297" s="167" t="s">
        <v>19</v>
      </c>
      <c r="N297" s="168" t="s">
        <v>43</v>
      </c>
      <c r="P297" s="135">
        <f>O297*H297</f>
        <v>0</v>
      </c>
      <c r="Q297" s="135">
        <v>0.0053</v>
      </c>
      <c r="R297" s="135">
        <f>Q297*H297</f>
        <v>0.057134</v>
      </c>
      <c r="S297" s="135">
        <v>0</v>
      </c>
      <c r="T297" s="135">
        <f>S297*H297</f>
        <v>0</v>
      </c>
      <c r="U297" s="136" t="s">
        <v>19</v>
      </c>
      <c r="AR297" s="137" t="s">
        <v>331</v>
      </c>
      <c r="AT297" s="137" t="s">
        <v>328</v>
      </c>
      <c r="AU297" s="137" t="s">
        <v>82</v>
      </c>
      <c r="AY297" s="17" t="s">
        <v>127</v>
      </c>
      <c r="BE297" s="138">
        <f>IF(N297="základní",J297,0)</f>
        <v>0</v>
      </c>
      <c r="BF297" s="138">
        <f>IF(N297="snížená",J297,0)</f>
        <v>0</v>
      </c>
      <c r="BG297" s="138">
        <f>IF(N297="zákl. přenesená",J297,0)</f>
        <v>0</v>
      </c>
      <c r="BH297" s="138">
        <f>IF(N297="sníž. přenesená",J297,0)</f>
        <v>0</v>
      </c>
      <c r="BI297" s="138">
        <f>IF(N297="nulová",J297,0)</f>
        <v>0</v>
      </c>
      <c r="BJ297" s="17" t="s">
        <v>80</v>
      </c>
      <c r="BK297" s="138">
        <f>ROUND(I297*H297,1)</f>
        <v>0</v>
      </c>
      <c r="BL297" s="17" t="s">
        <v>229</v>
      </c>
      <c r="BM297" s="137" t="s">
        <v>466</v>
      </c>
    </row>
    <row r="298" spans="2:51" s="12" customFormat="1" ht="12">
      <c r="B298" s="145"/>
      <c r="D298" s="143" t="s">
        <v>144</v>
      </c>
      <c r="E298" s="146" t="s">
        <v>19</v>
      </c>
      <c r="F298" s="147" t="s">
        <v>467</v>
      </c>
      <c r="H298" s="148">
        <v>10.78</v>
      </c>
      <c r="I298" s="149"/>
      <c r="L298" s="145"/>
      <c r="M298" s="150"/>
      <c r="U298" s="151"/>
      <c r="AT298" s="146" t="s">
        <v>144</v>
      </c>
      <c r="AU298" s="146" t="s">
        <v>82</v>
      </c>
      <c r="AV298" s="12" t="s">
        <v>82</v>
      </c>
      <c r="AW298" s="12" t="s">
        <v>33</v>
      </c>
      <c r="AX298" s="12" t="s">
        <v>80</v>
      </c>
      <c r="AY298" s="146" t="s">
        <v>127</v>
      </c>
    </row>
    <row r="299" spans="2:65" s="1" customFormat="1" ht="16.5" customHeight="1">
      <c r="B299" s="32"/>
      <c r="C299" s="159" t="s">
        <v>468</v>
      </c>
      <c r="D299" s="159" t="s">
        <v>328</v>
      </c>
      <c r="E299" s="160" t="s">
        <v>469</v>
      </c>
      <c r="F299" s="161" t="s">
        <v>470</v>
      </c>
      <c r="G299" s="162" t="s">
        <v>471</v>
      </c>
      <c r="H299" s="163">
        <v>1</v>
      </c>
      <c r="I299" s="164"/>
      <c r="J299" s="165">
        <f>ROUND(I299*H299,1)</f>
        <v>0</v>
      </c>
      <c r="K299" s="161" t="s">
        <v>136</v>
      </c>
      <c r="L299" s="166"/>
      <c r="M299" s="167" t="s">
        <v>19</v>
      </c>
      <c r="N299" s="168" t="s">
        <v>43</v>
      </c>
      <c r="P299" s="135">
        <f>O299*H299</f>
        <v>0</v>
      </c>
      <c r="Q299" s="135">
        <v>0.001</v>
      </c>
      <c r="R299" s="135">
        <f>Q299*H299</f>
        <v>0.001</v>
      </c>
      <c r="S299" s="135">
        <v>0</v>
      </c>
      <c r="T299" s="135">
        <f>S299*H299</f>
        <v>0</v>
      </c>
      <c r="U299" s="136" t="s">
        <v>19</v>
      </c>
      <c r="AR299" s="137" t="s">
        <v>331</v>
      </c>
      <c r="AT299" s="137" t="s">
        <v>328</v>
      </c>
      <c r="AU299" s="137" t="s">
        <v>82</v>
      </c>
      <c r="AY299" s="17" t="s">
        <v>127</v>
      </c>
      <c r="BE299" s="138">
        <f>IF(N299="základní",J299,0)</f>
        <v>0</v>
      </c>
      <c r="BF299" s="138">
        <f>IF(N299="snížená",J299,0)</f>
        <v>0</v>
      </c>
      <c r="BG299" s="138">
        <f>IF(N299="zákl. přenesená",J299,0)</f>
        <v>0</v>
      </c>
      <c r="BH299" s="138">
        <f>IF(N299="sníž. přenesená",J299,0)</f>
        <v>0</v>
      </c>
      <c r="BI299" s="138">
        <f>IF(N299="nulová",J299,0)</f>
        <v>0</v>
      </c>
      <c r="BJ299" s="17" t="s">
        <v>80</v>
      </c>
      <c r="BK299" s="138">
        <f>ROUND(I299*H299,1)</f>
        <v>0</v>
      </c>
      <c r="BL299" s="17" t="s">
        <v>229</v>
      </c>
      <c r="BM299" s="137" t="s">
        <v>472</v>
      </c>
    </row>
    <row r="300" spans="2:65" s="1" customFormat="1" ht="24.2" customHeight="1">
      <c r="B300" s="32"/>
      <c r="C300" s="126" t="s">
        <v>473</v>
      </c>
      <c r="D300" s="126" t="s">
        <v>132</v>
      </c>
      <c r="E300" s="127" t="s">
        <v>474</v>
      </c>
      <c r="F300" s="128" t="s">
        <v>475</v>
      </c>
      <c r="G300" s="129" t="s">
        <v>337</v>
      </c>
      <c r="H300" s="169"/>
      <c r="I300" s="131"/>
      <c r="J300" s="132">
        <f>ROUND(I300*H300,1)</f>
        <v>0</v>
      </c>
      <c r="K300" s="128" t="s">
        <v>136</v>
      </c>
      <c r="L300" s="32"/>
      <c r="M300" s="133" t="s">
        <v>19</v>
      </c>
      <c r="N300" s="134" t="s">
        <v>43</v>
      </c>
      <c r="P300" s="135">
        <f>O300*H300</f>
        <v>0</v>
      </c>
      <c r="Q300" s="135">
        <v>0</v>
      </c>
      <c r="R300" s="135">
        <f>Q300*H300</f>
        <v>0</v>
      </c>
      <c r="S300" s="135">
        <v>0</v>
      </c>
      <c r="T300" s="135">
        <f>S300*H300</f>
        <v>0</v>
      </c>
      <c r="U300" s="136" t="s">
        <v>19</v>
      </c>
      <c r="AR300" s="137" t="s">
        <v>229</v>
      </c>
      <c r="AT300" s="137" t="s">
        <v>132</v>
      </c>
      <c r="AU300" s="137" t="s">
        <v>82</v>
      </c>
      <c r="AY300" s="17" t="s">
        <v>127</v>
      </c>
      <c r="BE300" s="138">
        <f>IF(N300="základní",J300,0)</f>
        <v>0</v>
      </c>
      <c r="BF300" s="138">
        <f>IF(N300="snížená",J300,0)</f>
        <v>0</v>
      </c>
      <c r="BG300" s="138">
        <f>IF(N300="zákl. přenesená",J300,0)</f>
        <v>0</v>
      </c>
      <c r="BH300" s="138">
        <f>IF(N300="sníž. přenesená",J300,0)</f>
        <v>0</v>
      </c>
      <c r="BI300" s="138">
        <f>IF(N300="nulová",J300,0)</f>
        <v>0</v>
      </c>
      <c r="BJ300" s="17" t="s">
        <v>80</v>
      </c>
      <c r="BK300" s="138">
        <f>ROUND(I300*H300,1)</f>
        <v>0</v>
      </c>
      <c r="BL300" s="17" t="s">
        <v>229</v>
      </c>
      <c r="BM300" s="137" t="s">
        <v>476</v>
      </c>
    </row>
    <row r="301" spans="2:47" s="1" customFormat="1" ht="12">
      <c r="B301" s="32"/>
      <c r="D301" s="139" t="s">
        <v>140</v>
      </c>
      <c r="F301" s="140" t="s">
        <v>477</v>
      </c>
      <c r="I301" s="141"/>
      <c r="L301" s="32"/>
      <c r="M301" s="142"/>
      <c r="U301" s="53"/>
      <c r="AT301" s="17" t="s">
        <v>140</v>
      </c>
      <c r="AU301" s="17" t="s">
        <v>82</v>
      </c>
    </row>
    <row r="302" spans="2:47" s="1" customFormat="1" ht="78">
      <c r="B302" s="32"/>
      <c r="D302" s="143" t="s">
        <v>142</v>
      </c>
      <c r="F302" s="144" t="s">
        <v>478</v>
      </c>
      <c r="I302" s="141"/>
      <c r="L302" s="32"/>
      <c r="M302" s="142"/>
      <c r="U302" s="53"/>
      <c r="AT302" s="17" t="s">
        <v>142</v>
      </c>
      <c r="AU302" s="17" t="s">
        <v>82</v>
      </c>
    </row>
    <row r="303" spans="2:63" s="11" customFormat="1" ht="22.9" customHeight="1">
      <c r="B303" s="114"/>
      <c r="D303" s="115" t="s">
        <v>71</v>
      </c>
      <c r="E303" s="124" t="s">
        <v>479</v>
      </c>
      <c r="F303" s="124" t="s">
        <v>480</v>
      </c>
      <c r="I303" s="117"/>
      <c r="J303" s="125">
        <f>BK303</f>
        <v>0</v>
      </c>
      <c r="L303" s="114"/>
      <c r="M303" s="119"/>
      <c r="P303" s="120">
        <f>SUM(P304:P323)</f>
        <v>0</v>
      </c>
      <c r="R303" s="120">
        <f>SUM(R304:R323)</f>
        <v>0.10829617499999998</v>
      </c>
      <c r="T303" s="120">
        <f>SUM(T304:T323)</f>
        <v>0</v>
      </c>
      <c r="U303" s="121"/>
      <c r="AR303" s="115" t="s">
        <v>82</v>
      </c>
      <c r="AT303" s="122" t="s">
        <v>71</v>
      </c>
      <c r="AU303" s="122" t="s">
        <v>80</v>
      </c>
      <c r="AY303" s="115" t="s">
        <v>127</v>
      </c>
      <c r="BK303" s="123">
        <f>SUM(BK304:BK323)</f>
        <v>0</v>
      </c>
    </row>
    <row r="304" spans="2:65" s="1" customFormat="1" ht="33" customHeight="1">
      <c r="B304" s="32"/>
      <c r="C304" s="126" t="s">
        <v>481</v>
      </c>
      <c r="D304" s="126" t="s">
        <v>132</v>
      </c>
      <c r="E304" s="127" t="s">
        <v>482</v>
      </c>
      <c r="F304" s="128" t="s">
        <v>483</v>
      </c>
      <c r="G304" s="129" t="s">
        <v>215</v>
      </c>
      <c r="H304" s="130">
        <v>2</v>
      </c>
      <c r="I304" s="131"/>
      <c r="J304" s="132">
        <f>ROUND(I304*H304,1)</f>
        <v>0</v>
      </c>
      <c r="K304" s="128" t="s">
        <v>136</v>
      </c>
      <c r="L304" s="32"/>
      <c r="M304" s="133" t="s">
        <v>19</v>
      </c>
      <c r="N304" s="134" t="s">
        <v>43</v>
      </c>
      <c r="P304" s="135">
        <f>O304*H304</f>
        <v>0</v>
      </c>
      <c r="Q304" s="135">
        <v>0.0002680875</v>
      </c>
      <c r="R304" s="135">
        <f>Q304*H304</f>
        <v>0.000536175</v>
      </c>
      <c r="S304" s="135">
        <v>0</v>
      </c>
      <c r="T304" s="135">
        <f>S304*H304</f>
        <v>0</v>
      </c>
      <c r="U304" s="136" t="s">
        <v>19</v>
      </c>
      <c r="AR304" s="137" t="s">
        <v>229</v>
      </c>
      <c r="AT304" s="137" t="s">
        <v>132</v>
      </c>
      <c r="AU304" s="137" t="s">
        <v>82</v>
      </c>
      <c r="AY304" s="17" t="s">
        <v>127</v>
      </c>
      <c r="BE304" s="138">
        <f>IF(N304="základní",J304,0)</f>
        <v>0</v>
      </c>
      <c r="BF304" s="138">
        <f>IF(N304="snížená",J304,0)</f>
        <v>0</v>
      </c>
      <c r="BG304" s="138">
        <f>IF(N304="zákl. přenesená",J304,0)</f>
        <v>0</v>
      </c>
      <c r="BH304" s="138">
        <f>IF(N304="sníž. přenesená",J304,0)</f>
        <v>0</v>
      </c>
      <c r="BI304" s="138">
        <f>IF(N304="nulová",J304,0)</f>
        <v>0</v>
      </c>
      <c r="BJ304" s="17" t="s">
        <v>80</v>
      </c>
      <c r="BK304" s="138">
        <f>ROUND(I304*H304,1)</f>
        <v>0</v>
      </c>
      <c r="BL304" s="17" t="s">
        <v>229</v>
      </c>
      <c r="BM304" s="137" t="s">
        <v>484</v>
      </c>
    </row>
    <row r="305" spans="2:47" s="1" customFormat="1" ht="12">
      <c r="B305" s="32"/>
      <c r="D305" s="139" t="s">
        <v>140</v>
      </c>
      <c r="F305" s="140" t="s">
        <v>485</v>
      </c>
      <c r="I305" s="141"/>
      <c r="L305" s="32"/>
      <c r="M305" s="142"/>
      <c r="U305" s="53"/>
      <c r="AT305" s="17" t="s">
        <v>140</v>
      </c>
      <c r="AU305" s="17" t="s">
        <v>82</v>
      </c>
    </row>
    <row r="306" spans="2:47" s="1" customFormat="1" ht="48.75">
      <c r="B306" s="32"/>
      <c r="D306" s="143" t="s">
        <v>142</v>
      </c>
      <c r="F306" s="144" t="s">
        <v>486</v>
      </c>
      <c r="I306" s="141"/>
      <c r="L306" s="32"/>
      <c r="M306" s="142"/>
      <c r="U306" s="53"/>
      <c r="AT306" s="17" t="s">
        <v>142</v>
      </c>
      <c r="AU306" s="17" t="s">
        <v>82</v>
      </c>
    </row>
    <row r="307" spans="2:65" s="1" customFormat="1" ht="33" customHeight="1">
      <c r="B307" s="32"/>
      <c r="C307" s="159" t="s">
        <v>487</v>
      </c>
      <c r="D307" s="159" t="s">
        <v>328</v>
      </c>
      <c r="E307" s="160" t="s">
        <v>488</v>
      </c>
      <c r="F307" s="161" t="s">
        <v>489</v>
      </c>
      <c r="G307" s="162" t="s">
        <v>215</v>
      </c>
      <c r="H307" s="163">
        <v>2</v>
      </c>
      <c r="I307" s="164"/>
      <c r="J307" s="165">
        <f aca="true" t="shared" si="0" ref="J307:J312">ROUND(I307*H307,1)</f>
        <v>0</v>
      </c>
      <c r="K307" s="161" t="s">
        <v>19</v>
      </c>
      <c r="L307" s="166"/>
      <c r="M307" s="167" t="s">
        <v>19</v>
      </c>
      <c r="N307" s="168" t="s">
        <v>43</v>
      </c>
      <c r="P307" s="135">
        <f aca="true" t="shared" si="1" ref="P307:P312">O307*H307</f>
        <v>0</v>
      </c>
      <c r="Q307" s="135">
        <v>0.045</v>
      </c>
      <c r="R307" s="135">
        <f aca="true" t="shared" si="2" ref="R307:R312">Q307*H307</f>
        <v>0.09</v>
      </c>
      <c r="S307" s="135">
        <v>0</v>
      </c>
      <c r="T307" s="135">
        <f aca="true" t="shared" si="3" ref="T307:T312">S307*H307</f>
        <v>0</v>
      </c>
      <c r="U307" s="136" t="s">
        <v>19</v>
      </c>
      <c r="AR307" s="137" t="s">
        <v>331</v>
      </c>
      <c r="AT307" s="137" t="s">
        <v>328</v>
      </c>
      <c r="AU307" s="137" t="s">
        <v>82</v>
      </c>
      <c r="AY307" s="17" t="s">
        <v>127</v>
      </c>
      <c r="BE307" s="138">
        <f aca="true" t="shared" si="4" ref="BE307:BE312">IF(N307="základní",J307,0)</f>
        <v>0</v>
      </c>
      <c r="BF307" s="138">
        <f aca="true" t="shared" si="5" ref="BF307:BF312">IF(N307="snížená",J307,0)</f>
        <v>0</v>
      </c>
      <c r="BG307" s="138">
        <f aca="true" t="shared" si="6" ref="BG307:BG312">IF(N307="zákl. přenesená",J307,0)</f>
        <v>0</v>
      </c>
      <c r="BH307" s="138">
        <f aca="true" t="shared" si="7" ref="BH307:BH312">IF(N307="sníž. přenesená",J307,0)</f>
        <v>0</v>
      </c>
      <c r="BI307" s="138">
        <f aca="true" t="shared" si="8" ref="BI307:BI312">IF(N307="nulová",J307,0)</f>
        <v>0</v>
      </c>
      <c r="BJ307" s="17" t="s">
        <v>80</v>
      </c>
      <c r="BK307" s="138">
        <f aca="true" t="shared" si="9" ref="BK307:BK312">ROUND(I307*H307,1)</f>
        <v>0</v>
      </c>
      <c r="BL307" s="17" t="s">
        <v>229</v>
      </c>
      <c r="BM307" s="137" t="s">
        <v>490</v>
      </c>
    </row>
    <row r="308" spans="2:65" s="1" customFormat="1" ht="21.75" customHeight="1">
      <c r="B308" s="32"/>
      <c r="C308" s="159" t="s">
        <v>491</v>
      </c>
      <c r="D308" s="159" t="s">
        <v>328</v>
      </c>
      <c r="E308" s="160" t="s">
        <v>492</v>
      </c>
      <c r="F308" s="161" t="s">
        <v>493</v>
      </c>
      <c r="G308" s="162" t="s">
        <v>215</v>
      </c>
      <c r="H308" s="163">
        <v>2</v>
      </c>
      <c r="I308" s="164"/>
      <c r="J308" s="165">
        <f t="shared" si="0"/>
        <v>0</v>
      </c>
      <c r="K308" s="161" t="s">
        <v>19</v>
      </c>
      <c r="L308" s="166"/>
      <c r="M308" s="167" t="s">
        <v>19</v>
      </c>
      <c r="N308" s="168" t="s">
        <v>43</v>
      </c>
      <c r="P308" s="135">
        <f t="shared" si="1"/>
        <v>0</v>
      </c>
      <c r="Q308" s="135">
        <v>0</v>
      </c>
      <c r="R308" s="135">
        <f t="shared" si="2"/>
        <v>0</v>
      </c>
      <c r="S308" s="135">
        <v>0</v>
      </c>
      <c r="T308" s="135">
        <f t="shared" si="3"/>
        <v>0</v>
      </c>
      <c r="U308" s="136" t="s">
        <v>19</v>
      </c>
      <c r="AR308" s="137" t="s">
        <v>331</v>
      </c>
      <c r="AT308" s="137" t="s">
        <v>328</v>
      </c>
      <c r="AU308" s="137" t="s">
        <v>82</v>
      </c>
      <c r="AY308" s="17" t="s">
        <v>127</v>
      </c>
      <c r="BE308" s="138">
        <f t="shared" si="4"/>
        <v>0</v>
      </c>
      <c r="BF308" s="138">
        <f t="shared" si="5"/>
        <v>0</v>
      </c>
      <c r="BG308" s="138">
        <f t="shared" si="6"/>
        <v>0</v>
      </c>
      <c r="BH308" s="138">
        <f t="shared" si="7"/>
        <v>0</v>
      </c>
      <c r="BI308" s="138">
        <f t="shared" si="8"/>
        <v>0</v>
      </c>
      <c r="BJ308" s="17" t="s">
        <v>80</v>
      </c>
      <c r="BK308" s="138">
        <f t="shared" si="9"/>
        <v>0</v>
      </c>
      <c r="BL308" s="17" t="s">
        <v>229</v>
      </c>
      <c r="BM308" s="137" t="s">
        <v>494</v>
      </c>
    </row>
    <row r="309" spans="2:65" s="1" customFormat="1" ht="16.5" customHeight="1">
      <c r="B309" s="32"/>
      <c r="C309" s="159" t="s">
        <v>495</v>
      </c>
      <c r="D309" s="159" t="s">
        <v>328</v>
      </c>
      <c r="E309" s="160" t="s">
        <v>496</v>
      </c>
      <c r="F309" s="161" t="s">
        <v>497</v>
      </c>
      <c r="G309" s="162" t="s">
        <v>215</v>
      </c>
      <c r="H309" s="163">
        <v>2</v>
      </c>
      <c r="I309" s="164"/>
      <c r="J309" s="165">
        <f t="shared" si="0"/>
        <v>0</v>
      </c>
      <c r="K309" s="161" t="s">
        <v>136</v>
      </c>
      <c r="L309" s="166"/>
      <c r="M309" s="167" t="s">
        <v>19</v>
      </c>
      <c r="N309" s="168" t="s">
        <v>43</v>
      </c>
      <c r="P309" s="135">
        <f t="shared" si="1"/>
        <v>0</v>
      </c>
      <c r="Q309" s="135">
        <v>0.00092</v>
      </c>
      <c r="R309" s="135">
        <f t="shared" si="2"/>
        <v>0.00184</v>
      </c>
      <c r="S309" s="135">
        <v>0</v>
      </c>
      <c r="T309" s="135">
        <f t="shared" si="3"/>
        <v>0</v>
      </c>
      <c r="U309" s="136" t="s">
        <v>19</v>
      </c>
      <c r="AR309" s="137" t="s">
        <v>331</v>
      </c>
      <c r="AT309" s="137" t="s">
        <v>328</v>
      </c>
      <c r="AU309" s="137" t="s">
        <v>82</v>
      </c>
      <c r="AY309" s="17" t="s">
        <v>127</v>
      </c>
      <c r="BE309" s="138">
        <f t="shared" si="4"/>
        <v>0</v>
      </c>
      <c r="BF309" s="138">
        <f t="shared" si="5"/>
        <v>0</v>
      </c>
      <c r="BG309" s="138">
        <f t="shared" si="6"/>
        <v>0</v>
      </c>
      <c r="BH309" s="138">
        <f t="shared" si="7"/>
        <v>0</v>
      </c>
      <c r="BI309" s="138">
        <f t="shared" si="8"/>
        <v>0</v>
      </c>
      <c r="BJ309" s="17" t="s">
        <v>80</v>
      </c>
      <c r="BK309" s="138">
        <f t="shared" si="9"/>
        <v>0</v>
      </c>
      <c r="BL309" s="17" t="s">
        <v>229</v>
      </c>
      <c r="BM309" s="137" t="s">
        <v>498</v>
      </c>
    </row>
    <row r="310" spans="2:65" s="1" customFormat="1" ht="16.5" customHeight="1">
      <c r="B310" s="32"/>
      <c r="C310" s="159" t="s">
        <v>499</v>
      </c>
      <c r="D310" s="159" t="s">
        <v>328</v>
      </c>
      <c r="E310" s="160" t="s">
        <v>500</v>
      </c>
      <c r="F310" s="161" t="s">
        <v>501</v>
      </c>
      <c r="G310" s="162" t="s">
        <v>179</v>
      </c>
      <c r="H310" s="163">
        <v>2</v>
      </c>
      <c r="I310" s="164"/>
      <c r="J310" s="165">
        <f t="shared" si="0"/>
        <v>0</v>
      </c>
      <c r="K310" s="161" t="s">
        <v>136</v>
      </c>
      <c r="L310" s="166"/>
      <c r="M310" s="167" t="s">
        <v>19</v>
      </c>
      <c r="N310" s="168" t="s">
        <v>43</v>
      </c>
      <c r="P310" s="135">
        <f t="shared" si="1"/>
        <v>0</v>
      </c>
      <c r="Q310" s="135">
        <v>0.0004</v>
      </c>
      <c r="R310" s="135">
        <f t="shared" si="2"/>
        <v>0.0008</v>
      </c>
      <c r="S310" s="135">
        <v>0</v>
      </c>
      <c r="T310" s="135">
        <f t="shared" si="3"/>
        <v>0</v>
      </c>
      <c r="U310" s="136" t="s">
        <v>19</v>
      </c>
      <c r="AR310" s="137" t="s">
        <v>331</v>
      </c>
      <c r="AT310" s="137" t="s">
        <v>328</v>
      </c>
      <c r="AU310" s="137" t="s">
        <v>82</v>
      </c>
      <c r="AY310" s="17" t="s">
        <v>127</v>
      </c>
      <c r="BE310" s="138">
        <f t="shared" si="4"/>
        <v>0</v>
      </c>
      <c r="BF310" s="138">
        <f t="shared" si="5"/>
        <v>0</v>
      </c>
      <c r="BG310" s="138">
        <f t="shared" si="6"/>
        <v>0</v>
      </c>
      <c r="BH310" s="138">
        <f t="shared" si="7"/>
        <v>0</v>
      </c>
      <c r="BI310" s="138">
        <f t="shared" si="8"/>
        <v>0</v>
      </c>
      <c r="BJ310" s="17" t="s">
        <v>80</v>
      </c>
      <c r="BK310" s="138">
        <f t="shared" si="9"/>
        <v>0</v>
      </c>
      <c r="BL310" s="17" t="s">
        <v>229</v>
      </c>
      <c r="BM310" s="137" t="s">
        <v>502</v>
      </c>
    </row>
    <row r="311" spans="2:65" s="1" customFormat="1" ht="16.5" customHeight="1">
      <c r="B311" s="32"/>
      <c r="C311" s="159" t="s">
        <v>503</v>
      </c>
      <c r="D311" s="159" t="s">
        <v>328</v>
      </c>
      <c r="E311" s="160" t="s">
        <v>504</v>
      </c>
      <c r="F311" s="161" t="s">
        <v>505</v>
      </c>
      <c r="G311" s="162" t="s">
        <v>179</v>
      </c>
      <c r="H311" s="163">
        <v>2</v>
      </c>
      <c r="I311" s="164"/>
      <c r="J311" s="165">
        <f t="shared" si="0"/>
        <v>0</v>
      </c>
      <c r="K311" s="161" t="s">
        <v>136</v>
      </c>
      <c r="L311" s="166"/>
      <c r="M311" s="167" t="s">
        <v>19</v>
      </c>
      <c r="N311" s="168" t="s">
        <v>43</v>
      </c>
      <c r="P311" s="135">
        <f t="shared" si="1"/>
        <v>0</v>
      </c>
      <c r="Q311" s="135">
        <v>0.004</v>
      </c>
      <c r="R311" s="135">
        <f t="shared" si="2"/>
        <v>0.008</v>
      </c>
      <c r="S311" s="135">
        <v>0</v>
      </c>
      <c r="T311" s="135">
        <f t="shared" si="3"/>
        <v>0</v>
      </c>
      <c r="U311" s="136" t="s">
        <v>19</v>
      </c>
      <c r="AR311" s="137" t="s">
        <v>331</v>
      </c>
      <c r="AT311" s="137" t="s">
        <v>328</v>
      </c>
      <c r="AU311" s="137" t="s">
        <v>82</v>
      </c>
      <c r="AY311" s="17" t="s">
        <v>127</v>
      </c>
      <c r="BE311" s="138">
        <f t="shared" si="4"/>
        <v>0</v>
      </c>
      <c r="BF311" s="138">
        <f t="shared" si="5"/>
        <v>0</v>
      </c>
      <c r="BG311" s="138">
        <f t="shared" si="6"/>
        <v>0</v>
      </c>
      <c r="BH311" s="138">
        <f t="shared" si="7"/>
        <v>0</v>
      </c>
      <c r="BI311" s="138">
        <f t="shared" si="8"/>
        <v>0</v>
      </c>
      <c r="BJ311" s="17" t="s">
        <v>80</v>
      </c>
      <c r="BK311" s="138">
        <f t="shared" si="9"/>
        <v>0</v>
      </c>
      <c r="BL311" s="17" t="s">
        <v>229</v>
      </c>
      <c r="BM311" s="137" t="s">
        <v>506</v>
      </c>
    </row>
    <row r="312" spans="2:65" s="1" customFormat="1" ht="16.5" customHeight="1">
      <c r="B312" s="32"/>
      <c r="C312" s="126" t="s">
        <v>507</v>
      </c>
      <c r="D312" s="126" t="s">
        <v>132</v>
      </c>
      <c r="E312" s="127" t="s">
        <v>508</v>
      </c>
      <c r="F312" s="128" t="s">
        <v>509</v>
      </c>
      <c r="G312" s="129" t="s">
        <v>215</v>
      </c>
      <c r="H312" s="130">
        <v>2</v>
      </c>
      <c r="I312" s="131"/>
      <c r="J312" s="132">
        <f t="shared" si="0"/>
        <v>0</v>
      </c>
      <c r="K312" s="128" t="s">
        <v>136</v>
      </c>
      <c r="L312" s="32"/>
      <c r="M312" s="133" t="s">
        <v>19</v>
      </c>
      <c r="N312" s="134" t="s">
        <v>43</v>
      </c>
      <c r="P312" s="135">
        <f t="shared" si="1"/>
        <v>0</v>
      </c>
      <c r="Q312" s="135">
        <v>0</v>
      </c>
      <c r="R312" s="135">
        <f t="shared" si="2"/>
        <v>0</v>
      </c>
      <c r="S312" s="135">
        <v>0</v>
      </c>
      <c r="T312" s="135">
        <f t="shared" si="3"/>
        <v>0</v>
      </c>
      <c r="U312" s="136" t="s">
        <v>19</v>
      </c>
      <c r="AR312" s="137" t="s">
        <v>229</v>
      </c>
      <c r="AT312" s="137" t="s">
        <v>132</v>
      </c>
      <c r="AU312" s="137" t="s">
        <v>82</v>
      </c>
      <c r="AY312" s="17" t="s">
        <v>127</v>
      </c>
      <c r="BE312" s="138">
        <f t="shared" si="4"/>
        <v>0</v>
      </c>
      <c r="BF312" s="138">
        <f t="shared" si="5"/>
        <v>0</v>
      </c>
      <c r="BG312" s="138">
        <f t="shared" si="6"/>
        <v>0</v>
      </c>
      <c r="BH312" s="138">
        <f t="shared" si="7"/>
        <v>0</v>
      </c>
      <c r="BI312" s="138">
        <f t="shared" si="8"/>
        <v>0</v>
      </c>
      <c r="BJ312" s="17" t="s">
        <v>80</v>
      </c>
      <c r="BK312" s="138">
        <f t="shared" si="9"/>
        <v>0</v>
      </c>
      <c r="BL312" s="17" t="s">
        <v>229</v>
      </c>
      <c r="BM312" s="137" t="s">
        <v>510</v>
      </c>
    </row>
    <row r="313" spans="2:47" s="1" customFormat="1" ht="12">
      <c r="B313" s="32"/>
      <c r="D313" s="139" t="s">
        <v>140</v>
      </c>
      <c r="F313" s="140" t="s">
        <v>511</v>
      </c>
      <c r="I313" s="141"/>
      <c r="L313" s="32"/>
      <c r="M313" s="142"/>
      <c r="U313" s="53"/>
      <c r="AT313" s="17" t="s">
        <v>140</v>
      </c>
      <c r="AU313" s="17" t="s">
        <v>82</v>
      </c>
    </row>
    <row r="314" spans="2:65" s="1" customFormat="1" ht="16.5" customHeight="1">
      <c r="B314" s="32"/>
      <c r="C314" s="159" t="s">
        <v>512</v>
      </c>
      <c r="D314" s="159" t="s">
        <v>328</v>
      </c>
      <c r="E314" s="160" t="s">
        <v>513</v>
      </c>
      <c r="F314" s="161" t="s">
        <v>514</v>
      </c>
      <c r="G314" s="162" t="s">
        <v>215</v>
      </c>
      <c r="H314" s="163">
        <v>2</v>
      </c>
      <c r="I314" s="164"/>
      <c r="J314" s="165">
        <f>ROUND(I314*H314,1)</f>
        <v>0</v>
      </c>
      <c r="K314" s="161" t="s">
        <v>136</v>
      </c>
      <c r="L314" s="166"/>
      <c r="M314" s="167" t="s">
        <v>19</v>
      </c>
      <c r="N314" s="168" t="s">
        <v>43</v>
      </c>
      <c r="P314" s="135">
        <f>O314*H314</f>
        <v>0</v>
      </c>
      <c r="Q314" s="135">
        <v>0.00188</v>
      </c>
      <c r="R314" s="135">
        <f>Q314*H314</f>
        <v>0.00376</v>
      </c>
      <c r="S314" s="135">
        <v>0</v>
      </c>
      <c r="T314" s="135">
        <f>S314*H314</f>
        <v>0</v>
      </c>
      <c r="U314" s="136" t="s">
        <v>19</v>
      </c>
      <c r="AR314" s="137" t="s">
        <v>331</v>
      </c>
      <c r="AT314" s="137" t="s">
        <v>328</v>
      </c>
      <c r="AU314" s="137" t="s">
        <v>82</v>
      </c>
      <c r="AY314" s="17" t="s">
        <v>127</v>
      </c>
      <c r="BE314" s="138">
        <f>IF(N314="základní",J314,0)</f>
        <v>0</v>
      </c>
      <c r="BF314" s="138">
        <f>IF(N314="snížená",J314,0)</f>
        <v>0</v>
      </c>
      <c r="BG314" s="138">
        <f>IF(N314="zákl. přenesená",J314,0)</f>
        <v>0</v>
      </c>
      <c r="BH314" s="138">
        <f>IF(N314="sníž. přenesená",J314,0)</f>
        <v>0</v>
      </c>
      <c r="BI314" s="138">
        <f>IF(N314="nulová",J314,0)</f>
        <v>0</v>
      </c>
      <c r="BJ314" s="17" t="s">
        <v>80</v>
      </c>
      <c r="BK314" s="138">
        <f>ROUND(I314*H314,1)</f>
        <v>0</v>
      </c>
      <c r="BL314" s="17" t="s">
        <v>229</v>
      </c>
      <c r="BM314" s="137" t="s">
        <v>515</v>
      </c>
    </row>
    <row r="315" spans="2:65" s="1" customFormat="1" ht="24.2" customHeight="1">
      <c r="B315" s="32"/>
      <c r="C315" s="126" t="s">
        <v>516</v>
      </c>
      <c r="D315" s="126" t="s">
        <v>132</v>
      </c>
      <c r="E315" s="127" t="s">
        <v>517</v>
      </c>
      <c r="F315" s="128" t="s">
        <v>518</v>
      </c>
      <c r="G315" s="129" t="s">
        <v>215</v>
      </c>
      <c r="H315" s="130">
        <v>2</v>
      </c>
      <c r="I315" s="131"/>
      <c r="J315" s="132">
        <f>ROUND(I315*H315,1)</f>
        <v>0</v>
      </c>
      <c r="K315" s="128" t="s">
        <v>519</v>
      </c>
      <c r="L315" s="32"/>
      <c r="M315" s="133" t="s">
        <v>19</v>
      </c>
      <c r="N315" s="134" t="s">
        <v>43</v>
      </c>
      <c r="P315" s="135">
        <f>O315*H315</f>
        <v>0</v>
      </c>
      <c r="Q315" s="135">
        <v>0</v>
      </c>
      <c r="R315" s="135">
        <f>Q315*H315</f>
        <v>0</v>
      </c>
      <c r="S315" s="135">
        <v>0</v>
      </c>
      <c r="T315" s="135">
        <f>S315*H315</f>
        <v>0</v>
      </c>
      <c r="U315" s="136" t="s">
        <v>19</v>
      </c>
      <c r="AR315" s="137" t="s">
        <v>229</v>
      </c>
      <c r="AT315" s="137" t="s">
        <v>132</v>
      </c>
      <c r="AU315" s="137" t="s">
        <v>82</v>
      </c>
      <c r="AY315" s="17" t="s">
        <v>127</v>
      </c>
      <c r="BE315" s="138">
        <f>IF(N315="základní",J315,0)</f>
        <v>0</v>
      </c>
      <c r="BF315" s="138">
        <f>IF(N315="snížená",J315,0)</f>
        <v>0</v>
      </c>
      <c r="BG315" s="138">
        <f>IF(N315="zákl. přenesená",J315,0)</f>
        <v>0</v>
      </c>
      <c r="BH315" s="138">
        <f>IF(N315="sníž. přenesená",J315,0)</f>
        <v>0</v>
      </c>
      <c r="BI315" s="138">
        <f>IF(N315="nulová",J315,0)</f>
        <v>0</v>
      </c>
      <c r="BJ315" s="17" t="s">
        <v>80</v>
      </c>
      <c r="BK315" s="138">
        <f>ROUND(I315*H315,1)</f>
        <v>0</v>
      </c>
      <c r="BL315" s="17" t="s">
        <v>229</v>
      </c>
      <c r="BM315" s="137" t="s">
        <v>520</v>
      </c>
    </row>
    <row r="316" spans="2:47" s="1" customFormat="1" ht="12">
      <c r="B316" s="32"/>
      <c r="D316" s="139" t="s">
        <v>140</v>
      </c>
      <c r="F316" s="140" t="s">
        <v>521</v>
      </c>
      <c r="I316" s="141"/>
      <c r="L316" s="32"/>
      <c r="M316" s="142"/>
      <c r="U316" s="53"/>
      <c r="AT316" s="17" t="s">
        <v>140</v>
      </c>
      <c r="AU316" s="17" t="s">
        <v>82</v>
      </c>
    </row>
    <row r="317" spans="2:47" s="1" customFormat="1" ht="58.5">
      <c r="B317" s="32"/>
      <c r="D317" s="143" t="s">
        <v>142</v>
      </c>
      <c r="F317" s="144" t="s">
        <v>522</v>
      </c>
      <c r="I317" s="141"/>
      <c r="L317" s="32"/>
      <c r="M317" s="142"/>
      <c r="U317" s="53"/>
      <c r="AT317" s="17" t="s">
        <v>142</v>
      </c>
      <c r="AU317" s="17" t="s">
        <v>82</v>
      </c>
    </row>
    <row r="318" spans="2:65" s="1" customFormat="1" ht="16.5" customHeight="1">
      <c r="B318" s="32"/>
      <c r="C318" s="159" t="s">
        <v>523</v>
      </c>
      <c r="D318" s="159" t="s">
        <v>328</v>
      </c>
      <c r="E318" s="160" t="s">
        <v>524</v>
      </c>
      <c r="F318" s="161" t="s">
        <v>525</v>
      </c>
      <c r="G318" s="162" t="s">
        <v>359</v>
      </c>
      <c r="H318" s="163">
        <v>1.8</v>
      </c>
      <c r="I318" s="164"/>
      <c r="J318" s="165">
        <f>ROUND(I318*H318,1)</f>
        <v>0</v>
      </c>
      <c r="K318" s="161" t="s">
        <v>136</v>
      </c>
      <c r="L318" s="166"/>
      <c r="M318" s="167" t="s">
        <v>19</v>
      </c>
      <c r="N318" s="168" t="s">
        <v>43</v>
      </c>
      <c r="P318" s="135">
        <f>O318*H318</f>
        <v>0</v>
      </c>
      <c r="Q318" s="135">
        <v>0.0018</v>
      </c>
      <c r="R318" s="135">
        <f>Q318*H318</f>
        <v>0.00324</v>
      </c>
      <c r="S318" s="135">
        <v>0</v>
      </c>
      <c r="T318" s="135">
        <f>S318*H318</f>
        <v>0</v>
      </c>
      <c r="U318" s="136" t="s">
        <v>19</v>
      </c>
      <c r="AR318" s="137" t="s">
        <v>331</v>
      </c>
      <c r="AT318" s="137" t="s">
        <v>328</v>
      </c>
      <c r="AU318" s="137" t="s">
        <v>82</v>
      </c>
      <c r="AY318" s="17" t="s">
        <v>127</v>
      </c>
      <c r="BE318" s="138">
        <f>IF(N318="základní",J318,0)</f>
        <v>0</v>
      </c>
      <c r="BF318" s="138">
        <f>IF(N318="snížená",J318,0)</f>
        <v>0</v>
      </c>
      <c r="BG318" s="138">
        <f>IF(N318="zákl. přenesená",J318,0)</f>
        <v>0</v>
      </c>
      <c r="BH318" s="138">
        <f>IF(N318="sníž. přenesená",J318,0)</f>
        <v>0</v>
      </c>
      <c r="BI318" s="138">
        <f>IF(N318="nulová",J318,0)</f>
        <v>0</v>
      </c>
      <c r="BJ318" s="17" t="s">
        <v>80</v>
      </c>
      <c r="BK318" s="138">
        <f>ROUND(I318*H318,1)</f>
        <v>0</v>
      </c>
      <c r="BL318" s="17" t="s">
        <v>229</v>
      </c>
      <c r="BM318" s="137" t="s">
        <v>526</v>
      </c>
    </row>
    <row r="319" spans="2:51" s="12" customFormat="1" ht="12">
      <c r="B319" s="145"/>
      <c r="D319" s="143" t="s">
        <v>144</v>
      </c>
      <c r="E319" s="146" t="s">
        <v>19</v>
      </c>
      <c r="F319" s="147" t="s">
        <v>527</v>
      </c>
      <c r="H319" s="148">
        <v>1.8</v>
      </c>
      <c r="I319" s="149"/>
      <c r="L319" s="145"/>
      <c r="M319" s="150"/>
      <c r="U319" s="151"/>
      <c r="AT319" s="146" t="s">
        <v>144</v>
      </c>
      <c r="AU319" s="146" t="s">
        <v>82</v>
      </c>
      <c r="AV319" s="12" t="s">
        <v>82</v>
      </c>
      <c r="AW319" s="12" t="s">
        <v>33</v>
      </c>
      <c r="AX319" s="12" t="s">
        <v>80</v>
      </c>
      <c r="AY319" s="146" t="s">
        <v>127</v>
      </c>
    </row>
    <row r="320" spans="2:65" s="1" customFormat="1" ht="16.5" customHeight="1">
      <c r="B320" s="32"/>
      <c r="C320" s="159" t="s">
        <v>528</v>
      </c>
      <c r="D320" s="159" t="s">
        <v>328</v>
      </c>
      <c r="E320" s="160" t="s">
        <v>529</v>
      </c>
      <c r="F320" s="161" t="s">
        <v>530</v>
      </c>
      <c r="G320" s="162" t="s">
        <v>215</v>
      </c>
      <c r="H320" s="163">
        <v>2</v>
      </c>
      <c r="I320" s="164"/>
      <c r="J320" s="165">
        <f>ROUND(I320*H320,1)</f>
        <v>0</v>
      </c>
      <c r="K320" s="161" t="s">
        <v>136</v>
      </c>
      <c r="L320" s="166"/>
      <c r="M320" s="167" t="s">
        <v>19</v>
      </c>
      <c r="N320" s="168" t="s">
        <v>43</v>
      </c>
      <c r="P320" s="135">
        <f>O320*H320</f>
        <v>0</v>
      </c>
      <c r="Q320" s="135">
        <v>6E-05</v>
      </c>
      <c r="R320" s="135">
        <f>Q320*H320</f>
        <v>0.00012</v>
      </c>
      <c r="S320" s="135">
        <v>0</v>
      </c>
      <c r="T320" s="135">
        <f>S320*H320</f>
        <v>0</v>
      </c>
      <c r="U320" s="136" t="s">
        <v>19</v>
      </c>
      <c r="AR320" s="137" t="s">
        <v>331</v>
      </c>
      <c r="AT320" s="137" t="s">
        <v>328</v>
      </c>
      <c r="AU320" s="137" t="s">
        <v>82</v>
      </c>
      <c r="AY320" s="17" t="s">
        <v>127</v>
      </c>
      <c r="BE320" s="138">
        <f>IF(N320="základní",J320,0)</f>
        <v>0</v>
      </c>
      <c r="BF320" s="138">
        <f>IF(N320="snížená",J320,0)</f>
        <v>0</v>
      </c>
      <c r="BG320" s="138">
        <f>IF(N320="zákl. přenesená",J320,0)</f>
        <v>0</v>
      </c>
      <c r="BH320" s="138">
        <f>IF(N320="sníž. přenesená",J320,0)</f>
        <v>0</v>
      </c>
      <c r="BI320" s="138">
        <f>IF(N320="nulová",J320,0)</f>
        <v>0</v>
      </c>
      <c r="BJ320" s="17" t="s">
        <v>80</v>
      </c>
      <c r="BK320" s="138">
        <f>ROUND(I320*H320,1)</f>
        <v>0</v>
      </c>
      <c r="BL320" s="17" t="s">
        <v>229</v>
      </c>
      <c r="BM320" s="137" t="s">
        <v>531</v>
      </c>
    </row>
    <row r="321" spans="2:65" s="1" customFormat="1" ht="24.2" customHeight="1">
      <c r="B321" s="32"/>
      <c r="C321" s="126" t="s">
        <v>532</v>
      </c>
      <c r="D321" s="126" t="s">
        <v>132</v>
      </c>
      <c r="E321" s="127" t="s">
        <v>533</v>
      </c>
      <c r="F321" s="128" t="s">
        <v>534</v>
      </c>
      <c r="G321" s="129" t="s">
        <v>337</v>
      </c>
      <c r="H321" s="169"/>
      <c r="I321" s="131"/>
      <c r="J321" s="132">
        <f>ROUND(I321*H321,1)</f>
        <v>0</v>
      </c>
      <c r="K321" s="128" t="s">
        <v>136</v>
      </c>
      <c r="L321" s="32"/>
      <c r="M321" s="133" t="s">
        <v>19</v>
      </c>
      <c r="N321" s="134" t="s">
        <v>43</v>
      </c>
      <c r="P321" s="135">
        <f>O321*H321</f>
        <v>0</v>
      </c>
      <c r="Q321" s="135">
        <v>0</v>
      </c>
      <c r="R321" s="135">
        <f>Q321*H321</f>
        <v>0</v>
      </c>
      <c r="S321" s="135">
        <v>0</v>
      </c>
      <c r="T321" s="135">
        <f>S321*H321</f>
        <v>0</v>
      </c>
      <c r="U321" s="136" t="s">
        <v>19</v>
      </c>
      <c r="AR321" s="137" t="s">
        <v>229</v>
      </c>
      <c r="AT321" s="137" t="s">
        <v>132</v>
      </c>
      <c r="AU321" s="137" t="s">
        <v>82</v>
      </c>
      <c r="AY321" s="17" t="s">
        <v>127</v>
      </c>
      <c r="BE321" s="138">
        <f>IF(N321="základní",J321,0)</f>
        <v>0</v>
      </c>
      <c r="BF321" s="138">
        <f>IF(N321="snížená",J321,0)</f>
        <v>0</v>
      </c>
      <c r="BG321" s="138">
        <f>IF(N321="zákl. přenesená",J321,0)</f>
        <v>0</v>
      </c>
      <c r="BH321" s="138">
        <f>IF(N321="sníž. přenesená",J321,0)</f>
        <v>0</v>
      </c>
      <c r="BI321" s="138">
        <f>IF(N321="nulová",J321,0)</f>
        <v>0</v>
      </c>
      <c r="BJ321" s="17" t="s">
        <v>80</v>
      </c>
      <c r="BK321" s="138">
        <f>ROUND(I321*H321,1)</f>
        <v>0</v>
      </c>
      <c r="BL321" s="17" t="s">
        <v>229</v>
      </c>
      <c r="BM321" s="137" t="s">
        <v>535</v>
      </c>
    </row>
    <row r="322" spans="2:47" s="1" customFormat="1" ht="12">
      <c r="B322" s="32"/>
      <c r="D322" s="139" t="s">
        <v>140</v>
      </c>
      <c r="F322" s="140" t="s">
        <v>536</v>
      </c>
      <c r="I322" s="141"/>
      <c r="L322" s="32"/>
      <c r="M322" s="142"/>
      <c r="U322" s="53"/>
      <c r="AT322" s="17" t="s">
        <v>140</v>
      </c>
      <c r="AU322" s="17" t="s">
        <v>82</v>
      </c>
    </row>
    <row r="323" spans="2:47" s="1" customFormat="1" ht="78">
      <c r="B323" s="32"/>
      <c r="D323" s="143" t="s">
        <v>142</v>
      </c>
      <c r="F323" s="144" t="s">
        <v>537</v>
      </c>
      <c r="I323" s="141"/>
      <c r="L323" s="32"/>
      <c r="M323" s="142"/>
      <c r="U323" s="53"/>
      <c r="AT323" s="17" t="s">
        <v>142</v>
      </c>
      <c r="AU323" s="17" t="s">
        <v>82</v>
      </c>
    </row>
    <row r="324" spans="2:63" s="11" customFormat="1" ht="22.9" customHeight="1">
      <c r="B324" s="114"/>
      <c r="D324" s="115" t="s">
        <v>71</v>
      </c>
      <c r="E324" s="124" t="s">
        <v>538</v>
      </c>
      <c r="F324" s="124" t="s">
        <v>539</v>
      </c>
      <c r="I324" s="117"/>
      <c r="J324" s="125">
        <f>BK324</f>
        <v>0</v>
      </c>
      <c r="L324" s="114"/>
      <c r="M324" s="119"/>
      <c r="P324" s="120">
        <f>SUM(P325:P328)</f>
        <v>0</v>
      </c>
      <c r="R324" s="120">
        <f>SUM(R325:R328)</f>
        <v>0.00216</v>
      </c>
      <c r="T324" s="120">
        <f>SUM(T325:T328)</f>
        <v>0</v>
      </c>
      <c r="U324" s="121"/>
      <c r="AR324" s="115" t="s">
        <v>82</v>
      </c>
      <c r="AT324" s="122" t="s">
        <v>71</v>
      </c>
      <c r="AU324" s="122" t="s">
        <v>80</v>
      </c>
      <c r="AY324" s="115" t="s">
        <v>127</v>
      </c>
      <c r="BK324" s="123">
        <f>SUM(BK325:BK328)</f>
        <v>0</v>
      </c>
    </row>
    <row r="325" spans="2:65" s="1" customFormat="1" ht="24.2" customHeight="1">
      <c r="B325" s="32"/>
      <c r="C325" s="126" t="s">
        <v>540</v>
      </c>
      <c r="D325" s="126" t="s">
        <v>132</v>
      </c>
      <c r="E325" s="127" t="s">
        <v>541</v>
      </c>
      <c r="F325" s="128" t="s">
        <v>542</v>
      </c>
      <c r="G325" s="129" t="s">
        <v>135</v>
      </c>
      <c r="H325" s="130">
        <v>10</v>
      </c>
      <c r="I325" s="131"/>
      <c r="J325" s="132">
        <f>ROUND(I325*H325,1)</f>
        <v>0</v>
      </c>
      <c r="K325" s="128" t="s">
        <v>136</v>
      </c>
      <c r="L325" s="32"/>
      <c r="M325" s="133" t="s">
        <v>19</v>
      </c>
      <c r="N325" s="134" t="s">
        <v>43</v>
      </c>
      <c r="P325" s="135">
        <f>O325*H325</f>
        <v>0</v>
      </c>
      <c r="Q325" s="135">
        <v>0.000216</v>
      </c>
      <c r="R325" s="135">
        <f>Q325*H325</f>
        <v>0.00216</v>
      </c>
      <c r="S325" s="135">
        <v>0</v>
      </c>
      <c r="T325" s="135">
        <f>S325*H325</f>
        <v>0</v>
      </c>
      <c r="U325" s="136" t="s">
        <v>19</v>
      </c>
      <c r="AR325" s="137" t="s">
        <v>229</v>
      </c>
      <c r="AT325" s="137" t="s">
        <v>132</v>
      </c>
      <c r="AU325" s="137" t="s">
        <v>82</v>
      </c>
      <c r="AY325" s="17" t="s">
        <v>127</v>
      </c>
      <c r="BE325" s="138">
        <f>IF(N325="základní",J325,0)</f>
        <v>0</v>
      </c>
      <c r="BF325" s="138">
        <f>IF(N325="snížená",J325,0)</f>
        <v>0</v>
      </c>
      <c r="BG325" s="138">
        <f>IF(N325="zákl. přenesená",J325,0)</f>
        <v>0</v>
      </c>
      <c r="BH325" s="138">
        <f>IF(N325="sníž. přenesená",J325,0)</f>
        <v>0</v>
      </c>
      <c r="BI325" s="138">
        <f>IF(N325="nulová",J325,0)</f>
        <v>0</v>
      </c>
      <c r="BJ325" s="17" t="s">
        <v>80</v>
      </c>
      <c r="BK325" s="138">
        <f>ROUND(I325*H325,1)</f>
        <v>0</v>
      </c>
      <c r="BL325" s="17" t="s">
        <v>229</v>
      </c>
      <c r="BM325" s="137" t="s">
        <v>543</v>
      </c>
    </row>
    <row r="326" spans="2:47" s="1" customFormat="1" ht="12">
      <c r="B326" s="32"/>
      <c r="D326" s="139" t="s">
        <v>140</v>
      </c>
      <c r="F326" s="140" t="s">
        <v>544</v>
      </c>
      <c r="I326" s="141"/>
      <c r="L326" s="32"/>
      <c r="M326" s="142"/>
      <c r="U326" s="53"/>
      <c r="AT326" s="17" t="s">
        <v>140</v>
      </c>
      <c r="AU326" s="17" t="s">
        <v>82</v>
      </c>
    </row>
    <row r="327" spans="2:47" s="1" customFormat="1" ht="68.25">
      <c r="B327" s="32"/>
      <c r="D327" s="143" t="s">
        <v>142</v>
      </c>
      <c r="F327" s="144" t="s">
        <v>545</v>
      </c>
      <c r="I327" s="141"/>
      <c r="L327" s="32"/>
      <c r="M327" s="142"/>
      <c r="U327" s="53"/>
      <c r="AT327" s="17" t="s">
        <v>142</v>
      </c>
      <c r="AU327" s="17" t="s">
        <v>82</v>
      </c>
    </row>
    <row r="328" spans="2:51" s="12" customFormat="1" ht="12">
      <c r="B328" s="145"/>
      <c r="D328" s="143" t="s">
        <v>144</v>
      </c>
      <c r="E328" s="146" t="s">
        <v>19</v>
      </c>
      <c r="F328" s="147" t="s">
        <v>546</v>
      </c>
      <c r="H328" s="148">
        <v>10</v>
      </c>
      <c r="I328" s="149"/>
      <c r="L328" s="145"/>
      <c r="M328" s="150"/>
      <c r="U328" s="151"/>
      <c r="AT328" s="146" t="s">
        <v>144</v>
      </c>
      <c r="AU328" s="146" t="s">
        <v>82</v>
      </c>
      <c r="AV328" s="12" t="s">
        <v>82</v>
      </c>
      <c r="AW328" s="12" t="s">
        <v>33</v>
      </c>
      <c r="AX328" s="12" t="s">
        <v>80</v>
      </c>
      <c r="AY328" s="146" t="s">
        <v>127</v>
      </c>
    </row>
    <row r="329" spans="2:63" s="11" customFormat="1" ht="22.9" customHeight="1">
      <c r="B329" s="114"/>
      <c r="D329" s="115" t="s">
        <v>71</v>
      </c>
      <c r="E329" s="124" t="s">
        <v>547</v>
      </c>
      <c r="F329" s="124" t="s">
        <v>548</v>
      </c>
      <c r="I329" s="117"/>
      <c r="J329" s="125">
        <f>BK329</f>
        <v>0</v>
      </c>
      <c r="L329" s="114"/>
      <c r="M329" s="119"/>
      <c r="P329" s="120">
        <f>SUM(P330:P341)</f>
        <v>0</v>
      </c>
      <c r="R329" s="120">
        <f>SUM(R330:R341)</f>
        <v>0.007570195200000001</v>
      </c>
      <c r="T329" s="120">
        <f>SUM(T330:T341)</f>
        <v>0</v>
      </c>
      <c r="U329" s="121"/>
      <c r="AR329" s="115" t="s">
        <v>82</v>
      </c>
      <c r="AT329" s="122" t="s">
        <v>71</v>
      </c>
      <c r="AU329" s="122" t="s">
        <v>80</v>
      </c>
      <c r="AY329" s="115" t="s">
        <v>127</v>
      </c>
      <c r="BK329" s="123">
        <f>SUM(BK330:BK341)</f>
        <v>0</v>
      </c>
    </row>
    <row r="330" spans="2:65" s="1" customFormat="1" ht="24.2" customHeight="1">
      <c r="B330" s="32"/>
      <c r="C330" s="126" t="s">
        <v>549</v>
      </c>
      <c r="D330" s="126" t="s">
        <v>132</v>
      </c>
      <c r="E330" s="127" t="s">
        <v>550</v>
      </c>
      <c r="F330" s="128" t="s">
        <v>551</v>
      </c>
      <c r="G330" s="129" t="s">
        <v>135</v>
      </c>
      <c r="H330" s="130">
        <v>27.488</v>
      </c>
      <c r="I330" s="131"/>
      <c r="J330" s="132">
        <f>ROUND(I330*H330,1)</f>
        <v>0</v>
      </c>
      <c r="K330" s="128" t="s">
        <v>136</v>
      </c>
      <c r="L330" s="32"/>
      <c r="M330" s="133" t="s">
        <v>19</v>
      </c>
      <c r="N330" s="134" t="s">
        <v>43</v>
      </c>
      <c r="P330" s="135">
        <f>O330*H330</f>
        <v>0</v>
      </c>
      <c r="Q330" s="135">
        <v>0.0002754</v>
      </c>
      <c r="R330" s="135">
        <f>Q330*H330</f>
        <v>0.007570195200000001</v>
      </c>
      <c r="S330" s="135">
        <v>0</v>
      </c>
      <c r="T330" s="135">
        <f>S330*H330</f>
        <v>0</v>
      </c>
      <c r="U330" s="136" t="s">
        <v>19</v>
      </c>
      <c r="AR330" s="137" t="s">
        <v>229</v>
      </c>
      <c r="AT330" s="137" t="s">
        <v>132</v>
      </c>
      <c r="AU330" s="137" t="s">
        <v>82</v>
      </c>
      <c r="AY330" s="17" t="s">
        <v>127</v>
      </c>
      <c r="BE330" s="138">
        <f>IF(N330="základní",J330,0)</f>
        <v>0</v>
      </c>
      <c r="BF330" s="138">
        <f>IF(N330="snížená",J330,0)</f>
        <v>0</v>
      </c>
      <c r="BG330" s="138">
        <f>IF(N330="zákl. přenesená",J330,0)</f>
        <v>0</v>
      </c>
      <c r="BH330" s="138">
        <f>IF(N330="sníž. přenesená",J330,0)</f>
        <v>0</v>
      </c>
      <c r="BI330" s="138">
        <f>IF(N330="nulová",J330,0)</f>
        <v>0</v>
      </c>
      <c r="BJ330" s="17" t="s">
        <v>80</v>
      </c>
      <c r="BK330" s="138">
        <f>ROUND(I330*H330,1)</f>
        <v>0</v>
      </c>
      <c r="BL330" s="17" t="s">
        <v>229</v>
      </c>
      <c r="BM330" s="137" t="s">
        <v>552</v>
      </c>
    </row>
    <row r="331" spans="2:47" s="1" customFormat="1" ht="12">
      <c r="B331" s="32"/>
      <c r="D331" s="139" t="s">
        <v>140</v>
      </c>
      <c r="F331" s="140" t="s">
        <v>553</v>
      </c>
      <c r="I331" s="141"/>
      <c r="L331" s="32"/>
      <c r="M331" s="142"/>
      <c r="U331" s="53"/>
      <c r="AT331" s="17" t="s">
        <v>140</v>
      </c>
      <c r="AU331" s="17" t="s">
        <v>82</v>
      </c>
    </row>
    <row r="332" spans="2:51" s="12" customFormat="1" ht="12">
      <c r="B332" s="145"/>
      <c r="D332" s="143" t="s">
        <v>144</v>
      </c>
      <c r="E332" s="146" t="s">
        <v>19</v>
      </c>
      <c r="F332" s="147" t="s">
        <v>375</v>
      </c>
      <c r="H332" s="148">
        <v>7.488</v>
      </c>
      <c r="I332" s="149"/>
      <c r="L332" s="145"/>
      <c r="M332" s="150"/>
      <c r="U332" s="151"/>
      <c r="AT332" s="146" t="s">
        <v>144</v>
      </c>
      <c r="AU332" s="146" t="s">
        <v>82</v>
      </c>
      <c r="AV332" s="12" t="s">
        <v>82</v>
      </c>
      <c r="AW332" s="12" t="s">
        <v>33</v>
      </c>
      <c r="AX332" s="12" t="s">
        <v>72</v>
      </c>
      <c r="AY332" s="146" t="s">
        <v>127</v>
      </c>
    </row>
    <row r="333" spans="2:51" s="12" customFormat="1" ht="12">
      <c r="B333" s="145"/>
      <c r="D333" s="143" t="s">
        <v>144</v>
      </c>
      <c r="E333" s="146" t="s">
        <v>19</v>
      </c>
      <c r="F333" s="147" t="s">
        <v>368</v>
      </c>
      <c r="H333" s="148">
        <v>6</v>
      </c>
      <c r="I333" s="149"/>
      <c r="L333" s="145"/>
      <c r="M333" s="150"/>
      <c r="U333" s="151"/>
      <c r="AT333" s="146" t="s">
        <v>144</v>
      </c>
      <c r="AU333" s="146" t="s">
        <v>82</v>
      </c>
      <c r="AV333" s="12" t="s">
        <v>82</v>
      </c>
      <c r="AW333" s="12" t="s">
        <v>33</v>
      </c>
      <c r="AX333" s="12" t="s">
        <v>72</v>
      </c>
      <c r="AY333" s="146" t="s">
        <v>127</v>
      </c>
    </row>
    <row r="334" spans="2:51" s="12" customFormat="1" ht="12">
      <c r="B334" s="145"/>
      <c r="D334" s="143" t="s">
        <v>144</v>
      </c>
      <c r="E334" s="146" t="s">
        <v>19</v>
      </c>
      <c r="F334" s="147" t="s">
        <v>369</v>
      </c>
      <c r="H334" s="148">
        <v>14</v>
      </c>
      <c r="I334" s="149"/>
      <c r="L334" s="145"/>
      <c r="M334" s="150"/>
      <c r="U334" s="151"/>
      <c r="AT334" s="146" t="s">
        <v>144</v>
      </c>
      <c r="AU334" s="146" t="s">
        <v>82</v>
      </c>
      <c r="AV334" s="12" t="s">
        <v>82</v>
      </c>
      <c r="AW334" s="12" t="s">
        <v>33</v>
      </c>
      <c r="AX334" s="12" t="s">
        <v>72</v>
      </c>
      <c r="AY334" s="146" t="s">
        <v>127</v>
      </c>
    </row>
    <row r="335" spans="2:51" s="13" customFormat="1" ht="12">
      <c r="B335" s="152"/>
      <c r="D335" s="143" t="s">
        <v>144</v>
      </c>
      <c r="E335" s="153" t="s">
        <v>19</v>
      </c>
      <c r="F335" s="154" t="s">
        <v>554</v>
      </c>
      <c r="H335" s="155">
        <v>27.488</v>
      </c>
      <c r="I335" s="156"/>
      <c r="L335" s="152"/>
      <c r="M335" s="157"/>
      <c r="U335" s="158"/>
      <c r="AT335" s="153" t="s">
        <v>144</v>
      </c>
      <c r="AU335" s="153" t="s">
        <v>82</v>
      </c>
      <c r="AV335" s="13" t="s">
        <v>137</v>
      </c>
      <c r="AW335" s="13" t="s">
        <v>33</v>
      </c>
      <c r="AX335" s="13" t="s">
        <v>80</v>
      </c>
      <c r="AY335" s="153" t="s">
        <v>127</v>
      </c>
    </row>
    <row r="336" spans="2:65" s="1" customFormat="1" ht="24.2" customHeight="1">
      <c r="B336" s="32"/>
      <c r="C336" s="126" t="s">
        <v>555</v>
      </c>
      <c r="D336" s="126" t="s">
        <v>132</v>
      </c>
      <c r="E336" s="127" t="s">
        <v>556</v>
      </c>
      <c r="F336" s="128" t="s">
        <v>557</v>
      </c>
      <c r="G336" s="129" t="s">
        <v>135</v>
      </c>
      <c r="H336" s="130">
        <v>2.632</v>
      </c>
      <c r="I336" s="131"/>
      <c r="J336" s="132">
        <f>ROUND(I336*H336,1)</f>
        <v>0</v>
      </c>
      <c r="K336" s="128" t="s">
        <v>136</v>
      </c>
      <c r="L336" s="32"/>
      <c r="M336" s="133" t="s">
        <v>19</v>
      </c>
      <c r="N336" s="134" t="s">
        <v>43</v>
      </c>
      <c r="P336" s="135">
        <f>O336*H336</f>
        <v>0</v>
      </c>
      <c r="Q336" s="135">
        <v>0</v>
      </c>
      <c r="R336" s="135">
        <f>Q336*H336</f>
        <v>0</v>
      </c>
      <c r="S336" s="135">
        <v>0</v>
      </c>
      <c r="T336" s="135">
        <f>S336*H336</f>
        <v>0</v>
      </c>
      <c r="U336" s="136" t="s">
        <v>19</v>
      </c>
      <c r="AR336" s="137" t="s">
        <v>229</v>
      </c>
      <c r="AT336" s="137" t="s">
        <v>132</v>
      </c>
      <c r="AU336" s="137" t="s">
        <v>82</v>
      </c>
      <c r="AY336" s="17" t="s">
        <v>127</v>
      </c>
      <c r="BE336" s="138">
        <f>IF(N336="základní",J336,0)</f>
        <v>0</v>
      </c>
      <c r="BF336" s="138">
        <f>IF(N336="snížená",J336,0)</f>
        <v>0</v>
      </c>
      <c r="BG336" s="138">
        <f>IF(N336="zákl. přenesená",J336,0)</f>
        <v>0</v>
      </c>
      <c r="BH336" s="138">
        <f>IF(N336="sníž. přenesená",J336,0)</f>
        <v>0</v>
      </c>
      <c r="BI336" s="138">
        <f>IF(N336="nulová",J336,0)</f>
        <v>0</v>
      </c>
      <c r="BJ336" s="17" t="s">
        <v>80</v>
      </c>
      <c r="BK336" s="138">
        <f>ROUND(I336*H336,1)</f>
        <v>0</v>
      </c>
      <c r="BL336" s="17" t="s">
        <v>229</v>
      </c>
      <c r="BM336" s="137" t="s">
        <v>558</v>
      </c>
    </row>
    <row r="337" spans="2:47" s="1" customFormat="1" ht="12">
      <c r="B337" s="32"/>
      <c r="D337" s="139" t="s">
        <v>140</v>
      </c>
      <c r="F337" s="140" t="s">
        <v>559</v>
      </c>
      <c r="I337" s="141"/>
      <c r="L337" s="32"/>
      <c r="M337" s="142"/>
      <c r="U337" s="53"/>
      <c r="AT337" s="17" t="s">
        <v>140</v>
      </c>
      <c r="AU337" s="17" t="s">
        <v>82</v>
      </c>
    </row>
    <row r="338" spans="2:47" s="1" customFormat="1" ht="29.25">
      <c r="B338" s="32"/>
      <c r="D338" s="143" t="s">
        <v>142</v>
      </c>
      <c r="F338" s="144" t="s">
        <v>560</v>
      </c>
      <c r="I338" s="141"/>
      <c r="L338" s="32"/>
      <c r="M338" s="142"/>
      <c r="U338" s="53"/>
      <c r="AT338" s="17" t="s">
        <v>142</v>
      </c>
      <c r="AU338" s="17" t="s">
        <v>82</v>
      </c>
    </row>
    <row r="339" spans="2:51" s="12" customFormat="1" ht="12">
      <c r="B339" s="145"/>
      <c r="D339" s="143" t="s">
        <v>144</v>
      </c>
      <c r="E339" s="146" t="s">
        <v>19</v>
      </c>
      <c r="F339" s="147" t="s">
        <v>561</v>
      </c>
      <c r="H339" s="148">
        <v>2.632</v>
      </c>
      <c r="I339" s="149"/>
      <c r="L339" s="145"/>
      <c r="M339" s="150"/>
      <c r="U339" s="151"/>
      <c r="AT339" s="146" t="s">
        <v>144</v>
      </c>
      <c r="AU339" s="146" t="s">
        <v>82</v>
      </c>
      <c r="AV339" s="12" t="s">
        <v>82</v>
      </c>
      <c r="AW339" s="12" t="s">
        <v>33</v>
      </c>
      <c r="AX339" s="12" t="s">
        <v>80</v>
      </c>
      <c r="AY339" s="146" t="s">
        <v>127</v>
      </c>
    </row>
    <row r="340" spans="2:65" s="1" customFormat="1" ht="16.5" customHeight="1">
      <c r="B340" s="32"/>
      <c r="C340" s="159" t="s">
        <v>562</v>
      </c>
      <c r="D340" s="159" t="s">
        <v>328</v>
      </c>
      <c r="E340" s="160" t="s">
        <v>563</v>
      </c>
      <c r="F340" s="161" t="s">
        <v>564</v>
      </c>
      <c r="G340" s="162" t="s">
        <v>135</v>
      </c>
      <c r="H340" s="163">
        <v>2.764</v>
      </c>
      <c r="I340" s="164"/>
      <c r="J340" s="165">
        <f>ROUND(I340*H340,1)</f>
        <v>0</v>
      </c>
      <c r="K340" s="161" t="s">
        <v>136</v>
      </c>
      <c r="L340" s="166"/>
      <c r="M340" s="167" t="s">
        <v>19</v>
      </c>
      <c r="N340" s="168" t="s">
        <v>43</v>
      </c>
      <c r="P340" s="135">
        <f>O340*H340</f>
        <v>0</v>
      </c>
      <c r="Q340" s="135">
        <v>0</v>
      </c>
      <c r="R340" s="135">
        <f>Q340*H340</f>
        <v>0</v>
      </c>
      <c r="S340" s="135">
        <v>0</v>
      </c>
      <c r="T340" s="135">
        <f>S340*H340</f>
        <v>0</v>
      </c>
      <c r="U340" s="136" t="s">
        <v>19</v>
      </c>
      <c r="AR340" s="137" t="s">
        <v>331</v>
      </c>
      <c r="AT340" s="137" t="s">
        <v>328</v>
      </c>
      <c r="AU340" s="137" t="s">
        <v>82</v>
      </c>
      <c r="AY340" s="17" t="s">
        <v>127</v>
      </c>
      <c r="BE340" s="138">
        <f>IF(N340="základní",J340,0)</f>
        <v>0</v>
      </c>
      <c r="BF340" s="138">
        <f>IF(N340="snížená",J340,0)</f>
        <v>0</v>
      </c>
      <c r="BG340" s="138">
        <f>IF(N340="zákl. přenesená",J340,0)</f>
        <v>0</v>
      </c>
      <c r="BH340" s="138">
        <f>IF(N340="sníž. přenesená",J340,0)</f>
        <v>0</v>
      </c>
      <c r="BI340" s="138">
        <f>IF(N340="nulová",J340,0)</f>
        <v>0</v>
      </c>
      <c r="BJ340" s="17" t="s">
        <v>80</v>
      </c>
      <c r="BK340" s="138">
        <f>ROUND(I340*H340,1)</f>
        <v>0</v>
      </c>
      <c r="BL340" s="17" t="s">
        <v>229</v>
      </c>
      <c r="BM340" s="137" t="s">
        <v>565</v>
      </c>
    </row>
    <row r="341" spans="2:51" s="12" customFormat="1" ht="12">
      <c r="B341" s="145"/>
      <c r="D341" s="143" t="s">
        <v>144</v>
      </c>
      <c r="E341" s="146" t="s">
        <v>19</v>
      </c>
      <c r="F341" s="147" t="s">
        <v>566</v>
      </c>
      <c r="H341" s="148">
        <v>2.764</v>
      </c>
      <c r="I341" s="149"/>
      <c r="L341" s="145"/>
      <c r="M341" s="150"/>
      <c r="U341" s="151"/>
      <c r="AT341" s="146" t="s">
        <v>144</v>
      </c>
      <c r="AU341" s="146" t="s">
        <v>82</v>
      </c>
      <c r="AV341" s="12" t="s">
        <v>82</v>
      </c>
      <c r="AW341" s="12" t="s">
        <v>33</v>
      </c>
      <c r="AX341" s="12" t="s">
        <v>80</v>
      </c>
      <c r="AY341" s="146" t="s">
        <v>127</v>
      </c>
    </row>
    <row r="342" spans="2:63" s="11" customFormat="1" ht="25.9" customHeight="1">
      <c r="B342" s="114"/>
      <c r="D342" s="115" t="s">
        <v>71</v>
      </c>
      <c r="E342" s="116" t="s">
        <v>567</v>
      </c>
      <c r="F342" s="116" t="s">
        <v>568</v>
      </c>
      <c r="I342" s="117"/>
      <c r="J342" s="118">
        <f>BK342</f>
        <v>0</v>
      </c>
      <c r="L342" s="114"/>
      <c r="M342" s="119"/>
      <c r="P342" s="120">
        <f>SUM(P343:P345)</f>
        <v>0</v>
      </c>
      <c r="R342" s="120">
        <f>SUM(R343:R345)</f>
        <v>0</v>
      </c>
      <c r="T342" s="120">
        <f>SUM(T343:T345)</f>
        <v>0</v>
      </c>
      <c r="U342" s="121"/>
      <c r="AR342" s="115" t="s">
        <v>137</v>
      </c>
      <c r="AT342" s="122" t="s">
        <v>71</v>
      </c>
      <c r="AU342" s="122" t="s">
        <v>72</v>
      </c>
      <c r="AY342" s="115" t="s">
        <v>127</v>
      </c>
      <c r="BK342" s="123">
        <f>SUM(BK343:BK345)</f>
        <v>0</v>
      </c>
    </row>
    <row r="343" spans="2:65" s="1" customFormat="1" ht="16.5" customHeight="1">
      <c r="B343" s="32"/>
      <c r="C343" s="126" t="s">
        <v>569</v>
      </c>
      <c r="D343" s="126" t="s">
        <v>132</v>
      </c>
      <c r="E343" s="127" t="s">
        <v>570</v>
      </c>
      <c r="F343" s="128" t="s">
        <v>571</v>
      </c>
      <c r="G343" s="129" t="s">
        <v>572</v>
      </c>
      <c r="H343" s="130">
        <v>4</v>
      </c>
      <c r="I343" s="131"/>
      <c r="J343" s="132">
        <f>ROUND(I343*H343,1)</f>
        <v>0</v>
      </c>
      <c r="K343" s="128" t="s">
        <v>136</v>
      </c>
      <c r="L343" s="32"/>
      <c r="M343" s="133" t="s">
        <v>19</v>
      </c>
      <c r="N343" s="134" t="s">
        <v>43</v>
      </c>
      <c r="P343" s="135">
        <f>O343*H343</f>
        <v>0</v>
      </c>
      <c r="Q343" s="135">
        <v>0</v>
      </c>
      <c r="R343" s="135">
        <f>Q343*H343</f>
        <v>0</v>
      </c>
      <c r="S343" s="135">
        <v>0</v>
      </c>
      <c r="T343" s="135">
        <f>S343*H343</f>
        <v>0</v>
      </c>
      <c r="U343" s="136" t="s">
        <v>19</v>
      </c>
      <c r="AR343" s="137" t="s">
        <v>573</v>
      </c>
      <c r="AT343" s="137" t="s">
        <v>132</v>
      </c>
      <c r="AU343" s="137" t="s">
        <v>80</v>
      </c>
      <c r="AY343" s="17" t="s">
        <v>127</v>
      </c>
      <c r="BE343" s="138">
        <f>IF(N343="základní",J343,0)</f>
        <v>0</v>
      </c>
      <c r="BF343" s="138">
        <f>IF(N343="snížená",J343,0)</f>
        <v>0</v>
      </c>
      <c r="BG343" s="138">
        <f>IF(N343="zákl. přenesená",J343,0)</f>
        <v>0</v>
      </c>
      <c r="BH343" s="138">
        <f>IF(N343="sníž. přenesená",J343,0)</f>
        <v>0</v>
      </c>
      <c r="BI343" s="138">
        <f>IF(N343="nulová",J343,0)</f>
        <v>0</v>
      </c>
      <c r="BJ343" s="17" t="s">
        <v>80</v>
      </c>
      <c r="BK343" s="138">
        <f>ROUND(I343*H343,1)</f>
        <v>0</v>
      </c>
      <c r="BL343" s="17" t="s">
        <v>573</v>
      </c>
      <c r="BM343" s="137" t="s">
        <v>574</v>
      </c>
    </row>
    <row r="344" spans="2:47" s="1" customFormat="1" ht="12">
      <c r="B344" s="32"/>
      <c r="D344" s="139" t="s">
        <v>140</v>
      </c>
      <c r="F344" s="140" t="s">
        <v>575</v>
      </c>
      <c r="I344" s="141"/>
      <c r="L344" s="32"/>
      <c r="M344" s="142"/>
      <c r="U344" s="53"/>
      <c r="AT344" s="17" t="s">
        <v>140</v>
      </c>
      <c r="AU344" s="17" t="s">
        <v>80</v>
      </c>
    </row>
    <row r="345" spans="2:51" s="12" customFormat="1" ht="12">
      <c r="B345" s="145"/>
      <c r="D345" s="143" t="s">
        <v>144</v>
      </c>
      <c r="E345" s="146" t="s">
        <v>19</v>
      </c>
      <c r="F345" s="147" t="s">
        <v>576</v>
      </c>
      <c r="H345" s="148">
        <v>4</v>
      </c>
      <c r="I345" s="149"/>
      <c r="L345" s="145"/>
      <c r="M345" s="176"/>
      <c r="N345" s="177"/>
      <c r="O345" s="177"/>
      <c r="P345" s="177"/>
      <c r="Q345" s="177"/>
      <c r="R345" s="177"/>
      <c r="S345" s="177"/>
      <c r="T345" s="177"/>
      <c r="U345" s="178"/>
      <c r="AT345" s="146" t="s">
        <v>144</v>
      </c>
      <c r="AU345" s="146" t="s">
        <v>80</v>
      </c>
      <c r="AV345" s="12" t="s">
        <v>82</v>
      </c>
      <c r="AW345" s="12" t="s">
        <v>33</v>
      </c>
      <c r="AX345" s="12" t="s">
        <v>80</v>
      </c>
      <c r="AY345" s="146" t="s">
        <v>127</v>
      </c>
    </row>
    <row r="346" spans="2:12" s="1" customFormat="1" ht="6.95" customHeight="1">
      <c r="B346" s="41"/>
      <c r="C346" s="42"/>
      <c r="D346" s="42"/>
      <c r="E346" s="42"/>
      <c r="F346" s="42"/>
      <c r="G346" s="42"/>
      <c r="H346" s="42"/>
      <c r="I346" s="42"/>
      <c r="J346" s="42"/>
      <c r="K346" s="42"/>
      <c r="L346" s="32"/>
    </row>
  </sheetData>
  <sheetProtection algorithmName="SHA-512" hashValue="Gx8bWzaWhCf5NSr96be19tHFcPb9uB9wzioLvK5VTMrRv31it8QR1DEUeuziXpIzEiwqca/dMFd3u/f4mDVx5A==" saltValue="g9haDTYoS5bUyfnU1DicpXJ7yu/2D0pniH+OMc6yZag1kxd9ioo/ntFrD4AMX1hcJ3LOzyTCiiGsRMaJpPDogA==" spinCount="100000" sheet="1" objects="1" scenarios="1" formatColumns="0" formatRows="0" autoFilter="0"/>
  <autoFilter ref="C95:K345"/>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3_01/941211112"/>
    <hyperlink ref="F105" r:id="rId2" display="https://podminky.urs.cz/item/CS_URS_2023_01/941211211"/>
    <hyperlink ref="F109" r:id="rId3" display="https://podminky.urs.cz/item/CS_URS_2023_01/941211812"/>
    <hyperlink ref="F113" r:id="rId4" display="https://podminky.urs.cz/item/CS_URS_2023_01/993111111"/>
    <hyperlink ref="F115" r:id="rId5" display="https://podminky.urs.cz/item/CS_URS_2023_01/944511111"/>
    <hyperlink ref="F119" r:id="rId6" display="https://podminky.urs.cz/item/CS_URS_2023_01/944511211"/>
    <hyperlink ref="F123" r:id="rId7" display="https://podminky.urs.cz/item/CS_URS_2023_01/944511811"/>
    <hyperlink ref="F126" r:id="rId8" display="https://podminky.urs.cz/item/CS_URS_2023_01/949121211"/>
    <hyperlink ref="F130" r:id="rId9" display="https://podminky.urs.cz/item/CS_URS_2023_01/949121111"/>
    <hyperlink ref="F134" r:id="rId10" display="https://podminky.urs.cz/item/CS_URS_2023_01/949121811"/>
    <hyperlink ref="F138" r:id="rId11" display="https://podminky.urs.cz/item/CS_URS_2023_01/619991001"/>
    <hyperlink ref="F142" r:id="rId12" display="https://podminky.urs.cz/item/CS_URS_2023_01/952901111"/>
    <hyperlink ref="F147" r:id="rId13" display="https://podminky.urs.cz/item/CS_URS_2023_01/766674810"/>
    <hyperlink ref="F150" r:id="rId14" display="https://podminky.urs.cz/item/CS_URS_2023_01/766674812"/>
    <hyperlink ref="F153" r:id="rId15" display="https://podminky.urs.cz/item/CS_URS_2023_01/766441812"/>
    <hyperlink ref="F156" r:id="rId16" display="https://podminky.urs.cz/item/CS_URS_2023_01/763161821"/>
    <hyperlink ref="F162" r:id="rId17" display="https://podminky.urs.cz/item/CS_URS_2023_01/713151813"/>
    <hyperlink ref="F168" r:id="rId18" display="https://podminky.urs.cz/item/CS_URS_2023_01/764001821"/>
    <hyperlink ref="F173" r:id="rId19" display="https://podminky.urs.cz/item/CS_URS_2023_01/712331801"/>
    <hyperlink ref="F176" r:id="rId20" display="https://podminky.urs.cz/item/CS_URS_2023_01/712531801"/>
    <hyperlink ref="F180" r:id="rId21" display="https://podminky.urs.cz/item/CS_URS_2023_01/997013155"/>
    <hyperlink ref="F183" r:id="rId22" display="https://podminky.urs.cz/item/CS_URS_2023_01/997013501"/>
    <hyperlink ref="F186" r:id="rId23" display="https://podminky.urs.cz/item/CS_URS_2023_01/997013509"/>
    <hyperlink ref="F190" r:id="rId24" display="https://podminky.urs.cz/item/CS_URS_2023_01/997013812"/>
    <hyperlink ref="F193" r:id="rId25" display="https://podminky.urs.cz/item/CS_URS_2023_01/997013814"/>
    <hyperlink ref="F196" r:id="rId26" display="https://podminky.urs.cz/item/CS_URS_2023_01/997013804"/>
    <hyperlink ref="F199" r:id="rId27" display="https://podminky.urs.cz/item/CS_URS_2023_01/997013631"/>
    <hyperlink ref="F207" r:id="rId28" display="https://podminky.urs.cz/item/CS_URS_2023_01/998018003"/>
    <hyperlink ref="F213" r:id="rId29" display="https://podminky.urs.cz/item/CS_URS_2023_01/713111139"/>
    <hyperlink ref="F218" r:id="rId30" display="https://podminky.urs.cz/item/CS_URS_2023_01/998713203"/>
    <hyperlink ref="F222" r:id="rId31" display="https://podminky.urs.cz/item/CS_URS_2023_01/762343913"/>
    <hyperlink ref="F225" r:id="rId32" display="https://podminky.urs.cz/item/CS_URS_2023_01/998762203"/>
    <hyperlink ref="F231" r:id="rId33" display="https://podminky.urs.cz/item/CS_URS_2023_01/763131432"/>
    <hyperlink ref="F237" r:id="rId34" display="https://podminky.urs.cz/item/CS_URS_2023_01/763131714"/>
    <hyperlink ref="F244" r:id="rId35" display="https://podminky.urs.cz/item/CS_URS_2023_01/763131751"/>
    <hyperlink ref="F254" r:id="rId36" display="https://podminky.urs.cz/item/CS_URS_2023_01/763131752"/>
    <hyperlink ref="F263" r:id="rId37" display="https://podminky.urs.cz/item/CS_URS_2023_01/998763403"/>
    <hyperlink ref="F267" r:id="rId38" display="https://podminky.urs.cz/item/CS_URS_2023_01/764131456"/>
    <hyperlink ref="F270" r:id="rId39" display="https://podminky.urs.cz/item/CS_URS_2023_01/764131401"/>
    <hyperlink ref="F273" r:id="rId40" display="https://podminky.urs.cz/item/CS_URS_2023_01/764131491"/>
    <hyperlink ref="F276" r:id="rId41" display="https://podminky.urs.cz/item/CS_URS_2023_01/764001911"/>
    <hyperlink ref="F281" r:id="rId42" display="https://podminky.urs.cz/item/CS_URS_2023_01/764332445"/>
    <hyperlink ref="F284" r:id="rId43" display="https://podminky.urs.cz/item/CS_URS_2023_01/998764203"/>
    <hyperlink ref="F288" r:id="rId44" display="https://podminky.urs.cz/item/CS_URS_2023_01/765191023"/>
    <hyperlink ref="F294" r:id="rId45" display="https://podminky.urs.cz/item/CS_URS_2023_01/765191091"/>
    <hyperlink ref="F301" r:id="rId46" display="https://podminky.urs.cz/item/CS_URS_2023_01/998765203"/>
    <hyperlink ref="F305" r:id="rId47" display="https://podminky.urs.cz/item/CS_URS_2023_01/766671029"/>
    <hyperlink ref="F313" r:id="rId48" display="https://podminky.urs.cz/item/CS_URS_2023_01/786623111"/>
    <hyperlink ref="F316" r:id="rId49" display="https://podminky.urs.cz/item/CS_URS_2021_01/766694111"/>
    <hyperlink ref="F322" r:id="rId50" display="https://podminky.urs.cz/item/CS_URS_2023_01/998766203"/>
    <hyperlink ref="F326" r:id="rId51" display="https://podminky.urs.cz/item/CS_URS_2023_01/783213021"/>
    <hyperlink ref="F331" r:id="rId52" display="https://podminky.urs.cz/item/CS_URS_2023_01/784211121"/>
    <hyperlink ref="F337" r:id="rId53" display="https://podminky.urs.cz/item/CS_URS_2023_01/784171111"/>
    <hyperlink ref="F344" r:id="rId54" display="https://podminky.urs.cz/item/CS_URS_2023_01/HZS2112"/>
  </hyperlinks>
  <printOptions/>
  <pageMargins left="0.3937007874015748" right="0.3937007874015748" top="0.3937007874015748" bottom="0.3937007874015748" header="0" footer="0"/>
  <pageSetup fitToHeight="100" fitToWidth="1" horizontalDpi="600" verticalDpi="600" orientation="landscape" paperSize="9" scale="84" r:id="rId56"/>
  <headerFooter>
    <oddFooter>&amp;CStrana &amp;P z &amp;N</oddFooter>
  </headerFooter>
  <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1" width="14.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61"/>
      <c r="M2" s="261"/>
      <c r="N2" s="261"/>
      <c r="O2" s="261"/>
      <c r="P2" s="261"/>
      <c r="Q2" s="261"/>
      <c r="R2" s="261"/>
      <c r="S2" s="261"/>
      <c r="T2" s="261"/>
      <c r="U2" s="261"/>
      <c r="V2" s="261"/>
      <c r="AT2" s="17" t="s">
        <v>86</v>
      </c>
    </row>
    <row r="3" spans="2:46" ht="6.95" customHeight="1">
      <c r="B3" s="18"/>
      <c r="C3" s="19"/>
      <c r="D3" s="19"/>
      <c r="E3" s="19"/>
      <c r="F3" s="19"/>
      <c r="G3" s="19"/>
      <c r="H3" s="19"/>
      <c r="I3" s="19"/>
      <c r="J3" s="19"/>
      <c r="K3" s="19"/>
      <c r="L3" s="20"/>
      <c r="AT3" s="17" t="s">
        <v>82</v>
      </c>
    </row>
    <row r="4" spans="2:46" ht="24.95" customHeight="1">
      <c r="B4" s="20"/>
      <c r="D4" s="21" t="s">
        <v>87</v>
      </c>
      <c r="L4" s="20"/>
      <c r="M4" s="85" t="s">
        <v>10</v>
      </c>
      <c r="AT4" s="17" t="s">
        <v>4</v>
      </c>
    </row>
    <row r="5" spans="2:12" ht="6.95" customHeight="1">
      <c r="B5" s="20"/>
      <c r="L5" s="20"/>
    </row>
    <row r="6" spans="2:12" ht="12" customHeight="1">
      <c r="B6" s="20"/>
      <c r="D6" s="27" t="s">
        <v>16</v>
      </c>
      <c r="L6" s="20"/>
    </row>
    <row r="7" spans="2:12" ht="26.25" customHeight="1">
      <c r="B7" s="20"/>
      <c r="E7" s="299" t="str">
        <f>'Rekapitulace stavby'!K6</f>
        <v>VÝMĚNA STŘEŠNÍCH OKEN V OBJEKTU KŘ HZS ÚSTECKÉHO KRAJE,HOROVA 10,ÚSTÍ N.L.-REVIZE 06/2023</v>
      </c>
      <c r="F7" s="300"/>
      <c r="G7" s="300"/>
      <c r="H7" s="300"/>
      <c r="L7" s="20"/>
    </row>
    <row r="8" spans="2:12" s="1" customFormat="1" ht="12" customHeight="1">
      <c r="B8" s="32"/>
      <c r="D8" s="27" t="s">
        <v>88</v>
      </c>
      <c r="L8" s="32"/>
    </row>
    <row r="9" spans="2:12" s="1" customFormat="1" ht="16.5" customHeight="1">
      <c r="B9" s="32"/>
      <c r="E9" s="271" t="s">
        <v>577</v>
      </c>
      <c r="F9" s="298"/>
      <c r="G9" s="298"/>
      <c r="H9" s="298"/>
      <c r="L9" s="32"/>
    </row>
    <row r="10" spans="2:12" s="1" customFormat="1" ht="12">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26. 6. 2023</v>
      </c>
      <c r="L12" s="32"/>
    </row>
    <row r="13" spans="2:12" s="1" customFormat="1" ht="10.9" customHeight="1">
      <c r="B13" s="32"/>
      <c r="L13" s="32"/>
    </row>
    <row r="14" spans="2:12" s="1" customFormat="1" ht="12" customHeight="1">
      <c r="B14" s="32"/>
      <c r="D14" s="27" t="s">
        <v>25</v>
      </c>
      <c r="I14" s="27" t="s">
        <v>26</v>
      </c>
      <c r="J14" s="25" t="s">
        <v>19</v>
      </c>
      <c r="L14" s="32"/>
    </row>
    <row r="15" spans="2:12" s="1" customFormat="1" ht="18" customHeight="1">
      <c r="B15" s="32"/>
      <c r="E15" s="25" t="s">
        <v>27</v>
      </c>
      <c r="I15" s="27" t="s">
        <v>28</v>
      </c>
      <c r="J15" s="25" t="s">
        <v>19</v>
      </c>
      <c r="L15" s="32"/>
    </row>
    <row r="16" spans="2:12"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1" t="str">
        <f>'Rekapitulace stavby'!E14</f>
        <v>Vyplň údaj</v>
      </c>
      <c r="F18" s="290"/>
      <c r="G18" s="290"/>
      <c r="H18" s="290"/>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
        <v>19</v>
      </c>
      <c r="L20" s="32"/>
    </row>
    <row r="21" spans="2:12" s="1" customFormat="1" ht="18" customHeight="1">
      <c r="B21" s="32"/>
      <c r="E21" s="25" t="s">
        <v>32</v>
      </c>
      <c r="I21" s="27" t="s">
        <v>28</v>
      </c>
      <c r="J21" s="25" t="s">
        <v>19</v>
      </c>
      <c r="L21" s="32"/>
    </row>
    <row r="22" spans="2:12" s="1" customFormat="1" ht="6.95" customHeight="1">
      <c r="B22" s="32"/>
      <c r="L22" s="32"/>
    </row>
    <row r="23" spans="2:12" s="1" customFormat="1" ht="12" customHeight="1">
      <c r="B23" s="32"/>
      <c r="D23" s="27" t="s">
        <v>34</v>
      </c>
      <c r="I23" s="27" t="s">
        <v>26</v>
      </c>
      <c r="J23" s="25" t="s">
        <v>19</v>
      </c>
      <c r="L23" s="32"/>
    </row>
    <row r="24" spans="2:12" s="1" customFormat="1" ht="18" customHeight="1">
      <c r="B24" s="32"/>
      <c r="E24" s="25" t="s">
        <v>35</v>
      </c>
      <c r="I24" s="27" t="s">
        <v>28</v>
      </c>
      <c r="J24" s="25" t="s">
        <v>19</v>
      </c>
      <c r="L24" s="32"/>
    </row>
    <row r="25" spans="2:12" s="1" customFormat="1" ht="6.95" customHeight="1">
      <c r="B25" s="32"/>
      <c r="L25" s="32"/>
    </row>
    <row r="26" spans="2:12" s="1" customFormat="1" ht="12" customHeight="1">
      <c r="B26" s="32"/>
      <c r="D26" s="27" t="s">
        <v>36</v>
      </c>
      <c r="L26" s="32"/>
    </row>
    <row r="27" spans="2:12" s="7" customFormat="1" ht="47.25" customHeight="1">
      <c r="B27" s="86"/>
      <c r="E27" s="294" t="s">
        <v>37</v>
      </c>
      <c r="F27" s="294"/>
      <c r="G27" s="294"/>
      <c r="H27" s="294"/>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38</v>
      </c>
      <c r="J30" s="63">
        <f>ROUND(J81,1)</f>
        <v>0</v>
      </c>
      <c r="L30" s="32"/>
    </row>
    <row r="31" spans="2:12" s="1" customFormat="1" ht="6.95" customHeight="1">
      <c r="B31" s="32"/>
      <c r="D31" s="50"/>
      <c r="E31" s="50"/>
      <c r="F31" s="50"/>
      <c r="G31" s="50"/>
      <c r="H31" s="50"/>
      <c r="I31" s="50"/>
      <c r="J31" s="50"/>
      <c r="K31" s="50"/>
      <c r="L31" s="32"/>
    </row>
    <row r="32" spans="2:12" s="1" customFormat="1" ht="14.45" customHeight="1">
      <c r="B32" s="32"/>
      <c r="F32" s="35" t="s">
        <v>40</v>
      </c>
      <c r="I32" s="35" t="s">
        <v>39</v>
      </c>
      <c r="J32" s="35" t="s">
        <v>41</v>
      </c>
      <c r="L32" s="32"/>
    </row>
    <row r="33" spans="2:12" s="1" customFormat="1" ht="14.45" customHeight="1">
      <c r="B33" s="32"/>
      <c r="D33" s="52" t="s">
        <v>42</v>
      </c>
      <c r="E33" s="27" t="s">
        <v>43</v>
      </c>
      <c r="F33" s="88">
        <f>ROUND((SUM(BE81:BE93)),1)</f>
        <v>0</v>
      </c>
      <c r="I33" s="89">
        <v>0.21</v>
      </c>
      <c r="J33" s="88">
        <f>ROUND(((SUM(BE81:BE93))*I33),1)</f>
        <v>0</v>
      </c>
      <c r="L33" s="32"/>
    </row>
    <row r="34" spans="2:12" s="1" customFormat="1" ht="14.45" customHeight="1">
      <c r="B34" s="32"/>
      <c r="E34" s="27" t="s">
        <v>44</v>
      </c>
      <c r="F34" s="88">
        <f>ROUND((SUM(BF81:BF93)),1)</f>
        <v>0</v>
      </c>
      <c r="I34" s="89">
        <v>0.15</v>
      </c>
      <c r="J34" s="88">
        <f>ROUND(((SUM(BF81:BF93))*I34),1)</f>
        <v>0</v>
      </c>
      <c r="L34" s="32"/>
    </row>
    <row r="35" spans="2:12" s="1" customFormat="1" ht="14.45" customHeight="1" hidden="1">
      <c r="B35" s="32"/>
      <c r="E35" s="27" t="s">
        <v>45</v>
      </c>
      <c r="F35" s="88">
        <f>ROUND((SUM(BG81:BG93)),1)</f>
        <v>0</v>
      </c>
      <c r="I35" s="89">
        <v>0.21</v>
      </c>
      <c r="J35" s="88">
        <f>0</f>
        <v>0</v>
      </c>
      <c r="L35" s="32"/>
    </row>
    <row r="36" spans="2:12" s="1" customFormat="1" ht="14.45" customHeight="1" hidden="1">
      <c r="B36" s="32"/>
      <c r="E36" s="27" t="s">
        <v>46</v>
      </c>
      <c r="F36" s="88">
        <f>ROUND((SUM(BH81:BH93)),1)</f>
        <v>0</v>
      </c>
      <c r="I36" s="89">
        <v>0.15</v>
      </c>
      <c r="J36" s="88">
        <f>0</f>
        <v>0</v>
      </c>
      <c r="L36" s="32"/>
    </row>
    <row r="37" spans="2:12" s="1" customFormat="1" ht="14.45" customHeight="1" hidden="1">
      <c r="B37" s="32"/>
      <c r="E37" s="27" t="s">
        <v>47</v>
      </c>
      <c r="F37" s="88">
        <f>ROUND((SUM(BI81:BI93)),1)</f>
        <v>0</v>
      </c>
      <c r="I37" s="89">
        <v>0</v>
      </c>
      <c r="J37" s="88">
        <f>0</f>
        <v>0</v>
      </c>
      <c r="L37" s="32"/>
    </row>
    <row r="38" spans="2:12" s="1" customFormat="1" ht="6.95" customHeight="1">
      <c r="B38" s="32"/>
      <c r="L38" s="32"/>
    </row>
    <row r="39" spans="2:12" s="1" customFormat="1" ht="25.35" customHeight="1">
      <c r="B39" s="32"/>
      <c r="C39" s="90"/>
      <c r="D39" s="91" t="s">
        <v>48</v>
      </c>
      <c r="E39" s="54"/>
      <c r="F39" s="54"/>
      <c r="G39" s="92" t="s">
        <v>49</v>
      </c>
      <c r="H39" s="93" t="s">
        <v>50</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90</v>
      </c>
      <c r="L45" s="32"/>
    </row>
    <row r="46" spans="2:12" s="1" customFormat="1" ht="6.95" customHeight="1">
      <c r="B46" s="32"/>
      <c r="L46" s="32"/>
    </row>
    <row r="47" spans="2:12" s="1" customFormat="1" ht="12" customHeight="1">
      <c r="B47" s="32"/>
      <c r="C47" s="27" t="s">
        <v>16</v>
      </c>
      <c r="L47" s="32"/>
    </row>
    <row r="48" spans="2:12" s="1" customFormat="1" ht="26.25" customHeight="1">
      <c r="B48" s="32"/>
      <c r="E48" s="299" t="str">
        <f>E7</f>
        <v>VÝMĚNA STŘEŠNÍCH OKEN V OBJEKTU KŘ HZS ÚSTECKÉHO KRAJE,HOROVA 10,ÚSTÍ N.L.-REVIZE 06/2023</v>
      </c>
      <c r="F48" s="300"/>
      <c r="G48" s="300"/>
      <c r="H48" s="300"/>
      <c r="L48" s="32"/>
    </row>
    <row r="49" spans="2:12" s="1" customFormat="1" ht="12" customHeight="1">
      <c r="B49" s="32"/>
      <c r="C49" s="27" t="s">
        <v>88</v>
      </c>
      <c r="L49" s="32"/>
    </row>
    <row r="50" spans="2:12" s="1" customFormat="1" ht="16.5" customHeight="1">
      <c r="B50" s="32"/>
      <c r="E50" s="271" t="str">
        <f>E9</f>
        <v>02 - VEDLEJŠÍ ROZPOČTOVÉ NÁKLADY - REVIZE 06/2023</v>
      </c>
      <c r="F50" s="298"/>
      <c r="G50" s="298"/>
      <c r="H50" s="298"/>
      <c r="L50" s="32"/>
    </row>
    <row r="51" spans="2:12" s="1" customFormat="1" ht="6.95" customHeight="1">
      <c r="B51" s="32"/>
      <c r="L51" s="32"/>
    </row>
    <row r="52" spans="2:12" s="1" customFormat="1" ht="12" customHeight="1">
      <c r="B52" s="32"/>
      <c r="C52" s="27" t="s">
        <v>21</v>
      </c>
      <c r="F52" s="25" t="str">
        <f>F12</f>
        <v>Horova 1340/10, Ústí n.L.</v>
      </c>
      <c r="I52" s="27" t="s">
        <v>23</v>
      </c>
      <c r="J52" s="49" t="str">
        <f>IF(J12="","",J12)</f>
        <v>26. 6. 2023</v>
      </c>
      <c r="L52" s="32"/>
    </row>
    <row r="53" spans="2:12" s="1" customFormat="1" ht="6.95" customHeight="1">
      <c r="B53" s="32"/>
      <c r="L53" s="32"/>
    </row>
    <row r="54" spans="2:12" s="1" customFormat="1" ht="25.7" customHeight="1">
      <c r="B54" s="32"/>
      <c r="C54" s="27" t="s">
        <v>25</v>
      </c>
      <c r="F54" s="25" t="str">
        <f>E15</f>
        <v>ČR-HZS ÚSTECKÉHO KRAJE,Horova 10,Ústí n.L.</v>
      </c>
      <c r="I54" s="27" t="s">
        <v>31</v>
      </c>
      <c r="J54" s="30" t="str">
        <f>E21</f>
        <v>AK Jiřího z Poděbrad 56/1, Děčín 6</v>
      </c>
      <c r="L54" s="32"/>
    </row>
    <row r="55" spans="2:12" s="1" customFormat="1" ht="15.2" customHeight="1">
      <c r="B55" s="32"/>
      <c r="C55" s="27" t="s">
        <v>29</v>
      </c>
      <c r="F55" s="25" t="str">
        <f>IF(E18="","",E18)</f>
        <v>Vyplň údaj</v>
      </c>
      <c r="I55" s="27" t="s">
        <v>34</v>
      </c>
      <c r="J55" s="30" t="str">
        <f>E24</f>
        <v xml:space="preserve">Nina Blavková Děčín </v>
      </c>
      <c r="L55" s="32"/>
    </row>
    <row r="56" spans="2:12" s="1" customFormat="1" ht="10.35" customHeight="1">
      <c r="B56" s="32"/>
      <c r="L56" s="32"/>
    </row>
    <row r="57" spans="2:12" s="1" customFormat="1" ht="29.25" customHeight="1">
      <c r="B57" s="32"/>
      <c r="C57" s="96" t="s">
        <v>91</v>
      </c>
      <c r="D57" s="90"/>
      <c r="E57" s="90"/>
      <c r="F57" s="90"/>
      <c r="G57" s="90"/>
      <c r="H57" s="90"/>
      <c r="I57" s="90"/>
      <c r="J57" s="97" t="s">
        <v>92</v>
      </c>
      <c r="K57" s="90"/>
      <c r="L57" s="32"/>
    </row>
    <row r="58" spans="2:12" s="1" customFormat="1" ht="10.35" customHeight="1">
      <c r="B58" s="32"/>
      <c r="L58" s="32"/>
    </row>
    <row r="59" spans="2:47" s="1" customFormat="1" ht="22.9" customHeight="1">
      <c r="B59" s="32"/>
      <c r="C59" s="98" t="s">
        <v>70</v>
      </c>
      <c r="J59" s="63">
        <f>J81</f>
        <v>0</v>
      </c>
      <c r="L59" s="32"/>
      <c r="AU59" s="17" t="s">
        <v>93</v>
      </c>
    </row>
    <row r="60" spans="2:12" s="8" customFormat="1" ht="24.95" customHeight="1">
      <c r="B60" s="99"/>
      <c r="D60" s="100" t="s">
        <v>578</v>
      </c>
      <c r="E60" s="101"/>
      <c r="F60" s="101"/>
      <c r="G60" s="101"/>
      <c r="H60" s="101"/>
      <c r="I60" s="101"/>
      <c r="J60" s="102">
        <f>J82</f>
        <v>0</v>
      </c>
      <c r="L60" s="99"/>
    </row>
    <row r="61" spans="2:12" s="9" customFormat="1" ht="19.9" customHeight="1">
      <c r="B61" s="103"/>
      <c r="D61" s="104" t="s">
        <v>579</v>
      </c>
      <c r="E61" s="105"/>
      <c r="F61" s="105"/>
      <c r="G61" s="105"/>
      <c r="H61" s="105"/>
      <c r="I61" s="105"/>
      <c r="J61" s="106">
        <f>J83</f>
        <v>0</v>
      </c>
      <c r="L61" s="103"/>
    </row>
    <row r="62" spans="2:12" s="1" customFormat="1" ht="21.75" customHeight="1">
      <c r="B62" s="32"/>
      <c r="L62" s="32"/>
    </row>
    <row r="63" spans="2:12" s="1" customFormat="1" ht="6.95" customHeight="1">
      <c r="B63" s="41"/>
      <c r="C63" s="42"/>
      <c r="D63" s="42"/>
      <c r="E63" s="42"/>
      <c r="F63" s="42"/>
      <c r="G63" s="42"/>
      <c r="H63" s="42"/>
      <c r="I63" s="42"/>
      <c r="J63" s="42"/>
      <c r="K63" s="42"/>
      <c r="L63" s="32"/>
    </row>
    <row r="67" spans="2:12" s="1" customFormat="1" ht="6.95" customHeight="1">
      <c r="B67" s="43"/>
      <c r="C67" s="44"/>
      <c r="D67" s="44"/>
      <c r="E67" s="44"/>
      <c r="F67" s="44"/>
      <c r="G67" s="44"/>
      <c r="H67" s="44"/>
      <c r="I67" s="44"/>
      <c r="J67" s="44"/>
      <c r="K67" s="44"/>
      <c r="L67" s="32"/>
    </row>
    <row r="68" spans="2:12" s="1" customFormat="1" ht="24.95" customHeight="1">
      <c r="B68" s="32"/>
      <c r="C68" s="21" t="s">
        <v>111</v>
      </c>
      <c r="L68" s="32"/>
    </row>
    <row r="69" spans="2:12" s="1" customFormat="1" ht="6.95" customHeight="1">
      <c r="B69" s="32"/>
      <c r="L69" s="32"/>
    </row>
    <row r="70" spans="2:12" s="1" customFormat="1" ht="12" customHeight="1">
      <c r="B70" s="32"/>
      <c r="C70" s="27" t="s">
        <v>16</v>
      </c>
      <c r="L70" s="32"/>
    </row>
    <row r="71" spans="2:12" s="1" customFormat="1" ht="26.25" customHeight="1">
      <c r="B71" s="32"/>
      <c r="E71" s="299" t="str">
        <f>E7</f>
        <v>VÝMĚNA STŘEŠNÍCH OKEN V OBJEKTU KŘ HZS ÚSTECKÉHO KRAJE,HOROVA 10,ÚSTÍ N.L.-REVIZE 06/2023</v>
      </c>
      <c r="F71" s="300"/>
      <c r="G71" s="300"/>
      <c r="H71" s="300"/>
      <c r="L71" s="32"/>
    </row>
    <row r="72" spans="2:12" s="1" customFormat="1" ht="12" customHeight="1">
      <c r="B72" s="32"/>
      <c r="C72" s="27" t="s">
        <v>88</v>
      </c>
      <c r="L72" s="32"/>
    </row>
    <row r="73" spans="2:12" s="1" customFormat="1" ht="16.5" customHeight="1">
      <c r="B73" s="32"/>
      <c r="E73" s="271" t="str">
        <f>E9</f>
        <v>02 - VEDLEJŠÍ ROZPOČTOVÉ NÁKLADY - REVIZE 06/2023</v>
      </c>
      <c r="F73" s="298"/>
      <c r="G73" s="298"/>
      <c r="H73" s="298"/>
      <c r="L73" s="32"/>
    </row>
    <row r="74" spans="2:12" s="1" customFormat="1" ht="6.95" customHeight="1">
      <c r="B74" s="32"/>
      <c r="L74" s="32"/>
    </row>
    <row r="75" spans="2:12" s="1" customFormat="1" ht="12" customHeight="1">
      <c r="B75" s="32"/>
      <c r="C75" s="27" t="s">
        <v>21</v>
      </c>
      <c r="F75" s="25" t="str">
        <f>F12</f>
        <v>Horova 1340/10, Ústí n.L.</v>
      </c>
      <c r="I75" s="27" t="s">
        <v>23</v>
      </c>
      <c r="J75" s="49" t="str">
        <f>IF(J12="","",J12)</f>
        <v>26. 6. 2023</v>
      </c>
      <c r="L75" s="32"/>
    </row>
    <row r="76" spans="2:12" s="1" customFormat="1" ht="6.95" customHeight="1">
      <c r="B76" s="32"/>
      <c r="L76" s="32"/>
    </row>
    <row r="77" spans="2:12" s="1" customFormat="1" ht="25.7" customHeight="1">
      <c r="B77" s="32"/>
      <c r="C77" s="27" t="s">
        <v>25</v>
      </c>
      <c r="F77" s="25" t="str">
        <f>E15</f>
        <v>ČR-HZS ÚSTECKÉHO KRAJE,Horova 10,Ústí n.L.</v>
      </c>
      <c r="I77" s="27" t="s">
        <v>31</v>
      </c>
      <c r="J77" s="30" t="str">
        <f>E21</f>
        <v>AK Jiřího z Poděbrad 56/1, Děčín 6</v>
      </c>
      <c r="L77" s="32"/>
    </row>
    <row r="78" spans="2:12" s="1" customFormat="1" ht="15.2" customHeight="1">
      <c r="B78" s="32"/>
      <c r="C78" s="27" t="s">
        <v>29</v>
      </c>
      <c r="F78" s="25" t="str">
        <f>IF(E18="","",E18)</f>
        <v>Vyplň údaj</v>
      </c>
      <c r="I78" s="27" t="s">
        <v>34</v>
      </c>
      <c r="J78" s="30" t="str">
        <f>E24</f>
        <v xml:space="preserve">Nina Blavková Děčín </v>
      </c>
      <c r="L78" s="32"/>
    </row>
    <row r="79" spans="2:12" s="1" customFormat="1" ht="10.35" customHeight="1">
      <c r="B79" s="32"/>
      <c r="L79" s="32"/>
    </row>
    <row r="80" spans="2:21" s="10" customFormat="1" ht="29.25" customHeight="1">
      <c r="B80" s="107"/>
      <c r="C80" s="108" t="s">
        <v>112</v>
      </c>
      <c r="D80" s="109" t="s">
        <v>57</v>
      </c>
      <c r="E80" s="109" t="s">
        <v>53</v>
      </c>
      <c r="F80" s="109" t="s">
        <v>54</v>
      </c>
      <c r="G80" s="109" t="s">
        <v>113</v>
      </c>
      <c r="H80" s="109" t="s">
        <v>114</v>
      </c>
      <c r="I80" s="109" t="s">
        <v>115</v>
      </c>
      <c r="J80" s="109" t="s">
        <v>92</v>
      </c>
      <c r="K80" s="110" t="s">
        <v>116</v>
      </c>
      <c r="L80" s="107"/>
      <c r="M80" s="56" t="s">
        <v>19</v>
      </c>
      <c r="N80" s="57" t="s">
        <v>42</v>
      </c>
      <c r="O80" s="57" t="s">
        <v>117</v>
      </c>
      <c r="P80" s="57" t="s">
        <v>118</v>
      </c>
      <c r="Q80" s="57" t="s">
        <v>119</v>
      </c>
      <c r="R80" s="57" t="s">
        <v>120</v>
      </c>
      <c r="S80" s="57" t="s">
        <v>121</v>
      </c>
      <c r="T80" s="57" t="s">
        <v>122</v>
      </c>
      <c r="U80" s="58" t="s">
        <v>123</v>
      </c>
    </row>
    <row r="81" spans="2:63" s="1" customFormat="1" ht="22.9" customHeight="1">
      <c r="B81" s="32"/>
      <c r="C81" s="61" t="s">
        <v>124</v>
      </c>
      <c r="J81" s="111">
        <f>BK81</f>
        <v>0</v>
      </c>
      <c r="L81" s="32"/>
      <c r="M81" s="59"/>
      <c r="N81" s="50"/>
      <c r="O81" s="50"/>
      <c r="P81" s="112">
        <f>P82</f>
        <v>0</v>
      </c>
      <c r="Q81" s="50"/>
      <c r="R81" s="112">
        <f>R82</f>
        <v>0</v>
      </c>
      <c r="S81" s="50"/>
      <c r="T81" s="112">
        <f>T82</f>
        <v>0</v>
      </c>
      <c r="U81" s="51"/>
      <c r="AT81" s="17" t="s">
        <v>71</v>
      </c>
      <c r="AU81" s="17" t="s">
        <v>93</v>
      </c>
      <c r="BK81" s="113">
        <f>BK82</f>
        <v>0</v>
      </c>
    </row>
    <row r="82" spans="2:63" s="11" customFormat="1" ht="25.9" customHeight="1">
      <c r="B82" s="114"/>
      <c r="D82" s="115" t="s">
        <v>71</v>
      </c>
      <c r="E82" s="116" t="s">
        <v>580</v>
      </c>
      <c r="F82" s="116" t="s">
        <v>581</v>
      </c>
      <c r="I82" s="117"/>
      <c r="J82" s="118">
        <f>BK82</f>
        <v>0</v>
      </c>
      <c r="L82" s="114"/>
      <c r="M82" s="119"/>
      <c r="P82" s="120">
        <f>P83</f>
        <v>0</v>
      </c>
      <c r="R82" s="120">
        <f>R83</f>
        <v>0</v>
      </c>
      <c r="T82" s="120">
        <f>T83</f>
        <v>0</v>
      </c>
      <c r="U82" s="121"/>
      <c r="AR82" s="115" t="s">
        <v>160</v>
      </c>
      <c r="AT82" s="122" t="s">
        <v>71</v>
      </c>
      <c r="AU82" s="122" t="s">
        <v>72</v>
      </c>
      <c r="AY82" s="115" t="s">
        <v>127</v>
      </c>
      <c r="BK82" s="123">
        <f>BK83</f>
        <v>0</v>
      </c>
    </row>
    <row r="83" spans="2:63" s="11" customFormat="1" ht="22.9" customHeight="1">
      <c r="B83" s="114"/>
      <c r="D83" s="115" t="s">
        <v>71</v>
      </c>
      <c r="E83" s="124" t="s">
        <v>582</v>
      </c>
      <c r="F83" s="124" t="s">
        <v>583</v>
      </c>
      <c r="I83" s="117"/>
      <c r="J83" s="125">
        <f>BK83</f>
        <v>0</v>
      </c>
      <c r="L83" s="114"/>
      <c r="M83" s="119"/>
      <c r="P83" s="120">
        <f>SUM(P84:P93)</f>
        <v>0</v>
      </c>
      <c r="R83" s="120">
        <f>SUM(R84:R93)</f>
        <v>0</v>
      </c>
      <c r="T83" s="120">
        <f>SUM(T84:T93)</f>
        <v>0</v>
      </c>
      <c r="U83" s="121"/>
      <c r="AR83" s="115" t="s">
        <v>160</v>
      </c>
      <c r="AT83" s="122" t="s">
        <v>71</v>
      </c>
      <c r="AU83" s="122" t="s">
        <v>80</v>
      </c>
      <c r="AY83" s="115" t="s">
        <v>127</v>
      </c>
      <c r="BK83" s="123">
        <f>SUM(BK84:BK93)</f>
        <v>0</v>
      </c>
    </row>
    <row r="84" spans="2:65" s="1" customFormat="1" ht="16.5" customHeight="1">
      <c r="B84" s="32"/>
      <c r="C84" s="126" t="s">
        <v>80</v>
      </c>
      <c r="D84" s="126" t="s">
        <v>132</v>
      </c>
      <c r="E84" s="127" t="s">
        <v>584</v>
      </c>
      <c r="F84" s="128" t="s">
        <v>585</v>
      </c>
      <c r="G84" s="129" t="s">
        <v>215</v>
      </c>
      <c r="H84" s="130">
        <v>1</v>
      </c>
      <c r="I84" s="131"/>
      <c r="J84" s="132">
        <f>ROUND(I84*H84,1)</f>
        <v>0</v>
      </c>
      <c r="K84" s="128" t="s">
        <v>19</v>
      </c>
      <c r="L84" s="32"/>
      <c r="M84" s="133" t="s">
        <v>19</v>
      </c>
      <c r="N84" s="134" t="s">
        <v>43</v>
      </c>
      <c r="P84" s="135">
        <f>O84*H84</f>
        <v>0</v>
      </c>
      <c r="Q84" s="135">
        <v>0</v>
      </c>
      <c r="R84" s="135">
        <f>Q84*H84</f>
        <v>0</v>
      </c>
      <c r="S84" s="135">
        <v>0</v>
      </c>
      <c r="T84" s="135">
        <f>S84*H84</f>
        <v>0</v>
      </c>
      <c r="U84" s="136" t="s">
        <v>19</v>
      </c>
      <c r="AR84" s="137" t="s">
        <v>586</v>
      </c>
      <c r="AT84" s="137" t="s">
        <v>132</v>
      </c>
      <c r="AU84" s="137" t="s">
        <v>82</v>
      </c>
      <c r="AY84" s="17" t="s">
        <v>127</v>
      </c>
      <c r="BE84" s="138">
        <f>IF(N84="základní",J84,0)</f>
        <v>0</v>
      </c>
      <c r="BF84" s="138">
        <f>IF(N84="snížená",J84,0)</f>
        <v>0</v>
      </c>
      <c r="BG84" s="138">
        <f>IF(N84="zákl. přenesená",J84,0)</f>
        <v>0</v>
      </c>
      <c r="BH84" s="138">
        <f>IF(N84="sníž. přenesená",J84,0)</f>
        <v>0</v>
      </c>
      <c r="BI84" s="138">
        <f>IF(N84="nulová",J84,0)</f>
        <v>0</v>
      </c>
      <c r="BJ84" s="17" t="s">
        <v>80</v>
      </c>
      <c r="BK84" s="138">
        <f>ROUND(I84*H84,1)</f>
        <v>0</v>
      </c>
      <c r="BL84" s="17" t="s">
        <v>586</v>
      </c>
      <c r="BM84" s="137" t="s">
        <v>587</v>
      </c>
    </row>
    <row r="85" spans="2:65" s="1" customFormat="1" ht="16.5" customHeight="1">
      <c r="B85" s="32"/>
      <c r="C85" s="126" t="s">
        <v>82</v>
      </c>
      <c r="D85" s="126" t="s">
        <v>132</v>
      </c>
      <c r="E85" s="127" t="s">
        <v>588</v>
      </c>
      <c r="F85" s="128" t="s">
        <v>589</v>
      </c>
      <c r="G85" s="129" t="s">
        <v>590</v>
      </c>
      <c r="H85" s="130">
        <v>1</v>
      </c>
      <c r="I85" s="131"/>
      <c r="J85" s="132">
        <f>ROUND(I85*H85,1)</f>
        <v>0</v>
      </c>
      <c r="K85" s="128" t="s">
        <v>136</v>
      </c>
      <c r="L85" s="32"/>
      <c r="M85" s="133" t="s">
        <v>19</v>
      </c>
      <c r="N85" s="134" t="s">
        <v>43</v>
      </c>
      <c r="P85" s="135">
        <f>O85*H85</f>
        <v>0</v>
      </c>
      <c r="Q85" s="135">
        <v>0</v>
      </c>
      <c r="R85" s="135">
        <f>Q85*H85</f>
        <v>0</v>
      </c>
      <c r="S85" s="135">
        <v>0</v>
      </c>
      <c r="T85" s="135">
        <f>S85*H85</f>
        <v>0</v>
      </c>
      <c r="U85" s="136" t="s">
        <v>19</v>
      </c>
      <c r="AR85" s="137" t="s">
        <v>586</v>
      </c>
      <c r="AT85" s="137" t="s">
        <v>132</v>
      </c>
      <c r="AU85" s="137" t="s">
        <v>82</v>
      </c>
      <c r="AY85" s="17" t="s">
        <v>127</v>
      </c>
      <c r="BE85" s="138">
        <f>IF(N85="základní",J85,0)</f>
        <v>0</v>
      </c>
      <c r="BF85" s="138">
        <f>IF(N85="snížená",J85,0)</f>
        <v>0</v>
      </c>
      <c r="BG85" s="138">
        <f>IF(N85="zákl. přenesená",J85,0)</f>
        <v>0</v>
      </c>
      <c r="BH85" s="138">
        <f>IF(N85="sníž. přenesená",J85,0)</f>
        <v>0</v>
      </c>
      <c r="BI85" s="138">
        <f>IF(N85="nulová",J85,0)</f>
        <v>0</v>
      </c>
      <c r="BJ85" s="17" t="s">
        <v>80</v>
      </c>
      <c r="BK85" s="138">
        <f>ROUND(I85*H85,1)</f>
        <v>0</v>
      </c>
      <c r="BL85" s="17" t="s">
        <v>586</v>
      </c>
      <c r="BM85" s="137" t="s">
        <v>591</v>
      </c>
    </row>
    <row r="86" spans="2:47" s="1" customFormat="1" ht="12">
      <c r="B86" s="32"/>
      <c r="D86" s="139" t="s">
        <v>140</v>
      </c>
      <c r="F86" s="140" t="s">
        <v>592</v>
      </c>
      <c r="I86" s="141"/>
      <c r="L86" s="32"/>
      <c r="M86" s="142"/>
      <c r="U86" s="53"/>
      <c r="AT86" s="17" t="s">
        <v>140</v>
      </c>
      <c r="AU86" s="17" t="s">
        <v>82</v>
      </c>
    </row>
    <row r="87" spans="2:47" s="1" customFormat="1" ht="29.25">
      <c r="B87" s="32"/>
      <c r="D87" s="143" t="s">
        <v>142</v>
      </c>
      <c r="F87" s="144" t="s">
        <v>593</v>
      </c>
      <c r="I87" s="141"/>
      <c r="L87" s="32"/>
      <c r="M87" s="142"/>
      <c r="U87" s="53"/>
      <c r="AT87" s="17" t="s">
        <v>142</v>
      </c>
      <c r="AU87" s="17" t="s">
        <v>82</v>
      </c>
    </row>
    <row r="88" spans="2:65" s="1" customFormat="1" ht="16.5" customHeight="1">
      <c r="B88" s="32"/>
      <c r="C88" s="126" t="s">
        <v>138</v>
      </c>
      <c r="D88" s="126" t="s">
        <v>132</v>
      </c>
      <c r="E88" s="127" t="s">
        <v>594</v>
      </c>
      <c r="F88" s="128" t="s">
        <v>595</v>
      </c>
      <c r="G88" s="129" t="s">
        <v>590</v>
      </c>
      <c r="H88" s="130">
        <v>1</v>
      </c>
      <c r="I88" s="131"/>
      <c r="J88" s="132">
        <f>ROUND(I88*H88,1)</f>
        <v>0</v>
      </c>
      <c r="K88" s="128" t="s">
        <v>136</v>
      </c>
      <c r="L88" s="32"/>
      <c r="M88" s="133" t="s">
        <v>19</v>
      </c>
      <c r="N88" s="134" t="s">
        <v>43</v>
      </c>
      <c r="P88" s="135">
        <f>O88*H88</f>
        <v>0</v>
      </c>
      <c r="Q88" s="135">
        <v>0</v>
      </c>
      <c r="R88" s="135">
        <f>Q88*H88</f>
        <v>0</v>
      </c>
      <c r="S88" s="135">
        <v>0</v>
      </c>
      <c r="T88" s="135">
        <f>S88*H88</f>
        <v>0</v>
      </c>
      <c r="U88" s="136" t="s">
        <v>19</v>
      </c>
      <c r="AR88" s="137" t="s">
        <v>586</v>
      </c>
      <c r="AT88" s="137" t="s">
        <v>132</v>
      </c>
      <c r="AU88" s="137" t="s">
        <v>82</v>
      </c>
      <c r="AY88" s="17" t="s">
        <v>127</v>
      </c>
      <c r="BE88" s="138">
        <f>IF(N88="základní",J88,0)</f>
        <v>0</v>
      </c>
      <c r="BF88" s="138">
        <f>IF(N88="snížená",J88,0)</f>
        <v>0</v>
      </c>
      <c r="BG88" s="138">
        <f>IF(N88="zákl. přenesená",J88,0)</f>
        <v>0</v>
      </c>
      <c r="BH88" s="138">
        <f>IF(N88="sníž. přenesená",J88,0)</f>
        <v>0</v>
      </c>
      <c r="BI88" s="138">
        <f>IF(N88="nulová",J88,0)</f>
        <v>0</v>
      </c>
      <c r="BJ88" s="17" t="s">
        <v>80</v>
      </c>
      <c r="BK88" s="138">
        <f>ROUND(I88*H88,1)</f>
        <v>0</v>
      </c>
      <c r="BL88" s="17" t="s">
        <v>586</v>
      </c>
      <c r="BM88" s="137" t="s">
        <v>596</v>
      </c>
    </row>
    <row r="89" spans="2:47" s="1" customFormat="1" ht="12">
      <c r="B89" s="32"/>
      <c r="D89" s="139" t="s">
        <v>140</v>
      </c>
      <c r="F89" s="140" t="s">
        <v>597</v>
      </c>
      <c r="I89" s="141"/>
      <c r="L89" s="32"/>
      <c r="M89" s="142"/>
      <c r="U89" s="53"/>
      <c r="AT89" s="17" t="s">
        <v>140</v>
      </c>
      <c r="AU89" s="17" t="s">
        <v>82</v>
      </c>
    </row>
    <row r="90" spans="2:47" s="1" customFormat="1" ht="29.25">
      <c r="B90" s="32"/>
      <c r="D90" s="143" t="s">
        <v>142</v>
      </c>
      <c r="F90" s="144" t="s">
        <v>593</v>
      </c>
      <c r="I90" s="141"/>
      <c r="L90" s="32"/>
      <c r="M90" s="142"/>
      <c r="U90" s="53"/>
      <c r="AT90" s="17" t="s">
        <v>142</v>
      </c>
      <c r="AU90" s="17" t="s">
        <v>82</v>
      </c>
    </row>
    <row r="91" spans="2:65" s="1" customFormat="1" ht="16.5" customHeight="1">
      <c r="B91" s="32"/>
      <c r="C91" s="126" t="s">
        <v>137</v>
      </c>
      <c r="D91" s="126" t="s">
        <v>132</v>
      </c>
      <c r="E91" s="127" t="s">
        <v>598</v>
      </c>
      <c r="F91" s="128" t="s">
        <v>599</v>
      </c>
      <c r="G91" s="129" t="s">
        <v>590</v>
      </c>
      <c r="H91" s="130">
        <v>1</v>
      </c>
      <c r="I91" s="131"/>
      <c r="J91" s="132">
        <f>ROUND(I91*H91,1)</f>
        <v>0</v>
      </c>
      <c r="K91" s="128" t="s">
        <v>136</v>
      </c>
      <c r="L91" s="32"/>
      <c r="M91" s="133" t="s">
        <v>19</v>
      </c>
      <c r="N91" s="134" t="s">
        <v>43</v>
      </c>
      <c r="P91" s="135">
        <f>O91*H91</f>
        <v>0</v>
      </c>
      <c r="Q91" s="135">
        <v>0</v>
      </c>
      <c r="R91" s="135">
        <f>Q91*H91</f>
        <v>0</v>
      </c>
      <c r="S91" s="135">
        <v>0</v>
      </c>
      <c r="T91" s="135">
        <f>S91*H91</f>
        <v>0</v>
      </c>
      <c r="U91" s="136" t="s">
        <v>19</v>
      </c>
      <c r="AR91" s="137" t="s">
        <v>586</v>
      </c>
      <c r="AT91" s="137" t="s">
        <v>132</v>
      </c>
      <c r="AU91" s="137" t="s">
        <v>82</v>
      </c>
      <c r="AY91" s="17" t="s">
        <v>127</v>
      </c>
      <c r="BE91" s="138">
        <f>IF(N91="základní",J91,0)</f>
        <v>0</v>
      </c>
      <c r="BF91" s="138">
        <f>IF(N91="snížená",J91,0)</f>
        <v>0</v>
      </c>
      <c r="BG91" s="138">
        <f>IF(N91="zákl. přenesená",J91,0)</f>
        <v>0</v>
      </c>
      <c r="BH91" s="138">
        <f>IF(N91="sníž. přenesená",J91,0)</f>
        <v>0</v>
      </c>
      <c r="BI91" s="138">
        <f>IF(N91="nulová",J91,0)</f>
        <v>0</v>
      </c>
      <c r="BJ91" s="17" t="s">
        <v>80</v>
      </c>
      <c r="BK91" s="138">
        <f>ROUND(I91*H91,1)</f>
        <v>0</v>
      </c>
      <c r="BL91" s="17" t="s">
        <v>586</v>
      </c>
      <c r="BM91" s="137" t="s">
        <v>600</v>
      </c>
    </row>
    <row r="92" spans="2:47" s="1" customFormat="1" ht="12">
      <c r="B92" s="32"/>
      <c r="D92" s="139" t="s">
        <v>140</v>
      </c>
      <c r="F92" s="140" t="s">
        <v>601</v>
      </c>
      <c r="I92" s="141"/>
      <c r="L92" s="32"/>
      <c r="M92" s="142"/>
      <c r="U92" s="53"/>
      <c r="AT92" s="17" t="s">
        <v>140</v>
      </c>
      <c r="AU92" s="17" t="s">
        <v>82</v>
      </c>
    </row>
    <row r="93" spans="2:47" s="1" customFormat="1" ht="29.25">
      <c r="B93" s="32"/>
      <c r="D93" s="143" t="s">
        <v>142</v>
      </c>
      <c r="F93" s="144" t="s">
        <v>593</v>
      </c>
      <c r="I93" s="141"/>
      <c r="L93" s="32"/>
      <c r="M93" s="179"/>
      <c r="N93" s="180"/>
      <c r="O93" s="180"/>
      <c r="P93" s="180"/>
      <c r="Q93" s="180"/>
      <c r="R93" s="180"/>
      <c r="S93" s="180"/>
      <c r="T93" s="180"/>
      <c r="U93" s="181"/>
      <c r="AT93" s="17" t="s">
        <v>142</v>
      </c>
      <c r="AU93" s="17" t="s">
        <v>82</v>
      </c>
    </row>
    <row r="94" spans="2:12" s="1" customFormat="1" ht="6.95" customHeight="1">
      <c r="B94" s="41"/>
      <c r="C94" s="42"/>
      <c r="D94" s="42"/>
      <c r="E94" s="42"/>
      <c r="F94" s="42"/>
      <c r="G94" s="42"/>
      <c r="H94" s="42"/>
      <c r="I94" s="42"/>
      <c r="J94" s="42"/>
      <c r="K94" s="42"/>
      <c r="L94" s="32"/>
    </row>
  </sheetData>
  <sheetProtection algorithmName="SHA-512" hashValue="0hAGIGgXX4SVMSkvelmU3sT82pS5pUDaQazVVDrjqNoDPcN9zHdw7m3MfS5oL+9x4b705LnsSixSQQTWbjNUDg==" saltValue="wOlDo6lTdykxISuMtG0/8zrJ66oWAjdtUi+FwmqdUIBw91Q7tzHlaSq6KW87Wz0GIsLt1UcETtBUBh9GisGjwQ==" spinCount="100000" sheet="1" objects="1" scenarios="1" formatColumns="0" formatRows="0" autoFilter="0"/>
  <autoFilter ref="C80:K93"/>
  <mergeCells count="9">
    <mergeCell ref="E50:H50"/>
    <mergeCell ref="E71:H71"/>
    <mergeCell ref="E73:H73"/>
    <mergeCell ref="L2:V2"/>
    <mergeCell ref="E7:H7"/>
    <mergeCell ref="E9:H9"/>
    <mergeCell ref="E18:H18"/>
    <mergeCell ref="E27:H27"/>
    <mergeCell ref="E48:H48"/>
  </mergeCells>
  <hyperlinks>
    <hyperlink ref="F86" r:id="rId1" display="https://podminky.urs.cz/item/CS_URS_2023_01/034503000"/>
    <hyperlink ref="F89" r:id="rId2" display="https://podminky.urs.cz/item/CS_URS_2023_01/032803000"/>
    <hyperlink ref="F92" r:id="rId3" display="https://podminky.urs.cz/item/CS_URS_2023_01/039103000"/>
  </hyperlinks>
  <printOptions/>
  <pageMargins left="0.3937007874015748" right="0.3937007874015748" top="0.3937007874015748" bottom="0.3937007874015748" header="0" footer="0"/>
  <pageSetup fitToHeight="100" fitToWidth="1" horizontalDpi="600" verticalDpi="600" orientation="landscape" paperSize="9" scale="84" r:id="rId5"/>
  <headerFooter>
    <oddFooter>&amp;CStrana &amp;P z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82" customWidth="1"/>
    <col min="2" max="2" width="1.7109375" style="182" customWidth="1"/>
    <col min="3" max="4" width="5.00390625" style="182" customWidth="1"/>
    <col min="5" max="5" width="11.7109375" style="182" customWidth="1"/>
    <col min="6" max="6" width="9.140625" style="182" customWidth="1"/>
    <col min="7" max="7" width="5.00390625" style="182" customWidth="1"/>
    <col min="8" max="8" width="77.8515625" style="182" customWidth="1"/>
    <col min="9" max="10" width="20.00390625" style="182" customWidth="1"/>
    <col min="11" max="11" width="1.7109375" style="182" customWidth="1"/>
  </cols>
  <sheetData>
    <row r="1" ht="37.5" customHeight="1"/>
    <row r="2" spans="2:11" ht="7.5" customHeight="1">
      <c r="B2" s="183"/>
      <c r="C2" s="184"/>
      <c r="D2" s="184"/>
      <c r="E2" s="184"/>
      <c r="F2" s="184"/>
      <c r="G2" s="184"/>
      <c r="H2" s="184"/>
      <c r="I2" s="184"/>
      <c r="J2" s="184"/>
      <c r="K2" s="185"/>
    </row>
    <row r="3" spans="2:11" s="15" customFormat="1" ht="45" customHeight="1">
      <c r="B3" s="186"/>
      <c r="C3" s="303" t="s">
        <v>602</v>
      </c>
      <c r="D3" s="303"/>
      <c r="E3" s="303"/>
      <c r="F3" s="303"/>
      <c r="G3" s="303"/>
      <c r="H3" s="303"/>
      <c r="I3" s="303"/>
      <c r="J3" s="303"/>
      <c r="K3" s="187"/>
    </row>
    <row r="4" spans="2:11" ht="25.5" customHeight="1">
      <c r="B4" s="188"/>
      <c r="C4" s="304" t="s">
        <v>603</v>
      </c>
      <c r="D4" s="304"/>
      <c r="E4" s="304"/>
      <c r="F4" s="304"/>
      <c r="G4" s="304"/>
      <c r="H4" s="304"/>
      <c r="I4" s="304"/>
      <c r="J4" s="304"/>
      <c r="K4" s="189"/>
    </row>
    <row r="5" spans="2:11" ht="5.25" customHeight="1">
      <c r="B5" s="188"/>
      <c r="C5" s="190"/>
      <c r="D5" s="190"/>
      <c r="E5" s="190"/>
      <c r="F5" s="190"/>
      <c r="G5" s="190"/>
      <c r="H5" s="190"/>
      <c r="I5" s="190"/>
      <c r="J5" s="190"/>
      <c r="K5" s="189"/>
    </row>
    <row r="6" spans="2:11" ht="15" customHeight="1">
      <c r="B6" s="188"/>
      <c r="C6" s="302" t="s">
        <v>604</v>
      </c>
      <c r="D6" s="302"/>
      <c r="E6" s="302"/>
      <c r="F6" s="302"/>
      <c r="G6" s="302"/>
      <c r="H6" s="302"/>
      <c r="I6" s="302"/>
      <c r="J6" s="302"/>
      <c r="K6" s="189"/>
    </row>
    <row r="7" spans="2:11" ht="15" customHeight="1">
      <c r="B7" s="192"/>
      <c r="C7" s="302" t="s">
        <v>605</v>
      </c>
      <c r="D7" s="302"/>
      <c r="E7" s="302"/>
      <c r="F7" s="302"/>
      <c r="G7" s="302"/>
      <c r="H7" s="302"/>
      <c r="I7" s="302"/>
      <c r="J7" s="302"/>
      <c r="K7" s="189"/>
    </row>
    <row r="8" spans="2:11" ht="12.75" customHeight="1">
      <c r="B8" s="192"/>
      <c r="C8" s="191"/>
      <c r="D8" s="191"/>
      <c r="E8" s="191"/>
      <c r="F8" s="191"/>
      <c r="G8" s="191"/>
      <c r="H8" s="191"/>
      <c r="I8" s="191"/>
      <c r="J8" s="191"/>
      <c r="K8" s="189"/>
    </row>
    <row r="9" spans="2:11" ht="15" customHeight="1">
      <c r="B9" s="192"/>
      <c r="C9" s="302" t="s">
        <v>606</v>
      </c>
      <c r="D9" s="302"/>
      <c r="E9" s="302"/>
      <c r="F9" s="302"/>
      <c r="G9" s="302"/>
      <c r="H9" s="302"/>
      <c r="I9" s="302"/>
      <c r="J9" s="302"/>
      <c r="K9" s="189"/>
    </row>
    <row r="10" spans="2:11" ht="15" customHeight="1">
      <c r="B10" s="192"/>
      <c r="C10" s="191"/>
      <c r="D10" s="302" t="s">
        <v>607</v>
      </c>
      <c r="E10" s="302"/>
      <c r="F10" s="302"/>
      <c r="G10" s="302"/>
      <c r="H10" s="302"/>
      <c r="I10" s="302"/>
      <c r="J10" s="302"/>
      <c r="K10" s="189"/>
    </row>
    <row r="11" spans="2:11" ht="15" customHeight="1">
      <c r="B11" s="192"/>
      <c r="C11" s="193"/>
      <c r="D11" s="302" t="s">
        <v>608</v>
      </c>
      <c r="E11" s="302"/>
      <c r="F11" s="302"/>
      <c r="G11" s="302"/>
      <c r="H11" s="302"/>
      <c r="I11" s="302"/>
      <c r="J11" s="302"/>
      <c r="K11" s="189"/>
    </row>
    <row r="12" spans="2:11" ht="15" customHeight="1">
      <c r="B12" s="192"/>
      <c r="C12" s="193"/>
      <c r="D12" s="191"/>
      <c r="E12" s="191"/>
      <c r="F12" s="191"/>
      <c r="G12" s="191"/>
      <c r="H12" s="191"/>
      <c r="I12" s="191"/>
      <c r="J12" s="191"/>
      <c r="K12" s="189"/>
    </row>
    <row r="13" spans="2:11" ht="15" customHeight="1">
      <c r="B13" s="192"/>
      <c r="C13" s="193"/>
      <c r="D13" s="194" t="s">
        <v>609</v>
      </c>
      <c r="E13" s="191"/>
      <c r="F13" s="191"/>
      <c r="G13" s="191"/>
      <c r="H13" s="191"/>
      <c r="I13" s="191"/>
      <c r="J13" s="191"/>
      <c r="K13" s="189"/>
    </row>
    <row r="14" spans="2:11" ht="12.75" customHeight="1">
      <c r="B14" s="192"/>
      <c r="C14" s="193"/>
      <c r="D14" s="193"/>
      <c r="E14" s="193"/>
      <c r="F14" s="193"/>
      <c r="G14" s="193"/>
      <c r="H14" s="193"/>
      <c r="I14" s="193"/>
      <c r="J14" s="193"/>
      <c r="K14" s="189"/>
    </row>
    <row r="15" spans="2:11" ht="15" customHeight="1">
      <c r="B15" s="192"/>
      <c r="C15" s="193"/>
      <c r="D15" s="302" t="s">
        <v>610</v>
      </c>
      <c r="E15" s="302"/>
      <c r="F15" s="302"/>
      <c r="G15" s="302"/>
      <c r="H15" s="302"/>
      <c r="I15" s="302"/>
      <c r="J15" s="302"/>
      <c r="K15" s="189"/>
    </row>
    <row r="16" spans="2:11" ht="15" customHeight="1">
      <c r="B16" s="192"/>
      <c r="C16" s="193"/>
      <c r="D16" s="302" t="s">
        <v>611</v>
      </c>
      <c r="E16" s="302"/>
      <c r="F16" s="302"/>
      <c r="G16" s="302"/>
      <c r="H16" s="302"/>
      <c r="I16" s="302"/>
      <c r="J16" s="302"/>
      <c r="K16" s="189"/>
    </row>
    <row r="17" spans="2:11" ht="15" customHeight="1">
      <c r="B17" s="192"/>
      <c r="C17" s="193"/>
      <c r="D17" s="302" t="s">
        <v>612</v>
      </c>
      <c r="E17" s="302"/>
      <c r="F17" s="302"/>
      <c r="G17" s="302"/>
      <c r="H17" s="302"/>
      <c r="I17" s="302"/>
      <c r="J17" s="302"/>
      <c r="K17" s="189"/>
    </row>
    <row r="18" spans="2:11" ht="15" customHeight="1">
      <c r="B18" s="192"/>
      <c r="C18" s="193"/>
      <c r="D18" s="193"/>
      <c r="E18" s="195" t="s">
        <v>79</v>
      </c>
      <c r="F18" s="302" t="s">
        <v>613</v>
      </c>
      <c r="G18" s="302"/>
      <c r="H18" s="302"/>
      <c r="I18" s="302"/>
      <c r="J18" s="302"/>
      <c r="K18" s="189"/>
    </row>
    <row r="19" spans="2:11" ht="15" customHeight="1">
      <c r="B19" s="192"/>
      <c r="C19" s="193"/>
      <c r="D19" s="193"/>
      <c r="E19" s="195" t="s">
        <v>614</v>
      </c>
      <c r="F19" s="302" t="s">
        <v>615</v>
      </c>
      <c r="G19" s="302"/>
      <c r="H19" s="302"/>
      <c r="I19" s="302"/>
      <c r="J19" s="302"/>
      <c r="K19" s="189"/>
    </row>
    <row r="20" spans="2:11" ht="15" customHeight="1">
      <c r="B20" s="192"/>
      <c r="C20" s="193"/>
      <c r="D20" s="193"/>
      <c r="E20" s="195" t="s">
        <v>616</v>
      </c>
      <c r="F20" s="302" t="s">
        <v>617</v>
      </c>
      <c r="G20" s="302"/>
      <c r="H20" s="302"/>
      <c r="I20" s="302"/>
      <c r="J20" s="302"/>
      <c r="K20" s="189"/>
    </row>
    <row r="21" spans="2:11" ht="15" customHeight="1">
      <c r="B21" s="192"/>
      <c r="C21" s="193"/>
      <c r="D21" s="193"/>
      <c r="E21" s="195" t="s">
        <v>85</v>
      </c>
      <c r="F21" s="302" t="s">
        <v>618</v>
      </c>
      <c r="G21" s="302"/>
      <c r="H21" s="302"/>
      <c r="I21" s="302"/>
      <c r="J21" s="302"/>
      <c r="K21" s="189"/>
    </row>
    <row r="22" spans="2:11" ht="15" customHeight="1">
      <c r="B22" s="192"/>
      <c r="C22" s="193"/>
      <c r="D22" s="193"/>
      <c r="E22" s="195" t="s">
        <v>619</v>
      </c>
      <c r="F22" s="302" t="s">
        <v>620</v>
      </c>
      <c r="G22" s="302"/>
      <c r="H22" s="302"/>
      <c r="I22" s="302"/>
      <c r="J22" s="302"/>
      <c r="K22" s="189"/>
    </row>
    <row r="23" spans="2:11" ht="15" customHeight="1">
      <c r="B23" s="192"/>
      <c r="C23" s="193"/>
      <c r="D23" s="193"/>
      <c r="E23" s="195" t="s">
        <v>621</v>
      </c>
      <c r="F23" s="302" t="s">
        <v>622</v>
      </c>
      <c r="G23" s="302"/>
      <c r="H23" s="302"/>
      <c r="I23" s="302"/>
      <c r="J23" s="302"/>
      <c r="K23" s="189"/>
    </row>
    <row r="24" spans="2:11" ht="12.75" customHeight="1">
      <c r="B24" s="192"/>
      <c r="C24" s="193"/>
      <c r="D24" s="193"/>
      <c r="E24" s="193"/>
      <c r="F24" s="193"/>
      <c r="G24" s="193"/>
      <c r="H24" s="193"/>
      <c r="I24" s="193"/>
      <c r="J24" s="193"/>
      <c r="K24" s="189"/>
    </row>
    <row r="25" spans="2:11" ht="15" customHeight="1">
      <c r="B25" s="192"/>
      <c r="C25" s="302" t="s">
        <v>623</v>
      </c>
      <c r="D25" s="302"/>
      <c r="E25" s="302"/>
      <c r="F25" s="302"/>
      <c r="G25" s="302"/>
      <c r="H25" s="302"/>
      <c r="I25" s="302"/>
      <c r="J25" s="302"/>
      <c r="K25" s="189"/>
    </row>
    <row r="26" spans="2:11" ht="15" customHeight="1">
      <c r="B26" s="192"/>
      <c r="C26" s="302" t="s">
        <v>624</v>
      </c>
      <c r="D26" s="302"/>
      <c r="E26" s="302"/>
      <c r="F26" s="302"/>
      <c r="G26" s="302"/>
      <c r="H26" s="302"/>
      <c r="I26" s="302"/>
      <c r="J26" s="302"/>
      <c r="K26" s="189"/>
    </row>
    <row r="27" spans="2:11" ht="15" customHeight="1">
      <c r="B27" s="192"/>
      <c r="C27" s="191"/>
      <c r="D27" s="302" t="s">
        <v>625</v>
      </c>
      <c r="E27" s="302"/>
      <c r="F27" s="302"/>
      <c r="G27" s="302"/>
      <c r="H27" s="302"/>
      <c r="I27" s="302"/>
      <c r="J27" s="302"/>
      <c r="K27" s="189"/>
    </row>
    <row r="28" spans="2:11" ht="15" customHeight="1">
      <c r="B28" s="192"/>
      <c r="C28" s="193"/>
      <c r="D28" s="302" t="s">
        <v>626</v>
      </c>
      <c r="E28" s="302"/>
      <c r="F28" s="302"/>
      <c r="G28" s="302"/>
      <c r="H28" s="302"/>
      <c r="I28" s="302"/>
      <c r="J28" s="302"/>
      <c r="K28" s="189"/>
    </row>
    <row r="29" spans="2:11" ht="12.75" customHeight="1">
      <c r="B29" s="192"/>
      <c r="C29" s="193"/>
      <c r="D29" s="193"/>
      <c r="E29" s="193"/>
      <c r="F29" s="193"/>
      <c r="G29" s="193"/>
      <c r="H29" s="193"/>
      <c r="I29" s="193"/>
      <c r="J29" s="193"/>
      <c r="K29" s="189"/>
    </row>
    <row r="30" spans="2:11" ht="15" customHeight="1">
      <c r="B30" s="192"/>
      <c r="C30" s="193"/>
      <c r="D30" s="302" t="s">
        <v>627</v>
      </c>
      <c r="E30" s="302"/>
      <c r="F30" s="302"/>
      <c r="G30" s="302"/>
      <c r="H30" s="302"/>
      <c r="I30" s="302"/>
      <c r="J30" s="302"/>
      <c r="K30" s="189"/>
    </row>
    <row r="31" spans="2:11" ht="15" customHeight="1">
      <c r="B31" s="192"/>
      <c r="C31" s="193"/>
      <c r="D31" s="302" t="s">
        <v>628</v>
      </c>
      <c r="E31" s="302"/>
      <c r="F31" s="302"/>
      <c r="G31" s="302"/>
      <c r="H31" s="302"/>
      <c r="I31" s="302"/>
      <c r="J31" s="302"/>
      <c r="K31" s="189"/>
    </row>
    <row r="32" spans="2:11" ht="12.75" customHeight="1">
      <c r="B32" s="192"/>
      <c r="C32" s="193"/>
      <c r="D32" s="193"/>
      <c r="E32" s="193"/>
      <c r="F32" s="193"/>
      <c r="G32" s="193"/>
      <c r="H32" s="193"/>
      <c r="I32" s="193"/>
      <c r="J32" s="193"/>
      <c r="K32" s="189"/>
    </row>
    <row r="33" spans="2:11" ht="15" customHeight="1">
      <c r="B33" s="192"/>
      <c r="C33" s="193"/>
      <c r="D33" s="302" t="s">
        <v>629</v>
      </c>
      <c r="E33" s="302"/>
      <c r="F33" s="302"/>
      <c r="G33" s="302"/>
      <c r="H33" s="302"/>
      <c r="I33" s="302"/>
      <c r="J33" s="302"/>
      <c r="K33" s="189"/>
    </row>
    <row r="34" spans="2:11" ht="15" customHeight="1">
      <c r="B34" s="192"/>
      <c r="C34" s="193"/>
      <c r="D34" s="302" t="s">
        <v>630</v>
      </c>
      <c r="E34" s="302"/>
      <c r="F34" s="302"/>
      <c r="G34" s="302"/>
      <c r="H34" s="302"/>
      <c r="I34" s="302"/>
      <c r="J34" s="302"/>
      <c r="K34" s="189"/>
    </row>
    <row r="35" spans="2:11" ht="15" customHeight="1">
      <c r="B35" s="192"/>
      <c r="C35" s="193"/>
      <c r="D35" s="302" t="s">
        <v>631</v>
      </c>
      <c r="E35" s="302"/>
      <c r="F35" s="302"/>
      <c r="G35" s="302"/>
      <c r="H35" s="302"/>
      <c r="I35" s="302"/>
      <c r="J35" s="302"/>
      <c r="K35" s="189"/>
    </row>
    <row r="36" spans="2:11" ht="15" customHeight="1">
      <c r="B36" s="192"/>
      <c r="C36" s="193"/>
      <c r="D36" s="191"/>
      <c r="E36" s="194" t="s">
        <v>112</v>
      </c>
      <c r="F36" s="191"/>
      <c r="G36" s="302" t="s">
        <v>632</v>
      </c>
      <c r="H36" s="302"/>
      <c r="I36" s="302"/>
      <c r="J36" s="302"/>
      <c r="K36" s="189"/>
    </row>
    <row r="37" spans="2:11" ht="30.75" customHeight="1">
      <c r="B37" s="192"/>
      <c r="C37" s="193"/>
      <c r="D37" s="191"/>
      <c r="E37" s="194" t="s">
        <v>633</v>
      </c>
      <c r="F37" s="191"/>
      <c r="G37" s="302" t="s">
        <v>634</v>
      </c>
      <c r="H37" s="302"/>
      <c r="I37" s="302"/>
      <c r="J37" s="302"/>
      <c r="K37" s="189"/>
    </row>
    <row r="38" spans="2:11" ht="15" customHeight="1">
      <c r="B38" s="192"/>
      <c r="C38" s="193"/>
      <c r="D38" s="191"/>
      <c r="E38" s="194" t="s">
        <v>53</v>
      </c>
      <c r="F38" s="191"/>
      <c r="G38" s="302" t="s">
        <v>635</v>
      </c>
      <c r="H38" s="302"/>
      <c r="I38" s="302"/>
      <c r="J38" s="302"/>
      <c r="K38" s="189"/>
    </row>
    <row r="39" spans="2:11" ht="15" customHeight="1">
      <c r="B39" s="192"/>
      <c r="C39" s="193"/>
      <c r="D39" s="191"/>
      <c r="E39" s="194" t="s">
        <v>54</v>
      </c>
      <c r="F39" s="191"/>
      <c r="G39" s="302" t="s">
        <v>636</v>
      </c>
      <c r="H39" s="302"/>
      <c r="I39" s="302"/>
      <c r="J39" s="302"/>
      <c r="K39" s="189"/>
    </row>
    <row r="40" spans="2:11" ht="15" customHeight="1">
      <c r="B40" s="192"/>
      <c r="C40" s="193"/>
      <c r="D40" s="191"/>
      <c r="E40" s="194" t="s">
        <v>113</v>
      </c>
      <c r="F40" s="191"/>
      <c r="G40" s="302" t="s">
        <v>637</v>
      </c>
      <c r="H40" s="302"/>
      <c r="I40" s="302"/>
      <c r="J40" s="302"/>
      <c r="K40" s="189"/>
    </row>
    <row r="41" spans="2:11" ht="15" customHeight="1">
      <c r="B41" s="192"/>
      <c r="C41" s="193"/>
      <c r="D41" s="191"/>
      <c r="E41" s="194" t="s">
        <v>114</v>
      </c>
      <c r="F41" s="191"/>
      <c r="G41" s="302" t="s">
        <v>638</v>
      </c>
      <c r="H41" s="302"/>
      <c r="I41" s="302"/>
      <c r="J41" s="302"/>
      <c r="K41" s="189"/>
    </row>
    <row r="42" spans="2:11" ht="15" customHeight="1">
      <c r="B42" s="192"/>
      <c r="C42" s="193"/>
      <c r="D42" s="191"/>
      <c r="E42" s="194" t="s">
        <v>639</v>
      </c>
      <c r="F42" s="191"/>
      <c r="G42" s="302" t="s">
        <v>640</v>
      </c>
      <c r="H42" s="302"/>
      <c r="I42" s="302"/>
      <c r="J42" s="302"/>
      <c r="K42" s="189"/>
    </row>
    <row r="43" spans="2:11" ht="15" customHeight="1">
      <c r="B43" s="192"/>
      <c r="C43" s="193"/>
      <c r="D43" s="191"/>
      <c r="E43" s="194"/>
      <c r="F43" s="191"/>
      <c r="G43" s="302" t="s">
        <v>641</v>
      </c>
      <c r="H43" s="302"/>
      <c r="I43" s="302"/>
      <c r="J43" s="302"/>
      <c r="K43" s="189"/>
    </row>
    <row r="44" spans="2:11" ht="15" customHeight="1">
      <c r="B44" s="192"/>
      <c r="C44" s="193"/>
      <c r="D44" s="191"/>
      <c r="E44" s="194" t="s">
        <v>642</v>
      </c>
      <c r="F44" s="191"/>
      <c r="G44" s="302" t="s">
        <v>643</v>
      </c>
      <c r="H44" s="302"/>
      <c r="I44" s="302"/>
      <c r="J44" s="302"/>
      <c r="K44" s="189"/>
    </row>
    <row r="45" spans="2:11" ht="15" customHeight="1">
      <c r="B45" s="192"/>
      <c r="C45" s="193"/>
      <c r="D45" s="191"/>
      <c r="E45" s="194" t="s">
        <v>116</v>
      </c>
      <c r="F45" s="191"/>
      <c r="G45" s="302" t="s">
        <v>644</v>
      </c>
      <c r="H45" s="302"/>
      <c r="I45" s="302"/>
      <c r="J45" s="302"/>
      <c r="K45" s="189"/>
    </row>
    <row r="46" spans="2:11" ht="12.75" customHeight="1">
      <c r="B46" s="192"/>
      <c r="C46" s="193"/>
      <c r="D46" s="191"/>
      <c r="E46" s="191"/>
      <c r="F46" s="191"/>
      <c r="G46" s="191"/>
      <c r="H46" s="191"/>
      <c r="I46" s="191"/>
      <c r="J46" s="191"/>
      <c r="K46" s="189"/>
    </row>
    <row r="47" spans="2:11" ht="15" customHeight="1">
      <c r="B47" s="192"/>
      <c r="C47" s="193"/>
      <c r="D47" s="302" t="s">
        <v>645</v>
      </c>
      <c r="E47" s="302"/>
      <c r="F47" s="302"/>
      <c r="G47" s="302"/>
      <c r="H47" s="302"/>
      <c r="I47" s="302"/>
      <c r="J47" s="302"/>
      <c r="K47" s="189"/>
    </row>
    <row r="48" spans="2:11" ht="15" customHeight="1">
      <c r="B48" s="192"/>
      <c r="C48" s="193"/>
      <c r="D48" s="193"/>
      <c r="E48" s="302" t="s">
        <v>646</v>
      </c>
      <c r="F48" s="302"/>
      <c r="G48" s="302"/>
      <c r="H48" s="302"/>
      <c r="I48" s="302"/>
      <c r="J48" s="302"/>
      <c r="K48" s="189"/>
    </row>
    <row r="49" spans="2:11" ht="15" customHeight="1">
      <c r="B49" s="192"/>
      <c r="C49" s="193"/>
      <c r="D49" s="193"/>
      <c r="E49" s="302" t="s">
        <v>647</v>
      </c>
      <c r="F49" s="302"/>
      <c r="G49" s="302"/>
      <c r="H49" s="302"/>
      <c r="I49" s="302"/>
      <c r="J49" s="302"/>
      <c r="K49" s="189"/>
    </row>
    <row r="50" spans="2:11" ht="15" customHeight="1">
      <c r="B50" s="192"/>
      <c r="C50" s="193"/>
      <c r="D50" s="193"/>
      <c r="E50" s="302" t="s">
        <v>648</v>
      </c>
      <c r="F50" s="302"/>
      <c r="G50" s="302"/>
      <c r="H50" s="302"/>
      <c r="I50" s="302"/>
      <c r="J50" s="302"/>
      <c r="K50" s="189"/>
    </row>
    <row r="51" spans="2:11" ht="15" customHeight="1">
      <c r="B51" s="192"/>
      <c r="C51" s="193"/>
      <c r="D51" s="302" t="s">
        <v>649</v>
      </c>
      <c r="E51" s="302"/>
      <c r="F51" s="302"/>
      <c r="G51" s="302"/>
      <c r="H51" s="302"/>
      <c r="I51" s="302"/>
      <c r="J51" s="302"/>
      <c r="K51" s="189"/>
    </row>
    <row r="52" spans="2:11" ht="25.5" customHeight="1">
      <c r="B52" s="188"/>
      <c r="C52" s="304" t="s">
        <v>650</v>
      </c>
      <c r="D52" s="304"/>
      <c r="E52" s="304"/>
      <c r="F52" s="304"/>
      <c r="G52" s="304"/>
      <c r="H52" s="304"/>
      <c r="I52" s="304"/>
      <c r="J52" s="304"/>
      <c r="K52" s="189"/>
    </row>
    <row r="53" spans="2:11" ht="5.25" customHeight="1">
      <c r="B53" s="188"/>
      <c r="C53" s="190"/>
      <c r="D53" s="190"/>
      <c r="E53" s="190"/>
      <c r="F53" s="190"/>
      <c r="G53" s="190"/>
      <c r="H53" s="190"/>
      <c r="I53" s="190"/>
      <c r="J53" s="190"/>
      <c r="K53" s="189"/>
    </row>
    <row r="54" spans="2:11" ht="15" customHeight="1">
      <c r="B54" s="188"/>
      <c r="C54" s="302" t="s">
        <v>651</v>
      </c>
      <c r="D54" s="302"/>
      <c r="E54" s="302"/>
      <c r="F54" s="302"/>
      <c r="G54" s="302"/>
      <c r="H54" s="302"/>
      <c r="I54" s="302"/>
      <c r="J54" s="302"/>
      <c r="K54" s="189"/>
    </row>
    <row r="55" spans="2:11" ht="15" customHeight="1">
      <c r="B55" s="188"/>
      <c r="C55" s="302" t="s">
        <v>652</v>
      </c>
      <c r="D55" s="302"/>
      <c r="E55" s="302"/>
      <c r="F55" s="302"/>
      <c r="G55" s="302"/>
      <c r="H55" s="302"/>
      <c r="I55" s="302"/>
      <c r="J55" s="302"/>
      <c r="K55" s="189"/>
    </row>
    <row r="56" spans="2:11" ht="12.75" customHeight="1">
      <c r="B56" s="188"/>
      <c r="C56" s="191"/>
      <c r="D56" s="191"/>
      <c r="E56" s="191"/>
      <c r="F56" s="191"/>
      <c r="G56" s="191"/>
      <c r="H56" s="191"/>
      <c r="I56" s="191"/>
      <c r="J56" s="191"/>
      <c r="K56" s="189"/>
    </row>
    <row r="57" spans="2:11" ht="15" customHeight="1">
      <c r="B57" s="188"/>
      <c r="C57" s="302" t="s">
        <v>653</v>
      </c>
      <c r="D57" s="302"/>
      <c r="E57" s="302"/>
      <c r="F57" s="302"/>
      <c r="G57" s="302"/>
      <c r="H57" s="302"/>
      <c r="I57" s="302"/>
      <c r="J57" s="302"/>
      <c r="K57" s="189"/>
    </row>
    <row r="58" spans="2:11" ht="15" customHeight="1">
      <c r="B58" s="188"/>
      <c r="C58" s="193"/>
      <c r="D58" s="302" t="s">
        <v>654</v>
      </c>
      <c r="E58" s="302"/>
      <c r="F58" s="302"/>
      <c r="G58" s="302"/>
      <c r="H58" s="302"/>
      <c r="I58" s="302"/>
      <c r="J58" s="302"/>
      <c r="K58" s="189"/>
    </row>
    <row r="59" spans="2:11" ht="15" customHeight="1">
      <c r="B59" s="188"/>
      <c r="C59" s="193"/>
      <c r="D59" s="302" t="s">
        <v>655</v>
      </c>
      <c r="E59" s="302"/>
      <c r="F59" s="302"/>
      <c r="G59" s="302"/>
      <c r="H59" s="302"/>
      <c r="I59" s="302"/>
      <c r="J59" s="302"/>
      <c r="K59" s="189"/>
    </row>
    <row r="60" spans="2:11" ht="15" customHeight="1">
      <c r="B60" s="188"/>
      <c r="C60" s="193"/>
      <c r="D60" s="302" t="s">
        <v>656</v>
      </c>
      <c r="E60" s="302"/>
      <c r="F60" s="302"/>
      <c r="G60" s="302"/>
      <c r="H60" s="302"/>
      <c r="I60" s="302"/>
      <c r="J60" s="302"/>
      <c r="K60" s="189"/>
    </row>
    <row r="61" spans="2:11" ht="15" customHeight="1">
      <c r="B61" s="188"/>
      <c r="C61" s="193"/>
      <c r="D61" s="302" t="s">
        <v>657</v>
      </c>
      <c r="E61" s="302"/>
      <c r="F61" s="302"/>
      <c r="G61" s="302"/>
      <c r="H61" s="302"/>
      <c r="I61" s="302"/>
      <c r="J61" s="302"/>
      <c r="K61" s="189"/>
    </row>
    <row r="62" spans="2:11" ht="15" customHeight="1">
      <c r="B62" s="188"/>
      <c r="C62" s="193"/>
      <c r="D62" s="306" t="s">
        <v>658</v>
      </c>
      <c r="E62" s="306"/>
      <c r="F62" s="306"/>
      <c r="G62" s="306"/>
      <c r="H62" s="306"/>
      <c r="I62" s="306"/>
      <c r="J62" s="306"/>
      <c r="K62" s="189"/>
    </row>
    <row r="63" spans="2:11" ht="15" customHeight="1">
      <c r="B63" s="188"/>
      <c r="C63" s="193"/>
      <c r="D63" s="302" t="s">
        <v>659</v>
      </c>
      <c r="E63" s="302"/>
      <c r="F63" s="302"/>
      <c r="G63" s="302"/>
      <c r="H63" s="302"/>
      <c r="I63" s="302"/>
      <c r="J63" s="302"/>
      <c r="K63" s="189"/>
    </row>
    <row r="64" spans="2:11" ht="12.75" customHeight="1">
      <c r="B64" s="188"/>
      <c r="C64" s="193"/>
      <c r="D64" s="193"/>
      <c r="E64" s="196"/>
      <c r="F64" s="193"/>
      <c r="G64" s="193"/>
      <c r="H64" s="193"/>
      <c r="I64" s="193"/>
      <c r="J64" s="193"/>
      <c r="K64" s="189"/>
    </row>
    <row r="65" spans="2:11" ht="15" customHeight="1">
      <c r="B65" s="188"/>
      <c r="C65" s="193"/>
      <c r="D65" s="302" t="s">
        <v>660</v>
      </c>
      <c r="E65" s="302"/>
      <c r="F65" s="302"/>
      <c r="G65" s="302"/>
      <c r="H65" s="302"/>
      <c r="I65" s="302"/>
      <c r="J65" s="302"/>
      <c r="K65" s="189"/>
    </row>
    <row r="66" spans="2:11" ht="15" customHeight="1">
      <c r="B66" s="188"/>
      <c r="C66" s="193"/>
      <c r="D66" s="306" t="s">
        <v>661</v>
      </c>
      <c r="E66" s="306"/>
      <c r="F66" s="306"/>
      <c r="G66" s="306"/>
      <c r="H66" s="306"/>
      <c r="I66" s="306"/>
      <c r="J66" s="306"/>
      <c r="K66" s="189"/>
    </row>
    <row r="67" spans="2:11" ht="15" customHeight="1">
      <c r="B67" s="188"/>
      <c r="C67" s="193"/>
      <c r="D67" s="302" t="s">
        <v>662</v>
      </c>
      <c r="E67" s="302"/>
      <c r="F67" s="302"/>
      <c r="G67" s="302"/>
      <c r="H67" s="302"/>
      <c r="I67" s="302"/>
      <c r="J67" s="302"/>
      <c r="K67" s="189"/>
    </row>
    <row r="68" spans="2:11" ht="15" customHeight="1">
      <c r="B68" s="188"/>
      <c r="C68" s="193"/>
      <c r="D68" s="302" t="s">
        <v>663</v>
      </c>
      <c r="E68" s="302"/>
      <c r="F68" s="302"/>
      <c r="G68" s="302"/>
      <c r="H68" s="302"/>
      <c r="I68" s="302"/>
      <c r="J68" s="302"/>
      <c r="K68" s="189"/>
    </row>
    <row r="69" spans="2:11" ht="15" customHeight="1">
      <c r="B69" s="188"/>
      <c r="C69" s="193"/>
      <c r="D69" s="302" t="s">
        <v>664</v>
      </c>
      <c r="E69" s="302"/>
      <c r="F69" s="302"/>
      <c r="G69" s="302"/>
      <c r="H69" s="302"/>
      <c r="I69" s="302"/>
      <c r="J69" s="302"/>
      <c r="K69" s="189"/>
    </row>
    <row r="70" spans="2:11" ht="15" customHeight="1">
      <c r="B70" s="188"/>
      <c r="C70" s="193"/>
      <c r="D70" s="302" t="s">
        <v>665</v>
      </c>
      <c r="E70" s="302"/>
      <c r="F70" s="302"/>
      <c r="G70" s="302"/>
      <c r="H70" s="302"/>
      <c r="I70" s="302"/>
      <c r="J70" s="302"/>
      <c r="K70" s="189"/>
    </row>
    <row r="71" spans="2:11" ht="12.75" customHeight="1">
      <c r="B71" s="197"/>
      <c r="C71" s="198"/>
      <c r="D71" s="198"/>
      <c r="E71" s="198"/>
      <c r="F71" s="198"/>
      <c r="G71" s="198"/>
      <c r="H71" s="198"/>
      <c r="I71" s="198"/>
      <c r="J71" s="198"/>
      <c r="K71" s="199"/>
    </row>
    <row r="72" spans="2:11" ht="18.75" customHeight="1">
      <c r="B72" s="200"/>
      <c r="C72" s="200"/>
      <c r="D72" s="200"/>
      <c r="E72" s="200"/>
      <c r="F72" s="200"/>
      <c r="G72" s="200"/>
      <c r="H72" s="200"/>
      <c r="I72" s="200"/>
      <c r="J72" s="200"/>
      <c r="K72" s="201"/>
    </row>
    <row r="73" spans="2:11" ht="18.75" customHeight="1">
      <c r="B73" s="201"/>
      <c r="C73" s="201"/>
      <c r="D73" s="201"/>
      <c r="E73" s="201"/>
      <c r="F73" s="201"/>
      <c r="G73" s="201"/>
      <c r="H73" s="201"/>
      <c r="I73" s="201"/>
      <c r="J73" s="201"/>
      <c r="K73" s="201"/>
    </row>
    <row r="74" spans="2:11" ht="7.5" customHeight="1">
      <c r="B74" s="202"/>
      <c r="C74" s="203"/>
      <c r="D74" s="203"/>
      <c r="E74" s="203"/>
      <c r="F74" s="203"/>
      <c r="G74" s="203"/>
      <c r="H74" s="203"/>
      <c r="I74" s="203"/>
      <c r="J74" s="203"/>
      <c r="K74" s="204"/>
    </row>
    <row r="75" spans="2:11" ht="45" customHeight="1">
      <c r="B75" s="205"/>
      <c r="C75" s="305" t="s">
        <v>666</v>
      </c>
      <c r="D75" s="305"/>
      <c r="E75" s="305"/>
      <c r="F75" s="305"/>
      <c r="G75" s="305"/>
      <c r="H75" s="305"/>
      <c r="I75" s="305"/>
      <c r="J75" s="305"/>
      <c r="K75" s="206"/>
    </row>
    <row r="76" spans="2:11" ht="17.25" customHeight="1">
      <c r="B76" s="205"/>
      <c r="C76" s="207" t="s">
        <v>667</v>
      </c>
      <c r="D76" s="207"/>
      <c r="E76" s="207"/>
      <c r="F76" s="207" t="s">
        <v>668</v>
      </c>
      <c r="G76" s="208"/>
      <c r="H76" s="207" t="s">
        <v>54</v>
      </c>
      <c r="I76" s="207" t="s">
        <v>57</v>
      </c>
      <c r="J76" s="207" t="s">
        <v>669</v>
      </c>
      <c r="K76" s="206"/>
    </row>
    <row r="77" spans="2:11" ht="17.25" customHeight="1">
      <c r="B77" s="205"/>
      <c r="C77" s="209" t="s">
        <v>670</v>
      </c>
      <c r="D77" s="209"/>
      <c r="E77" s="209"/>
      <c r="F77" s="210" t="s">
        <v>671</v>
      </c>
      <c r="G77" s="211"/>
      <c r="H77" s="209"/>
      <c r="I77" s="209"/>
      <c r="J77" s="209" t="s">
        <v>672</v>
      </c>
      <c r="K77" s="206"/>
    </row>
    <row r="78" spans="2:11" ht="5.25" customHeight="1">
      <c r="B78" s="205"/>
      <c r="C78" s="212"/>
      <c r="D78" s="212"/>
      <c r="E78" s="212"/>
      <c r="F78" s="212"/>
      <c r="G78" s="213"/>
      <c r="H78" s="212"/>
      <c r="I78" s="212"/>
      <c r="J78" s="212"/>
      <c r="K78" s="206"/>
    </row>
    <row r="79" spans="2:11" ht="15" customHeight="1">
      <c r="B79" s="205"/>
      <c r="C79" s="194" t="s">
        <v>53</v>
      </c>
      <c r="D79" s="214"/>
      <c r="E79" s="214"/>
      <c r="F79" s="215" t="s">
        <v>673</v>
      </c>
      <c r="G79" s="216"/>
      <c r="H79" s="194" t="s">
        <v>674</v>
      </c>
      <c r="I79" s="194" t="s">
        <v>675</v>
      </c>
      <c r="J79" s="194">
        <v>20</v>
      </c>
      <c r="K79" s="206"/>
    </row>
    <row r="80" spans="2:11" ht="15" customHeight="1">
      <c r="B80" s="205"/>
      <c r="C80" s="194" t="s">
        <v>676</v>
      </c>
      <c r="D80" s="194"/>
      <c r="E80" s="194"/>
      <c r="F80" s="215" t="s">
        <v>673</v>
      </c>
      <c r="G80" s="216"/>
      <c r="H80" s="194" t="s">
        <v>677</v>
      </c>
      <c r="I80" s="194" t="s">
        <v>675</v>
      </c>
      <c r="J80" s="194">
        <v>120</v>
      </c>
      <c r="K80" s="206"/>
    </row>
    <row r="81" spans="2:11" ht="15" customHeight="1">
      <c r="B81" s="217"/>
      <c r="C81" s="194" t="s">
        <v>678</v>
      </c>
      <c r="D81" s="194"/>
      <c r="E81" s="194"/>
      <c r="F81" s="215" t="s">
        <v>679</v>
      </c>
      <c r="G81" s="216"/>
      <c r="H81" s="194" t="s">
        <v>680</v>
      </c>
      <c r="I81" s="194" t="s">
        <v>675</v>
      </c>
      <c r="J81" s="194">
        <v>50</v>
      </c>
      <c r="K81" s="206"/>
    </row>
    <row r="82" spans="2:11" ht="15" customHeight="1">
      <c r="B82" s="217"/>
      <c r="C82" s="194" t="s">
        <v>681</v>
      </c>
      <c r="D82" s="194"/>
      <c r="E82" s="194"/>
      <c r="F82" s="215" t="s">
        <v>673</v>
      </c>
      <c r="G82" s="216"/>
      <c r="H82" s="194" t="s">
        <v>682</v>
      </c>
      <c r="I82" s="194" t="s">
        <v>683</v>
      </c>
      <c r="J82" s="194"/>
      <c r="K82" s="206"/>
    </row>
    <row r="83" spans="2:11" ht="15" customHeight="1">
      <c r="B83" s="217"/>
      <c r="C83" s="194" t="s">
        <v>684</v>
      </c>
      <c r="D83" s="194"/>
      <c r="E83" s="194"/>
      <c r="F83" s="215" t="s">
        <v>679</v>
      </c>
      <c r="G83" s="194"/>
      <c r="H83" s="194" t="s">
        <v>685</v>
      </c>
      <c r="I83" s="194" t="s">
        <v>675</v>
      </c>
      <c r="J83" s="194">
        <v>15</v>
      </c>
      <c r="K83" s="206"/>
    </row>
    <row r="84" spans="2:11" ht="15" customHeight="1">
      <c r="B84" s="217"/>
      <c r="C84" s="194" t="s">
        <v>686</v>
      </c>
      <c r="D84" s="194"/>
      <c r="E84" s="194"/>
      <c r="F84" s="215" t="s">
        <v>679</v>
      </c>
      <c r="G84" s="194"/>
      <c r="H84" s="194" t="s">
        <v>687</v>
      </c>
      <c r="I84" s="194" t="s">
        <v>675</v>
      </c>
      <c r="J84" s="194">
        <v>15</v>
      </c>
      <c r="K84" s="206"/>
    </row>
    <row r="85" spans="2:11" ht="15" customHeight="1">
      <c r="B85" s="217"/>
      <c r="C85" s="194" t="s">
        <v>688</v>
      </c>
      <c r="D85" s="194"/>
      <c r="E85" s="194"/>
      <c r="F85" s="215" t="s">
        <v>679</v>
      </c>
      <c r="G85" s="194"/>
      <c r="H85" s="194" t="s">
        <v>689</v>
      </c>
      <c r="I85" s="194" t="s">
        <v>675</v>
      </c>
      <c r="J85" s="194">
        <v>20</v>
      </c>
      <c r="K85" s="206"/>
    </row>
    <row r="86" spans="2:11" ht="15" customHeight="1">
      <c r="B86" s="217"/>
      <c r="C86" s="194" t="s">
        <v>690</v>
      </c>
      <c r="D86" s="194"/>
      <c r="E86" s="194"/>
      <c r="F86" s="215" t="s">
        <v>679</v>
      </c>
      <c r="G86" s="194"/>
      <c r="H86" s="194" t="s">
        <v>691</v>
      </c>
      <c r="I86" s="194" t="s">
        <v>675</v>
      </c>
      <c r="J86" s="194">
        <v>20</v>
      </c>
      <c r="K86" s="206"/>
    </row>
    <row r="87" spans="2:11" ht="15" customHeight="1">
      <c r="B87" s="217"/>
      <c r="C87" s="194" t="s">
        <v>692</v>
      </c>
      <c r="D87" s="194"/>
      <c r="E87" s="194"/>
      <c r="F87" s="215" t="s">
        <v>679</v>
      </c>
      <c r="G87" s="216"/>
      <c r="H87" s="194" t="s">
        <v>693</v>
      </c>
      <c r="I87" s="194" t="s">
        <v>675</v>
      </c>
      <c r="J87" s="194">
        <v>50</v>
      </c>
      <c r="K87" s="206"/>
    </row>
    <row r="88" spans="2:11" ht="15" customHeight="1">
      <c r="B88" s="217"/>
      <c r="C88" s="194" t="s">
        <v>694</v>
      </c>
      <c r="D88" s="194"/>
      <c r="E88" s="194"/>
      <c r="F88" s="215" t="s">
        <v>679</v>
      </c>
      <c r="G88" s="216"/>
      <c r="H88" s="194" t="s">
        <v>695</v>
      </c>
      <c r="I88" s="194" t="s">
        <v>675</v>
      </c>
      <c r="J88" s="194">
        <v>20</v>
      </c>
      <c r="K88" s="206"/>
    </row>
    <row r="89" spans="2:11" ht="15" customHeight="1">
      <c r="B89" s="217"/>
      <c r="C89" s="194" t="s">
        <v>696</v>
      </c>
      <c r="D89" s="194"/>
      <c r="E89" s="194"/>
      <c r="F89" s="215" t="s">
        <v>679</v>
      </c>
      <c r="G89" s="216"/>
      <c r="H89" s="194" t="s">
        <v>697</v>
      </c>
      <c r="I89" s="194" t="s">
        <v>675</v>
      </c>
      <c r="J89" s="194">
        <v>20</v>
      </c>
      <c r="K89" s="206"/>
    </row>
    <row r="90" spans="2:11" ht="15" customHeight="1">
      <c r="B90" s="217"/>
      <c r="C90" s="194" t="s">
        <v>698</v>
      </c>
      <c r="D90" s="194"/>
      <c r="E90" s="194"/>
      <c r="F90" s="215" t="s">
        <v>679</v>
      </c>
      <c r="G90" s="216"/>
      <c r="H90" s="194" t="s">
        <v>699</v>
      </c>
      <c r="I90" s="194" t="s">
        <v>675</v>
      </c>
      <c r="J90" s="194">
        <v>50</v>
      </c>
      <c r="K90" s="206"/>
    </row>
    <row r="91" spans="2:11" ht="15" customHeight="1">
      <c r="B91" s="217"/>
      <c r="C91" s="194" t="s">
        <v>700</v>
      </c>
      <c r="D91" s="194"/>
      <c r="E91" s="194"/>
      <c r="F91" s="215" t="s">
        <v>679</v>
      </c>
      <c r="G91" s="216"/>
      <c r="H91" s="194" t="s">
        <v>700</v>
      </c>
      <c r="I91" s="194" t="s">
        <v>675</v>
      </c>
      <c r="J91" s="194">
        <v>50</v>
      </c>
      <c r="K91" s="206"/>
    </row>
    <row r="92" spans="2:11" ht="15" customHeight="1">
      <c r="B92" s="217"/>
      <c r="C92" s="194" t="s">
        <v>701</v>
      </c>
      <c r="D92" s="194"/>
      <c r="E92" s="194"/>
      <c r="F92" s="215" t="s">
        <v>679</v>
      </c>
      <c r="G92" s="216"/>
      <c r="H92" s="194" t="s">
        <v>702</v>
      </c>
      <c r="I92" s="194" t="s">
        <v>675</v>
      </c>
      <c r="J92" s="194">
        <v>255</v>
      </c>
      <c r="K92" s="206"/>
    </row>
    <row r="93" spans="2:11" ht="15" customHeight="1">
      <c r="B93" s="217"/>
      <c r="C93" s="194" t="s">
        <v>703</v>
      </c>
      <c r="D93" s="194"/>
      <c r="E93" s="194"/>
      <c r="F93" s="215" t="s">
        <v>673</v>
      </c>
      <c r="G93" s="216"/>
      <c r="H93" s="194" t="s">
        <v>704</v>
      </c>
      <c r="I93" s="194" t="s">
        <v>705</v>
      </c>
      <c r="J93" s="194"/>
      <c r="K93" s="206"/>
    </row>
    <row r="94" spans="2:11" ht="15" customHeight="1">
      <c r="B94" s="217"/>
      <c r="C94" s="194" t="s">
        <v>706</v>
      </c>
      <c r="D94" s="194"/>
      <c r="E94" s="194"/>
      <c r="F94" s="215" t="s">
        <v>673</v>
      </c>
      <c r="G94" s="216"/>
      <c r="H94" s="194" t="s">
        <v>707</v>
      </c>
      <c r="I94" s="194" t="s">
        <v>708</v>
      </c>
      <c r="J94" s="194"/>
      <c r="K94" s="206"/>
    </row>
    <row r="95" spans="2:11" ht="15" customHeight="1">
      <c r="B95" s="217"/>
      <c r="C95" s="194" t="s">
        <v>709</v>
      </c>
      <c r="D95" s="194"/>
      <c r="E95" s="194"/>
      <c r="F95" s="215" t="s">
        <v>673</v>
      </c>
      <c r="G95" s="216"/>
      <c r="H95" s="194" t="s">
        <v>709</v>
      </c>
      <c r="I95" s="194" t="s">
        <v>708</v>
      </c>
      <c r="J95" s="194"/>
      <c r="K95" s="206"/>
    </row>
    <row r="96" spans="2:11" ht="15" customHeight="1">
      <c r="B96" s="217"/>
      <c r="C96" s="194" t="s">
        <v>38</v>
      </c>
      <c r="D96" s="194"/>
      <c r="E96" s="194"/>
      <c r="F96" s="215" t="s">
        <v>673</v>
      </c>
      <c r="G96" s="216"/>
      <c r="H96" s="194" t="s">
        <v>710</v>
      </c>
      <c r="I96" s="194" t="s">
        <v>708</v>
      </c>
      <c r="J96" s="194"/>
      <c r="K96" s="206"/>
    </row>
    <row r="97" spans="2:11" ht="15" customHeight="1">
      <c r="B97" s="217"/>
      <c r="C97" s="194" t="s">
        <v>48</v>
      </c>
      <c r="D97" s="194"/>
      <c r="E97" s="194"/>
      <c r="F97" s="215" t="s">
        <v>673</v>
      </c>
      <c r="G97" s="216"/>
      <c r="H97" s="194" t="s">
        <v>711</v>
      </c>
      <c r="I97" s="194" t="s">
        <v>708</v>
      </c>
      <c r="J97" s="194"/>
      <c r="K97" s="206"/>
    </row>
    <row r="98" spans="2:11" ht="15" customHeight="1">
      <c r="B98" s="218"/>
      <c r="C98" s="219"/>
      <c r="D98" s="219"/>
      <c r="E98" s="219"/>
      <c r="F98" s="219"/>
      <c r="G98" s="219"/>
      <c r="H98" s="219"/>
      <c r="I98" s="219"/>
      <c r="J98" s="219"/>
      <c r="K98" s="220"/>
    </row>
    <row r="99" spans="2:11" ht="18.75" customHeight="1">
      <c r="B99" s="221"/>
      <c r="C99" s="222"/>
      <c r="D99" s="222"/>
      <c r="E99" s="222"/>
      <c r="F99" s="222"/>
      <c r="G99" s="222"/>
      <c r="H99" s="222"/>
      <c r="I99" s="222"/>
      <c r="J99" s="222"/>
      <c r="K99" s="221"/>
    </row>
    <row r="100" spans="2:11" ht="18.75" customHeight="1">
      <c r="B100" s="201"/>
      <c r="C100" s="201"/>
      <c r="D100" s="201"/>
      <c r="E100" s="201"/>
      <c r="F100" s="201"/>
      <c r="G100" s="201"/>
      <c r="H100" s="201"/>
      <c r="I100" s="201"/>
      <c r="J100" s="201"/>
      <c r="K100" s="201"/>
    </row>
    <row r="101" spans="2:11" ht="7.5" customHeight="1">
      <c r="B101" s="202"/>
      <c r="C101" s="203"/>
      <c r="D101" s="203"/>
      <c r="E101" s="203"/>
      <c r="F101" s="203"/>
      <c r="G101" s="203"/>
      <c r="H101" s="203"/>
      <c r="I101" s="203"/>
      <c r="J101" s="203"/>
      <c r="K101" s="204"/>
    </row>
    <row r="102" spans="2:11" ht="45" customHeight="1">
      <c r="B102" s="205"/>
      <c r="C102" s="305" t="s">
        <v>712</v>
      </c>
      <c r="D102" s="305"/>
      <c r="E102" s="305"/>
      <c r="F102" s="305"/>
      <c r="G102" s="305"/>
      <c r="H102" s="305"/>
      <c r="I102" s="305"/>
      <c r="J102" s="305"/>
      <c r="K102" s="206"/>
    </row>
    <row r="103" spans="2:11" ht="17.25" customHeight="1">
      <c r="B103" s="205"/>
      <c r="C103" s="207" t="s">
        <v>667</v>
      </c>
      <c r="D103" s="207"/>
      <c r="E103" s="207"/>
      <c r="F103" s="207" t="s">
        <v>668</v>
      </c>
      <c r="G103" s="208"/>
      <c r="H103" s="207" t="s">
        <v>54</v>
      </c>
      <c r="I103" s="207" t="s">
        <v>57</v>
      </c>
      <c r="J103" s="207" t="s">
        <v>669</v>
      </c>
      <c r="K103" s="206"/>
    </row>
    <row r="104" spans="2:11" ht="17.25" customHeight="1">
      <c r="B104" s="205"/>
      <c r="C104" s="209" t="s">
        <v>670</v>
      </c>
      <c r="D104" s="209"/>
      <c r="E104" s="209"/>
      <c r="F104" s="210" t="s">
        <v>671</v>
      </c>
      <c r="G104" s="211"/>
      <c r="H104" s="209"/>
      <c r="I104" s="209"/>
      <c r="J104" s="209" t="s">
        <v>672</v>
      </c>
      <c r="K104" s="206"/>
    </row>
    <row r="105" spans="2:11" ht="5.25" customHeight="1">
      <c r="B105" s="205"/>
      <c r="C105" s="207"/>
      <c r="D105" s="207"/>
      <c r="E105" s="207"/>
      <c r="F105" s="207"/>
      <c r="G105" s="223"/>
      <c r="H105" s="207"/>
      <c r="I105" s="207"/>
      <c r="J105" s="207"/>
      <c r="K105" s="206"/>
    </row>
    <row r="106" spans="2:11" ht="15" customHeight="1">
      <c r="B106" s="205"/>
      <c r="C106" s="194" t="s">
        <v>53</v>
      </c>
      <c r="D106" s="214"/>
      <c r="E106" s="214"/>
      <c r="F106" s="215" t="s">
        <v>673</v>
      </c>
      <c r="G106" s="194"/>
      <c r="H106" s="194" t="s">
        <v>713</v>
      </c>
      <c r="I106" s="194" t="s">
        <v>675</v>
      </c>
      <c r="J106" s="194">
        <v>20</v>
      </c>
      <c r="K106" s="206"/>
    </row>
    <row r="107" spans="2:11" ht="15" customHeight="1">
      <c r="B107" s="205"/>
      <c r="C107" s="194" t="s">
        <v>676</v>
      </c>
      <c r="D107" s="194"/>
      <c r="E107" s="194"/>
      <c r="F107" s="215" t="s">
        <v>673</v>
      </c>
      <c r="G107" s="194"/>
      <c r="H107" s="194" t="s">
        <v>713</v>
      </c>
      <c r="I107" s="194" t="s">
        <v>675</v>
      </c>
      <c r="J107" s="194">
        <v>120</v>
      </c>
      <c r="K107" s="206"/>
    </row>
    <row r="108" spans="2:11" ht="15" customHeight="1">
      <c r="B108" s="217"/>
      <c r="C108" s="194" t="s">
        <v>678</v>
      </c>
      <c r="D108" s="194"/>
      <c r="E108" s="194"/>
      <c r="F108" s="215" t="s">
        <v>679</v>
      </c>
      <c r="G108" s="194"/>
      <c r="H108" s="194" t="s">
        <v>713</v>
      </c>
      <c r="I108" s="194" t="s">
        <v>675</v>
      </c>
      <c r="J108" s="194">
        <v>50</v>
      </c>
      <c r="K108" s="206"/>
    </row>
    <row r="109" spans="2:11" ht="15" customHeight="1">
      <c r="B109" s="217"/>
      <c r="C109" s="194" t="s">
        <v>681</v>
      </c>
      <c r="D109" s="194"/>
      <c r="E109" s="194"/>
      <c r="F109" s="215" t="s">
        <v>673</v>
      </c>
      <c r="G109" s="194"/>
      <c r="H109" s="194" t="s">
        <v>713</v>
      </c>
      <c r="I109" s="194" t="s">
        <v>683</v>
      </c>
      <c r="J109" s="194"/>
      <c r="K109" s="206"/>
    </row>
    <row r="110" spans="2:11" ht="15" customHeight="1">
      <c r="B110" s="217"/>
      <c r="C110" s="194" t="s">
        <v>692</v>
      </c>
      <c r="D110" s="194"/>
      <c r="E110" s="194"/>
      <c r="F110" s="215" t="s">
        <v>679</v>
      </c>
      <c r="G110" s="194"/>
      <c r="H110" s="194" t="s">
        <v>713</v>
      </c>
      <c r="I110" s="194" t="s">
        <v>675</v>
      </c>
      <c r="J110" s="194">
        <v>50</v>
      </c>
      <c r="K110" s="206"/>
    </row>
    <row r="111" spans="2:11" ht="15" customHeight="1">
      <c r="B111" s="217"/>
      <c r="C111" s="194" t="s">
        <v>700</v>
      </c>
      <c r="D111" s="194"/>
      <c r="E111" s="194"/>
      <c r="F111" s="215" t="s">
        <v>679</v>
      </c>
      <c r="G111" s="194"/>
      <c r="H111" s="194" t="s">
        <v>713</v>
      </c>
      <c r="I111" s="194" t="s">
        <v>675</v>
      </c>
      <c r="J111" s="194">
        <v>50</v>
      </c>
      <c r="K111" s="206"/>
    </row>
    <row r="112" spans="2:11" ht="15" customHeight="1">
      <c r="B112" s="217"/>
      <c r="C112" s="194" t="s">
        <v>698</v>
      </c>
      <c r="D112" s="194"/>
      <c r="E112" s="194"/>
      <c r="F112" s="215" t="s">
        <v>679</v>
      </c>
      <c r="G112" s="194"/>
      <c r="H112" s="194" t="s">
        <v>713</v>
      </c>
      <c r="I112" s="194" t="s">
        <v>675</v>
      </c>
      <c r="J112" s="194">
        <v>50</v>
      </c>
      <c r="K112" s="206"/>
    </row>
    <row r="113" spans="2:11" ht="15" customHeight="1">
      <c r="B113" s="217"/>
      <c r="C113" s="194" t="s">
        <v>53</v>
      </c>
      <c r="D113" s="194"/>
      <c r="E113" s="194"/>
      <c r="F113" s="215" t="s">
        <v>673</v>
      </c>
      <c r="G113" s="194"/>
      <c r="H113" s="194" t="s">
        <v>714</v>
      </c>
      <c r="I113" s="194" t="s">
        <v>675</v>
      </c>
      <c r="J113" s="194">
        <v>20</v>
      </c>
      <c r="K113" s="206"/>
    </row>
    <row r="114" spans="2:11" ht="15" customHeight="1">
      <c r="B114" s="217"/>
      <c r="C114" s="194" t="s">
        <v>715</v>
      </c>
      <c r="D114" s="194"/>
      <c r="E114" s="194"/>
      <c r="F114" s="215" t="s">
        <v>673</v>
      </c>
      <c r="G114" s="194"/>
      <c r="H114" s="194" t="s">
        <v>716</v>
      </c>
      <c r="I114" s="194" t="s">
        <v>675</v>
      </c>
      <c r="J114" s="194">
        <v>120</v>
      </c>
      <c r="K114" s="206"/>
    </row>
    <row r="115" spans="2:11" ht="15" customHeight="1">
      <c r="B115" s="217"/>
      <c r="C115" s="194" t="s">
        <v>38</v>
      </c>
      <c r="D115" s="194"/>
      <c r="E115" s="194"/>
      <c r="F115" s="215" t="s">
        <v>673</v>
      </c>
      <c r="G115" s="194"/>
      <c r="H115" s="194" t="s">
        <v>717</v>
      </c>
      <c r="I115" s="194" t="s">
        <v>708</v>
      </c>
      <c r="J115" s="194"/>
      <c r="K115" s="206"/>
    </row>
    <row r="116" spans="2:11" ht="15" customHeight="1">
      <c r="B116" s="217"/>
      <c r="C116" s="194" t="s">
        <v>48</v>
      </c>
      <c r="D116" s="194"/>
      <c r="E116" s="194"/>
      <c r="F116" s="215" t="s">
        <v>673</v>
      </c>
      <c r="G116" s="194"/>
      <c r="H116" s="194" t="s">
        <v>718</v>
      </c>
      <c r="I116" s="194" t="s">
        <v>708</v>
      </c>
      <c r="J116" s="194"/>
      <c r="K116" s="206"/>
    </row>
    <row r="117" spans="2:11" ht="15" customHeight="1">
      <c r="B117" s="217"/>
      <c r="C117" s="194" t="s">
        <v>57</v>
      </c>
      <c r="D117" s="194"/>
      <c r="E117" s="194"/>
      <c r="F117" s="215" t="s">
        <v>673</v>
      </c>
      <c r="G117" s="194"/>
      <c r="H117" s="194" t="s">
        <v>719</v>
      </c>
      <c r="I117" s="194" t="s">
        <v>720</v>
      </c>
      <c r="J117" s="194"/>
      <c r="K117" s="206"/>
    </row>
    <row r="118" spans="2:11" ht="15" customHeight="1">
      <c r="B118" s="218"/>
      <c r="C118" s="224"/>
      <c r="D118" s="224"/>
      <c r="E118" s="224"/>
      <c r="F118" s="224"/>
      <c r="G118" s="224"/>
      <c r="H118" s="224"/>
      <c r="I118" s="224"/>
      <c r="J118" s="224"/>
      <c r="K118" s="220"/>
    </row>
    <row r="119" spans="2:11" ht="18.75" customHeight="1">
      <c r="B119" s="225"/>
      <c r="C119" s="226"/>
      <c r="D119" s="226"/>
      <c r="E119" s="226"/>
      <c r="F119" s="227"/>
      <c r="G119" s="226"/>
      <c r="H119" s="226"/>
      <c r="I119" s="226"/>
      <c r="J119" s="226"/>
      <c r="K119" s="225"/>
    </row>
    <row r="120" spans="2:11" ht="18.75" customHeight="1">
      <c r="B120" s="201"/>
      <c r="C120" s="201"/>
      <c r="D120" s="201"/>
      <c r="E120" s="201"/>
      <c r="F120" s="201"/>
      <c r="G120" s="201"/>
      <c r="H120" s="201"/>
      <c r="I120" s="201"/>
      <c r="J120" s="201"/>
      <c r="K120" s="201"/>
    </row>
    <row r="121" spans="2:11" ht="7.5" customHeight="1">
      <c r="B121" s="228"/>
      <c r="C121" s="229"/>
      <c r="D121" s="229"/>
      <c r="E121" s="229"/>
      <c r="F121" s="229"/>
      <c r="G121" s="229"/>
      <c r="H121" s="229"/>
      <c r="I121" s="229"/>
      <c r="J121" s="229"/>
      <c r="K121" s="230"/>
    </row>
    <row r="122" spans="2:11" ht="45" customHeight="1">
      <c r="B122" s="231"/>
      <c r="C122" s="303" t="s">
        <v>721</v>
      </c>
      <c r="D122" s="303"/>
      <c r="E122" s="303"/>
      <c r="F122" s="303"/>
      <c r="G122" s="303"/>
      <c r="H122" s="303"/>
      <c r="I122" s="303"/>
      <c r="J122" s="303"/>
      <c r="K122" s="232"/>
    </row>
    <row r="123" spans="2:11" ht="17.25" customHeight="1">
      <c r="B123" s="233"/>
      <c r="C123" s="207" t="s">
        <v>667</v>
      </c>
      <c r="D123" s="207"/>
      <c r="E123" s="207"/>
      <c r="F123" s="207" t="s">
        <v>668</v>
      </c>
      <c r="G123" s="208"/>
      <c r="H123" s="207" t="s">
        <v>54</v>
      </c>
      <c r="I123" s="207" t="s">
        <v>57</v>
      </c>
      <c r="J123" s="207" t="s">
        <v>669</v>
      </c>
      <c r="K123" s="234"/>
    </row>
    <row r="124" spans="2:11" ht="17.25" customHeight="1">
      <c r="B124" s="233"/>
      <c r="C124" s="209" t="s">
        <v>670</v>
      </c>
      <c r="D124" s="209"/>
      <c r="E124" s="209"/>
      <c r="F124" s="210" t="s">
        <v>671</v>
      </c>
      <c r="G124" s="211"/>
      <c r="H124" s="209"/>
      <c r="I124" s="209"/>
      <c r="J124" s="209" t="s">
        <v>672</v>
      </c>
      <c r="K124" s="234"/>
    </row>
    <row r="125" spans="2:11" ht="5.25" customHeight="1">
      <c r="B125" s="235"/>
      <c r="C125" s="212"/>
      <c r="D125" s="212"/>
      <c r="E125" s="212"/>
      <c r="F125" s="212"/>
      <c r="G125" s="236"/>
      <c r="H125" s="212"/>
      <c r="I125" s="212"/>
      <c r="J125" s="212"/>
      <c r="K125" s="237"/>
    </row>
    <row r="126" spans="2:11" ht="15" customHeight="1">
      <c r="B126" s="235"/>
      <c r="C126" s="194" t="s">
        <v>676</v>
      </c>
      <c r="D126" s="214"/>
      <c r="E126" s="214"/>
      <c r="F126" s="215" t="s">
        <v>673</v>
      </c>
      <c r="G126" s="194"/>
      <c r="H126" s="194" t="s">
        <v>713</v>
      </c>
      <c r="I126" s="194" t="s">
        <v>675</v>
      </c>
      <c r="J126" s="194">
        <v>120</v>
      </c>
      <c r="K126" s="238"/>
    </row>
    <row r="127" spans="2:11" ht="15" customHeight="1">
      <c r="B127" s="235"/>
      <c r="C127" s="194" t="s">
        <v>722</v>
      </c>
      <c r="D127" s="194"/>
      <c r="E127" s="194"/>
      <c r="F127" s="215" t="s">
        <v>673</v>
      </c>
      <c r="G127" s="194"/>
      <c r="H127" s="194" t="s">
        <v>723</v>
      </c>
      <c r="I127" s="194" t="s">
        <v>675</v>
      </c>
      <c r="J127" s="194" t="s">
        <v>724</v>
      </c>
      <c r="K127" s="238"/>
    </row>
    <row r="128" spans="2:11" ht="15" customHeight="1">
      <c r="B128" s="235"/>
      <c r="C128" s="194" t="s">
        <v>621</v>
      </c>
      <c r="D128" s="194"/>
      <c r="E128" s="194"/>
      <c r="F128" s="215" t="s">
        <v>673</v>
      </c>
      <c r="G128" s="194"/>
      <c r="H128" s="194" t="s">
        <v>725</v>
      </c>
      <c r="I128" s="194" t="s">
        <v>675</v>
      </c>
      <c r="J128" s="194" t="s">
        <v>724</v>
      </c>
      <c r="K128" s="238"/>
    </row>
    <row r="129" spans="2:11" ht="15" customHeight="1">
      <c r="B129" s="235"/>
      <c r="C129" s="194" t="s">
        <v>684</v>
      </c>
      <c r="D129" s="194"/>
      <c r="E129" s="194"/>
      <c r="F129" s="215" t="s">
        <v>679</v>
      </c>
      <c r="G129" s="194"/>
      <c r="H129" s="194" t="s">
        <v>685</v>
      </c>
      <c r="I129" s="194" t="s">
        <v>675</v>
      </c>
      <c r="J129" s="194">
        <v>15</v>
      </c>
      <c r="K129" s="238"/>
    </row>
    <row r="130" spans="2:11" ht="15" customHeight="1">
      <c r="B130" s="235"/>
      <c r="C130" s="194" t="s">
        <v>686</v>
      </c>
      <c r="D130" s="194"/>
      <c r="E130" s="194"/>
      <c r="F130" s="215" t="s">
        <v>679</v>
      </c>
      <c r="G130" s="194"/>
      <c r="H130" s="194" t="s">
        <v>687</v>
      </c>
      <c r="I130" s="194" t="s">
        <v>675</v>
      </c>
      <c r="J130" s="194">
        <v>15</v>
      </c>
      <c r="K130" s="238"/>
    </row>
    <row r="131" spans="2:11" ht="15" customHeight="1">
      <c r="B131" s="235"/>
      <c r="C131" s="194" t="s">
        <v>688</v>
      </c>
      <c r="D131" s="194"/>
      <c r="E131" s="194"/>
      <c r="F131" s="215" t="s">
        <v>679</v>
      </c>
      <c r="G131" s="194"/>
      <c r="H131" s="194" t="s">
        <v>689</v>
      </c>
      <c r="I131" s="194" t="s">
        <v>675</v>
      </c>
      <c r="J131" s="194">
        <v>20</v>
      </c>
      <c r="K131" s="238"/>
    </row>
    <row r="132" spans="2:11" ht="15" customHeight="1">
      <c r="B132" s="235"/>
      <c r="C132" s="194" t="s">
        <v>690</v>
      </c>
      <c r="D132" s="194"/>
      <c r="E132" s="194"/>
      <c r="F132" s="215" t="s">
        <v>679</v>
      </c>
      <c r="G132" s="194"/>
      <c r="H132" s="194" t="s">
        <v>691</v>
      </c>
      <c r="I132" s="194" t="s">
        <v>675</v>
      </c>
      <c r="J132" s="194">
        <v>20</v>
      </c>
      <c r="K132" s="238"/>
    </row>
    <row r="133" spans="2:11" ht="15" customHeight="1">
      <c r="B133" s="235"/>
      <c r="C133" s="194" t="s">
        <v>678</v>
      </c>
      <c r="D133" s="194"/>
      <c r="E133" s="194"/>
      <c r="F133" s="215" t="s">
        <v>679</v>
      </c>
      <c r="G133" s="194"/>
      <c r="H133" s="194" t="s">
        <v>713</v>
      </c>
      <c r="I133" s="194" t="s">
        <v>675</v>
      </c>
      <c r="J133" s="194">
        <v>50</v>
      </c>
      <c r="K133" s="238"/>
    </row>
    <row r="134" spans="2:11" ht="15" customHeight="1">
      <c r="B134" s="235"/>
      <c r="C134" s="194" t="s">
        <v>692</v>
      </c>
      <c r="D134" s="194"/>
      <c r="E134" s="194"/>
      <c r="F134" s="215" t="s">
        <v>679</v>
      </c>
      <c r="G134" s="194"/>
      <c r="H134" s="194" t="s">
        <v>713</v>
      </c>
      <c r="I134" s="194" t="s">
        <v>675</v>
      </c>
      <c r="J134" s="194">
        <v>50</v>
      </c>
      <c r="K134" s="238"/>
    </row>
    <row r="135" spans="2:11" ht="15" customHeight="1">
      <c r="B135" s="235"/>
      <c r="C135" s="194" t="s">
        <v>698</v>
      </c>
      <c r="D135" s="194"/>
      <c r="E135" s="194"/>
      <c r="F135" s="215" t="s">
        <v>679</v>
      </c>
      <c r="G135" s="194"/>
      <c r="H135" s="194" t="s">
        <v>713</v>
      </c>
      <c r="I135" s="194" t="s">
        <v>675</v>
      </c>
      <c r="J135" s="194">
        <v>50</v>
      </c>
      <c r="K135" s="238"/>
    </row>
    <row r="136" spans="2:11" ht="15" customHeight="1">
      <c r="B136" s="235"/>
      <c r="C136" s="194" t="s">
        <v>700</v>
      </c>
      <c r="D136" s="194"/>
      <c r="E136" s="194"/>
      <c r="F136" s="215" t="s">
        <v>679</v>
      </c>
      <c r="G136" s="194"/>
      <c r="H136" s="194" t="s">
        <v>713</v>
      </c>
      <c r="I136" s="194" t="s">
        <v>675</v>
      </c>
      <c r="J136" s="194">
        <v>50</v>
      </c>
      <c r="K136" s="238"/>
    </row>
    <row r="137" spans="2:11" ht="15" customHeight="1">
      <c r="B137" s="235"/>
      <c r="C137" s="194" t="s">
        <v>701</v>
      </c>
      <c r="D137" s="194"/>
      <c r="E137" s="194"/>
      <c r="F137" s="215" t="s">
        <v>679</v>
      </c>
      <c r="G137" s="194"/>
      <c r="H137" s="194" t="s">
        <v>726</v>
      </c>
      <c r="I137" s="194" t="s">
        <v>675</v>
      </c>
      <c r="J137" s="194">
        <v>255</v>
      </c>
      <c r="K137" s="238"/>
    </row>
    <row r="138" spans="2:11" ht="15" customHeight="1">
      <c r="B138" s="235"/>
      <c r="C138" s="194" t="s">
        <v>703</v>
      </c>
      <c r="D138" s="194"/>
      <c r="E138" s="194"/>
      <c r="F138" s="215" t="s">
        <v>673</v>
      </c>
      <c r="G138" s="194"/>
      <c r="H138" s="194" t="s">
        <v>727</v>
      </c>
      <c r="I138" s="194" t="s">
        <v>705</v>
      </c>
      <c r="J138" s="194"/>
      <c r="K138" s="238"/>
    </row>
    <row r="139" spans="2:11" ht="15" customHeight="1">
      <c r="B139" s="235"/>
      <c r="C139" s="194" t="s">
        <v>706</v>
      </c>
      <c r="D139" s="194"/>
      <c r="E139" s="194"/>
      <c r="F139" s="215" t="s">
        <v>673</v>
      </c>
      <c r="G139" s="194"/>
      <c r="H139" s="194" t="s">
        <v>728</v>
      </c>
      <c r="I139" s="194" t="s">
        <v>708</v>
      </c>
      <c r="J139" s="194"/>
      <c r="K139" s="238"/>
    </row>
    <row r="140" spans="2:11" ht="15" customHeight="1">
      <c r="B140" s="235"/>
      <c r="C140" s="194" t="s">
        <v>709</v>
      </c>
      <c r="D140" s="194"/>
      <c r="E140" s="194"/>
      <c r="F140" s="215" t="s">
        <v>673</v>
      </c>
      <c r="G140" s="194"/>
      <c r="H140" s="194" t="s">
        <v>709</v>
      </c>
      <c r="I140" s="194" t="s">
        <v>708</v>
      </c>
      <c r="J140" s="194"/>
      <c r="K140" s="238"/>
    </row>
    <row r="141" spans="2:11" ht="15" customHeight="1">
      <c r="B141" s="235"/>
      <c r="C141" s="194" t="s">
        <v>38</v>
      </c>
      <c r="D141" s="194"/>
      <c r="E141" s="194"/>
      <c r="F141" s="215" t="s">
        <v>673</v>
      </c>
      <c r="G141" s="194"/>
      <c r="H141" s="194" t="s">
        <v>729</v>
      </c>
      <c r="I141" s="194" t="s">
        <v>708</v>
      </c>
      <c r="J141" s="194"/>
      <c r="K141" s="238"/>
    </row>
    <row r="142" spans="2:11" ht="15" customHeight="1">
      <c r="B142" s="235"/>
      <c r="C142" s="194" t="s">
        <v>730</v>
      </c>
      <c r="D142" s="194"/>
      <c r="E142" s="194"/>
      <c r="F142" s="215" t="s">
        <v>673</v>
      </c>
      <c r="G142" s="194"/>
      <c r="H142" s="194" t="s">
        <v>731</v>
      </c>
      <c r="I142" s="194" t="s">
        <v>708</v>
      </c>
      <c r="J142" s="194"/>
      <c r="K142" s="238"/>
    </row>
    <row r="143" spans="2:11" ht="15" customHeight="1">
      <c r="B143" s="239"/>
      <c r="C143" s="240"/>
      <c r="D143" s="240"/>
      <c r="E143" s="240"/>
      <c r="F143" s="240"/>
      <c r="G143" s="240"/>
      <c r="H143" s="240"/>
      <c r="I143" s="240"/>
      <c r="J143" s="240"/>
      <c r="K143" s="241"/>
    </row>
    <row r="144" spans="2:11" ht="18.75" customHeight="1">
      <c r="B144" s="226"/>
      <c r="C144" s="226"/>
      <c r="D144" s="226"/>
      <c r="E144" s="226"/>
      <c r="F144" s="227"/>
      <c r="G144" s="226"/>
      <c r="H144" s="226"/>
      <c r="I144" s="226"/>
      <c r="J144" s="226"/>
      <c r="K144" s="226"/>
    </row>
    <row r="145" spans="2:11" ht="18.75" customHeight="1">
      <c r="B145" s="201"/>
      <c r="C145" s="201"/>
      <c r="D145" s="201"/>
      <c r="E145" s="201"/>
      <c r="F145" s="201"/>
      <c r="G145" s="201"/>
      <c r="H145" s="201"/>
      <c r="I145" s="201"/>
      <c r="J145" s="201"/>
      <c r="K145" s="201"/>
    </row>
    <row r="146" spans="2:11" ht="7.5" customHeight="1">
      <c r="B146" s="202"/>
      <c r="C146" s="203"/>
      <c r="D146" s="203"/>
      <c r="E146" s="203"/>
      <c r="F146" s="203"/>
      <c r="G146" s="203"/>
      <c r="H146" s="203"/>
      <c r="I146" s="203"/>
      <c r="J146" s="203"/>
      <c r="K146" s="204"/>
    </row>
    <row r="147" spans="2:11" ht="45" customHeight="1">
      <c r="B147" s="205"/>
      <c r="C147" s="305" t="s">
        <v>732</v>
      </c>
      <c r="D147" s="305"/>
      <c r="E147" s="305"/>
      <c r="F147" s="305"/>
      <c r="G147" s="305"/>
      <c r="H147" s="305"/>
      <c r="I147" s="305"/>
      <c r="J147" s="305"/>
      <c r="K147" s="206"/>
    </row>
    <row r="148" spans="2:11" ht="17.25" customHeight="1">
      <c r="B148" s="205"/>
      <c r="C148" s="207" t="s">
        <v>667</v>
      </c>
      <c r="D148" s="207"/>
      <c r="E148" s="207"/>
      <c r="F148" s="207" t="s">
        <v>668</v>
      </c>
      <c r="G148" s="208"/>
      <c r="H148" s="207" t="s">
        <v>54</v>
      </c>
      <c r="I148" s="207" t="s">
        <v>57</v>
      </c>
      <c r="J148" s="207" t="s">
        <v>669</v>
      </c>
      <c r="K148" s="206"/>
    </row>
    <row r="149" spans="2:11" ht="17.25" customHeight="1">
      <c r="B149" s="205"/>
      <c r="C149" s="209" t="s">
        <v>670</v>
      </c>
      <c r="D149" s="209"/>
      <c r="E149" s="209"/>
      <c r="F149" s="210" t="s">
        <v>671</v>
      </c>
      <c r="G149" s="211"/>
      <c r="H149" s="209"/>
      <c r="I149" s="209"/>
      <c r="J149" s="209" t="s">
        <v>672</v>
      </c>
      <c r="K149" s="206"/>
    </row>
    <row r="150" spans="2:11" ht="5.25" customHeight="1">
      <c r="B150" s="217"/>
      <c r="C150" s="212"/>
      <c r="D150" s="212"/>
      <c r="E150" s="212"/>
      <c r="F150" s="212"/>
      <c r="G150" s="213"/>
      <c r="H150" s="212"/>
      <c r="I150" s="212"/>
      <c r="J150" s="212"/>
      <c r="K150" s="238"/>
    </row>
    <row r="151" spans="2:11" ht="15" customHeight="1">
      <c r="B151" s="217"/>
      <c r="C151" s="242" t="s">
        <v>676</v>
      </c>
      <c r="D151" s="194"/>
      <c r="E151" s="194"/>
      <c r="F151" s="243" t="s">
        <v>673</v>
      </c>
      <c r="G151" s="194"/>
      <c r="H151" s="242" t="s">
        <v>713</v>
      </c>
      <c r="I151" s="242" t="s">
        <v>675</v>
      </c>
      <c r="J151" s="242">
        <v>120</v>
      </c>
      <c r="K151" s="238"/>
    </row>
    <row r="152" spans="2:11" ht="15" customHeight="1">
      <c r="B152" s="217"/>
      <c r="C152" s="242" t="s">
        <v>722</v>
      </c>
      <c r="D152" s="194"/>
      <c r="E152" s="194"/>
      <c r="F152" s="243" t="s">
        <v>673</v>
      </c>
      <c r="G152" s="194"/>
      <c r="H152" s="242" t="s">
        <v>733</v>
      </c>
      <c r="I152" s="242" t="s">
        <v>675</v>
      </c>
      <c r="J152" s="242" t="s">
        <v>724</v>
      </c>
      <c r="K152" s="238"/>
    </row>
    <row r="153" spans="2:11" ht="15" customHeight="1">
      <c r="B153" s="217"/>
      <c r="C153" s="242" t="s">
        <v>621</v>
      </c>
      <c r="D153" s="194"/>
      <c r="E153" s="194"/>
      <c r="F153" s="243" t="s">
        <v>673</v>
      </c>
      <c r="G153" s="194"/>
      <c r="H153" s="242" t="s">
        <v>734</v>
      </c>
      <c r="I153" s="242" t="s">
        <v>675</v>
      </c>
      <c r="J153" s="242" t="s">
        <v>724</v>
      </c>
      <c r="K153" s="238"/>
    </row>
    <row r="154" spans="2:11" ht="15" customHeight="1">
      <c r="B154" s="217"/>
      <c r="C154" s="242" t="s">
        <v>678</v>
      </c>
      <c r="D154" s="194"/>
      <c r="E154" s="194"/>
      <c r="F154" s="243" t="s">
        <v>679</v>
      </c>
      <c r="G154" s="194"/>
      <c r="H154" s="242" t="s">
        <v>713</v>
      </c>
      <c r="I154" s="242" t="s">
        <v>675</v>
      </c>
      <c r="J154" s="242">
        <v>50</v>
      </c>
      <c r="K154" s="238"/>
    </row>
    <row r="155" spans="2:11" ht="15" customHeight="1">
      <c r="B155" s="217"/>
      <c r="C155" s="242" t="s">
        <v>681</v>
      </c>
      <c r="D155" s="194"/>
      <c r="E155" s="194"/>
      <c r="F155" s="243" t="s">
        <v>673</v>
      </c>
      <c r="G155" s="194"/>
      <c r="H155" s="242" t="s">
        <v>713</v>
      </c>
      <c r="I155" s="242" t="s">
        <v>683</v>
      </c>
      <c r="J155" s="242"/>
      <c r="K155" s="238"/>
    </row>
    <row r="156" spans="2:11" ht="15" customHeight="1">
      <c r="B156" s="217"/>
      <c r="C156" s="242" t="s">
        <v>692</v>
      </c>
      <c r="D156" s="194"/>
      <c r="E156" s="194"/>
      <c r="F156" s="243" t="s">
        <v>679</v>
      </c>
      <c r="G156" s="194"/>
      <c r="H156" s="242" t="s">
        <v>713</v>
      </c>
      <c r="I156" s="242" t="s">
        <v>675</v>
      </c>
      <c r="J156" s="242">
        <v>50</v>
      </c>
      <c r="K156" s="238"/>
    </row>
    <row r="157" spans="2:11" ht="15" customHeight="1">
      <c r="B157" s="217"/>
      <c r="C157" s="242" t="s">
        <v>700</v>
      </c>
      <c r="D157" s="194"/>
      <c r="E157" s="194"/>
      <c r="F157" s="243" t="s">
        <v>679</v>
      </c>
      <c r="G157" s="194"/>
      <c r="H157" s="242" t="s">
        <v>713</v>
      </c>
      <c r="I157" s="242" t="s">
        <v>675</v>
      </c>
      <c r="J157" s="242">
        <v>50</v>
      </c>
      <c r="K157" s="238"/>
    </row>
    <row r="158" spans="2:11" ht="15" customHeight="1">
      <c r="B158" s="217"/>
      <c r="C158" s="242" t="s">
        <v>698</v>
      </c>
      <c r="D158" s="194"/>
      <c r="E158" s="194"/>
      <c r="F158" s="243" t="s">
        <v>679</v>
      </c>
      <c r="G158" s="194"/>
      <c r="H158" s="242" t="s">
        <v>713</v>
      </c>
      <c r="I158" s="242" t="s">
        <v>675</v>
      </c>
      <c r="J158" s="242">
        <v>50</v>
      </c>
      <c r="K158" s="238"/>
    </row>
    <row r="159" spans="2:11" ht="15" customHeight="1">
      <c r="B159" s="217"/>
      <c r="C159" s="242" t="s">
        <v>91</v>
      </c>
      <c r="D159" s="194"/>
      <c r="E159" s="194"/>
      <c r="F159" s="243" t="s">
        <v>673</v>
      </c>
      <c r="G159" s="194"/>
      <c r="H159" s="242" t="s">
        <v>735</v>
      </c>
      <c r="I159" s="242" t="s">
        <v>675</v>
      </c>
      <c r="J159" s="242" t="s">
        <v>736</v>
      </c>
      <c r="K159" s="238"/>
    </row>
    <row r="160" spans="2:11" ht="15" customHeight="1">
      <c r="B160" s="217"/>
      <c r="C160" s="242" t="s">
        <v>737</v>
      </c>
      <c r="D160" s="194"/>
      <c r="E160" s="194"/>
      <c r="F160" s="243" t="s">
        <v>673</v>
      </c>
      <c r="G160" s="194"/>
      <c r="H160" s="242" t="s">
        <v>738</v>
      </c>
      <c r="I160" s="242" t="s">
        <v>708</v>
      </c>
      <c r="J160" s="242"/>
      <c r="K160" s="238"/>
    </row>
    <row r="161" spans="2:11" ht="15" customHeight="1">
      <c r="B161" s="244"/>
      <c r="C161" s="224"/>
      <c r="D161" s="224"/>
      <c r="E161" s="224"/>
      <c r="F161" s="224"/>
      <c r="G161" s="224"/>
      <c r="H161" s="224"/>
      <c r="I161" s="224"/>
      <c r="J161" s="224"/>
      <c r="K161" s="245"/>
    </row>
    <row r="162" spans="2:11" ht="18.75" customHeight="1">
      <c r="B162" s="226"/>
      <c r="C162" s="236"/>
      <c r="D162" s="236"/>
      <c r="E162" s="236"/>
      <c r="F162" s="246"/>
      <c r="G162" s="236"/>
      <c r="H162" s="236"/>
      <c r="I162" s="236"/>
      <c r="J162" s="236"/>
      <c r="K162" s="226"/>
    </row>
    <row r="163" spans="2:11" ht="18.75" customHeight="1">
      <c r="B163" s="201"/>
      <c r="C163" s="201"/>
      <c r="D163" s="201"/>
      <c r="E163" s="201"/>
      <c r="F163" s="201"/>
      <c r="G163" s="201"/>
      <c r="H163" s="201"/>
      <c r="I163" s="201"/>
      <c r="J163" s="201"/>
      <c r="K163" s="201"/>
    </row>
    <row r="164" spans="2:11" ht="7.5" customHeight="1">
      <c r="B164" s="183"/>
      <c r="C164" s="184"/>
      <c r="D164" s="184"/>
      <c r="E164" s="184"/>
      <c r="F164" s="184"/>
      <c r="G164" s="184"/>
      <c r="H164" s="184"/>
      <c r="I164" s="184"/>
      <c r="J164" s="184"/>
      <c r="K164" s="185"/>
    </row>
    <row r="165" spans="2:11" ht="45" customHeight="1">
      <c r="B165" s="186"/>
      <c r="C165" s="303" t="s">
        <v>739</v>
      </c>
      <c r="D165" s="303"/>
      <c r="E165" s="303"/>
      <c r="F165" s="303"/>
      <c r="G165" s="303"/>
      <c r="H165" s="303"/>
      <c r="I165" s="303"/>
      <c r="J165" s="303"/>
      <c r="K165" s="187"/>
    </row>
    <row r="166" spans="2:11" ht="17.25" customHeight="1">
      <c r="B166" s="186"/>
      <c r="C166" s="207" t="s">
        <v>667</v>
      </c>
      <c r="D166" s="207"/>
      <c r="E166" s="207"/>
      <c r="F166" s="207" t="s">
        <v>668</v>
      </c>
      <c r="G166" s="247"/>
      <c r="H166" s="248" t="s">
        <v>54</v>
      </c>
      <c r="I166" s="248" t="s">
        <v>57</v>
      </c>
      <c r="J166" s="207" t="s">
        <v>669</v>
      </c>
      <c r="K166" s="187"/>
    </row>
    <row r="167" spans="2:11" ht="17.25" customHeight="1">
      <c r="B167" s="188"/>
      <c r="C167" s="209" t="s">
        <v>670</v>
      </c>
      <c r="D167" s="209"/>
      <c r="E167" s="209"/>
      <c r="F167" s="210" t="s">
        <v>671</v>
      </c>
      <c r="G167" s="249"/>
      <c r="H167" s="250"/>
      <c r="I167" s="250"/>
      <c r="J167" s="209" t="s">
        <v>672</v>
      </c>
      <c r="K167" s="189"/>
    </row>
    <row r="168" spans="2:11" ht="5.25" customHeight="1">
      <c r="B168" s="217"/>
      <c r="C168" s="212"/>
      <c r="D168" s="212"/>
      <c r="E168" s="212"/>
      <c r="F168" s="212"/>
      <c r="G168" s="213"/>
      <c r="H168" s="212"/>
      <c r="I168" s="212"/>
      <c r="J168" s="212"/>
      <c r="K168" s="238"/>
    </row>
    <row r="169" spans="2:11" ht="15" customHeight="1">
      <c r="B169" s="217"/>
      <c r="C169" s="194" t="s">
        <v>676</v>
      </c>
      <c r="D169" s="194"/>
      <c r="E169" s="194"/>
      <c r="F169" s="215" t="s">
        <v>673</v>
      </c>
      <c r="G169" s="194"/>
      <c r="H169" s="194" t="s">
        <v>713</v>
      </c>
      <c r="I169" s="194" t="s">
        <v>675</v>
      </c>
      <c r="J169" s="194">
        <v>120</v>
      </c>
      <c r="K169" s="238"/>
    </row>
    <row r="170" spans="2:11" ht="15" customHeight="1">
      <c r="B170" s="217"/>
      <c r="C170" s="194" t="s">
        <v>722</v>
      </c>
      <c r="D170" s="194"/>
      <c r="E170" s="194"/>
      <c r="F170" s="215" t="s">
        <v>673</v>
      </c>
      <c r="G170" s="194"/>
      <c r="H170" s="194" t="s">
        <v>723</v>
      </c>
      <c r="I170" s="194" t="s">
        <v>675</v>
      </c>
      <c r="J170" s="194" t="s">
        <v>724</v>
      </c>
      <c r="K170" s="238"/>
    </row>
    <row r="171" spans="2:11" ht="15" customHeight="1">
      <c r="B171" s="217"/>
      <c r="C171" s="194" t="s">
        <v>621</v>
      </c>
      <c r="D171" s="194"/>
      <c r="E171" s="194"/>
      <c r="F171" s="215" t="s">
        <v>673</v>
      </c>
      <c r="G171" s="194"/>
      <c r="H171" s="194" t="s">
        <v>740</v>
      </c>
      <c r="I171" s="194" t="s">
        <v>675</v>
      </c>
      <c r="J171" s="194" t="s">
        <v>724</v>
      </c>
      <c r="K171" s="238"/>
    </row>
    <row r="172" spans="2:11" ht="15" customHeight="1">
      <c r="B172" s="217"/>
      <c r="C172" s="194" t="s">
        <v>678</v>
      </c>
      <c r="D172" s="194"/>
      <c r="E172" s="194"/>
      <c r="F172" s="215" t="s">
        <v>679</v>
      </c>
      <c r="G172" s="194"/>
      <c r="H172" s="194" t="s">
        <v>740</v>
      </c>
      <c r="I172" s="194" t="s">
        <v>675</v>
      </c>
      <c r="J172" s="194">
        <v>50</v>
      </c>
      <c r="K172" s="238"/>
    </row>
    <row r="173" spans="2:11" ht="15" customHeight="1">
      <c r="B173" s="217"/>
      <c r="C173" s="194" t="s">
        <v>681</v>
      </c>
      <c r="D173" s="194"/>
      <c r="E173" s="194"/>
      <c r="F173" s="215" t="s">
        <v>673</v>
      </c>
      <c r="G173" s="194"/>
      <c r="H173" s="194" t="s">
        <v>740</v>
      </c>
      <c r="I173" s="194" t="s">
        <v>683</v>
      </c>
      <c r="J173" s="194"/>
      <c r="K173" s="238"/>
    </row>
    <row r="174" spans="2:11" ht="15" customHeight="1">
      <c r="B174" s="217"/>
      <c r="C174" s="194" t="s">
        <v>692</v>
      </c>
      <c r="D174" s="194"/>
      <c r="E174" s="194"/>
      <c r="F174" s="215" t="s">
        <v>679</v>
      </c>
      <c r="G174" s="194"/>
      <c r="H174" s="194" t="s">
        <v>740</v>
      </c>
      <c r="I174" s="194" t="s">
        <v>675</v>
      </c>
      <c r="J174" s="194">
        <v>50</v>
      </c>
      <c r="K174" s="238"/>
    </row>
    <row r="175" spans="2:11" ht="15" customHeight="1">
      <c r="B175" s="217"/>
      <c r="C175" s="194" t="s">
        <v>700</v>
      </c>
      <c r="D175" s="194"/>
      <c r="E175" s="194"/>
      <c r="F175" s="215" t="s">
        <v>679</v>
      </c>
      <c r="G175" s="194"/>
      <c r="H175" s="194" t="s">
        <v>740</v>
      </c>
      <c r="I175" s="194" t="s">
        <v>675</v>
      </c>
      <c r="J175" s="194">
        <v>50</v>
      </c>
      <c r="K175" s="238"/>
    </row>
    <row r="176" spans="2:11" ht="15" customHeight="1">
      <c r="B176" s="217"/>
      <c r="C176" s="194" t="s">
        <v>698</v>
      </c>
      <c r="D176" s="194"/>
      <c r="E176" s="194"/>
      <c r="F176" s="215" t="s">
        <v>679</v>
      </c>
      <c r="G176" s="194"/>
      <c r="H176" s="194" t="s">
        <v>740</v>
      </c>
      <c r="I176" s="194" t="s">
        <v>675</v>
      </c>
      <c r="J176" s="194">
        <v>50</v>
      </c>
      <c r="K176" s="238"/>
    </row>
    <row r="177" spans="2:11" ht="15" customHeight="1">
      <c r="B177" s="217"/>
      <c r="C177" s="194" t="s">
        <v>112</v>
      </c>
      <c r="D177" s="194"/>
      <c r="E177" s="194"/>
      <c r="F177" s="215" t="s">
        <v>673</v>
      </c>
      <c r="G177" s="194"/>
      <c r="H177" s="194" t="s">
        <v>741</v>
      </c>
      <c r="I177" s="194" t="s">
        <v>742</v>
      </c>
      <c r="J177" s="194"/>
      <c r="K177" s="238"/>
    </row>
    <row r="178" spans="2:11" ht="15" customHeight="1">
      <c r="B178" s="217"/>
      <c r="C178" s="194" t="s">
        <v>57</v>
      </c>
      <c r="D178" s="194"/>
      <c r="E178" s="194"/>
      <c r="F178" s="215" t="s">
        <v>673</v>
      </c>
      <c r="G178" s="194"/>
      <c r="H178" s="194" t="s">
        <v>743</v>
      </c>
      <c r="I178" s="194" t="s">
        <v>744</v>
      </c>
      <c r="J178" s="194">
        <v>1</v>
      </c>
      <c r="K178" s="238"/>
    </row>
    <row r="179" spans="2:11" ht="15" customHeight="1">
      <c r="B179" s="217"/>
      <c r="C179" s="194" t="s">
        <v>53</v>
      </c>
      <c r="D179" s="194"/>
      <c r="E179" s="194"/>
      <c r="F179" s="215" t="s">
        <v>673</v>
      </c>
      <c r="G179" s="194"/>
      <c r="H179" s="194" t="s">
        <v>745</v>
      </c>
      <c r="I179" s="194" t="s">
        <v>675</v>
      </c>
      <c r="J179" s="194">
        <v>20</v>
      </c>
      <c r="K179" s="238"/>
    </row>
    <row r="180" spans="2:11" ht="15" customHeight="1">
      <c r="B180" s="217"/>
      <c r="C180" s="194" t="s">
        <v>54</v>
      </c>
      <c r="D180" s="194"/>
      <c r="E180" s="194"/>
      <c r="F180" s="215" t="s">
        <v>673</v>
      </c>
      <c r="G180" s="194"/>
      <c r="H180" s="194" t="s">
        <v>746</v>
      </c>
      <c r="I180" s="194" t="s">
        <v>675</v>
      </c>
      <c r="J180" s="194">
        <v>255</v>
      </c>
      <c r="K180" s="238"/>
    </row>
    <row r="181" spans="2:11" ht="15" customHeight="1">
      <c r="B181" s="217"/>
      <c r="C181" s="194" t="s">
        <v>113</v>
      </c>
      <c r="D181" s="194"/>
      <c r="E181" s="194"/>
      <c r="F181" s="215" t="s">
        <v>673</v>
      </c>
      <c r="G181" s="194"/>
      <c r="H181" s="194" t="s">
        <v>637</v>
      </c>
      <c r="I181" s="194" t="s">
        <v>675</v>
      </c>
      <c r="J181" s="194">
        <v>10</v>
      </c>
      <c r="K181" s="238"/>
    </row>
    <row r="182" spans="2:11" ht="15" customHeight="1">
      <c r="B182" s="217"/>
      <c r="C182" s="194" t="s">
        <v>114</v>
      </c>
      <c r="D182" s="194"/>
      <c r="E182" s="194"/>
      <c r="F182" s="215" t="s">
        <v>673</v>
      </c>
      <c r="G182" s="194"/>
      <c r="H182" s="194" t="s">
        <v>747</v>
      </c>
      <c r="I182" s="194" t="s">
        <v>708</v>
      </c>
      <c r="J182" s="194"/>
      <c r="K182" s="238"/>
    </row>
    <row r="183" spans="2:11" ht="15" customHeight="1">
      <c r="B183" s="217"/>
      <c r="C183" s="194" t="s">
        <v>748</v>
      </c>
      <c r="D183" s="194"/>
      <c r="E183" s="194"/>
      <c r="F183" s="215" t="s">
        <v>673</v>
      </c>
      <c r="G183" s="194"/>
      <c r="H183" s="194" t="s">
        <v>749</v>
      </c>
      <c r="I183" s="194" t="s">
        <v>708</v>
      </c>
      <c r="J183" s="194"/>
      <c r="K183" s="238"/>
    </row>
    <row r="184" spans="2:11" ht="15" customHeight="1">
      <c r="B184" s="217"/>
      <c r="C184" s="194" t="s">
        <v>737</v>
      </c>
      <c r="D184" s="194"/>
      <c r="E184" s="194"/>
      <c r="F184" s="215" t="s">
        <v>673</v>
      </c>
      <c r="G184" s="194"/>
      <c r="H184" s="194" t="s">
        <v>750</v>
      </c>
      <c r="I184" s="194" t="s">
        <v>708</v>
      </c>
      <c r="J184" s="194"/>
      <c r="K184" s="238"/>
    </row>
    <row r="185" spans="2:11" ht="15" customHeight="1">
      <c r="B185" s="217"/>
      <c r="C185" s="194" t="s">
        <v>116</v>
      </c>
      <c r="D185" s="194"/>
      <c r="E185" s="194"/>
      <c r="F185" s="215" t="s">
        <v>679</v>
      </c>
      <c r="G185" s="194"/>
      <c r="H185" s="194" t="s">
        <v>751</v>
      </c>
      <c r="I185" s="194" t="s">
        <v>675</v>
      </c>
      <c r="J185" s="194">
        <v>50</v>
      </c>
      <c r="K185" s="238"/>
    </row>
    <row r="186" spans="2:11" ht="15" customHeight="1">
      <c r="B186" s="217"/>
      <c r="C186" s="194" t="s">
        <v>752</v>
      </c>
      <c r="D186" s="194"/>
      <c r="E186" s="194"/>
      <c r="F186" s="215" t="s">
        <v>679</v>
      </c>
      <c r="G186" s="194"/>
      <c r="H186" s="194" t="s">
        <v>753</v>
      </c>
      <c r="I186" s="194" t="s">
        <v>754</v>
      </c>
      <c r="J186" s="194"/>
      <c r="K186" s="238"/>
    </row>
    <row r="187" spans="2:11" ht="15" customHeight="1">
      <c r="B187" s="217"/>
      <c r="C187" s="194" t="s">
        <v>755</v>
      </c>
      <c r="D187" s="194"/>
      <c r="E187" s="194"/>
      <c r="F187" s="215" t="s">
        <v>679</v>
      </c>
      <c r="G187" s="194"/>
      <c r="H187" s="194" t="s">
        <v>756</v>
      </c>
      <c r="I187" s="194" t="s">
        <v>754</v>
      </c>
      <c r="J187" s="194"/>
      <c r="K187" s="238"/>
    </row>
    <row r="188" spans="2:11" ht="15" customHeight="1">
      <c r="B188" s="217"/>
      <c r="C188" s="194" t="s">
        <v>757</v>
      </c>
      <c r="D188" s="194"/>
      <c r="E188" s="194"/>
      <c r="F188" s="215" t="s">
        <v>679</v>
      </c>
      <c r="G188" s="194"/>
      <c r="H188" s="194" t="s">
        <v>758</v>
      </c>
      <c r="I188" s="194" t="s">
        <v>754</v>
      </c>
      <c r="J188" s="194"/>
      <c r="K188" s="238"/>
    </row>
    <row r="189" spans="2:11" ht="15" customHeight="1">
      <c r="B189" s="217"/>
      <c r="C189" s="251" t="s">
        <v>759</v>
      </c>
      <c r="D189" s="194"/>
      <c r="E189" s="194"/>
      <c r="F189" s="215" t="s">
        <v>679</v>
      </c>
      <c r="G189" s="194"/>
      <c r="H189" s="194" t="s">
        <v>760</v>
      </c>
      <c r="I189" s="194" t="s">
        <v>761</v>
      </c>
      <c r="J189" s="252" t="s">
        <v>762</v>
      </c>
      <c r="K189" s="238"/>
    </row>
    <row r="190" spans="2:11" ht="15" customHeight="1">
      <c r="B190" s="217"/>
      <c r="C190" s="251" t="s">
        <v>42</v>
      </c>
      <c r="D190" s="194"/>
      <c r="E190" s="194"/>
      <c r="F190" s="215" t="s">
        <v>673</v>
      </c>
      <c r="G190" s="194"/>
      <c r="H190" s="191" t="s">
        <v>763</v>
      </c>
      <c r="I190" s="194" t="s">
        <v>764</v>
      </c>
      <c r="J190" s="194"/>
      <c r="K190" s="238"/>
    </row>
    <row r="191" spans="2:11" ht="15" customHeight="1">
      <c r="B191" s="217"/>
      <c r="C191" s="251" t="s">
        <v>765</v>
      </c>
      <c r="D191" s="194"/>
      <c r="E191" s="194"/>
      <c r="F191" s="215" t="s">
        <v>673</v>
      </c>
      <c r="G191" s="194"/>
      <c r="H191" s="194" t="s">
        <v>766</v>
      </c>
      <c r="I191" s="194" t="s">
        <v>708</v>
      </c>
      <c r="J191" s="194"/>
      <c r="K191" s="238"/>
    </row>
    <row r="192" spans="2:11" ht="15" customHeight="1">
      <c r="B192" s="217"/>
      <c r="C192" s="251" t="s">
        <v>767</v>
      </c>
      <c r="D192" s="194"/>
      <c r="E192" s="194"/>
      <c r="F192" s="215" t="s">
        <v>673</v>
      </c>
      <c r="G192" s="194"/>
      <c r="H192" s="194" t="s">
        <v>768</v>
      </c>
      <c r="I192" s="194" t="s">
        <v>708</v>
      </c>
      <c r="J192" s="194"/>
      <c r="K192" s="238"/>
    </row>
    <row r="193" spans="2:11" ht="15" customHeight="1">
      <c r="B193" s="217"/>
      <c r="C193" s="251" t="s">
        <v>769</v>
      </c>
      <c r="D193" s="194"/>
      <c r="E193" s="194"/>
      <c r="F193" s="215" t="s">
        <v>679</v>
      </c>
      <c r="G193" s="194"/>
      <c r="H193" s="194" t="s">
        <v>770</v>
      </c>
      <c r="I193" s="194" t="s">
        <v>708</v>
      </c>
      <c r="J193" s="194"/>
      <c r="K193" s="238"/>
    </row>
    <row r="194" spans="2:11" ht="15" customHeight="1">
      <c r="B194" s="244"/>
      <c r="C194" s="253"/>
      <c r="D194" s="224"/>
      <c r="E194" s="224"/>
      <c r="F194" s="224"/>
      <c r="G194" s="224"/>
      <c r="H194" s="224"/>
      <c r="I194" s="224"/>
      <c r="J194" s="224"/>
      <c r="K194" s="245"/>
    </row>
    <row r="195" spans="2:11" ht="18.75" customHeight="1">
      <c r="B195" s="226"/>
      <c r="C195" s="236"/>
      <c r="D195" s="236"/>
      <c r="E195" s="236"/>
      <c r="F195" s="246"/>
      <c r="G195" s="236"/>
      <c r="H195" s="236"/>
      <c r="I195" s="236"/>
      <c r="J195" s="236"/>
      <c r="K195" s="226"/>
    </row>
    <row r="196" spans="2:11" ht="18.75" customHeight="1">
      <c r="B196" s="226"/>
      <c r="C196" s="236"/>
      <c r="D196" s="236"/>
      <c r="E196" s="236"/>
      <c r="F196" s="246"/>
      <c r="G196" s="236"/>
      <c r="H196" s="236"/>
      <c r="I196" s="236"/>
      <c r="J196" s="236"/>
      <c r="K196" s="226"/>
    </row>
    <row r="197" spans="2:11" ht="18.75" customHeight="1">
      <c r="B197" s="201"/>
      <c r="C197" s="201"/>
      <c r="D197" s="201"/>
      <c r="E197" s="201"/>
      <c r="F197" s="201"/>
      <c r="G197" s="201"/>
      <c r="H197" s="201"/>
      <c r="I197" s="201"/>
      <c r="J197" s="201"/>
      <c r="K197" s="201"/>
    </row>
    <row r="198" spans="2:11" ht="13.5">
      <c r="B198" s="183"/>
      <c r="C198" s="184"/>
      <c r="D198" s="184"/>
      <c r="E198" s="184"/>
      <c r="F198" s="184"/>
      <c r="G198" s="184"/>
      <c r="H198" s="184"/>
      <c r="I198" s="184"/>
      <c r="J198" s="184"/>
      <c r="K198" s="185"/>
    </row>
    <row r="199" spans="2:11" ht="21">
      <c r="B199" s="186"/>
      <c r="C199" s="303" t="s">
        <v>771</v>
      </c>
      <c r="D199" s="303"/>
      <c r="E199" s="303"/>
      <c r="F199" s="303"/>
      <c r="G199" s="303"/>
      <c r="H199" s="303"/>
      <c r="I199" s="303"/>
      <c r="J199" s="303"/>
      <c r="K199" s="187"/>
    </row>
    <row r="200" spans="2:11" ht="25.5" customHeight="1">
      <c r="B200" s="186"/>
      <c r="C200" s="254" t="s">
        <v>772</v>
      </c>
      <c r="D200" s="254"/>
      <c r="E200" s="254"/>
      <c r="F200" s="254" t="s">
        <v>773</v>
      </c>
      <c r="G200" s="255"/>
      <c r="H200" s="309" t="s">
        <v>774</v>
      </c>
      <c r="I200" s="309"/>
      <c r="J200" s="309"/>
      <c r="K200" s="187"/>
    </row>
    <row r="201" spans="2:11" ht="5.25" customHeight="1">
      <c r="B201" s="217"/>
      <c r="C201" s="212"/>
      <c r="D201" s="212"/>
      <c r="E201" s="212"/>
      <c r="F201" s="212"/>
      <c r="G201" s="236"/>
      <c r="H201" s="212"/>
      <c r="I201" s="212"/>
      <c r="J201" s="212"/>
      <c r="K201" s="238"/>
    </row>
    <row r="202" spans="2:11" ht="15" customHeight="1">
      <c r="B202" s="217"/>
      <c r="C202" s="194" t="s">
        <v>764</v>
      </c>
      <c r="D202" s="194"/>
      <c r="E202" s="194"/>
      <c r="F202" s="215" t="s">
        <v>43</v>
      </c>
      <c r="G202" s="194"/>
      <c r="H202" s="308" t="s">
        <v>775</v>
      </c>
      <c r="I202" s="308"/>
      <c r="J202" s="308"/>
      <c r="K202" s="238"/>
    </row>
    <row r="203" spans="2:11" ht="15" customHeight="1">
      <c r="B203" s="217"/>
      <c r="C203" s="194"/>
      <c r="D203" s="194"/>
      <c r="E203" s="194"/>
      <c r="F203" s="215" t="s">
        <v>44</v>
      </c>
      <c r="G203" s="194"/>
      <c r="H203" s="308" t="s">
        <v>776</v>
      </c>
      <c r="I203" s="308"/>
      <c r="J203" s="308"/>
      <c r="K203" s="238"/>
    </row>
    <row r="204" spans="2:11" ht="15" customHeight="1">
      <c r="B204" s="217"/>
      <c r="C204" s="194"/>
      <c r="D204" s="194"/>
      <c r="E204" s="194"/>
      <c r="F204" s="215" t="s">
        <v>47</v>
      </c>
      <c r="G204" s="194"/>
      <c r="H204" s="308" t="s">
        <v>777</v>
      </c>
      <c r="I204" s="308"/>
      <c r="J204" s="308"/>
      <c r="K204" s="238"/>
    </row>
    <row r="205" spans="2:11" ht="15" customHeight="1">
      <c r="B205" s="217"/>
      <c r="C205" s="194"/>
      <c r="D205" s="194"/>
      <c r="E205" s="194"/>
      <c r="F205" s="215" t="s">
        <v>45</v>
      </c>
      <c r="G205" s="194"/>
      <c r="H205" s="308" t="s">
        <v>778</v>
      </c>
      <c r="I205" s="308"/>
      <c r="J205" s="308"/>
      <c r="K205" s="238"/>
    </row>
    <row r="206" spans="2:11" ht="15" customHeight="1">
      <c r="B206" s="217"/>
      <c r="C206" s="194"/>
      <c r="D206" s="194"/>
      <c r="E206" s="194"/>
      <c r="F206" s="215" t="s">
        <v>46</v>
      </c>
      <c r="G206" s="194"/>
      <c r="H206" s="308" t="s">
        <v>779</v>
      </c>
      <c r="I206" s="308"/>
      <c r="J206" s="308"/>
      <c r="K206" s="238"/>
    </row>
    <row r="207" spans="2:11" ht="15" customHeight="1">
      <c r="B207" s="217"/>
      <c r="C207" s="194"/>
      <c r="D207" s="194"/>
      <c r="E207" s="194"/>
      <c r="F207" s="215"/>
      <c r="G207" s="194"/>
      <c r="H207" s="194"/>
      <c r="I207" s="194"/>
      <c r="J207" s="194"/>
      <c r="K207" s="238"/>
    </row>
    <row r="208" spans="2:11" ht="15" customHeight="1">
      <c r="B208" s="217"/>
      <c r="C208" s="194" t="s">
        <v>720</v>
      </c>
      <c r="D208" s="194"/>
      <c r="E208" s="194"/>
      <c r="F208" s="215" t="s">
        <v>79</v>
      </c>
      <c r="G208" s="194"/>
      <c r="H208" s="308" t="s">
        <v>780</v>
      </c>
      <c r="I208" s="308"/>
      <c r="J208" s="308"/>
      <c r="K208" s="238"/>
    </row>
    <row r="209" spans="2:11" ht="15" customHeight="1">
      <c r="B209" s="217"/>
      <c r="C209" s="194"/>
      <c r="D209" s="194"/>
      <c r="E209" s="194"/>
      <c r="F209" s="215" t="s">
        <v>616</v>
      </c>
      <c r="G209" s="194"/>
      <c r="H209" s="308" t="s">
        <v>617</v>
      </c>
      <c r="I209" s="308"/>
      <c r="J209" s="308"/>
      <c r="K209" s="238"/>
    </row>
    <row r="210" spans="2:11" ht="15" customHeight="1">
      <c r="B210" s="217"/>
      <c r="C210" s="194"/>
      <c r="D210" s="194"/>
      <c r="E210" s="194"/>
      <c r="F210" s="215" t="s">
        <v>614</v>
      </c>
      <c r="G210" s="194"/>
      <c r="H210" s="308" t="s">
        <v>781</v>
      </c>
      <c r="I210" s="308"/>
      <c r="J210" s="308"/>
      <c r="K210" s="238"/>
    </row>
    <row r="211" spans="2:11" ht="15" customHeight="1">
      <c r="B211" s="256"/>
      <c r="C211" s="194"/>
      <c r="D211" s="194"/>
      <c r="E211" s="194"/>
      <c r="F211" s="215" t="s">
        <v>85</v>
      </c>
      <c r="G211" s="251"/>
      <c r="H211" s="307" t="s">
        <v>618</v>
      </c>
      <c r="I211" s="307"/>
      <c r="J211" s="307"/>
      <c r="K211" s="257"/>
    </row>
    <row r="212" spans="2:11" ht="15" customHeight="1">
      <c r="B212" s="256"/>
      <c r="C212" s="194"/>
      <c r="D212" s="194"/>
      <c r="E212" s="194"/>
      <c r="F212" s="215" t="s">
        <v>619</v>
      </c>
      <c r="G212" s="251"/>
      <c r="H212" s="307" t="s">
        <v>782</v>
      </c>
      <c r="I212" s="307"/>
      <c r="J212" s="307"/>
      <c r="K212" s="257"/>
    </row>
    <row r="213" spans="2:11" ht="15" customHeight="1">
      <c r="B213" s="256"/>
      <c r="C213" s="194"/>
      <c r="D213" s="194"/>
      <c r="E213" s="194"/>
      <c r="F213" s="215"/>
      <c r="G213" s="251"/>
      <c r="H213" s="242"/>
      <c r="I213" s="242"/>
      <c r="J213" s="242"/>
      <c r="K213" s="257"/>
    </row>
    <row r="214" spans="2:11" ht="15" customHeight="1">
      <c r="B214" s="256"/>
      <c r="C214" s="194" t="s">
        <v>744</v>
      </c>
      <c r="D214" s="194"/>
      <c r="E214" s="194"/>
      <c r="F214" s="215">
        <v>1</v>
      </c>
      <c r="G214" s="251"/>
      <c r="H214" s="307" t="s">
        <v>783</v>
      </c>
      <c r="I214" s="307"/>
      <c r="J214" s="307"/>
      <c r="K214" s="257"/>
    </row>
    <row r="215" spans="2:11" ht="15" customHeight="1">
      <c r="B215" s="256"/>
      <c r="C215" s="194"/>
      <c r="D215" s="194"/>
      <c r="E215" s="194"/>
      <c r="F215" s="215">
        <v>2</v>
      </c>
      <c r="G215" s="251"/>
      <c r="H215" s="307" t="s">
        <v>784</v>
      </c>
      <c r="I215" s="307"/>
      <c r="J215" s="307"/>
      <c r="K215" s="257"/>
    </row>
    <row r="216" spans="2:11" ht="15" customHeight="1">
      <c r="B216" s="256"/>
      <c r="C216" s="194"/>
      <c r="D216" s="194"/>
      <c r="E216" s="194"/>
      <c r="F216" s="215">
        <v>3</v>
      </c>
      <c r="G216" s="251"/>
      <c r="H216" s="307" t="s">
        <v>785</v>
      </c>
      <c r="I216" s="307"/>
      <c r="J216" s="307"/>
      <c r="K216" s="257"/>
    </row>
    <row r="217" spans="2:11" ht="15" customHeight="1">
      <c r="B217" s="256"/>
      <c r="C217" s="194"/>
      <c r="D217" s="194"/>
      <c r="E217" s="194"/>
      <c r="F217" s="215">
        <v>4</v>
      </c>
      <c r="G217" s="251"/>
      <c r="H217" s="307" t="s">
        <v>786</v>
      </c>
      <c r="I217" s="307"/>
      <c r="J217" s="307"/>
      <c r="K217" s="257"/>
    </row>
    <row r="218" spans="2:11" ht="12.75" customHeight="1">
      <c r="B218" s="258"/>
      <c r="C218" s="259"/>
      <c r="D218" s="259"/>
      <c r="E218" s="259"/>
      <c r="F218" s="259"/>
      <c r="G218" s="259"/>
      <c r="H218" s="259"/>
      <c r="I218" s="259"/>
      <c r="J218" s="259"/>
      <c r="K218" s="2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Blavková</dc:creator>
  <cp:keywords/>
  <dc:description/>
  <cp:lastModifiedBy>Marešová Kateřina, Ing.</cp:lastModifiedBy>
  <cp:lastPrinted>2023-07-03T10:11:36Z</cp:lastPrinted>
  <dcterms:created xsi:type="dcterms:W3CDTF">2023-07-03T10:09:56Z</dcterms:created>
  <dcterms:modified xsi:type="dcterms:W3CDTF">2023-08-24T10:44:26Z</dcterms:modified>
  <cp:category/>
  <cp:version/>
  <cp:contentType/>
  <cp:contentStatus/>
</cp:coreProperties>
</file>