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/>
  <bookViews>
    <workbookView xWindow="1170" yWindow="1170" windowWidth="14280" windowHeight="14760" activeTab="0"/>
  </bookViews>
  <sheets>
    <sheet name="Rekapitulace stavby" sheetId="1" r:id="rId1"/>
    <sheet name="Z2023 - Vytápění" sheetId="2" r:id="rId2"/>
    <sheet name="Pokyny pro vyplnění" sheetId="3" r:id="rId3"/>
  </sheets>
  <definedNames>
    <definedName name="_xlnm._FilterDatabase" localSheetId="1" hidden="1">'Z2023 - Vytápění'!$C$101:$K$373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Area" localSheetId="1">'Z2023 - Vytápění'!$C$4:$J$39,'Z2023 - Vytápění'!$C$45:$J$83,'Z2023 - Vytápění'!$C$89:$K$373</definedName>
    <definedName name="_xlnm.Print_Titles" localSheetId="0">'Rekapitulace stavby'!$52:$52</definedName>
    <definedName name="_xlnm.Print_Titles" localSheetId="1">'Z2023 - Vytápění'!$101:$101</definedName>
  </definedNames>
  <calcPr calcId="191029"/>
  <extLst/>
</workbook>
</file>

<file path=xl/sharedStrings.xml><?xml version="1.0" encoding="utf-8"?>
<sst xmlns="http://schemas.openxmlformats.org/spreadsheetml/2006/main" count="2749" uniqueCount="821">
  <si>
    <t>Export Komplet</t>
  </si>
  <si>
    <t>VZ</t>
  </si>
  <si>
    <t>2.0</t>
  </si>
  <si>
    <t>ZAMOK</t>
  </si>
  <si>
    <t>False</t>
  </si>
  <si>
    <t>{634437bf-7990-4806-b893-4fb850a92b2c}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</si>
  <si>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</si>
  <si>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</si>
  <si>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</si>
  <si>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</si>
  <si>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</si>
  <si>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</si>
  <si>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</si>
  <si>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</si>
  <si>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Z2023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</si>
  <si>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</si>
  <si>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</si>
  <si>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Vytápění tepelným čerpadlem - SDOB Ústí nad Labem</t>
  </si>
  <si>
    <t>KSO:</t>
  </si>
  <si>
    <t/>
  </si>
  <si>
    <t>CC-CZ:</t>
  </si>
  <si>
    <t>Místo:</t>
  </si>
  <si>
    <t>Ústí nad Labem</t>
  </si>
  <si>
    <t>Datum:</t>
  </si>
  <si>
    <t>30. 9. 2023</t>
  </si>
  <si>
    <t>Zadavatel:</t>
  </si>
  <si>
    <t>IČ:</t>
  </si>
  <si>
    <t>Magistrát města Ústí nad Labem</t>
  </si>
  <si>
    <t>DIČ:</t>
  </si>
  <si>
    <t>Uchazeč:</t>
  </si>
  <si>
    <t>Vyplň údaj</t>
  </si>
  <si>
    <t>Projektant:</t>
  </si>
  <si>
    <t>11423781</t>
  </si>
  <si>
    <t>Ing. Pavel Mordovanec</t>
  </si>
  <si>
    <t>True</t>
  </si>
  <si>
    <t>Zpracovatel:</t>
  </si>
  <si>
    <t>22802258</t>
  </si>
  <si>
    <t>DRAKISA s.r.o.</t>
  </si>
  <si>
    <t>CZ22802258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</si>
  <si>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</si>
  <si>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</si>
  <si>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</si>
  <si>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</si>
  <si>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</si>
  <si>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</si>
  <si>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</si>
  <si>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</si>
  <si>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</si>
  <si>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</si>
  <si>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</si>
  <si>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</si>
  <si>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</si>
  <si>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</si>
  <si>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</si>
  <si>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</si>
  <si>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</si>
  <si>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</si>
  <si>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</si>
  <si>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</si>
  <si>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</si>
  <si>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</si>
  <si>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</si>
  <si>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</si>
  <si>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</si>
  <si>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</si>
  <si>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</si>
  <si>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</si>
  <si>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</si>
  <si>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</si>
  <si>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</si>
  <si>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</si>
  <si>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</si>
  <si>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</si>
  <si>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</si>
  <si>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</si>
  <si>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</si>
  <si>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</si>
  <si>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</si>
  <si>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</si>
  <si>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</si>
  <si>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Vytápění</t>
  </si>
  <si>
    <t>STA</t>
  </si>
  <si>
    <t>1</t>
  </si>
  <si>
    <t>{2baffa36-0a71-45ee-84f6-a11a2048cd65}</t>
  </si>
  <si>
    <t>2</t>
  </si>
  <si>
    <t>KRYCÍ LIST SOUPISU PRACÍ</t>
  </si>
  <si>
    <t>Objekt:</t>
  </si>
  <si>
    <t>Z2023 - Vytápění</t>
  </si>
  <si>
    <t>228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</si>
  <si>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</si>
  <si>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</si>
  <si>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</si>
  <si>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</si>
  <si>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</si>
  <si>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</si>
  <si>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</si>
  <si>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</si>
  <si>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</si>
  <si>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</si>
  <si>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</si>
  <si>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</si>
  <si>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</si>
  <si>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</si>
  <si>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</si>
  <si>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</si>
  <si>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</si>
  <si>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</si>
  <si>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- silnoproud</t>
  </si>
  <si>
    <t xml:space="preserve">    742 - Elektroinstalace - slaboproud</t>
  </si>
  <si>
    <t xml:space="preserve">    784 - Dokončovací práce - malby a tapety</t>
  </si>
  <si>
    <t>M - Práce a dodávky M</t>
  </si>
  <si>
    <t xml:space="preserve">    58-M - Revize vyhrazených technických zařízení</t>
  </si>
  <si>
    <t>VRN - Vedlejší rozpočtové náklady</t>
  </si>
  <si>
    <t xml:space="preserve">    VRN1 - Průzkumné, geodetické a projektové práce</t>
  </si>
  <si>
    <t xml:space="preserve">    VRN4 - Inženýrská činnost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</si>
  <si>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</si>
  <si>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</si>
  <si>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</si>
  <si>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</si>
  <si>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</si>
  <si>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</si>
  <si>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</si>
  <si>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</si>
  <si>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</si>
  <si>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</si>
  <si>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</si>
  <si>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</si>
  <si>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</si>
  <si>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</si>
  <si>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</si>
  <si>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</si>
  <si>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</si>
  <si>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</si>
  <si>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</si>
  <si>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</si>
  <si>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310235251</t>
  </si>
  <si>
    <t>Zazdívka otvorů pl do 0,0225 m2 ve zdivu nadzákladovém cihlami pálenými tl přes 300 do 450 mm</t>
  </si>
  <si>
    <t>kus</t>
  </si>
  <si>
    <t>CS ÚRS 2023 02</t>
  </si>
  <si>
    <t>4</t>
  </si>
  <si>
    <t>1842233250</t>
  </si>
  <si>
    <t>PP</t>
  </si>
  <si>
    <t>Zazdívka otvorů ve zdivu nadzákladovém cihlami pálenými plochy do 0,0225 m2, ve zdi tl. přes 300 do 450 mm</t>
  </si>
  <si>
    <t>Online PSC</t>
  </si>
  <si>
    <t>https://podminky.urs.cz/item/CS_URS_2023_02/310235251</t>
  </si>
  <si>
    <t>P</t>
  </si>
  <si>
    <t>Poznámka k položce:
Zazdění otvorů po potrubí plynu</t>
  </si>
  <si>
    <t>310236251</t>
  </si>
  <si>
    <t>Zazdívka otvorů pl přes 0,0225 do 0,09 m2 ve zdivu nadzákladovém cihlami pálenými tl přes 300 do 450 mm</t>
  </si>
  <si>
    <t>-457412517</t>
  </si>
  <si>
    <t>https://podminky.urs.cz/item/CS_URS_2023_02/310236251</t>
  </si>
  <si>
    <t>Poznámka k položce:
Zazdění otovrů odtahu spalin DN150</t>
  </si>
  <si>
    <t>6</t>
  </si>
  <si>
    <t>Úpravy povrchů, podlahy a osazování výplní</t>
  </si>
  <si>
    <t>612345412</t>
  </si>
  <si>
    <t>Oprava vnitřní sádrové hladké omítky stěn v rozsahu pl přes 10 do 30 %</t>
  </si>
  <si>
    <t>m2</t>
  </si>
  <si>
    <t>176791872</t>
  </si>
  <si>
    <t>Oprava sádrové nebo vápenosádrové omítky vnitřních ploch hladké, tloušťky do 20 mm stěn, v rozsahu opravované plochy přes 10 do 30%</t>
  </si>
  <si>
    <t>https://podminky.urs.cz/item/CS_URS_2023_02/612345412</t>
  </si>
  <si>
    <t>Poznámka k položce:
Začištění stěn po demontáži plynových topidel</t>
  </si>
  <si>
    <t>9</t>
  </si>
  <si>
    <t>Ostatní konstrukce a práce, bourání</t>
  </si>
  <si>
    <t>971033151</t>
  </si>
  <si>
    <t>Vybourání otvorů ve zdivu cihelném D do 60 mm na MVC nebo MV tl do 450 mm</t>
  </si>
  <si>
    <t>49930022</t>
  </si>
  <si>
    <t>Vybourání otvorů ve zdivu základovém nebo nadzákladovém z cihel, tvárnic, příčkovek z cihel pálených na maltu vápennou nebo vápenocementovou průměru profilu do 60 mm, tl. do 450 mm</t>
  </si>
  <si>
    <t>https://podminky.urs.cz/item/CS_URS_2023_02/971033151</t>
  </si>
  <si>
    <t>Poznámka k položce:
Zhotovení otvorů ve zdi pro potrubí do DN40</t>
  </si>
  <si>
    <t>5</t>
  </si>
  <si>
    <t>972054231</t>
  </si>
  <si>
    <t>Vybourání otvorů v ŽB stropech nebo klenbách pl do 0,09 m2 tl do 120 mm</t>
  </si>
  <si>
    <t>-1030373241</t>
  </si>
  <si>
    <t>Vybourání otvorů ve stropech nebo klenbách železobetonových bez odstranění podlahy a násypu, plochy do 0,09 m2, tl. do 120 mm</t>
  </si>
  <si>
    <t>https://podminky.urs.cz/item/CS_URS_2023_02/972054231</t>
  </si>
  <si>
    <t>Poznámka k položce:
Zhotovení otvorů v podlahách pro potrubí do DN40</t>
  </si>
  <si>
    <t>997</t>
  </si>
  <si>
    <t>Přesun sutě</t>
  </si>
  <si>
    <t>997013212</t>
  </si>
  <si>
    <t>Vnitrostaveništní doprava suti a vybouraných hmot pro budovy v přes 6 do 9 m ručně</t>
  </si>
  <si>
    <t>t</t>
  </si>
  <si>
    <t>-1571395736</t>
  </si>
  <si>
    <t>Vnitrostaveništní doprava suti a vybouraných hmot vodorovně do 50 m svisle ručně pro budovy a haly výšky přes 6 do 9 m</t>
  </si>
  <si>
    <t>https://podminky.urs.cz/item/CS_URS_2023_02/997013212</t>
  </si>
  <si>
    <t>998</t>
  </si>
  <si>
    <t>Přesun hmot</t>
  </si>
  <si>
    <t>7</t>
  </si>
  <si>
    <t>998011002</t>
  </si>
  <si>
    <t>Přesun hmot pro budovy zděné v přes 6 do 12 m</t>
  </si>
  <si>
    <t>-781316404</t>
  </si>
  <si>
    <t>Přesun hmot pro budovy občanské výstavby, bydlení, výrobu a služby s nosnou svislou konstrukcí zděnou z cihel, tvárnic nebo kamene vodorovná dopravní vzdálenost do 100 m pro budovy výšky přes 6 do 12 m</t>
  </si>
  <si>
    <t>https://podminky.urs.cz/item/CS_URS_2023_02/998011002</t>
  </si>
  <si>
    <t>PSV</t>
  </si>
  <si>
    <t>Práce a dodávky PSV</t>
  </si>
  <si>
    <t>722</t>
  </si>
  <si>
    <t>Zdravotechnika - vnitřní vodovod</t>
  </si>
  <si>
    <t>8</t>
  </si>
  <si>
    <t>722220861</t>
  </si>
  <si>
    <t>Demontáž armatur závitových se dvěma závity G do 3/4</t>
  </si>
  <si>
    <t>16</t>
  </si>
  <si>
    <t>297137592</t>
  </si>
  <si>
    <t>Demontáž armatur závitových se dvěma závity do G 3/4</t>
  </si>
  <si>
    <t>https://podminky.urs.cz/item/CS_URS_2023_02/722220861</t>
  </si>
  <si>
    <t>VV</t>
  </si>
  <si>
    <t>13 "kohout"</t>
  </si>
  <si>
    <t>13 "šroubení"</t>
  </si>
  <si>
    <t>Součet</t>
  </si>
  <si>
    <t>723</t>
  </si>
  <si>
    <t>Zdravotechnika - vnitřní plynovod</t>
  </si>
  <si>
    <t>723120804</t>
  </si>
  <si>
    <t>Demontáž potrubí ocelové závitové svařované DN do 25</t>
  </si>
  <si>
    <t>m</t>
  </si>
  <si>
    <t>-2060710909</t>
  </si>
  <si>
    <t>Demontáž potrubí svařovaného z ocelových trubek závitových do DN 25</t>
  </si>
  <si>
    <t>https://podminky.urs.cz/item/CS_URS_2023_02/723120804</t>
  </si>
  <si>
    <t>Poznámka k položce:
Demontáž plynovodu</t>
  </si>
  <si>
    <t>16 "DN25"</t>
  </si>
  <si>
    <t>24 "DN20"</t>
  </si>
  <si>
    <t>48 "DN15"</t>
  </si>
  <si>
    <t>10</t>
  </si>
  <si>
    <t>998723102</t>
  </si>
  <si>
    <t>Přesun hmot tonážní pro vnitřní plynovod v objektech v přes 6 do 12 m</t>
  </si>
  <si>
    <t>749885245</t>
  </si>
  <si>
    <t>Přesun hmot pro vnitřní plynovod stanovený z hmotnosti přesunovaného materiálu vodorovná dopravní vzdálenost do 50 m v objektech výšky přes 6 do 12 m</t>
  </si>
  <si>
    <t>https://podminky.urs.cz/item/CS_URS_2023_02/998723102</t>
  </si>
  <si>
    <t>11</t>
  </si>
  <si>
    <t>998723181</t>
  </si>
  <si>
    <t>Příplatek k přesunu hmot tonážní 723 prováděný bez použití mechanizace</t>
  </si>
  <si>
    <t>-70814138</t>
  </si>
  <si>
    <t>Přesun hmot pro vnitřní plynovod stanovený z hmotnosti přesunovaného materiálu Příplatek k ceně za přesun prováděný bez použití mechanizace pro jakoukoliv výšku objektu</t>
  </si>
  <si>
    <t>https://podminky.urs.cz/item/CS_URS_2023_02/998723181</t>
  </si>
  <si>
    <t>725</t>
  </si>
  <si>
    <t>Zdravotechnika - zařizovací předměty</t>
  </si>
  <si>
    <t>12</t>
  </si>
  <si>
    <t>725650805</t>
  </si>
  <si>
    <t>Demontáž těleso otopných plynových pro garáže</t>
  </si>
  <si>
    <t>soubor</t>
  </si>
  <si>
    <t>-386407557</t>
  </si>
  <si>
    <t>Demontáž plynových otopných těles podokenních nebo bezpečnostních pro garáže</t>
  </si>
  <si>
    <t>https://podminky.urs.cz/item/CS_URS_2023_02/725650805</t>
  </si>
  <si>
    <t>732</t>
  </si>
  <si>
    <t>Ústřední vytápění - strojovny</t>
  </si>
  <si>
    <t>13</t>
  </si>
  <si>
    <t>732112225 - R</t>
  </si>
  <si>
    <t>Rozdělovač sdružený hydraulický DN 40 závitový</t>
  </si>
  <si>
    <t>R položka</t>
  </si>
  <si>
    <t>1264754569</t>
  </si>
  <si>
    <t>Rozdělovače a sběrače sdružené hydraulické závitové (průtok Q m3/h - výkon kW) DN 40 (3,5 m3/h)</t>
  </si>
  <si>
    <t>Poznámka k položce:
Rozdělovač / sběrač 
vstup 1xDn40 (6/4"),
výstup 2xDN40 (6/4")
Včetně tepelné izolace</t>
  </si>
  <si>
    <t>14</t>
  </si>
  <si>
    <t>732230103</t>
  </si>
  <si>
    <t>Akumulační nádrž bez přípravy TUV bez výměníku PN 0,4 o objemu 400 l</t>
  </si>
  <si>
    <t>-38563789</t>
  </si>
  <si>
    <t>Akumulační nádrže bez přípravy TUV bez teplosměnného výměníku PN 0,4 MPa / t = 95°C objem nádrže 400 l</t>
  </si>
  <si>
    <t>https://podminky.urs.cz/item/CS_URS_2023_02/732230103</t>
  </si>
  <si>
    <t>732294118</t>
  </si>
  <si>
    <t>Elektrická topná jednotka šroubovací 6/4" o výkonu 9,0 kW</t>
  </si>
  <si>
    <t>530156575</t>
  </si>
  <si>
    <t>https://podminky.urs.cz/item/CS_URS_2023_02/732294118</t>
  </si>
  <si>
    <t>732331107</t>
  </si>
  <si>
    <t>Nádoba tlaková expanzní pro solární, topnou a chladící soustavu s membránou závitové připojení PN 1,0 o objemu 80 l</t>
  </si>
  <si>
    <t>-1737635279</t>
  </si>
  <si>
    <t>Nádoby expanzní tlakové pro solární, topné a chladicí soustavy s membránou bez pojistného ventilu se závitovým připojením PN 1,0 o objemu 80 l</t>
  </si>
  <si>
    <t>https://podminky.urs.cz/item/CS_URS_2023_02/732331107</t>
  </si>
  <si>
    <t>17</t>
  </si>
  <si>
    <t>732331777</t>
  </si>
  <si>
    <t>Příslušenství k expanzním nádobám bezpečnostní uzávěr G 3/4 k měření tlaku</t>
  </si>
  <si>
    <t>-199618911</t>
  </si>
  <si>
    <t>Nádoby expanzní tlakové pro topné a chladicí soustavy příslušenství k expanzním nádobám bezpečnostní uzávěr k měření tlaku G 3/4</t>
  </si>
  <si>
    <t>https://podminky.urs.cz/item/CS_URS_2023_02/732331777</t>
  </si>
  <si>
    <t>18</t>
  </si>
  <si>
    <t>732421415</t>
  </si>
  <si>
    <t>Čerpadlo teplovodní mokroběžné závitové oběhové DN 25 výtlak do 6,0 m průtok 4,5 m3/h PN 10 pro vytápění</t>
  </si>
  <si>
    <t>-774357475</t>
  </si>
  <si>
    <t>Čerpadla teplovodní mokroběžná závitová oběhová pro teplovodní vytápění (elektronicky řízená) PN 10, do 110°C DN přípojky/dopravní výška H (m) - čerpací výkon Q (m3/h) DN 25 / do 6,0 m / 4,5 m3/h</t>
  </si>
  <si>
    <t>https://podminky.urs.cz/item/CS_URS_2023_02/732421415</t>
  </si>
  <si>
    <t>19</t>
  </si>
  <si>
    <t>732522013</t>
  </si>
  <si>
    <t>Tepelné čerpadlo vzduch/voda s invertorem pro vytápění a přípravu TV venkovní jednotka topný výkon 4-24 kW</t>
  </si>
  <si>
    <t>364057263</t>
  </si>
  <si>
    <t>Tepelná čerpadla vzduch/voda pro vytápění a přípravu TV venkovní jednotka s invertorem topný výkon 4-24 kW</t>
  </si>
  <si>
    <t>https://podminky.urs.cz/item/CS_URS_2023_02/732522013</t>
  </si>
  <si>
    <t xml:space="preserve">Poznámka k položce:
Tepelné čerpadlo vzduch/voda
Technická specifikace:
- provedení monoblok, invertor
- topný výkon 22 kW (A7/W35)
- příkon max. 8,07 kW
- COP 4,4
- SCOP 3,23 při 55°C, 4,53 při 35°C
Vybavení:
- dvoustupňový invertorový kompresor
- možnost regulace prodle ekvitermní křivky
- možnost připojení a spínání záložního ohřívače
- ovládání ovladačem v českém jazyce
- možnost ovládání na dálku pomocí WiFi, WiFi modul součástí zařízení
- záruka 5 let
Součástí dodávky je venkovní jednotka s řídící sadou, kabelový ovladač, WiFi modul, rozšířená záruka na 5 let.
     </t>
  </si>
  <si>
    <t>20</t>
  </si>
  <si>
    <t>732523102 - R</t>
  </si>
  <si>
    <t>Instalace venkovních jednotek tepelného čerpadla</t>
  </si>
  <si>
    <t>2012102026</t>
  </si>
  <si>
    <t xml:space="preserve">Poznámka k položce:
Stavební připravenost pro instalaci venkovních jednotek TČ
Základová konstrukce pro tepelná čerpadla
Odvod kondenzátu
</t>
  </si>
  <si>
    <t>732523103 - R</t>
  </si>
  <si>
    <t>Montáž tepelného čerpadla - servis</t>
  </si>
  <si>
    <t>-1449945189</t>
  </si>
  <si>
    <t>Montáž tepelného čerpadla vzduch / voda</t>
  </si>
  <si>
    <t xml:space="preserve">Poznámka k položce:
Zapojení čerpadel do okruhu UT
Zprovoznění a první servis </t>
  </si>
  <si>
    <t>22</t>
  </si>
  <si>
    <t>998732202</t>
  </si>
  <si>
    <t>Přesun hmot procentní pro strojovny v objektech v přes 6 do 12 m</t>
  </si>
  <si>
    <t>%</t>
  </si>
  <si>
    <t>-391512545</t>
  </si>
  <si>
    <t>Přesun hmot pro strojovny stanovený procentní sazbou (%) z ceny vodorovná dopravní vzdálenost do 50 m v objektech výšky přes 6 do 12 m</t>
  </si>
  <si>
    <t>https://podminky.urs.cz/item/CS_URS_2023_02/998732202</t>
  </si>
  <si>
    <t>733</t>
  </si>
  <si>
    <t>Ústřední vytápění - rozvodné potrubí</t>
  </si>
  <si>
    <t>23</t>
  </si>
  <si>
    <t>733222102</t>
  </si>
  <si>
    <t>Potrubí měděné polotvrdé spojované měkkým pájením D 15x1 mm</t>
  </si>
  <si>
    <t>1095653540</t>
  </si>
  <si>
    <t>Potrubí z trubek měděných polotvrdých spojovaných měkkým pájením Ø 15/1</t>
  </si>
  <si>
    <t>https://podminky.urs.cz/item/CS_URS_2023_02/733222102</t>
  </si>
  <si>
    <t>46+34+34+24</t>
  </si>
  <si>
    <t>24</t>
  </si>
  <si>
    <t>733222103</t>
  </si>
  <si>
    <t>Potrubí měděné polotvrdé spojované měkkým pájením D 18x1 mm</t>
  </si>
  <si>
    <t>-390214396</t>
  </si>
  <si>
    <t>Potrubí z trubek měděných polotvrdých spojovaných měkkým pájením Ø 18/1</t>
  </si>
  <si>
    <t>https://podminky.urs.cz/item/CS_URS_2023_02/733222103</t>
  </si>
  <si>
    <t>25</t>
  </si>
  <si>
    <t>733222104</t>
  </si>
  <si>
    <t>Potrubí měděné polotvrdé spojované měkkým pájením D 22x1 mm</t>
  </si>
  <si>
    <t>-154016608</t>
  </si>
  <si>
    <t>Potrubí z trubek měděných polotvrdých spojovaných měkkým pájením Ø 22/1</t>
  </si>
  <si>
    <t>https://podminky.urs.cz/item/CS_URS_2023_02/733222104</t>
  </si>
  <si>
    <t>32+22</t>
  </si>
  <si>
    <t>26</t>
  </si>
  <si>
    <t>733223105</t>
  </si>
  <si>
    <t>Potrubí měděné tvrdé spojované měkkým pájením D 28x1,5 mm</t>
  </si>
  <si>
    <t>1126919588</t>
  </si>
  <si>
    <t>Potrubí z trubek měděných tvrdých spojovaných měkkým pájením Ø 28/1,5</t>
  </si>
  <si>
    <t>https://podminky.urs.cz/item/CS_URS_2023_02/733223105</t>
  </si>
  <si>
    <t>52</t>
  </si>
  <si>
    <t>27</t>
  </si>
  <si>
    <t>733223106</t>
  </si>
  <si>
    <t>Potrubí měděné tvrdé spojované měkkým pájením D 35x1,5 mm</t>
  </si>
  <si>
    <t>-594836111</t>
  </si>
  <si>
    <t>Potrubí z trubek měděných tvrdých spojovaných měkkým pájením Ø 35/1,5</t>
  </si>
  <si>
    <t>https://podminky.urs.cz/item/CS_URS_2023_02/733223106</t>
  </si>
  <si>
    <t>28</t>
  </si>
  <si>
    <t>733223205</t>
  </si>
  <si>
    <t>Potrubí měděné tvrdé spojované tvrdým pájením D 28x1,5 mm</t>
  </si>
  <si>
    <t>-104564752</t>
  </si>
  <si>
    <t>Potrubí z trubek měděných tvrdých spojovaných tvrdým pájením Ø 28/1,5</t>
  </si>
  <si>
    <t>https://podminky.urs.cz/item/CS_URS_2023_02/733223205</t>
  </si>
  <si>
    <t>Poznámka k položce:
Primární okruh TČ</t>
  </si>
  <si>
    <t>29</t>
  </si>
  <si>
    <t>733224205</t>
  </si>
  <si>
    <t>Příplatek k potrubí měděnému za potrubí vedené v kotelnách nebo strojovnách D 28x1,5 mm</t>
  </si>
  <si>
    <t>-1860488340</t>
  </si>
  <si>
    <t>Potrubí z trubek měděných Příplatek k cenám za potrubí vedené v kotelnách a strojovnách Ø 28/1,5</t>
  </si>
  <si>
    <t>https://podminky.urs.cz/item/CS_URS_2023_02/733224205</t>
  </si>
  <si>
    <t>30</t>
  </si>
  <si>
    <t>733224206</t>
  </si>
  <si>
    <t>Příplatek k potrubí měděnému za potrubí vedené v kotelnách nebo strojovnách D 35x1,5 mm</t>
  </si>
  <si>
    <t>280313125</t>
  </si>
  <si>
    <t>Potrubí z trubek měděných Příplatek k cenám za potrubí vedené v kotelnách a strojovnách Ø 35/1,5</t>
  </si>
  <si>
    <t>https://podminky.urs.cz/item/CS_URS_2023_02/733224206</t>
  </si>
  <si>
    <t>31</t>
  </si>
  <si>
    <t>733224222</t>
  </si>
  <si>
    <t>Příplatek k potrubí měděnému za zhotovení přípojky z trubek měděných D 15x1 mm</t>
  </si>
  <si>
    <t>-46846966</t>
  </si>
  <si>
    <t>Potrubí z trubek měděných Příplatek k cenám za zhotovení přípojky z trubek měděných Ø 15/1</t>
  </si>
  <si>
    <t>https://podminky.urs.cz/item/CS_URS_2023_02/733224222</t>
  </si>
  <si>
    <t>32</t>
  </si>
  <si>
    <t>733224225</t>
  </si>
  <si>
    <t>Příplatek k potrubí měděnému za zhotovení přípojky z trubek měděných D 28x1,5 mm</t>
  </si>
  <si>
    <t>1168942792</t>
  </si>
  <si>
    <t>Potrubí z trubek měděných Příplatek k cenám za zhotovení přípojky z trubek měděných Ø 28/1,5</t>
  </si>
  <si>
    <t>https://podminky.urs.cz/item/CS_URS_2023_02/733224225</t>
  </si>
  <si>
    <t>33</t>
  </si>
  <si>
    <t>733224226</t>
  </si>
  <si>
    <t>Příplatek k potrubí měděnému za zhotovení přípojky z trubek měděných D 35x1,5 mm</t>
  </si>
  <si>
    <t>1950601392</t>
  </si>
  <si>
    <t>Potrubí z trubek měděných Příplatek k cenám za zhotovení přípojky z trubek měděných Ø 35/1,5</t>
  </si>
  <si>
    <t>https://podminky.urs.cz/item/CS_URS_2023_02/733224226</t>
  </si>
  <si>
    <t>34</t>
  </si>
  <si>
    <t>733291101</t>
  </si>
  <si>
    <t>Zkouška těsnosti potrubí měděné D do 35x1,5</t>
  </si>
  <si>
    <t>-1545435237</t>
  </si>
  <si>
    <t>Zkoušky těsnosti potrubí z trubek měděných Ø do 35/1,5</t>
  </si>
  <si>
    <t>https://podminky.urs.cz/item/CS_URS_2023_02/733291101</t>
  </si>
  <si>
    <t>24+52+54+22+138</t>
  </si>
  <si>
    <t>35</t>
  </si>
  <si>
    <t>733390104</t>
  </si>
  <si>
    <t>Ochrana potrubí primátrních okruhů tepelně izolačními trubicemi z kaučuku tl 13 mm D do 38 mm</t>
  </si>
  <si>
    <t>1814420549</t>
  </si>
  <si>
    <t>Ochrana potrubí primárních okruhů tepelných čerpadel tepelně izolačními trubicemi ze syntetického kaučuku lepenými v příčných a podélných spojích, tloušťky izolace 13 mm, průměru Ø do 38 mm</t>
  </si>
  <si>
    <t>https://podminky.urs.cz/item/CS_URS_2023_02/733390104</t>
  </si>
  <si>
    <t>36</t>
  </si>
  <si>
    <t>733811221</t>
  </si>
  <si>
    <t>Ochrana potrubí ústředního vytápění termoizolačními trubicemi z PE tl přes 6 do 9 mm DN do 22 mm</t>
  </si>
  <si>
    <t>189862556</t>
  </si>
  <si>
    <t>Ochrana potrubí termoizolačními trubicemi z pěnového polyetylenu PE přilepenými v příčných a podélných spojích, tloušťky izolace přes 6 do 9 mm, vnitřního průměru izolace DN do 22 mm</t>
  </si>
  <si>
    <t>https://podminky.urs.cz/item/CS_URS_2023_02/733811221</t>
  </si>
  <si>
    <t>37</t>
  </si>
  <si>
    <t>733811252</t>
  </si>
  <si>
    <t>Ochrana potrubí ústředního vytápění termoizolačními trubicemi z PE tl přes 20 do 25 mm DN přes 32 do 45 mm</t>
  </si>
  <si>
    <t>1515310095</t>
  </si>
  <si>
    <t>Ochrana potrubí termoizolačními trubicemi z pěnového polyetylenu PE přilepenými v příčných a podélných spojích, tloušťky izolace přes 20 do 25 mm, vnitřního průměru izolace DN přes 22 do 45 mm</t>
  </si>
  <si>
    <t>https://podminky.urs.cz/item/CS_URS_2023_02/733811252</t>
  </si>
  <si>
    <t>38</t>
  </si>
  <si>
    <t>998733202</t>
  </si>
  <si>
    <t>Přesun hmot procentní pro rozvody potrubí v objektech v přes 6 do 12 m</t>
  </si>
  <si>
    <t>1046010200</t>
  </si>
  <si>
    <t>Přesun hmot pro rozvody potrubí stanovený procentní sazbou z ceny vodorovná dopravní vzdálenost do 50 m v objektech výšky přes 6 do 12 m</t>
  </si>
  <si>
    <t>https://podminky.urs.cz/item/CS_URS_2023_02/998733202</t>
  </si>
  <si>
    <t>734</t>
  </si>
  <si>
    <t>Ústřední vytápění - armatury</t>
  </si>
  <si>
    <t>39</t>
  </si>
  <si>
    <t>734221682</t>
  </si>
  <si>
    <t>Termostatická hlavice kapalinová PN 10 do 110°C otopných těles VK</t>
  </si>
  <si>
    <t>-247042770</t>
  </si>
  <si>
    <t>Ventily regulační závitové hlavice termostatické, pro ovládání ventilů PN 10 do 110°C kapalinové otopných těles VK</t>
  </si>
  <si>
    <t>https://podminky.urs.cz/item/CS_URS_2023_02/734221682</t>
  </si>
  <si>
    <t>40</t>
  </si>
  <si>
    <t>734242414</t>
  </si>
  <si>
    <t>Ventil závitový zpětný přímý G 1 PN 16 do 110°C</t>
  </si>
  <si>
    <t>-1490845007</t>
  </si>
  <si>
    <t>Ventily zpětné závitové PN 16 do 110°C přímé G 1</t>
  </si>
  <si>
    <t>https://podminky.urs.cz/item/CS_URS_2023_02/734242414</t>
  </si>
  <si>
    <t>41</t>
  </si>
  <si>
    <t>734251213</t>
  </si>
  <si>
    <t>Ventil závitový pojistný rohový G 1 provozní tlak od 2,5 do 6 barů</t>
  </si>
  <si>
    <t>285145485</t>
  </si>
  <si>
    <t>Ventily pojistné závitové a čepové rohové provozní tlak od 2,5 do 6 bar G 1</t>
  </si>
  <si>
    <t>https://podminky.urs.cz/item/CS_URS_2023_02/734251213</t>
  </si>
  <si>
    <t>42</t>
  </si>
  <si>
    <t>734261233</t>
  </si>
  <si>
    <t>Šroubení topenářské přímé G 1/2 PN 16 do 120°C</t>
  </si>
  <si>
    <t>-2000154123</t>
  </si>
  <si>
    <t>Šroubení topenářské PN 16 do 120°C přímé G 1/2</t>
  </si>
  <si>
    <t>https://podminky.urs.cz/item/CS_URS_2023_02/734261233</t>
  </si>
  <si>
    <t>Poznámka k položce:
Připojení topných žebříků</t>
  </si>
  <si>
    <t>43</t>
  </si>
  <si>
    <t>734261407</t>
  </si>
  <si>
    <t>Armatura připojovací přímá G 3/4x18 PN 10 do 110°C radiátorů typu VK</t>
  </si>
  <si>
    <t>758134983</t>
  </si>
  <si>
    <t>Šroubení připojovací armatury radiátorů VK PN 10 do 110°C, regulační uzavíratelné přímé G 3/4 x 18</t>
  </si>
  <si>
    <t>https://podminky.urs.cz/item/CS_URS_2023_02/734261407</t>
  </si>
  <si>
    <t>Poznámka k položce:
Připojovací armatura tělesa VK</t>
  </si>
  <si>
    <t>44</t>
  </si>
  <si>
    <t>734291123</t>
  </si>
  <si>
    <t>Kohout plnící a vypouštěcí G 1/2 PN 10 do 90°C závitový</t>
  </si>
  <si>
    <t>-896558821</t>
  </si>
  <si>
    <t>Ostatní armatury kohouty plnicí a vypouštěcí PN 10 do 90°C G 1/2</t>
  </si>
  <si>
    <t>https://podminky.urs.cz/item/CS_URS_2023_02/734291123</t>
  </si>
  <si>
    <t>45</t>
  </si>
  <si>
    <t>734291274</t>
  </si>
  <si>
    <t>Filtr závitový pro topné a chladicí systémy přímý G 1 PN 30 do 110°C s vnitřními závity a integrovaným magnetem</t>
  </si>
  <si>
    <t>-872309319</t>
  </si>
  <si>
    <t>Ostatní armatury filtry závitové pro topné a chladicí systémy PN 30 do 110°C přímé s vnitřními závity a integrovaným magnetem G 1</t>
  </si>
  <si>
    <t>https://podminky.urs.cz/item/CS_URS_2023_02/734291274</t>
  </si>
  <si>
    <t>46</t>
  </si>
  <si>
    <t>734292773</t>
  </si>
  <si>
    <t>Kohout kulový přímý G 3/4 PN 42 do 185°C plnoprůtokový s koulí DADO vnitřní závit</t>
  </si>
  <si>
    <t>1846224276</t>
  </si>
  <si>
    <t>Ostatní armatury kulové kohouty PN 42 do 185°C plnoprůtokové vnitřní závit G 3/4</t>
  </si>
  <si>
    <t>https://podminky.urs.cz/item/CS_URS_2023_02/734292773</t>
  </si>
  <si>
    <t>47</t>
  </si>
  <si>
    <t>734292774</t>
  </si>
  <si>
    <t>Kohout kulový přímý G 1 PN 42 do 185°C plnoprůtokový s koulí DADO vnitřní závit</t>
  </si>
  <si>
    <t>-730039357</t>
  </si>
  <si>
    <t>Ostatní armatury kulové kohouty PN 42 do 185°C plnoprůtokové vnitřní závit G 1</t>
  </si>
  <si>
    <t>https://podminky.urs.cz/item/CS_URS_2023_02/734292774</t>
  </si>
  <si>
    <t>48</t>
  </si>
  <si>
    <t>734292776</t>
  </si>
  <si>
    <t>Kohout kulový přímý G 1 1/2 PN 42 do 185°C plnoprůtokový s koulí DADO vnitřní závit</t>
  </si>
  <si>
    <t>-257192863</t>
  </si>
  <si>
    <t>Ostatní armatury kulové kohouty PN 42 do 185°C plnoprůtokové vnitřní závit G 1 1/2</t>
  </si>
  <si>
    <t>https://podminky.urs.cz/item/CS_URS_2023_02/734292776</t>
  </si>
  <si>
    <t>49</t>
  </si>
  <si>
    <t>734295022</t>
  </si>
  <si>
    <t>Směšovací ventil otopných a chladicích systémů závitový třícestný G 1" se servomotorem</t>
  </si>
  <si>
    <t>1571728284</t>
  </si>
  <si>
    <t>Směšovací armatury otopných a chladících systémů ventily závitové PN 10 T= 120°C třícestné se servomotorem G 1</t>
  </si>
  <si>
    <t>https://podminky.urs.cz/item/CS_URS_2023_02/734295022</t>
  </si>
  <si>
    <t>50</t>
  </si>
  <si>
    <t>734411101</t>
  </si>
  <si>
    <t>Teploměr technický s pevným stonkem a jímkou zadní připojení průměr 63 mm délky 50 mm</t>
  </si>
  <si>
    <t>1772859024</t>
  </si>
  <si>
    <t>Teploměry technické s pevným stonkem a jímkou zadní připojení (axiální) průměr 63 mm délka stonku 50 mm</t>
  </si>
  <si>
    <t>https://podminky.urs.cz/item/CS_URS_2023_02/734411101</t>
  </si>
  <si>
    <t>51</t>
  </si>
  <si>
    <t>734421111</t>
  </si>
  <si>
    <t>Tlakoměr s pevným stonkem a zpětnou klapkou tlak 0-16 bar průměr 50 mm zadní připojení</t>
  </si>
  <si>
    <t>1298615359</t>
  </si>
  <si>
    <t>Tlakoměry s pevným stonkem a zpětnou klapkou zadní připojení (axiální) tlaku 0–16 bar průměru 50 mm</t>
  </si>
  <si>
    <t>https://podminky.urs.cz/item/CS_URS_2023_02/734421111</t>
  </si>
  <si>
    <t>998734202</t>
  </si>
  <si>
    <t>Přesun hmot procentní pro armatury v objektech v přes 6 do 12 m</t>
  </si>
  <si>
    <t>-1494415681</t>
  </si>
  <si>
    <t>Přesun hmot pro armatury stanovený procentní sazbou (%) z ceny vodorovná dopravní vzdálenost do 50 m v objektech výšky přes 6 do 12 m</t>
  </si>
  <si>
    <t>https://podminky.urs.cz/item/CS_URS_2023_02/998734202</t>
  </si>
  <si>
    <t>735</t>
  </si>
  <si>
    <t>Ústřední vytápění - otopná tělesa</t>
  </si>
  <si>
    <t>53</t>
  </si>
  <si>
    <t>735000912</t>
  </si>
  <si>
    <t>Vyregulování ventilu nebo kohoutu dvojregulačního s termostatickým ovládáním</t>
  </si>
  <si>
    <t>-1057134022</t>
  </si>
  <si>
    <t>Regulace otopného systému při opravách vyregulování dvojregulačních ventilů a kohoutů s termostatickým ovládáním</t>
  </si>
  <si>
    <t>https://podminky.urs.cz/item/CS_URS_2023_02/735000912</t>
  </si>
  <si>
    <t>54</t>
  </si>
  <si>
    <t>735152556</t>
  </si>
  <si>
    <t>Otopné těleso panelové VK dvoudeskové 2 přídavné přestupní plochy výška/délka 500/900 mm výkon 1307 W</t>
  </si>
  <si>
    <t>860924084</t>
  </si>
  <si>
    <t>Otopná tělesa panelová VK dvoudesková PN 1,0 MPa, T do 110°C se dvěma přídavnými přestupními plochami výšky tělesa 500 mm stavební délky / výkonu 900 mm / 1307 W</t>
  </si>
  <si>
    <t>https://podminky.urs.cz/item/CS_URS_2023_02/735152556</t>
  </si>
  <si>
    <t>Poznámka k položce:
Tělesa včetně ventilové vložky s přednastavením
Tělesa včetně odvzdušňovacího ventilu.
Tělesa včetně upevňovacího materiálu pro montáž na stěnu.
Barevné provedení: bílá</t>
  </si>
  <si>
    <t>55</t>
  </si>
  <si>
    <t>735152557</t>
  </si>
  <si>
    <t>Otopné těleso panelové VK dvoudeskové 2 přídavné přestupní plochy výška/délka 500/1000 mm výkon 1452 W</t>
  </si>
  <si>
    <t>4797990</t>
  </si>
  <si>
    <t>Otopná tělesa panelová VK dvoudesková PN 1,0 MPa, T do 110°C se dvěma přídavnými přestupními plochami výšky tělesa 500 mm stavební délky / výkonu 1000 mm / 1452 W</t>
  </si>
  <si>
    <t>https://podminky.urs.cz/item/CS_URS_2023_02/735152557</t>
  </si>
  <si>
    <t>56</t>
  </si>
  <si>
    <t>735152659</t>
  </si>
  <si>
    <t>Otopné těleso panelové VK třídeskové 3 přídavné přestupní plochy výška/délka 500/1200 mm výkon 2495 W</t>
  </si>
  <si>
    <t>623227047</t>
  </si>
  <si>
    <t>Otopná tělesa panelová VK třídesková PN 1,0 MPa, T do 110°C se třemi přídavnými přestupními plochami výšky tělesa 500 mm stavební délky / výkonu 1200 mm / 2495 W</t>
  </si>
  <si>
    <t>https://podminky.urs.cz/item/CS_URS_2023_02/735152659</t>
  </si>
  <si>
    <t>57</t>
  </si>
  <si>
    <t>735152660</t>
  </si>
  <si>
    <t>Otopné těleso panelové VK třídeskové 3 přídavné přestupní plochy výška/délka 500/1400 mm výkon 2911 W</t>
  </si>
  <si>
    <t>2034956847</t>
  </si>
  <si>
    <t>Otopná tělesa panelová VK třídesková PN 1,0 MPa, T do 110°C se třemi přídavnými přestupními plochami výšky tělesa 500 mm stavební délky / výkonu 1400 mm / 2911 W</t>
  </si>
  <si>
    <t>https://podminky.urs.cz/item/CS_URS_2023_02/735152660</t>
  </si>
  <si>
    <t>58</t>
  </si>
  <si>
    <t>735164231 R</t>
  </si>
  <si>
    <t>Otopné těleso trubkové výška/délka 900/595 mm</t>
  </si>
  <si>
    <t>-308177839</t>
  </si>
  <si>
    <t>Otopná tělesa trubková na stěnu výšky tělesa 900 mm, délky 595 mm</t>
  </si>
  <si>
    <t>Poznámka k položce:
Otopný žebřík bílý 595x900 připojení G1/2"
Včetně upevňovacího materiálu pro montáž na stěnu.</t>
  </si>
  <si>
    <t>59</t>
  </si>
  <si>
    <t>735191905</t>
  </si>
  <si>
    <t>Odvzdušnění otopných těles</t>
  </si>
  <si>
    <t>-1787369037</t>
  </si>
  <si>
    <t>Ostatní opravy otopných těles odvzdušnění tělesa</t>
  </si>
  <si>
    <t>https://podminky.urs.cz/item/CS_URS_2023_02/735191905</t>
  </si>
  <si>
    <t>60</t>
  </si>
  <si>
    <t>735191910</t>
  </si>
  <si>
    <t>Napuštění vody do otopných těles</t>
  </si>
  <si>
    <t>-394067549</t>
  </si>
  <si>
    <t>Ostatní opravy otopných těles napuštění vody do otopného systému včetně potrubí (bez kotle a ohříváků) otopných těles</t>
  </si>
  <si>
    <t>https://podminky.urs.cz/item/CS_URS_2023_02/735191910</t>
  </si>
  <si>
    <t>61</t>
  </si>
  <si>
    <t>735291800</t>
  </si>
  <si>
    <t>Demontáž konzoly nebo držáku otopných těles, registrů nebo konvektorů do odpadu</t>
  </si>
  <si>
    <t>387114048</t>
  </si>
  <si>
    <t>Demontáž konzol nebo držáků otopných těles, registrů, konvektorů do odpadu</t>
  </si>
  <si>
    <t>https://podminky.urs.cz/item/CS_URS_2023_02/735291800</t>
  </si>
  <si>
    <t>Poznámka k položce:
Demontáž konzol plynových těles</t>
  </si>
  <si>
    <t>62</t>
  </si>
  <si>
    <t>998735202</t>
  </si>
  <si>
    <t>Přesun hmot procentní pro otopná tělesa v objektech v přes 6 do 12 m</t>
  </si>
  <si>
    <t>-776456120</t>
  </si>
  <si>
    <t>Přesun hmot pro otopná tělesa stanovený procentní sazbou (%) z ceny vodorovná dopravní vzdálenost do 50 m v objektech výšky přes 6 do 12 m</t>
  </si>
  <si>
    <t>https://podminky.urs.cz/item/CS_URS_2023_02/998735202</t>
  </si>
  <si>
    <t>741</t>
  </si>
  <si>
    <t>Elektroinstalace - silnoproud</t>
  </si>
  <si>
    <t>63</t>
  </si>
  <si>
    <t>741810001</t>
  </si>
  <si>
    <t>Celková prohlídka elektrického rozvodu a zařízení do 100 000,- Kč</t>
  </si>
  <si>
    <t>1738660053</t>
  </si>
  <si>
    <t>Zkoušky a prohlídky elektrických rozvodů a zařízení celková prohlídka a vyhotovení revizní zprávy pro objem montážních prací do 100 tis. Kč</t>
  </si>
  <si>
    <t>https://podminky.urs.cz/item/CS_URS_2023_02/741810001</t>
  </si>
  <si>
    <t>64</t>
  </si>
  <si>
    <t>741812012</t>
  </si>
  <si>
    <t>Zkouška izolační kabelu do 1 kV do 4x35 až 50 mm2</t>
  </si>
  <si>
    <t>-1882309729</t>
  </si>
  <si>
    <t>Zkoušky vodičů a kabelů izolační kabelu silového do 1 kV, počtu a průřezu žil do 4x 35 až 50 mm2</t>
  </si>
  <si>
    <t>https://podminky.urs.cz/item/CS_URS_2023_02/741812012</t>
  </si>
  <si>
    <t>65</t>
  </si>
  <si>
    <t>RKON10000</t>
  </si>
  <si>
    <t>Elektromontážní a pomocné práce</t>
  </si>
  <si>
    <t>2087689029</t>
  </si>
  <si>
    <t>Poznámka k položce:
Zapojení venkovních jednotek tepelného čerpadla
Zapojení oběhových čerpadel, elektropatrony ohřevu
Ostatní elektropráce</t>
  </si>
  <si>
    <t>66</t>
  </si>
  <si>
    <t>M</t>
  </si>
  <si>
    <t>RMAT10000</t>
  </si>
  <si>
    <t>Montážní, spojovací a pomocný elektromateriál, blíže nespecifikovaný</t>
  </si>
  <si>
    <t>-742020248</t>
  </si>
  <si>
    <t>742</t>
  </si>
  <si>
    <t>Elektroinstalace - slaboproud</t>
  </si>
  <si>
    <t>67</t>
  </si>
  <si>
    <t>742124001 R</t>
  </si>
  <si>
    <t xml:space="preserve">Montáž kabelů datových FTP, UTP, STP </t>
  </si>
  <si>
    <t>-1654913444</t>
  </si>
  <si>
    <t>Poznámka k položce:
Zapojení MaR - teplotní čidla, ovládání TČ</t>
  </si>
  <si>
    <t>68</t>
  </si>
  <si>
    <t>34121262 R</t>
  </si>
  <si>
    <t>Spojovací a pomocný elektromateriál blíže nespecifikovaný</t>
  </si>
  <si>
    <t>280375807</t>
  </si>
  <si>
    <t>Poznámka k položce:
U/UTP, průměr kabelu 5mm</t>
  </si>
  <si>
    <t>784</t>
  </si>
  <si>
    <t>Dokončovací práce - malby a tapety</t>
  </si>
  <si>
    <t>69</t>
  </si>
  <si>
    <t>784211001</t>
  </si>
  <si>
    <t>Jednonásobné bílé malby ze směsí za mokra výborně oděruvzdorných v místnostech v do 3,80 m</t>
  </si>
  <si>
    <t>-467474572</t>
  </si>
  <si>
    <t>Malby z malířských směsí oděruvzdorných za mokra jednonásobné, bílé za mokra odruvzdorné výborně v místnostech výšky do 3,80 m</t>
  </si>
  <si>
    <t>https://podminky.urs.cz/item/CS_URS_2023_02/784211001</t>
  </si>
  <si>
    <t>Poznámka k položce:
Výmalba po demontáži plynových těles</t>
  </si>
  <si>
    <t>Práce a dodávky M</t>
  </si>
  <si>
    <t>58-M</t>
  </si>
  <si>
    <t>Revize vyhrazených technických zařízení</t>
  </si>
  <si>
    <t>70</t>
  </si>
  <si>
    <t>580203001</t>
  </si>
  <si>
    <t>Zkouška těsnosti tlakových nádob stabilních do 0,2 m3</t>
  </si>
  <si>
    <t>1547391505</t>
  </si>
  <si>
    <t>Zkouška těsnosti tlakových nádob stabilních obsahu do 0,2 m3</t>
  </si>
  <si>
    <t>https://podminky.urs.cz/item/CS_URS_2023_02/580203001</t>
  </si>
  <si>
    <t>Poznámka k položce:
Tlaková zkouška expanzní nádoby</t>
  </si>
  <si>
    <t>VRN</t>
  </si>
  <si>
    <t>Vedlejší rozpočtové náklady</t>
  </si>
  <si>
    <t>VRN1</t>
  </si>
  <si>
    <t>Průzkumné, geodetické a projektové práce</t>
  </si>
  <si>
    <t>71</t>
  </si>
  <si>
    <t>013254000</t>
  </si>
  <si>
    <t>Dokumentace skutečného provedení stavby</t>
  </si>
  <si>
    <t>1024</t>
  </si>
  <si>
    <t>806605815</t>
  </si>
  <si>
    <t>https://podminky.urs.cz/item/CS_URS_2023_02/013254000</t>
  </si>
  <si>
    <t>Poznámka k položce:
Technická zpráva k instalaci TČ + vypracování projektové dokumentace - schéma zdroje tepla</t>
  </si>
  <si>
    <t>VRN4</t>
  </si>
  <si>
    <t>Inženýrská činnost</t>
  </si>
  <si>
    <t>72</t>
  </si>
  <si>
    <t>044002000 R</t>
  </si>
  <si>
    <t>Revize, topná zkouška, zaškolení obsluhy</t>
  </si>
  <si>
    <t>-1863911257</t>
  </si>
  <si>
    <t>Revize instalace - topná zkouška - zaškolení obsluhy</t>
  </si>
  <si>
    <t>Poznámka k položce:
Topná zkouška zdroje tepla.
Revize instalace tepelného čerpadla.
Zaškolení obsluhy.</t>
  </si>
  <si>
    <t>VRN6</t>
  </si>
  <si>
    <t>Územní vlivy</t>
  </si>
  <si>
    <t>73</t>
  </si>
  <si>
    <t>065002000</t>
  </si>
  <si>
    <t>Mimostaveništní doprava materiálů</t>
  </si>
  <si>
    <t>-1055219915</t>
  </si>
  <si>
    <t>https://podminky.urs.cz/item/CS_URS_2023_02/065002000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</si>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</sst>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29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1" fillId="4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8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4" fontId="23" fillId="0" borderId="0" xfId="0" applyNumberFormat="1" applyFont="1"/>
    <xf numFmtId="166" fontId="31" fillId="0" borderId="10" xfId="0" applyNumberFormat="1" applyFont="1" applyBorder="1"/>
    <xf numFmtId="166" fontId="31" fillId="0" borderId="11" xfId="0" applyNumberFormat="1" applyFont="1" applyBorder="1"/>
    <xf numFmtId="4" fontId="32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1" fillId="0" borderId="22" xfId="0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center" vertical="center" wrapText="1"/>
    </xf>
    <xf numFmtId="167" fontId="21" fillId="0" borderId="22" xfId="0" applyNumberFormat="1" applyFont="1" applyBorder="1" applyAlignment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>
      <alignment vertical="center"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20" applyFont="1" applyAlignment="1" applyProtection="1">
      <alignment vertical="center" wrapText="1"/>
      <protection/>
    </xf>
    <xf numFmtId="0" fontId="37" fillId="0" borderId="0" xfId="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38" fillId="0" borderId="22" xfId="0" applyFont="1" applyBorder="1" applyAlignment="1">
      <alignment horizontal="center" vertical="center"/>
    </xf>
    <xf numFmtId="49" fontId="38" fillId="0" borderId="22" xfId="0" applyNumberFormat="1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center" vertical="center" wrapText="1"/>
    </xf>
    <xf numFmtId="167" fontId="38" fillId="0" borderId="22" xfId="0" applyNumberFormat="1" applyFont="1" applyBorder="1" applyAlignment="1">
      <alignment vertical="center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>
      <alignment vertical="center"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/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310235251" TargetMode="External" /><Relationship Id="rId2" Type="http://schemas.openxmlformats.org/officeDocument/2006/relationships/hyperlink" Target="https://podminky.urs.cz/item/CS_URS_2023_02/310236251" TargetMode="External" /><Relationship Id="rId3" Type="http://schemas.openxmlformats.org/officeDocument/2006/relationships/hyperlink" Target="https://podminky.urs.cz/item/CS_URS_2023_02/612345412" TargetMode="External" /><Relationship Id="rId4" Type="http://schemas.openxmlformats.org/officeDocument/2006/relationships/hyperlink" Target="https://podminky.urs.cz/item/CS_URS_2023_02/971033151" TargetMode="External" /><Relationship Id="rId5" Type="http://schemas.openxmlformats.org/officeDocument/2006/relationships/hyperlink" Target="https://podminky.urs.cz/item/CS_URS_2023_02/972054231" TargetMode="External" /><Relationship Id="rId6" Type="http://schemas.openxmlformats.org/officeDocument/2006/relationships/hyperlink" Target="https://podminky.urs.cz/item/CS_URS_2023_02/997013212" TargetMode="External" /><Relationship Id="rId7" Type="http://schemas.openxmlformats.org/officeDocument/2006/relationships/hyperlink" Target="https://podminky.urs.cz/item/CS_URS_2023_02/998011002" TargetMode="External" /><Relationship Id="rId8" Type="http://schemas.openxmlformats.org/officeDocument/2006/relationships/hyperlink" Target="https://podminky.urs.cz/item/CS_URS_2023_02/722220861" TargetMode="External" /><Relationship Id="rId9" Type="http://schemas.openxmlformats.org/officeDocument/2006/relationships/hyperlink" Target="https://podminky.urs.cz/item/CS_URS_2023_02/723120804" TargetMode="External" /><Relationship Id="rId10" Type="http://schemas.openxmlformats.org/officeDocument/2006/relationships/hyperlink" Target="https://podminky.urs.cz/item/CS_URS_2023_02/998723102" TargetMode="External" /><Relationship Id="rId11" Type="http://schemas.openxmlformats.org/officeDocument/2006/relationships/hyperlink" Target="https://podminky.urs.cz/item/CS_URS_2023_02/998723181" TargetMode="External" /><Relationship Id="rId12" Type="http://schemas.openxmlformats.org/officeDocument/2006/relationships/hyperlink" Target="https://podminky.urs.cz/item/CS_URS_2023_02/725650805" TargetMode="External" /><Relationship Id="rId13" Type="http://schemas.openxmlformats.org/officeDocument/2006/relationships/hyperlink" Target="https://podminky.urs.cz/item/CS_URS_2023_02/732230103" TargetMode="External" /><Relationship Id="rId14" Type="http://schemas.openxmlformats.org/officeDocument/2006/relationships/hyperlink" Target="https://podminky.urs.cz/item/CS_URS_2023_02/732294118" TargetMode="External" /><Relationship Id="rId15" Type="http://schemas.openxmlformats.org/officeDocument/2006/relationships/hyperlink" Target="https://podminky.urs.cz/item/CS_URS_2023_02/732331107" TargetMode="External" /><Relationship Id="rId16" Type="http://schemas.openxmlformats.org/officeDocument/2006/relationships/hyperlink" Target="https://podminky.urs.cz/item/CS_URS_2023_02/732331777" TargetMode="External" /><Relationship Id="rId17" Type="http://schemas.openxmlformats.org/officeDocument/2006/relationships/hyperlink" Target="https://podminky.urs.cz/item/CS_URS_2023_02/732421415" TargetMode="External" /><Relationship Id="rId18" Type="http://schemas.openxmlformats.org/officeDocument/2006/relationships/hyperlink" Target="https://podminky.urs.cz/item/CS_URS_2023_02/732522013" TargetMode="External" /><Relationship Id="rId19" Type="http://schemas.openxmlformats.org/officeDocument/2006/relationships/hyperlink" Target="https://podminky.urs.cz/item/CS_URS_2023_02/998732202" TargetMode="External" /><Relationship Id="rId20" Type="http://schemas.openxmlformats.org/officeDocument/2006/relationships/hyperlink" Target="https://podminky.urs.cz/item/CS_URS_2023_02/733222102" TargetMode="External" /><Relationship Id="rId21" Type="http://schemas.openxmlformats.org/officeDocument/2006/relationships/hyperlink" Target="https://podminky.urs.cz/item/CS_URS_2023_02/733222103" TargetMode="External" /><Relationship Id="rId22" Type="http://schemas.openxmlformats.org/officeDocument/2006/relationships/hyperlink" Target="https://podminky.urs.cz/item/CS_URS_2023_02/733222104" TargetMode="External" /><Relationship Id="rId23" Type="http://schemas.openxmlformats.org/officeDocument/2006/relationships/hyperlink" Target="https://podminky.urs.cz/item/CS_URS_2023_02/733223105" TargetMode="External" /><Relationship Id="rId24" Type="http://schemas.openxmlformats.org/officeDocument/2006/relationships/hyperlink" Target="https://podminky.urs.cz/item/CS_URS_2023_02/733223106" TargetMode="External" /><Relationship Id="rId25" Type="http://schemas.openxmlformats.org/officeDocument/2006/relationships/hyperlink" Target="https://podminky.urs.cz/item/CS_URS_2023_02/733223205" TargetMode="External" /><Relationship Id="rId26" Type="http://schemas.openxmlformats.org/officeDocument/2006/relationships/hyperlink" Target="https://podminky.urs.cz/item/CS_URS_2023_02/733224205" TargetMode="External" /><Relationship Id="rId27" Type="http://schemas.openxmlformats.org/officeDocument/2006/relationships/hyperlink" Target="https://podminky.urs.cz/item/CS_URS_2023_02/733224206" TargetMode="External" /><Relationship Id="rId28" Type="http://schemas.openxmlformats.org/officeDocument/2006/relationships/hyperlink" Target="https://podminky.urs.cz/item/CS_URS_2023_02/733224222" TargetMode="External" /><Relationship Id="rId29" Type="http://schemas.openxmlformats.org/officeDocument/2006/relationships/hyperlink" Target="https://podminky.urs.cz/item/CS_URS_2023_02/733224225" TargetMode="External" /><Relationship Id="rId30" Type="http://schemas.openxmlformats.org/officeDocument/2006/relationships/hyperlink" Target="https://podminky.urs.cz/item/CS_URS_2023_02/733224226" TargetMode="External" /><Relationship Id="rId31" Type="http://schemas.openxmlformats.org/officeDocument/2006/relationships/hyperlink" Target="https://podminky.urs.cz/item/CS_URS_2023_02/733291101" TargetMode="External" /><Relationship Id="rId32" Type="http://schemas.openxmlformats.org/officeDocument/2006/relationships/hyperlink" Target="https://podminky.urs.cz/item/CS_URS_2023_02/733390104" TargetMode="External" /><Relationship Id="rId33" Type="http://schemas.openxmlformats.org/officeDocument/2006/relationships/hyperlink" Target="https://podminky.urs.cz/item/CS_URS_2023_02/733811221" TargetMode="External" /><Relationship Id="rId34" Type="http://schemas.openxmlformats.org/officeDocument/2006/relationships/hyperlink" Target="https://podminky.urs.cz/item/CS_URS_2023_02/733811252" TargetMode="External" /><Relationship Id="rId35" Type="http://schemas.openxmlformats.org/officeDocument/2006/relationships/hyperlink" Target="https://podminky.urs.cz/item/CS_URS_2023_02/998733202" TargetMode="External" /><Relationship Id="rId36" Type="http://schemas.openxmlformats.org/officeDocument/2006/relationships/hyperlink" Target="https://podminky.urs.cz/item/CS_URS_2023_02/734221682" TargetMode="External" /><Relationship Id="rId37" Type="http://schemas.openxmlformats.org/officeDocument/2006/relationships/hyperlink" Target="https://podminky.urs.cz/item/CS_URS_2023_02/734242414" TargetMode="External" /><Relationship Id="rId38" Type="http://schemas.openxmlformats.org/officeDocument/2006/relationships/hyperlink" Target="https://podminky.urs.cz/item/CS_URS_2023_02/734251213" TargetMode="External" /><Relationship Id="rId39" Type="http://schemas.openxmlformats.org/officeDocument/2006/relationships/hyperlink" Target="https://podminky.urs.cz/item/CS_URS_2023_02/734261233" TargetMode="External" /><Relationship Id="rId40" Type="http://schemas.openxmlformats.org/officeDocument/2006/relationships/hyperlink" Target="https://podminky.urs.cz/item/CS_URS_2023_02/734261407" TargetMode="External" /><Relationship Id="rId41" Type="http://schemas.openxmlformats.org/officeDocument/2006/relationships/hyperlink" Target="https://podminky.urs.cz/item/CS_URS_2023_02/734291123" TargetMode="External" /><Relationship Id="rId42" Type="http://schemas.openxmlformats.org/officeDocument/2006/relationships/hyperlink" Target="https://podminky.urs.cz/item/CS_URS_2023_02/734291274" TargetMode="External" /><Relationship Id="rId43" Type="http://schemas.openxmlformats.org/officeDocument/2006/relationships/hyperlink" Target="https://podminky.urs.cz/item/CS_URS_2023_02/734292773" TargetMode="External" /><Relationship Id="rId44" Type="http://schemas.openxmlformats.org/officeDocument/2006/relationships/hyperlink" Target="https://podminky.urs.cz/item/CS_URS_2023_02/734292774" TargetMode="External" /><Relationship Id="rId45" Type="http://schemas.openxmlformats.org/officeDocument/2006/relationships/hyperlink" Target="https://podminky.urs.cz/item/CS_URS_2023_02/734292776" TargetMode="External" /><Relationship Id="rId46" Type="http://schemas.openxmlformats.org/officeDocument/2006/relationships/hyperlink" Target="https://podminky.urs.cz/item/CS_URS_2023_02/734295022" TargetMode="External" /><Relationship Id="rId47" Type="http://schemas.openxmlformats.org/officeDocument/2006/relationships/hyperlink" Target="https://podminky.urs.cz/item/CS_URS_2023_02/734411101" TargetMode="External" /><Relationship Id="rId48" Type="http://schemas.openxmlformats.org/officeDocument/2006/relationships/hyperlink" Target="https://podminky.urs.cz/item/CS_URS_2023_02/734421111" TargetMode="External" /><Relationship Id="rId49" Type="http://schemas.openxmlformats.org/officeDocument/2006/relationships/hyperlink" Target="https://podminky.urs.cz/item/CS_URS_2023_02/998734202" TargetMode="External" /><Relationship Id="rId50" Type="http://schemas.openxmlformats.org/officeDocument/2006/relationships/hyperlink" Target="https://podminky.urs.cz/item/CS_URS_2023_02/735000912" TargetMode="External" /><Relationship Id="rId51" Type="http://schemas.openxmlformats.org/officeDocument/2006/relationships/hyperlink" Target="https://podminky.urs.cz/item/CS_URS_2023_02/735152556" TargetMode="External" /><Relationship Id="rId52" Type="http://schemas.openxmlformats.org/officeDocument/2006/relationships/hyperlink" Target="https://podminky.urs.cz/item/CS_URS_2023_02/735152557" TargetMode="External" /><Relationship Id="rId53" Type="http://schemas.openxmlformats.org/officeDocument/2006/relationships/hyperlink" Target="https://podminky.urs.cz/item/CS_URS_2023_02/735152659" TargetMode="External" /><Relationship Id="rId54" Type="http://schemas.openxmlformats.org/officeDocument/2006/relationships/hyperlink" Target="https://podminky.urs.cz/item/CS_URS_2023_02/735152660" TargetMode="External" /><Relationship Id="rId55" Type="http://schemas.openxmlformats.org/officeDocument/2006/relationships/hyperlink" Target="https://podminky.urs.cz/item/CS_URS_2023_02/735191905" TargetMode="External" /><Relationship Id="rId56" Type="http://schemas.openxmlformats.org/officeDocument/2006/relationships/hyperlink" Target="https://podminky.urs.cz/item/CS_URS_2023_02/735191910" TargetMode="External" /><Relationship Id="rId57" Type="http://schemas.openxmlformats.org/officeDocument/2006/relationships/hyperlink" Target="https://podminky.urs.cz/item/CS_URS_2023_02/735291800" TargetMode="External" /><Relationship Id="rId58" Type="http://schemas.openxmlformats.org/officeDocument/2006/relationships/hyperlink" Target="https://podminky.urs.cz/item/CS_URS_2023_02/998735202" TargetMode="External" /><Relationship Id="rId59" Type="http://schemas.openxmlformats.org/officeDocument/2006/relationships/hyperlink" Target="https://podminky.urs.cz/item/CS_URS_2023_02/741810001" TargetMode="External" /><Relationship Id="rId60" Type="http://schemas.openxmlformats.org/officeDocument/2006/relationships/hyperlink" Target="https://podminky.urs.cz/item/CS_URS_2023_02/741812012" TargetMode="External" /><Relationship Id="rId61" Type="http://schemas.openxmlformats.org/officeDocument/2006/relationships/hyperlink" Target="https://podminky.urs.cz/item/CS_URS_2023_02/784211001" TargetMode="External" /><Relationship Id="rId62" Type="http://schemas.openxmlformats.org/officeDocument/2006/relationships/hyperlink" Target="https://podminky.urs.cz/item/CS_URS_2023_02/580203001" TargetMode="External" /><Relationship Id="rId63" Type="http://schemas.openxmlformats.org/officeDocument/2006/relationships/hyperlink" Target="https://podminky.urs.cz/item/CS_URS_2023_02/013254000" TargetMode="External" /><Relationship Id="rId64" Type="http://schemas.openxmlformats.org/officeDocument/2006/relationships/hyperlink" Target="https://podminky.urs.cz/item/CS_URS_2023_02/065002000" TargetMode="External" /><Relationship Id="rId6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252" t="s">
        <v>14</v>
      </c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R5" s="19"/>
      <c r="BE5" s="249" t="s">
        <v>15</v>
      </c>
      <c r="BS5" s="16" t="s">
        <v>6</v>
      </c>
    </row>
    <row r="6" spans="2:71" ht="36.95" customHeight="1">
      <c r="B6" s="19"/>
      <c r="D6" s="25" t="s">
        <v>16</v>
      </c>
      <c r="K6" s="254" t="s">
        <v>17</v>
      </c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R6" s="19"/>
      <c r="BE6" s="250"/>
      <c r="BS6" s="16" t="s">
        <v>6</v>
      </c>
    </row>
    <row r="7" spans="2:71" ht="12" customHeight="1">
      <c r="B7" s="19"/>
      <c r="D7" s="26" t="s">
        <v>18</v>
      </c>
      <c r="K7" s="24" t="s">
        <v>19</v>
      </c>
      <c r="AK7" s="26" t="s">
        <v>20</v>
      </c>
      <c r="AN7" s="24" t="s">
        <v>19</v>
      </c>
      <c r="AR7" s="19"/>
      <c r="BE7" s="250"/>
      <c r="BS7" s="16" t="s">
        <v>6</v>
      </c>
    </row>
    <row r="8" spans="2:71" ht="12" customHeight="1">
      <c r="B8" s="19"/>
      <c r="D8" s="26" t="s">
        <v>21</v>
      </c>
      <c r="K8" s="24" t="s">
        <v>22</v>
      </c>
      <c r="AK8" s="26" t="s">
        <v>23</v>
      </c>
      <c r="AN8" s="27" t="s">
        <v>24</v>
      </c>
      <c r="AR8" s="19"/>
      <c r="BE8" s="250"/>
      <c r="BS8" s="16" t="s">
        <v>6</v>
      </c>
    </row>
    <row r="9" spans="2:71" ht="14.45" customHeight="1">
      <c r="B9" s="19"/>
      <c r="AR9" s="19"/>
      <c r="BE9" s="250"/>
      <c r="BS9" s="16" t="s">
        <v>6</v>
      </c>
    </row>
    <row r="10" spans="2:71" ht="12" customHeight="1">
      <c r="B10" s="19"/>
      <c r="D10" s="26" t="s">
        <v>25</v>
      </c>
      <c r="AK10" s="26" t="s">
        <v>26</v>
      </c>
      <c r="AN10" s="24" t="s">
        <v>19</v>
      </c>
      <c r="AR10" s="19"/>
      <c r="BE10" s="250"/>
      <c r="BS10" s="16" t="s">
        <v>6</v>
      </c>
    </row>
    <row r="11" spans="2:71" ht="18.4" customHeight="1">
      <c r="B11" s="19"/>
      <c r="E11" s="24" t="s">
        <v>27</v>
      </c>
      <c r="AK11" s="26" t="s">
        <v>28</v>
      </c>
      <c r="AN11" s="24" t="s">
        <v>19</v>
      </c>
      <c r="AR11" s="19"/>
      <c r="BE11" s="250"/>
      <c r="BS11" s="16" t="s">
        <v>6</v>
      </c>
    </row>
    <row r="12" spans="2:71" ht="6.95" customHeight="1">
      <c r="B12" s="19"/>
      <c r="AR12" s="19"/>
      <c r="BE12" s="250"/>
      <c r="BS12" s="16" t="s">
        <v>6</v>
      </c>
    </row>
    <row r="13" spans="2:71" ht="12" customHeight="1">
      <c r="B13" s="19"/>
      <c r="D13" s="26" t="s">
        <v>29</v>
      </c>
      <c r="AK13" s="26" t="s">
        <v>26</v>
      </c>
      <c r="AN13" s="28" t="s">
        <v>30</v>
      </c>
      <c r="AR13" s="19"/>
      <c r="BE13" s="250"/>
      <c r="BS13" s="16" t="s">
        <v>6</v>
      </c>
    </row>
    <row r="14" spans="2:71" ht="12.75">
      <c r="B14" s="19"/>
      <c r="E14" s="255" t="s">
        <v>30</v>
      </c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6" t="s">
        <v>28</v>
      </c>
      <c r="AN14" s="28" t="s">
        <v>30</v>
      </c>
      <c r="AR14" s="19"/>
      <c r="BE14" s="250"/>
      <c r="BS14" s="16" t="s">
        <v>6</v>
      </c>
    </row>
    <row r="15" spans="2:71" ht="6.95" customHeight="1">
      <c r="B15" s="19"/>
      <c r="AR15" s="19"/>
      <c r="BE15" s="250"/>
      <c r="BS15" s="16" t="s">
        <v>4</v>
      </c>
    </row>
    <row r="16" spans="2:71" ht="12" customHeight="1">
      <c r="B16" s="19"/>
      <c r="D16" s="26" t="s">
        <v>31</v>
      </c>
      <c r="AK16" s="26" t="s">
        <v>26</v>
      </c>
      <c r="AN16" s="24" t="s">
        <v>32</v>
      </c>
      <c r="AR16" s="19"/>
      <c r="BE16" s="250"/>
      <c r="BS16" s="16" t="s">
        <v>4</v>
      </c>
    </row>
    <row r="17" spans="2:71" ht="18.4" customHeight="1">
      <c r="B17" s="19"/>
      <c r="E17" s="24" t="s">
        <v>33</v>
      </c>
      <c r="AK17" s="26" t="s">
        <v>28</v>
      </c>
      <c r="AN17" s="24" t="s">
        <v>19</v>
      </c>
      <c r="AR17" s="19"/>
      <c r="BE17" s="250"/>
      <c r="BS17" s="16" t="s">
        <v>34</v>
      </c>
    </row>
    <row r="18" spans="2:71" ht="6.95" customHeight="1">
      <c r="B18" s="19"/>
      <c r="AR18" s="19"/>
      <c r="BE18" s="250"/>
      <c r="BS18" s="16" t="s">
        <v>6</v>
      </c>
    </row>
    <row r="19" spans="2:71" ht="12" customHeight="1">
      <c r="B19" s="19"/>
      <c r="D19" s="26" t="s">
        <v>35</v>
      </c>
      <c r="AK19" s="26" t="s">
        <v>26</v>
      </c>
      <c r="AN19" s="24" t="s">
        <v>36</v>
      </c>
      <c r="AR19" s="19"/>
      <c r="BE19" s="250"/>
      <c r="BS19" s="16" t="s">
        <v>6</v>
      </c>
    </row>
    <row r="20" spans="2:71" ht="18.4" customHeight="1">
      <c r="B20" s="19"/>
      <c r="E20" s="24" t="s">
        <v>37</v>
      </c>
      <c r="AK20" s="26" t="s">
        <v>28</v>
      </c>
      <c r="AN20" s="24" t="s">
        <v>38</v>
      </c>
      <c r="AR20" s="19"/>
      <c r="BE20" s="250"/>
      <c r="BS20" s="16" t="s">
        <v>34</v>
      </c>
    </row>
    <row r="21" spans="2:57" ht="6.95" customHeight="1">
      <c r="B21" s="19"/>
      <c r="AR21" s="19"/>
      <c r="BE21" s="250"/>
    </row>
    <row r="22" spans="2:57" ht="12" customHeight="1">
      <c r="B22" s="19"/>
      <c r="D22" s="26" t="s">
        <v>39</v>
      </c>
      <c r="AR22" s="19"/>
      <c r="BE22" s="250"/>
    </row>
    <row r="23" spans="2:57" ht="47.25" customHeight="1">
      <c r="B23" s="19"/>
      <c r="E23" s="257" t="s">
        <v>40</v>
      </c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R23" s="19"/>
      <c r="BE23" s="250"/>
    </row>
    <row r="24" spans="2:57" ht="6.95" customHeight="1">
      <c r="B24" s="19"/>
      <c r="AR24" s="19"/>
      <c r="BE24" s="250"/>
    </row>
    <row r="25" spans="2:57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50"/>
    </row>
    <row r="26" spans="2:57" s="1" customFormat="1" ht="25.9" customHeight="1">
      <c r="B26" s="31"/>
      <c r="D26" s="32" t="s">
        <v>41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58">
        <f>ROUND(AG54,2)</f>
        <v>0</v>
      </c>
      <c r="AL26" s="259"/>
      <c r="AM26" s="259"/>
      <c r="AN26" s="259"/>
      <c r="AO26" s="259"/>
      <c r="AR26" s="31"/>
      <c r="BE26" s="250"/>
    </row>
    <row r="27" spans="2:57" s="1" customFormat="1" ht="6.95" customHeight="1">
      <c r="B27" s="31"/>
      <c r="AR27" s="31"/>
      <c r="BE27" s="250"/>
    </row>
    <row r="28" spans="2:57" s="1" customFormat="1" ht="12.75">
      <c r="B28" s="31"/>
      <c r="L28" s="260" t="s">
        <v>42</v>
      </c>
      <c r="M28" s="260"/>
      <c r="N28" s="260"/>
      <c r="O28" s="260"/>
      <c r="P28" s="260"/>
      <c r="W28" s="260" t="s">
        <v>43</v>
      </c>
      <c r="X28" s="260"/>
      <c r="Y28" s="260"/>
      <c r="Z28" s="260"/>
      <c r="AA28" s="260"/>
      <c r="AB28" s="260"/>
      <c r="AC28" s="260"/>
      <c r="AD28" s="260"/>
      <c r="AE28" s="260"/>
      <c r="AK28" s="260" t="s">
        <v>44</v>
      </c>
      <c r="AL28" s="260"/>
      <c r="AM28" s="260"/>
      <c r="AN28" s="260"/>
      <c r="AO28" s="260"/>
      <c r="AR28" s="31"/>
      <c r="BE28" s="250"/>
    </row>
    <row r="29" spans="2:57" s="2" customFormat="1" ht="14.45" customHeight="1">
      <c r="B29" s="35"/>
      <c r="D29" s="26" t="s">
        <v>45</v>
      </c>
      <c r="F29" s="26" t="s">
        <v>46</v>
      </c>
      <c r="L29" s="263">
        <v>0.21</v>
      </c>
      <c r="M29" s="262"/>
      <c r="N29" s="262"/>
      <c r="O29" s="262"/>
      <c r="P29" s="262"/>
      <c r="W29" s="261">
        <f>ROUND(AZ54,2)</f>
        <v>0</v>
      </c>
      <c r="X29" s="262"/>
      <c r="Y29" s="262"/>
      <c r="Z29" s="262"/>
      <c r="AA29" s="262"/>
      <c r="AB29" s="262"/>
      <c r="AC29" s="262"/>
      <c r="AD29" s="262"/>
      <c r="AE29" s="262"/>
      <c r="AK29" s="261">
        <f>ROUND(AV54,2)</f>
        <v>0</v>
      </c>
      <c r="AL29" s="262"/>
      <c r="AM29" s="262"/>
      <c r="AN29" s="262"/>
      <c r="AO29" s="262"/>
      <c r="AR29" s="35"/>
      <c r="BE29" s="251"/>
    </row>
    <row r="30" spans="2:57" s="2" customFormat="1" ht="14.45" customHeight="1">
      <c r="B30" s="35"/>
      <c r="F30" s="26" t="s">
        <v>47</v>
      </c>
      <c r="L30" s="263">
        <v>0.15</v>
      </c>
      <c r="M30" s="262"/>
      <c r="N30" s="262"/>
      <c r="O30" s="262"/>
      <c r="P30" s="262"/>
      <c r="W30" s="261">
        <f>ROUND(BA54,2)</f>
        <v>0</v>
      </c>
      <c r="X30" s="262"/>
      <c r="Y30" s="262"/>
      <c r="Z30" s="262"/>
      <c r="AA30" s="262"/>
      <c r="AB30" s="262"/>
      <c r="AC30" s="262"/>
      <c r="AD30" s="262"/>
      <c r="AE30" s="262"/>
      <c r="AK30" s="261">
        <f>ROUND(AW54,2)</f>
        <v>0</v>
      </c>
      <c r="AL30" s="262"/>
      <c r="AM30" s="262"/>
      <c r="AN30" s="262"/>
      <c r="AO30" s="262"/>
      <c r="AR30" s="35"/>
      <c r="BE30" s="251"/>
    </row>
    <row r="31" spans="2:57" s="2" customFormat="1" ht="14.45" customHeight="1" hidden="1">
      <c r="B31" s="35"/>
      <c r="F31" s="26" t="s">
        <v>48</v>
      </c>
      <c r="L31" s="263">
        <v>0.21</v>
      </c>
      <c r="M31" s="262"/>
      <c r="N31" s="262"/>
      <c r="O31" s="262"/>
      <c r="P31" s="262"/>
      <c r="W31" s="261">
        <f>ROUND(BB54,2)</f>
        <v>0</v>
      </c>
      <c r="X31" s="262"/>
      <c r="Y31" s="262"/>
      <c r="Z31" s="262"/>
      <c r="AA31" s="262"/>
      <c r="AB31" s="262"/>
      <c r="AC31" s="262"/>
      <c r="AD31" s="262"/>
      <c r="AE31" s="262"/>
      <c r="AK31" s="261">
        <v>0</v>
      </c>
      <c r="AL31" s="262"/>
      <c r="AM31" s="262"/>
      <c r="AN31" s="262"/>
      <c r="AO31" s="262"/>
      <c r="AR31" s="35"/>
      <c r="BE31" s="251"/>
    </row>
    <row r="32" spans="2:57" s="2" customFormat="1" ht="14.45" customHeight="1" hidden="1">
      <c r="B32" s="35"/>
      <c r="F32" s="26" t="s">
        <v>49</v>
      </c>
      <c r="L32" s="263">
        <v>0.15</v>
      </c>
      <c r="M32" s="262"/>
      <c r="N32" s="262"/>
      <c r="O32" s="262"/>
      <c r="P32" s="262"/>
      <c r="W32" s="261">
        <f>ROUND(BC54,2)</f>
        <v>0</v>
      </c>
      <c r="X32" s="262"/>
      <c r="Y32" s="262"/>
      <c r="Z32" s="262"/>
      <c r="AA32" s="262"/>
      <c r="AB32" s="262"/>
      <c r="AC32" s="262"/>
      <c r="AD32" s="262"/>
      <c r="AE32" s="262"/>
      <c r="AK32" s="261">
        <v>0</v>
      </c>
      <c r="AL32" s="262"/>
      <c r="AM32" s="262"/>
      <c r="AN32" s="262"/>
      <c r="AO32" s="262"/>
      <c r="AR32" s="35"/>
      <c r="BE32" s="251"/>
    </row>
    <row r="33" spans="2:44" s="2" customFormat="1" ht="14.45" customHeight="1" hidden="1">
      <c r="B33" s="35"/>
      <c r="F33" s="26" t="s">
        <v>50</v>
      </c>
      <c r="L33" s="263">
        <v>0</v>
      </c>
      <c r="M33" s="262"/>
      <c r="N33" s="262"/>
      <c r="O33" s="262"/>
      <c r="P33" s="262"/>
      <c r="W33" s="261">
        <f>ROUND(BD54,2)</f>
        <v>0</v>
      </c>
      <c r="X33" s="262"/>
      <c r="Y33" s="262"/>
      <c r="Z33" s="262"/>
      <c r="AA33" s="262"/>
      <c r="AB33" s="262"/>
      <c r="AC33" s="262"/>
      <c r="AD33" s="262"/>
      <c r="AE33" s="262"/>
      <c r="AK33" s="261">
        <v>0</v>
      </c>
      <c r="AL33" s="262"/>
      <c r="AM33" s="262"/>
      <c r="AN33" s="262"/>
      <c r="AO33" s="262"/>
      <c r="AR33" s="35"/>
    </row>
    <row r="34" spans="2:44" s="1" customFormat="1" ht="6.95" customHeight="1">
      <c r="B34" s="31"/>
      <c r="AR34" s="31"/>
    </row>
    <row r="35" spans="2:44" s="1" customFormat="1" ht="25.9" customHeight="1">
      <c r="B35" s="31"/>
      <c r="C35" s="36"/>
      <c r="D35" s="37" t="s">
        <v>51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52</v>
      </c>
      <c r="U35" s="38"/>
      <c r="V35" s="38"/>
      <c r="W35" s="38"/>
      <c r="X35" s="264" t="s">
        <v>53</v>
      </c>
      <c r="Y35" s="265"/>
      <c r="Z35" s="265"/>
      <c r="AA35" s="265"/>
      <c r="AB35" s="265"/>
      <c r="AC35" s="38"/>
      <c r="AD35" s="38"/>
      <c r="AE35" s="38"/>
      <c r="AF35" s="38"/>
      <c r="AG35" s="38"/>
      <c r="AH35" s="38"/>
      <c r="AI35" s="38"/>
      <c r="AJ35" s="38"/>
      <c r="AK35" s="266">
        <f>SUM(AK26:AK33)</f>
        <v>0</v>
      </c>
      <c r="AL35" s="265"/>
      <c r="AM35" s="265"/>
      <c r="AN35" s="265"/>
      <c r="AO35" s="267"/>
      <c r="AP35" s="36"/>
      <c r="AQ35" s="36"/>
      <c r="AR35" s="31"/>
    </row>
    <row r="36" spans="2:44" s="1" customFormat="1" ht="6.95" customHeight="1">
      <c r="B36" s="31"/>
      <c r="AR36" s="31"/>
    </row>
    <row r="37" spans="2:44" s="1" customFormat="1" ht="6.95" customHeight="1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31"/>
    </row>
    <row r="41" spans="2:44" s="1" customFormat="1" ht="6.95" customHeight="1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31"/>
    </row>
    <row r="42" spans="2:44" s="1" customFormat="1" ht="24.95" customHeight="1">
      <c r="B42" s="31"/>
      <c r="C42" s="20" t="s">
        <v>54</v>
      </c>
      <c r="AR42" s="31"/>
    </row>
    <row r="43" spans="2:44" s="1" customFormat="1" ht="6.95" customHeight="1">
      <c r="B43" s="31"/>
      <c r="AR43" s="31"/>
    </row>
    <row r="44" spans="2:44" s="3" customFormat="1" ht="12" customHeight="1">
      <c r="B44" s="44"/>
      <c r="C44" s="26" t="s">
        <v>13</v>
      </c>
      <c r="L44" s="3" t="str">
        <f>K5</f>
        <v>Z2023</v>
      </c>
      <c r="AR44" s="44"/>
    </row>
    <row r="45" spans="2:44" s="4" customFormat="1" ht="36.95" customHeight="1">
      <c r="B45" s="45"/>
      <c r="C45" s="46" t="s">
        <v>16</v>
      </c>
      <c r="L45" s="268" t="str">
        <f>K6</f>
        <v>Vytápění tepelným čerpadlem - SDOB Ústí nad Labem</v>
      </c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R45" s="45"/>
    </row>
    <row r="46" spans="2:44" s="1" customFormat="1" ht="6.95" customHeight="1">
      <c r="B46" s="31"/>
      <c r="AR46" s="31"/>
    </row>
    <row r="47" spans="2:44" s="1" customFormat="1" ht="12" customHeight="1">
      <c r="B47" s="31"/>
      <c r="C47" s="26" t="s">
        <v>21</v>
      </c>
      <c r="L47" s="47" t="str">
        <f>IF(K8="","",K8)</f>
        <v>Ústí nad Labem</v>
      </c>
      <c r="AI47" s="26" t="s">
        <v>23</v>
      </c>
      <c r="AM47" s="270" t="str">
        <f>IF(AN8="","",AN8)</f>
        <v>30. 9. 2023</v>
      </c>
      <c r="AN47" s="270"/>
      <c r="AR47" s="31"/>
    </row>
    <row r="48" spans="2:44" s="1" customFormat="1" ht="6.95" customHeight="1">
      <c r="B48" s="31"/>
      <c r="AR48" s="31"/>
    </row>
    <row r="49" spans="2:56" s="1" customFormat="1" ht="15.2" customHeight="1">
      <c r="B49" s="31"/>
      <c r="C49" s="26" t="s">
        <v>25</v>
      </c>
      <c r="L49" s="3" t="str">
        <f>IF(E11="","",E11)</f>
        <v>Magistrát města Ústí nad Labem</v>
      </c>
      <c r="AI49" s="26" t="s">
        <v>31</v>
      </c>
      <c r="AM49" s="271" t="str">
        <f>IF(E17="","",E17)</f>
        <v>Ing. Pavel Mordovanec</v>
      </c>
      <c r="AN49" s="272"/>
      <c r="AO49" s="272"/>
      <c r="AP49" s="272"/>
      <c r="AR49" s="31"/>
      <c r="AS49" s="273" t="s">
        <v>55</v>
      </c>
      <c r="AT49" s="274"/>
      <c r="AU49" s="49"/>
      <c r="AV49" s="49"/>
      <c r="AW49" s="49"/>
      <c r="AX49" s="49"/>
      <c r="AY49" s="49"/>
      <c r="AZ49" s="49"/>
      <c r="BA49" s="49"/>
      <c r="BB49" s="49"/>
      <c r="BC49" s="49"/>
      <c r="BD49" s="50"/>
    </row>
    <row r="50" spans="2:56" s="1" customFormat="1" ht="15.2" customHeight="1">
      <c r="B50" s="31"/>
      <c r="C50" s="26" t="s">
        <v>29</v>
      </c>
      <c r="L50" s="3" t="str">
        <f>IF(E14="Vyplň údaj","",E14)</f>
        <v/>
      </c>
      <c r="AI50" s="26" t="s">
        <v>35</v>
      </c>
      <c r="AM50" s="271" t="str">
        <f>IF(E20="","",E20)</f>
        <v>DRAKISA s.r.o.</v>
      </c>
      <c r="AN50" s="272"/>
      <c r="AO50" s="272"/>
      <c r="AP50" s="272"/>
      <c r="AR50" s="31"/>
      <c r="AS50" s="275"/>
      <c r="AT50" s="276"/>
      <c r="BD50" s="52"/>
    </row>
    <row r="51" spans="2:56" s="1" customFormat="1" ht="10.9" customHeight="1">
      <c r="B51" s="31"/>
      <c r="AR51" s="31"/>
      <c r="AS51" s="275"/>
      <c r="AT51" s="276"/>
      <c r="BD51" s="52"/>
    </row>
    <row r="52" spans="2:56" s="1" customFormat="1" ht="29.25" customHeight="1">
      <c r="B52" s="31"/>
      <c r="C52" s="277" t="s">
        <v>56</v>
      </c>
      <c r="D52" s="278"/>
      <c r="E52" s="278"/>
      <c r="F52" s="278"/>
      <c r="G52" s="278"/>
      <c r="H52" s="53"/>
      <c r="I52" s="279" t="s">
        <v>57</v>
      </c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  <c r="AG52" s="280" t="s">
        <v>58</v>
      </c>
      <c r="AH52" s="278"/>
      <c r="AI52" s="278"/>
      <c r="AJ52" s="278"/>
      <c r="AK52" s="278"/>
      <c r="AL52" s="278"/>
      <c r="AM52" s="278"/>
      <c r="AN52" s="279" t="s">
        <v>59</v>
      </c>
      <c r="AO52" s="278"/>
      <c r="AP52" s="278"/>
      <c r="AQ52" s="54" t="s">
        <v>60</v>
      </c>
      <c r="AR52" s="31"/>
      <c r="AS52" s="55" t="s">
        <v>61</v>
      </c>
      <c r="AT52" s="56" t="s">
        <v>62</v>
      </c>
      <c r="AU52" s="56" t="s">
        <v>63</v>
      </c>
      <c r="AV52" s="56" t="s">
        <v>64</v>
      </c>
      <c r="AW52" s="56" t="s">
        <v>65</v>
      </c>
      <c r="AX52" s="56" t="s">
        <v>66</v>
      </c>
      <c r="AY52" s="56" t="s">
        <v>67</v>
      </c>
      <c r="AZ52" s="56" t="s">
        <v>68</v>
      </c>
      <c r="BA52" s="56" t="s">
        <v>69</v>
      </c>
      <c r="BB52" s="56" t="s">
        <v>70</v>
      </c>
      <c r="BC52" s="56" t="s">
        <v>71</v>
      </c>
      <c r="BD52" s="57" t="s">
        <v>72</v>
      </c>
    </row>
    <row r="53" spans="2:56" s="1" customFormat="1" ht="10.9" customHeight="1">
      <c r="B53" s="31"/>
      <c r="AR53" s="31"/>
      <c r="AS53" s="58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50"/>
    </row>
    <row r="54" spans="2:90" s="5" customFormat="1" ht="32.45" customHeight="1">
      <c r="B54" s="59"/>
      <c r="C54" s="60" t="s">
        <v>73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284">
        <f>ROUND(AG55,2)</f>
        <v>0</v>
      </c>
      <c r="AH54" s="284"/>
      <c r="AI54" s="284"/>
      <c r="AJ54" s="284"/>
      <c r="AK54" s="284"/>
      <c r="AL54" s="284"/>
      <c r="AM54" s="284"/>
      <c r="AN54" s="285">
        <f>SUM(AG54,AT54)</f>
        <v>0</v>
      </c>
      <c r="AO54" s="285"/>
      <c r="AP54" s="285"/>
      <c r="AQ54" s="63" t="s">
        <v>19</v>
      </c>
      <c r="AR54" s="59"/>
      <c r="AS54" s="64">
        <f>ROUND(AS55,2)</f>
        <v>0</v>
      </c>
      <c r="AT54" s="65">
        <f>ROUND(SUM(AV54:AW54),2)</f>
        <v>0</v>
      </c>
      <c r="AU54" s="66">
        <f>ROUND(AU55,5)</f>
        <v>0</v>
      </c>
      <c r="AV54" s="65">
        <f>ROUND(AZ54*L29,2)</f>
        <v>0</v>
      </c>
      <c r="AW54" s="65">
        <f>ROUND(BA54*L30,2)</f>
        <v>0</v>
      </c>
      <c r="AX54" s="65">
        <f>ROUND(BB54*L29,2)</f>
        <v>0</v>
      </c>
      <c r="AY54" s="65">
        <f>ROUND(BC54*L30,2)</f>
        <v>0</v>
      </c>
      <c r="AZ54" s="65">
        <f>ROUND(AZ55,2)</f>
        <v>0</v>
      </c>
      <c r="BA54" s="65">
        <f>ROUND(BA55,2)</f>
        <v>0</v>
      </c>
      <c r="BB54" s="65">
        <f>ROUND(BB55,2)</f>
        <v>0</v>
      </c>
      <c r="BC54" s="65">
        <f>ROUND(BC55,2)</f>
        <v>0</v>
      </c>
      <c r="BD54" s="67">
        <f>ROUND(BD55,2)</f>
        <v>0</v>
      </c>
      <c r="BS54" s="68" t="s">
        <v>74</v>
      </c>
      <c r="BT54" s="68" t="s">
        <v>75</v>
      </c>
      <c r="BU54" s="69" t="s">
        <v>76</v>
      </c>
      <c r="BV54" s="68" t="s">
        <v>77</v>
      </c>
      <c r="BW54" s="68" t="s">
        <v>5</v>
      </c>
      <c r="BX54" s="68" t="s">
        <v>78</v>
      </c>
      <c r="CL54" s="68" t="s">
        <v>19</v>
      </c>
    </row>
    <row r="55" spans="1:91" s="6" customFormat="1" ht="16.5" customHeight="1">
      <c r="A55" s="70" t="s">
        <v>79</v>
      </c>
      <c r="B55" s="71"/>
      <c r="C55" s="72"/>
      <c r="D55" s="283" t="s">
        <v>14</v>
      </c>
      <c r="E55" s="283"/>
      <c r="F55" s="283"/>
      <c r="G55" s="283"/>
      <c r="H55" s="283"/>
      <c r="I55" s="73"/>
      <c r="J55" s="283" t="s">
        <v>80</v>
      </c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1">
        <f>'Z2023 - Vytápění'!J30</f>
        <v>0</v>
      </c>
      <c r="AH55" s="282"/>
      <c r="AI55" s="282"/>
      <c r="AJ55" s="282"/>
      <c r="AK55" s="282"/>
      <c r="AL55" s="282"/>
      <c r="AM55" s="282"/>
      <c r="AN55" s="281">
        <f>SUM(AG55,AT55)</f>
        <v>0</v>
      </c>
      <c r="AO55" s="282"/>
      <c r="AP55" s="282"/>
      <c r="AQ55" s="74" t="s">
        <v>81</v>
      </c>
      <c r="AR55" s="71"/>
      <c r="AS55" s="75">
        <v>0</v>
      </c>
      <c r="AT55" s="76">
        <f>ROUND(SUM(AV55:AW55),2)</f>
        <v>0</v>
      </c>
      <c r="AU55" s="77">
        <f>'Z2023 - Vytápění'!P102</f>
        <v>0</v>
      </c>
      <c r="AV55" s="76">
        <f>'Z2023 - Vytápění'!J33</f>
        <v>0</v>
      </c>
      <c r="AW55" s="76">
        <f>'Z2023 - Vytápění'!J34</f>
        <v>0</v>
      </c>
      <c r="AX55" s="76">
        <f>'Z2023 - Vytápění'!J35</f>
        <v>0</v>
      </c>
      <c r="AY55" s="76">
        <f>'Z2023 - Vytápění'!J36</f>
        <v>0</v>
      </c>
      <c r="AZ55" s="76">
        <f>'Z2023 - Vytápění'!F33</f>
        <v>0</v>
      </c>
      <c r="BA55" s="76">
        <f>'Z2023 - Vytápění'!F34</f>
        <v>0</v>
      </c>
      <c r="BB55" s="76">
        <f>'Z2023 - Vytápění'!F35</f>
        <v>0</v>
      </c>
      <c r="BC55" s="76">
        <f>'Z2023 - Vytápění'!F36</f>
        <v>0</v>
      </c>
      <c r="BD55" s="78">
        <f>'Z2023 - Vytápění'!F37</f>
        <v>0</v>
      </c>
      <c r="BT55" s="79" t="s">
        <v>82</v>
      </c>
      <c r="BV55" s="79" t="s">
        <v>77</v>
      </c>
      <c r="BW55" s="79" t="s">
        <v>83</v>
      </c>
      <c r="BX55" s="79" t="s">
        <v>5</v>
      </c>
      <c r="CL55" s="79" t="s">
        <v>19</v>
      </c>
      <c r="CM55" s="79" t="s">
        <v>84</v>
      </c>
    </row>
    <row r="56" spans="2:44" s="1" customFormat="1" ht="30" customHeight="1">
      <c r="B56" s="31"/>
      <c r="AR56" s="31"/>
    </row>
    <row r="57" spans="2:44" s="1" customFormat="1" ht="6.95" customHeight="1"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31"/>
    </row>
  </sheetData>
  <sheetProtection algorithmName="SHA-512" hashValue="Acg26RVJbhIjxp5zNvlhKIYuo8SvkPH28vdr6MH82MvQBBpanfKydPIzZQOKwtxbS/lWw7YCR2to642q8/vUPg==" saltValue="6QmjHR66SKOYb4FUd0J7EMAx8UoHO47NQ56SLB5ASn1S7lnYeU0KpMQd3fRBMHdRpPsr6OsFLmmMX1SNfIlBoQ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Z2023 - Vytápění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7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6" t="s">
        <v>83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84</v>
      </c>
    </row>
    <row r="4" spans="2:46" ht="24.95" customHeight="1">
      <c r="B4" s="19"/>
      <c r="D4" s="20" t="s">
        <v>85</v>
      </c>
      <c r="L4" s="19"/>
      <c r="M4" s="80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86" t="str">
        <f>'Rekapitulace stavby'!K6</f>
        <v>Vytápění tepelným čerpadlem - SDOB Ústí nad Labem</v>
      </c>
      <c r="F7" s="287"/>
      <c r="G7" s="287"/>
      <c r="H7" s="287"/>
      <c r="L7" s="19"/>
    </row>
    <row r="8" spans="2:12" s="1" customFormat="1" ht="12" customHeight="1">
      <c r="B8" s="31"/>
      <c r="D8" s="26" t="s">
        <v>86</v>
      </c>
      <c r="L8" s="31"/>
    </row>
    <row r="9" spans="2:12" s="1" customFormat="1" ht="16.5" customHeight="1">
      <c r="B9" s="31"/>
      <c r="E9" s="268" t="s">
        <v>87</v>
      </c>
      <c r="F9" s="288"/>
      <c r="G9" s="288"/>
      <c r="H9" s="288"/>
      <c r="L9" s="31"/>
    </row>
    <row r="10" spans="2:12" s="1" customFormat="1" ht="11.25">
      <c r="B10" s="31"/>
      <c r="L10" s="31"/>
    </row>
    <row r="11" spans="2:12" s="1" customFormat="1" ht="12" customHeight="1">
      <c r="B11" s="31"/>
      <c r="D11" s="26" t="s">
        <v>18</v>
      </c>
      <c r="F11" s="24" t="s">
        <v>19</v>
      </c>
      <c r="I11" s="26" t="s">
        <v>20</v>
      </c>
      <c r="J11" s="24" t="s">
        <v>19</v>
      </c>
      <c r="L11" s="31"/>
    </row>
    <row r="12" spans="2:12" s="1" customFormat="1" ht="12" customHeight="1">
      <c r="B12" s="31"/>
      <c r="D12" s="26" t="s">
        <v>21</v>
      </c>
      <c r="F12" s="24" t="s">
        <v>22</v>
      </c>
      <c r="I12" s="26" t="s">
        <v>23</v>
      </c>
      <c r="J12" s="48" t="str">
        <f>'Rekapitulace stavby'!AN8</f>
        <v>30. 9. 2023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25</v>
      </c>
      <c r="I14" s="26" t="s">
        <v>26</v>
      </c>
      <c r="J14" s="24" t="s">
        <v>19</v>
      </c>
      <c r="L14" s="31"/>
    </row>
    <row r="15" spans="2:12" s="1" customFormat="1" ht="18" customHeight="1">
      <c r="B15" s="31"/>
      <c r="E15" s="24" t="s">
        <v>27</v>
      </c>
      <c r="I15" s="26" t="s">
        <v>28</v>
      </c>
      <c r="J15" s="24" t="s">
        <v>19</v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29</v>
      </c>
      <c r="I17" s="26" t="s">
        <v>26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89" t="str">
        <f>'Rekapitulace stavby'!E14</f>
        <v>Vyplň údaj</v>
      </c>
      <c r="F18" s="252"/>
      <c r="G18" s="252"/>
      <c r="H18" s="252"/>
      <c r="I18" s="26" t="s">
        <v>28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31</v>
      </c>
      <c r="I20" s="26" t="s">
        <v>26</v>
      </c>
      <c r="J20" s="24" t="s">
        <v>19</v>
      </c>
      <c r="L20" s="31"/>
    </row>
    <row r="21" spans="2:12" s="1" customFormat="1" ht="18" customHeight="1">
      <c r="B21" s="31"/>
      <c r="E21" s="24" t="s">
        <v>33</v>
      </c>
      <c r="I21" s="26" t="s">
        <v>28</v>
      </c>
      <c r="J21" s="24" t="s">
        <v>19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35</v>
      </c>
      <c r="I23" s="26" t="s">
        <v>26</v>
      </c>
      <c r="J23" s="24" t="s">
        <v>88</v>
      </c>
      <c r="L23" s="31"/>
    </row>
    <row r="24" spans="2:12" s="1" customFormat="1" ht="18" customHeight="1">
      <c r="B24" s="31"/>
      <c r="E24" s="24" t="s">
        <v>37</v>
      </c>
      <c r="I24" s="26" t="s">
        <v>28</v>
      </c>
      <c r="J24" s="24" t="s">
        <v>19</v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39</v>
      </c>
      <c r="L26" s="31"/>
    </row>
    <row r="27" spans="2:12" s="7" customFormat="1" ht="16.5" customHeight="1">
      <c r="B27" s="81"/>
      <c r="E27" s="257" t="s">
        <v>19</v>
      </c>
      <c r="F27" s="257"/>
      <c r="G27" s="257"/>
      <c r="H27" s="257"/>
      <c r="L27" s="81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49"/>
      <c r="E29" s="49"/>
      <c r="F29" s="49"/>
      <c r="G29" s="49"/>
      <c r="H29" s="49"/>
      <c r="I29" s="49"/>
      <c r="J29" s="49"/>
      <c r="K29" s="49"/>
      <c r="L29" s="31"/>
    </row>
    <row r="30" spans="2:12" s="1" customFormat="1" ht="25.35" customHeight="1">
      <c r="B30" s="31"/>
      <c r="D30" s="82" t="s">
        <v>41</v>
      </c>
      <c r="J30" s="62">
        <f>ROUND(J102,2)</f>
        <v>0</v>
      </c>
      <c r="L30" s="31"/>
    </row>
    <row r="31" spans="2:12" s="1" customFormat="1" ht="6.95" customHeight="1">
      <c r="B31" s="31"/>
      <c r="D31" s="49"/>
      <c r="E31" s="49"/>
      <c r="F31" s="49"/>
      <c r="G31" s="49"/>
      <c r="H31" s="49"/>
      <c r="I31" s="49"/>
      <c r="J31" s="49"/>
      <c r="K31" s="49"/>
      <c r="L31" s="31"/>
    </row>
    <row r="32" spans="2:12" s="1" customFormat="1" ht="14.45" customHeight="1">
      <c r="B32" s="31"/>
      <c r="F32" s="34" t="s">
        <v>43</v>
      </c>
      <c r="I32" s="34" t="s">
        <v>42</v>
      </c>
      <c r="J32" s="34" t="s">
        <v>44</v>
      </c>
      <c r="L32" s="31"/>
    </row>
    <row r="33" spans="2:12" s="1" customFormat="1" ht="14.45" customHeight="1">
      <c r="B33" s="31"/>
      <c r="D33" s="51" t="s">
        <v>45</v>
      </c>
      <c r="E33" s="26" t="s">
        <v>46</v>
      </c>
      <c r="F33" s="83">
        <f>ROUND((SUM(BE102:BE373)),2)</f>
        <v>0</v>
      </c>
      <c r="I33" s="84">
        <v>0.21</v>
      </c>
      <c r="J33" s="83">
        <f>ROUND(((SUM(BE102:BE373))*I33),2)</f>
        <v>0</v>
      </c>
      <c r="L33" s="31"/>
    </row>
    <row r="34" spans="2:12" s="1" customFormat="1" ht="14.45" customHeight="1">
      <c r="B34" s="31"/>
      <c r="E34" s="26" t="s">
        <v>47</v>
      </c>
      <c r="F34" s="83">
        <f>ROUND((SUM(BF102:BF373)),2)</f>
        <v>0</v>
      </c>
      <c r="I34" s="84">
        <v>0.15</v>
      </c>
      <c r="J34" s="83">
        <f>ROUND(((SUM(BF102:BF373))*I34),2)</f>
        <v>0</v>
      </c>
      <c r="L34" s="31"/>
    </row>
    <row r="35" spans="2:12" s="1" customFormat="1" ht="14.45" customHeight="1" hidden="1">
      <c r="B35" s="31"/>
      <c r="E35" s="26" t="s">
        <v>48</v>
      </c>
      <c r="F35" s="83">
        <f>ROUND((SUM(BG102:BG373)),2)</f>
        <v>0</v>
      </c>
      <c r="I35" s="84">
        <v>0.21</v>
      </c>
      <c r="J35" s="83">
        <f>0</f>
        <v>0</v>
      </c>
      <c r="L35" s="31"/>
    </row>
    <row r="36" spans="2:12" s="1" customFormat="1" ht="14.45" customHeight="1" hidden="1">
      <c r="B36" s="31"/>
      <c r="E36" s="26" t="s">
        <v>49</v>
      </c>
      <c r="F36" s="83">
        <f>ROUND((SUM(BH102:BH373)),2)</f>
        <v>0</v>
      </c>
      <c r="I36" s="84">
        <v>0.15</v>
      </c>
      <c r="J36" s="83">
        <f>0</f>
        <v>0</v>
      </c>
      <c r="L36" s="31"/>
    </row>
    <row r="37" spans="2:12" s="1" customFormat="1" ht="14.45" customHeight="1" hidden="1">
      <c r="B37" s="31"/>
      <c r="E37" s="26" t="s">
        <v>50</v>
      </c>
      <c r="F37" s="83">
        <f>ROUND((SUM(BI102:BI373)),2)</f>
        <v>0</v>
      </c>
      <c r="I37" s="84">
        <v>0</v>
      </c>
      <c r="J37" s="83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85"/>
      <c r="D39" s="86" t="s">
        <v>51</v>
      </c>
      <c r="E39" s="53"/>
      <c r="F39" s="53"/>
      <c r="G39" s="87" t="s">
        <v>52</v>
      </c>
      <c r="H39" s="88" t="s">
        <v>53</v>
      </c>
      <c r="I39" s="53"/>
      <c r="J39" s="89">
        <f>SUM(J30:J37)</f>
        <v>0</v>
      </c>
      <c r="K39" s="90"/>
      <c r="L39" s="31"/>
    </row>
    <row r="40" spans="2:12" s="1" customFormat="1" ht="14.45" customHeight="1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31"/>
    </row>
    <row r="44" spans="2:12" s="1" customFormat="1" ht="6.95" customHeight="1"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31"/>
    </row>
    <row r="45" spans="2:12" s="1" customFormat="1" ht="24.95" customHeight="1">
      <c r="B45" s="31"/>
      <c r="C45" s="20" t="s">
        <v>89</v>
      </c>
      <c r="L45" s="31"/>
    </row>
    <row r="46" spans="2:12" s="1" customFormat="1" ht="6.95" customHeight="1">
      <c r="B46" s="31"/>
      <c r="L46" s="31"/>
    </row>
    <row r="47" spans="2:12" s="1" customFormat="1" ht="12" customHeight="1">
      <c r="B47" s="31"/>
      <c r="C47" s="26" t="s">
        <v>16</v>
      </c>
      <c r="L47" s="31"/>
    </row>
    <row r="48" spans="2:12" s="1" customFormat="1" ht="16.5" customHeight="1">
      <c r="B48" s="31"/>
      <c r="E48" s="286" t="str">
        <f>E7</f>
        <v>Vytápění tepelným čerpadlem - SDOB Ústí nad Labem</v>
      </c>
      <c r="F48" s="287"/>
      <c r="G48" s="287"/>
      <c r="H48" s="287"/>
      <c r="L48" s="31"/>
    </row>
    <row r="49" spans="2:12" s="1" customFormat="1" ht="12" customHeight="1">
      <c r="B49" s="31"/>
      <c r="C49" s="26" t="s">
        <v>86</v>
      </c>
      <c r="L49" s="31"/>
    </row>
    <row r="50" spans="2:12" s="1" customFormat="1" ht="16.5" customHeight="1">
      <c r="B50" s="31"/>
      <c r="E50" s="268" t="str">
        <f>E9</f>
        <v>Z2023 - Vytápění</v>
      </c>
      <c r="F50" s="288"/>
      <c r="G50" s="288"/>
      <c r="H50" s="288"/>
      <c r="L50" s="31"/>
    </row>
    <row r="51" spans="2:12" s="1" customFormat="1" ht="6.95" customHeight="1">
      <c r="B51" s="31"/>
      <c r="L51" s="31"/>
    </row>
    <row r="52" spans="2:12" s="1" customFormat="1" ht="12" customHeight="1">
      <c r="B52" s="31"/>
      <c r="C52" s="26" t="s">
        <v>21</v>
      </c>
      <c r="F52" s="24" t="str">
        <f>F12</f>
        <v>Ústí nad Labem</v>
      </c>
      <c r="I52" s="26" t="s">
        <v>23</v>
      </c>
      <c r="J52" s="48" t="str">
        <f>IF(J12="","",J12)</f>
        <v>30. 9. 2023</v>
      </c>
      <c r="L52" s="31"/>
    </row>
    <row r="53" spans="2:12" s="1" customFormat="1" ht="6.95" customHeight="1">
      <c r="B53" s="31"/>
      <c r="L53" s="31"/>
    </row>
    <row r="54" spans="2:12" s="1" customFormat="1" ht="25.7" customHeight="1">
      <c r="B54" s="31"/>
      <c r="C54" s="26" t="s">
        <v>25</v>
      </c>
      <c r="F54" s="24" t="str">
        <f>E15</f>
        <v>Magistrát města Ústí nad Labem</v>
      </c>
      <c r="I54" s="26" t="s">
        <v>31</v>
      </c>
      <c r="J54" s="29" t="str">
        <f>E21</f>
        <v>Ing. Pavel Mordovanec</v>
      </c>
      <c r="L54" s="31"/>
    </row>
    <row r="55" spans="2:12" s="1" customFormat="1" ht="15.2" customHeight="1">
      <c r="B55" s="31"/>
      <c r="C55" s="26" t="s">
        <v>29</v>
      </c>
      <c r="F55" s="24" t="str">
        <f>IF(E18="","",E18)</f>
        <v>Vyplň údaj</v>
      </c>
      <c r="I55" s="26" t="s">
        <v>35</v>
      </c>
      <c r="J55" s="29" t="str">
        <f>E24</f>
        <v>DRAKISA s.r.o.</v>
      </c>
      <c r="L55" s="31"/>
    </row>
    <row r="56" spans="2:12" s="1" customFormat="1" ht="10.35" customHeight="1">
      <c r="B56" s="31"/>
      <c r="L56" s="31"/>
    </row>
    <row r="57" spans="2:12" s="1" customFormat="1" ht="29.25" customHeight="1">
      <c r="B57" s="31"/>
      <c r="C57" s="91" t="s">
        <v>90</v>
      </c>
      <c r="D57" s="85"/>
      <c r="E57" s="85"/>
      <c r="F57" s="85"/>
      <c r="G57" s="85"/>
      <c r="H57" s="85"/>
      <c r="I57" s="85"/>
      <c r="J57" s="92" t="s">
        <v>91</v>
      </c>
      <c r="K57" s="85"/>
      <c r="L57" s="31"/>
    </row>
    <row r="58" spans="2:12" s="1" customFormat="1" ht="10.35" customHeight="1">
      <c r="B58" s="31"/>
      <c r="L58" s="31"/>
    </row>
    <row r="59" spans="2:47" s="1" customFormat="1" ht="22.9" customHeight="1">
      <c r="B59" s="31"/>
      <c r="C59" s="93" t="s">
        <v>73</v>
      </c>
      <c r="J59" s="62">
        <f>J102</f>
        <v>0</v>
      </c>
      <c r="L59" s="31"/>
      <c r="AU59" s="16" t="s">
        <v>92</v>
      </c>
    </row>
    <row r="60" spans="2:12" s="8" customFormat="1" ht="24.95" customHeight="1">
      <c r="B60" s="94"/>
      <c r="D60" s="95" t="s">
        <v>93</v>
      </c>
      <c r="E60" s="96"/>
      <c r="F60" s="96"/>
      <c r="G60" s="96"/>
      <c r="H60" s="96"/>
      <c r="I60" s="96"/>
      <c r="J60" s="97">
        <f>J103</f>
        <v>0</v>
      </c>
      <c r="L60" s="94"/>
    </row>
    <row r="61" spans="2:12" s="9" customFormat="1" ht="19.9" customHeight="1">
      <c r="B61" s="98"/>
      <c r="D61" s="99" t="s">
        <v>94</v>
      </c>
      <c r="E61" s="100"/>
      <c r="F61" s="100"/>
      <c r="G61" s="100"/>
      <c r="H61" s="100"/>
      <c r="I61" s="100"/>
      <c r="J61" s="101">
        <f>J104</f>
        <v>0</v>
      </c>
      <c r="L61" s="98"/>
    </row>
    <row r="62" spans="2:12" s="9" customFormat="1" ht="19.9" customHeight="1">
      <c r="B62" s="98"/>
      <c r="D62" s="99" t="s">
        <v>95</v>
      </c>
      <c r="E62" s="100"/>
      <c r="F62" s="100"/>
      <c r="G62" s="100"/>
      <c r="H62" s="100"/>
      <c r="I62" s="100"/>
      <c r="J62" s="101">
        <f>J113</f>
        <v>0</v>
      </c>
      <c r="L62" s="98"/>
    </row>
    <row r="63" spans="2:12" s="9" customFormat="1" ht="19.9" customHeight="1">
      <c r="B63" s="98"/>
      <c r="D63" s="99" t="s">
        <v>96</v>
      </c>
      <c r="E63" s="100"/>
      <c r="F63" s="100"/>
      <c r="G63" s="100"/>
      <c r="H63" s="100"/>
      <c r="I63" s="100"/>
      <c r="J63" s="101">
        <f>J118</f>
        <v>0</v>
      </c>
      <c r="L63" s="98"/>
    </row>
    <row r="64" spans="2:12" s="9" customFormat="1" ht="19.9" customHeight="1">
      <c r="B64" s="98"/>
      <c r="D64" s="99" t="s">
        <v>97</v>
      </c>
      <c r="E64" s="100"/>
      <c r="F64" s="100"/>
      <c r="G64" s="100"/>
      <c r="H64" s="100"/>
      <c r="I64" s="100"/>
      <c r="J64" s="101">
        <f>J127</f>
        <v>0</v>
      </c>
      <c r="L64" s="98"/>
    </row>
    <row r="65" spans="2:12" s="9" customFormat="1" ht="19.9" customHeight="1">
      <c r="B65" s="98"/>
      <c r="D65" s="99" t="s">
        <v>98</v>
      </c>
      <c r="E65" s="100"/>
      <c r="F65" s="100"/>
      <c r="G65" s="100"/>
      <c r="H65" s="100"/>
      <c r="I65" s="100"/>
      <c r="J65" s="101">
        <f>J131</f>
        <v>0</v>
      </c>
      <c r="L65" s="98"/>
    </row>
    <row r="66" spans="2:12" s="8" customFormat="1" ht="24.95" customHeight="1">
      <c r="B66" s="94"/>
      <c r="D66" s="95" t="s">
        <v>99</v>
      </c>
      <c r="E66" s="96"/>
      <c r="F66" s="96"/>
      <c r="G66" s="96"/>
      <c r="H66" s="96"/>
      <c r="I66" s="96"/>
      <c r="J66" s="97">
        <f>J135</f>
        <v>0</v>
      </c>
      <c r="L66" s="94"/>
    </row>
    <row r="67" spans="2:12" s="9" customFormat="1" ht="19.9" customHeight="1">
      <c r="B67" s="98"/>
      <c r="D67" s="99" t="s">
        <v>100</v>
      </c>
      <c r="E67" s="100"/>
      <c r="F67" s="100"/>
      <c r="G67" s="100"/>
      <c r="H67" s="100"/>
      <c r="I67" s="100"/>
      <c r="J67" s="101">
        <f>J136</f>
        <v>0</v>
      </c>
      <c r="L67" s="98"/>
    </row>
    <row r="68" spans="2:12" s="9" customFormat="1" ht="19.9" customHeight="1">
      <c r="B68" s="98"/>
      <c r="D68" s="99" t="s">
        <v>101</v>
      </c>
      <c r="E68" s="100"/>
      <c r="F68" s="100"/>
      <c r="G68" s="100"/>
      <c r="H68" s="100"/>
      <c r="I68" s="100"/>
      <c r="J68" s="101">
        <f>J143</f>
        <v>0</v>
      </c>
      <c r="L68" s="98"/>
    </row>
    <row r="69" spans="2:12" s="9" customFormat="1" ht="19.9" customHeight="1">
      <c r="B69" s="98"/>
      <c r="D69" s="99" t="s">
        <v>102</v>
      </c>
      <c r="E69" s="100"/>
      <c r="F69" s="100"/>
      <c r="G69" s="100"/>
      <c r="H69" s="100"/>
      <c r="I69" s="100"/>
      <c r="J69" s="101">
        <f>J158</f>
        <v>0</v>
      </c>
      <c r="L69" s="98"/>
    </row>
    <row r="70" spans="2:12" s="9" customFormat="1" ht="19.9" customHeight="1">
      <c r="B70" s="98"/>
      <c r="D70" s="99" t="s">
        <v>103</v>
      </c>
      <c r="E70" s="100"/>
      <c r="F70" s="100"/>
      <c r="G70" s="100"/>
      <c r="H70" s="100"/>
      <c r="I70" s="100"/>
      <c r="J70" s="101">
        <f>J162</f>
        <v>0</v>
      </c>
      <c r="L70" s="98"/>
    </row>
    <row r="71" spans="2:12" s="9" customFormat="1" ht="19.9" customHeight="1">
      <c r="B71" s="98"/>
      <c r="D71" s="99" t="s">
        <v>104</v>
      </c>
      <c r="E71" s="100"/>
      <c r="F71" s="100"/>
      <c r="G71" s="100"/>
      <c r="H71" s="100"/>
      <c r="I71" s="100"/>
      <c r="J71" s="101">
        <f>J194</f>
        <v>0</v>
      </c>
      <c r="L71" s="98"/>
    </row>
    <row r="72" spans="2:12" s="9" customFormat="1" ht="19.9" customHeight="1">
      <c r="B72" s="98"/>
      <c r="D72" s="99" t="s">
        <v>105</v>
      </c>
      <c r="E72" s="100"/>
      <c r="F72" s="100"/>
      <c r="G72" s="100"/>
      <c r="H72" s="100"/>
      <c r="I72" s="100"/>
      <c r="J72" s="101">
        <f>J249</f>
        <v>0</v>
      </c>
      <c r="L72" s="98"/>
    </row>
    <row r="73" spans="2:12" s="9" customFormat="1" ht="19.9" customHeight="1">
      <c r="B73" s="98"/>
      <c r="D73" s="99" t="s">
        <v>106</v>
      </c>
      <c r="E73" s="100"/>
      <c r="F73" s="100"/>
      <c r="G73" s="100"/>
      <c r="H73" s="100"/>
      <c r="I73" s="100"/>
      <c r="J73" s="101">
        <f>J294</f>
        <v>0</v>
      </c>
      <c r="L73" s="98"/>
    </row>
    <row r="74" spans="2:12" s="9" customFormat="1" ht="19.9" customHeight="1">
      <c r="B74" s="98"/>
      <c r="D74" s="99" t="s">
        <v>107</v>
      </c>
      <c r="E74" s="100"/>
      <c r="F74" s="100"/>
      <c r="G74" s="100"/>
      <c r="H74" s="100"/>
      <c r="I74" s="100"/>
      <c r="J74" s="101">
        <f>J330</f>
        <v>0</v>
      </c>
      <c r="L74" s="98"/>
    </row>
    <row r="75" spans="2:12" s="9" customFormat="1" ht="19.9" customHeight="1">
      <c r="B75" s="98"/>
      <c r="D75" s="99" t="s">
        <v>108</v>
      </c>
      <c r="E75" s="100"/>
      <c r="F75" s="100"/>
      <c r="G75" s="100"/>
      <c r="H75" s="100"/>
      <c r="I75" s="100"/>
      <c r="J75" s="101">
        <f>J342</f>
        <v>0</v>
      </c>
      <c r="L75" s="98"/>
    </row>
    <row r="76" spans="2:12" s="9" customFormat="1" ht="19.9" customHeight="1">
      <c r="B76" s="98"/>
      <c r="D76" s="99" t="s">
        <v>109</v>
      </c>
      <c r="E76" s="100"/>
      <c r="F76" s="100"/>
      <c r="G76" s="100"/>
      <c r="H76" s="100"/>
      <c r="I76" s="100"/>
      <c r="J76" s="101">
        <f>J349</f>
        <v>0</v>
      </c>
      <c r="L76" s="98"/>
    </row>
    <row r="77" spans="2:12" s="8" customFormat="1" ht="24.95" customHeight="1">
      <c r="B77" s="94"/>
      <c r="D77" s="95" t="s">
        <v>110</v>
      </c>
      <c r="E77" s="96"/>
      <c r="F77" s="96"/>
      <c r="G77" s="96"/>
      <c r="H77" s="96"/>
      <c r="I77" s="96"/>
      <c r="J77" s="97">
        <f>J354</f>
        <v>0</v>
      </c>
      <c r="L77" s="94"/>
    </row>
    <row r="78" spans="2:12" s="9" customFormat="1" ht="19.9" customHeight="1">
      <c r="B78" s="98"/>
      <c r="D78" s="99" t="s">
        <v>111</v>
      </c>
      <c r="E78" s="100"/>
      <c r="F78" s="100"/>
      <c r="G78" s="100"/>
      <c r="H78" s="100"/>
      <c r="I78" s="100"/>
      <c r="J78" s="101">
        <f>J355</f>
        <v>0</v>
      </c>
      <c r="L78" s="98"/>
    </row>
    <row r="79" spans="2:12" s="8" customFormat="1" ht="24.95" customHeight="1">
      <c r="B79" s="94"/>
      <c r="D79" s="95" t="s">
        <v>112</v>
      </c>
      <c r="E79" s="96"/>
      <c r="F79" s="96"/>
      <c r="G79" s="96"/>
      <c r="H79" s="96"/>
      <c r="I79" s="96"/>
      <c r="J79" s="97">
        <f>J360</f>
        <v>0</v>
      </c>
      <c r="L79" s="94"/>
    </row>
    <row r="80" spans="2:12" s="9" customFormat="1" ht="19.9" customHeight="1">
      <c r="B80" s="98"/>
      <c r="D80" s="99" t="s">
        <v>113</v>
      </c>
      <c r="E80" s="100"/>
      <c r="F80" s="100"/>
      <c r="G80" s="100"/>
      <c r="H80" s="100"/>
      <c r="I80" s="100"/>
      <c r="J80" s="101">
        <f>J361</f>
        <v>0</v>
      </c>
      <c r="L80" s="98"/>
    </row>
    <row r="81" spans="2:12" s="9" customFormat="1" ht="19.9" customHeight="1">
      <c r="B81" s="98"/>
      <c r="D81" s="99" t="s">
        <v>114</v>
      </c>
      <c r="E81" s="100"/>
      <c r="F81" s="100"/>
      <c r="G81" s="100"/>
      <c r="H81" s="100"/>
      <c r="I81" s="100"/>
      <c r="J81" s="101">
        <f>J366</f>
        <v>0</v>
      </c>
      <c r="L81" s="98"/>
    </row>
    <row r="82" spans="2:12" s="9" customFormat="1" ht="19.9" customHeight="1">
      <c r="B82" s="98"/>
      <c r="D82" s="99" t="s">
        <v>115</v>
      </c>
      <c r="E82" s="100"/>
      <c r="F82" s="100"/>
      <c r="G82" s="100"/>
      <c r="H82" s="100"/>
      <c r="I82" s="100"/>
      <c r="J82" s="101">
        <f>J370</f>
        <v>0</v>
      </c>
      <c r="L82" s="98"/>
    </row>
    <row r="83" spans="2:12" s="1" customFormat="1" ht="21.75" customHeight="1">
      <c r="B83" s="31"/>
      <c r="L83" s="31"/>
    </row>
    <row r="84" spans="2:12" s="1" customFormat="1" ht="6.95" customHeight="1"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31"/>
    </row>
    <row r="88" spans="2:12" s="1" customFormat="1" ht="6.95" customHeight="1"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31"/>
    </row>
    <row r="89" spans="2:12" s="1" customFormat="1" ht="24.95" customHeight="1">
      <c r="B89" s="31"/>
      <c r="C89" s="20" t="s">
        <v>116</v>
      </c>
      <c r="L89" s="31"/>
    </row>
    <row r="90" spans="2:12" s="1" customFormat="1" ht="6.95" customHeight="1">
      <c r="B90" s="31"/>
      <c r="L90" s="31"/>
    </row>
    <row r="91" spans="2:12" s="1" customFormat="1" ht="12" customHeight="1">
      <c r="B91" s="31"/>
      <c r="C91" s="26" t="s">
        <v>16</v>
      </c>
      <c r="L91" s="31"/>
    </row>
    <row r="92" spans="2:12" s="1" customFormat="1" ht="16.5" customHeight="1">
      <c r="B92" s="31"/>
      <c r="E92" s="286" t="str">
        <f>E7</f>
        <v>Vytápění tepelným čerpadlem - SDOB Ústí nad Labem</v>
      </c>
      <c r="F92" s="287"/>
      <c r="G92" s="287"/>
      <c r="H92" s="287"/>
      <c r="L92" s="31"/>
    </row>
    <row r="93" spans="2:12" s="1" customFormat="1" ht="12" customHeight="1">
      <c r="B93" s="31"/>
      <c r="C93" s="26" t="s">
        <v>86</v>
      </c>
      <c r="L93" s="31"/>
    </row>
    <row r="94" spans="2:12" s="1" customFormat="1" ht="16.5" customHeight="1">
      <c r="B94" s="31"/>
      <c r="E94" s="268" t="str">
        <f>E9</f>
        <v>Z2023 - Vytápění</v>
      </c>
      <c r="F94" s="288"/>
      <c r="G94" s="288"/>
      <c r="H94" s="288"/>
      <c r="L94" s="31"/>
    </row>
    <row r="95" spans="2:12" s="1" customFormat="1" ht="6.95" customHeight="1">
      <c r="B95" s="31"/>
      <c r="L95" s="31"/>
    </row>
    <row r="96" spans="2:12" s="1" customFormat="1" ht="12" customHeight="1">
      <c r="B96" s="31"/>
      <c r="C96" s="26" t="s">
        <v>21</v>
      </c>
      <c r="F96" s="24" t="str">
        <f>F12</f>
        <v>Ústí nad Labem</v>
      </c>
      <c r="I96" s="26" t="s">
        <v>23</v>
      </c>
      <c r="J96" s="48" t="str">
        <f>IF(J12="","",J12)</f>
        <v>30. 9. 2023</v>
      </c>
      <c r="L96" s="31"/>
    </row>
    <row r="97" spans="2:12" s="1" customFormat="1" ht="6.95" customHeight="1">
      <c r="B97" s="31"/>
      <c r="L97" s="31"/>
    </row>
    <row r="98" spans="2:12" s="1" customFormat="1" ht="25.7" customHeight="1">
      <c r="B98" s="31"/>
      <c r="C98" s="26" t="s">
        <v>25</v>
      </c>
      <c r="F98" s="24" t="str">
        <f>E15</f>
        <v>Magistrát města Ústí nad Labem</v>
      </c>
      <c r="I98" s="26" t="s">
        <v>31</v>
      </c>
      <c r="J98" s="29" t="str">
        <f>E21</f>
        <v>Ing. Pavel Mordovanec</v>
      </c>
      <c r="L98" s="31"/>
    </row>
    <row r="99" spans="2:12" s="1" customFormat="1" ht="15.2" customHeight="1">
      <c r="B99" s="31"/>
      <c r="C99" s="26" t="s">
        <v>29</v>
      </c>
      <c r="F99" s="24" t="str">
        <f>IF(E18="","",E18)</f>
        <v>Vyplň údaj</v>
      </c>
      <c r="I99" s="26" t="s">
        <v>35</v>
      </c>
      <c r="J99" s="29" t="str">
        <f>E24</f>
        <v>DRAKISA s.r.o.</v>
      </c>
      <c r="L99" s="31"/>
    </row>
    <row r="100" spans="2:12" s="1" customFormat="1" ht="10.35" customHeight="1">
      <c r="B100" s="31"/>
      <c r="L100" s="31"/>
    </row>
    <row r="101" spans="2:20" s="10" customFormat="1" ht="29.25" customHeight="1">
      <c r="B101" s="102"/>
      <c r="C101" s="103" t="s">
        <v>117</v>
      </c>
      <c r="D101" s="104" t="s">
        <v>60</v>
      </c>
      <c r="E101" s="104" t="s">
        <v>56</v>
      </c>
      <c r="F101" s="104" t="s">
        <v>57</v>
      </c>
      <c r="G101" s="104" t="s">
        <v>118</v>
      </c>
      <c r="H101" s="104" t="s">
        <v>119</v>
      </c>
      <c r="I101" s="104" t="s">
        <v>120</v>
      </c>
      <c r="J101" s="104" t="s">
        <v>91</v>
      </c>
      <c r="K101" s="105" t="s">
        <v>121</v>
      </c>
      <c r="L101" s="102"/>
      <c r="M101" s="55" t="s">
        <v>19</v>
      </c>
      <c r="N101" s="56" t="s">
        <v>45</v>
      </c>
      <c r="O101" s="56" t="s">
        <v>122</v>
      </c>
      <c r="P101" s="56" t="s">
        <v>123</v>
      </c>
      <c r="Q101" s="56" t="s">
        <v>124</v>
      </c>
      <c r="R101" s="56" t="s">
        <v>125</v>
      </c>
      <c r="S101" s="56" t="s">
        <v>126</v>
      </c>
      <c r="T101" s="57" t="s">
        <v>127</v>
      </c>
    </row>
    <row r="102" spans="2:63" s="1" customFormat="1" ht="22.9" customHeight="1">
      <c r="B102" s="31"/>
      <c r="C102" s="60" t="s">
        <v>128</v>
      </c>
      <c r="J102" s="106">
        <f>BK102</f>
        <v>0</v>
      </c>
      <c r="L102" s="31"/>
      <c r="M102" s="58"/>
      <c r="N102" s="49"/>
      <c r="O102" s="49"/>
      <c r="P102" s="107">
        <f>P103+P135+P354+P360</f>
        <v>0</v>
      </c>
      <c r="Q102" s="49"/>
      <c r="R102" s="107">
        <f>R103+R135+R354+R360</f>
        <v>3.2580799999999996</v>
      </c>
      <c r="S102" s="49"/>
      <c r="T102" s="108">
        <f>T103+T135+T354+T360</f>
        <v>1.25598</v>
      </c>
      <c r="AT102" s="16" t="s">
        <v>74</v>
      </c>
      <c r="AU102" s="16" t="s">
        <v>92</v>
      </c>
      <c r="BK102" s="109">
        <f>BK103+BK135+BK354+BK360</f>
        <v>0</v>
      </c>
    </row>
    <row r="103" spans="2:63" s="11" customFormat="1" ht="25.9" customHeight="1">
      <c r="B103" s="110"/>
      <c r="D103" s="111" t="s">
        <v>74</v>
      </c>
      <c r="E103" s="112" t="s">
        <v>129</v>
      </c>
      <c r="F103" s="112" t="s">
        <v>130</v>
      </c>
      <c r="I103" s="113"/>
      <c r="J103" s="114">
        <f>BK103</f>
        <v>0</v>
      </c>
      <c r="L103" s="110"/>
      <c r="M103" s="115"/>
      <c r="P103" s="116">
        <f>P104+P113+P118+P127+P131</f>
        <v>0</v>
      </c>
      <c r="R103" s="116">
        <f>R104+R113+R118+R127+R131</f>
        <v>1.39641</v>
      </c>
      <c r="T103" s="117">
        <f>T104+T113+T118+T127+T131</f>
        <v>0.46799999999999997</v>
      </c>
      <c r="AR103" s="111" t="s">
        <v>82</v>
      </c>
      <c r="AT103" s="118" t="s">
        <v>74</v>
      </c>
      <c r="AU103" s="118" t="s">
        <v>75</v>
      </c>
      <c r="AY103" s="111" t="s">
        <v>131</v>
      </c>
      <c r="BK103" s="119">
        <f>BK104+BK113+BK118+BK127+BK131</f>
        <v>0</v>
      </c>
    </row>
    <row r="104" spans="2:63" s="11" customFormat="1" ht="22.9" customHeight="1">
      <c r="B104" s="110"/>
      <c r="D104" s="111" t="s">
        <v>74</v>
      </c>
      <c r="E104" s="120" t="s">
        <v>132</v>
      </c>
      <c r="F104" s="120" t="s">
        <v>133</v>
      </c>
      <c r="I104" s="113"/>
      <c r="J104" s="121">
        <f>BK104</f>
        <v>0</v>
      </c>
      <c r="L104" s="110"/>
      <c r="M104" s="115"/>
      <c r="P104" s="116">
        <f>SUM(P105:P112)</f>
        <v>0</v>
      </c>
      <c r="R104" s="116">
        <f>SUM(R105:R112)</f>
        <v>1.2227299999999999</v>
      </c>
      <c r="T104" s="117">
        <f>SUM(T105:T112)</f>
        <v>0</v>
      </c>
      <c r="AR104" s="111" t="s">
        <v>82</v>
      </c>
      <c r="AT104" s="118" t="s">
        <v>74</v>
      </c>
      <c r="AU104" s="118" t="s">
        <v>82</v>
      </c>
      <c r="AY104" s="111" t="s">
        <v>131</v>
      </c>
      <c r="BK104" s="119">
        <f>SUM(BK105:BK112)</f>
        <v>0</v>
      </c>
    </row>
    <row r="105" spans="2:65" s="1" customFormat="1" ht="21.75" customHeight="1">
      <c r="B105" s="31"/>
      <c r="C105" s="122" t="s">
        <v>82</v>
      </c>
      <c r="D105" s="122" t="s">
        <v>134</v>
      </c>
      <c r="E105" s="123" t="s">
        <v>135</v>
      </c>
      <c r="F105" s="124" t="s">
        <v>136</v>
      </c>
      <c r="G105" s="125" t="s">
        <v>137</v>
      </c>
      <c r="H105" s="126">
        <v>14</v>
      </c>
      <c r="I105" s="127"/>
      <c r="J105" s="128">
        <f>ROUND(I105*H105,2)</f>
        <v>0</v>
      </c>
      <c r="K105" s="124" t="s">
        <v>138</v>
      </c>
      <c r="L105" s="31"/>
      <c r="M105" s="129" t="s">
        <v>19</v>
      </c>
      <c r="N105" s="130" t="s">
        <v>46</v>
      </c>
      <c r="P105" s="131">
        <f>O105*H105</f>
        <v>0</v>
      </c>
      <c r="Q105" s="131">
        <v>0.01893</v>
      </c>
      <c r="R105" s="131">
        <f>Q105*H105</f>
        <v>0.26502</v>
      </c>
      <c r="S105" s="131">
        <v>0</v>
      </c>
      <c r="T105" s="132">
        <f>S105*H105</f>
        <v>0</v>
      </c>
      <c r="AR105" s="133" t="s">
        <v>139</v>
      </c>
      <c r="AT105" s="133" t="s">
        <v>134</v>
      </c>
      <c r="AU105" s="133" t="s">
        <v>84</v>
      </c>
      <c r="AY105" s="16" t="s">
        <v>131</v>
      </c>
      <c r="BE105" s="134">
        <f>IF(N105="základní",J105,0)</f>
        <v>0</v>
      </c>
      <c r="BF105" s="134">
        <f>IF(N105="snížená",J105,0)</f>
        <v>0</v>
      </c>
      <c r="BG105" s="134">
        <f>IF(N105="zákl. přenesená",J105,0)</f>
        <v>0</v>
      </c>
      <c r="BH105" s="134">
        <f>IF(N105="sníž. přenesená",J105,0)</f>
        <v>0</v>
      </c>
      <c r="BI105" s="134">
        <f>IF(N105="nulová",J105,0)</f>
        <v>0</v>
      </c>
      <c r="BJ105" s="16" t="s">
        <v>82</v>
      </c>
      <c r="BK105" s="134">
        <f>ROUND(I105*H105,2)</f>
        <v>0</v>
      </c>
      <c r="BL105" s="16" t="s">
        <v>139</v>
      </c>
      <c r="BM105" s="133" t="s">
        <v>140</v>
      </c>
    </row>
    <row r="106" spans="2:47" s="1" customFormat="1" ht="11.25">
      <c r="B106" s="31"/>
      <c r="D106" s="135" t="s">
        <v>141</v>
      </c>
      <c r="F106" s="136" t="s">
        <v>142</v>
      </c>
      <c r="I106" s="137"/>
      <c r="L106" s="31"/>
      <c r="M106" s="138"/>
      <c r="T106" s="52"/>
      <c r="AT106" s="16" t="s">
        <v>141</v>
      </c>
      <c r="AU106" s="16" t="s">
        <v>84</v>
      </c>
    </row>
    <row r="107" spans="2:47" s="1" customFormat="1" ht="11.25">
      <c r="B107" s="31"/>
      <c r="D107" s="139" t="s">
        <v>143</v>
      </c>
      <c r="F107" s="140" t="s">
        <v>144</v>
      </c>
      <c r="I107" s="137"/>
      <c r="L107" s="31"/>
      <c r="M107" s="138"/>
      <c r="T107" s="52"/>
      <c r="AT107" s="16" t="s">
        <v>143</v>
      </c>
      <c r="AU107" s="16" t="s">
        <v>84</v>
      </c>
    </row>
    <row r="108" spans="2:47" s="1" customFormat="1" ht="19.5">
      <c r="B108" s="31"/>
      <c r="D108" s="135" t="s">
        <v>145</v>
      </c>
      <c r="F108" s="141" t="s">
        <v>146</v>
      </c>
      <c r="I108" s="137"/>
      <c r="L108" s="31"/>
      <c r="M108" s="138"/>
      <c r="T108" s="52"/>
      <c r="AT108" s="16" t="s">
        <v>145</v>
      </c>
      <c r="AU108" s="16" t="s">
        <v>84</v>
      </c>
    </row>
    <row r="109" spans="2:65" s="1" customFormat="1" ht="21.75" customHeight="1">
      <c r="B109" s="31"/>
      <c r="C109" s="122" t="s">
        <v>84</v>
      </c>
      <c r="D109" s="122" t="s">
        <v>134</v>
      </c>
      <c r="E109" s="123" t="s">
        <v>147</v>
      </c>
      <c r="F109" s="124" t="s">
        <v>148</v>
      </c>
      <c r="G109" s="125" t="s">
        <v>137</v>
      </c>
      <c r="H109" s="126">
        <v>13</v>
      </c>
      <c r="I109" s="127"/>
      <c r="J109" s="128">
        <f>ROUND(I109*H109,2)</f>
        <v>0</v>
      </c>
      <c r="K109" s="124" t="s">
        <v>138</v>
      </c>
      <c r="L109" s="31"/>
      <c r="M109" s="129" t="s">
        <v>19</v>
      </c>
      <c r="N109" s="130" t="s">
        <v>46</v>
      </c>
      <c r="P109" s="131">
        <f>O109*H109</f>
        <v>0</v>
      </c>
      <c r="Q109" s="131">
        <v>0.07367</v>
      </c>
      <c r="R109" s="131">
        <f>Q109*H109</f>
        <v>0.95771</v>
      </c>
      <c r="S109" s="131">
        <v>0</v>
      </c>
      <c r="T109" s="132">
        <f>S109*H109</f>
        <v>0</v>
      </c>
      <c r="AR109" s="133" t="s">
        <v>139</v>
      </c>
      <c r="AT109" s="133" t="s">
        <v>134</v>
      </c>
      <c r="AU109" s="133" t="s">
        <v>84</v>
      </c>
      <c r="AY109" s="16" t="s">
        <v>131</v>
      </c>
      <c r="BE109" s="134">
        <f>IF(N109="základní",J109,0)</f>
        <v>0</v>
      </c>
      <c r="BF109" s="134">
        <f>IF(N109="snížená",J109,0)</f>
        <v>0</v>
      </c>
      <c r="BG109" s="134">
        <f>IF(N109="zákl. přenesená",J109,0)</f>
        <v>0</v>
      </c>
      <c r="BH109" s="134">
        <f>IF(N109="sníž. přenesená",J109,0)</f>
        <v>0</v>
      </c>
      <c r="BI109" s="134">
        <f>IF(N109="nulová",J109,0)</f>
        <v>0</v>
      </c>
      <c r="BJ109" s="16" t="s">
        <v>82</v>
      </c>
      <c r="BK109" s="134">
        <f>ROUND(I109*H109,2)</f>
        <v>0</v>
      </c>
      <c r="BL109" s="16" t="s">
        <v>139</v>
      </c>
      <c r="BM109" s="133" t="s">
        <v>149</v>
      </c>
    </row>
    <row r="110" spans="2:47" s="1" customFormat="1" ht="11.25">
      <c r="B110" s="31"/>
      <c r="D110" s="135" t="s">
        <v>141</v>
      </c>
      <c r="F110" s="136" t="s">
        <v>148</v>
      </c>
      <c r="I110" s="137"/>
      <c r="L110" s="31"/>
      <c r="M110" s="138"/>
      <c r="T110" s="52"/>
      <c r="AT110" s="16" t="s">
        <v>141</v>
      </c>
      <c r="AU110" s="16" t="s">
        <v>84</v>
      </c>
    </row>
    <row r="111" spans="2:47" s="1" customFormat="1" ht="11.25">
      <c r="B111" s="31"/>
      <c r="D111" s="139" t="s">
        <v>143</v>
      </c>
      <c r="F111" s="140" t="s">
        <v>150</v>
      </c>
      <c r="I111" s="137"/>
      <c r="L111" s="31"/>
      <c r="M111" s="138"/>
      <c r="T111" s="52"/>
      <c r="AT111" s="16" t="s">
        <v>143</v>
      </c>
      <c r="AU111" s="16" t="s">
        <v>84</v>
      </c>
    </row>
    <row r="112" spans="2:47" s="1" customFormat="1" ht="19.5">
      <c r="B112" s="31"/>
      <c r="D112" s="135" t="s">
        <v>145</v>
      </c>
      <c r="F112" s="141" t="s">
        <v>151</v>
      </c>
      <c r="I112" s="137"/>
      <c r="L112" s="31"/>
      <c r="M112" s="138"/>
      <c r="T112" s="52"/>
      <c r="AT112" s="16" t="s">
        <v>145</v>
      </c>
      <c r="AU112" s="16" t="s">
        <v>84</v>
      </c>
    </row>
    <row r="113" spans="2:63" s="11" customFormat="1" ht="22.9" customHeight="1">
      <c r="B113" s="110"/>
      <c r="D113" s="111" t="s">
        <v>74</v>
      </c>
      <c r="E113" s="120" t="s">
        <v>152</v>
      </c>
      <c r="F113" s="120" t="s">
        <v>153</v>
      </c>
      <c r="I113" s="113"/>
      <c r="J113" s="121">
        <f>BK113</f>
        <v>0</v>
      </c>
      <c r="L113" s="110"/>
      <c r="M113" s="115"/>
      <c r="P113" s="116">
        <f>SUM(P114:P117)</f>
        <v>0</v>
      </c>
      <c r="R113" s="116">
        <f>SUM(R114:R117)</f>
        <v>0.17368</v>
      </c>
      <c r="T113" s="117">
        <f>SUM(T114:T117)</f>
        <v>0</v>
      </c>
      <c r="AR113" s="111" t="s">
        <v>82</v>
      </c>
      <c r="AT113" s="118" t="s">
        <v>74</v>
      </c>
      <c r="AU113" s="118" t="s">
        <v>82</v>
      </c>
      <c r="AY113" s="111" t="s">
        <v>131</v>
      </c>
      <c r="BK113" s="119">
        <f>SUM(BK114:BK117)</f>
        <v>0</v>
      </c>
    </row>
    <row r="114" spans="2:65" s="1" customFormat="1" ht="16.5" customHeight="1">
      <c r="B114" s="31"/>
      <c r="C114" s="122" t="s">
        <v>132</v>
      </c>
      <c r="D114" s="122" t="s">
        <v>134</v>
      </c>
      <c r="E114" s="123" t="s">
        <v>154</v>
      </c>
      <c r="F114" s="124" t="s">
        <v>155</v>
      </c>
      <c r="G114" s="125" t="s">
        <v>156</v>
      </c>
      <c r="H114" s="126">
        <v>26</v>
      </c>
      <c r="I114" s="127"/>
      <c r="J114" s="128">
        <f>ROUND(I114*H114,2)</f>
        <v>0</v>
      </c>
      <c r="K114" s="124" t="s">
        <v>138</v>
      </c>
      <c r="L114" s="31"/>
      <c r="M114" s="129" t="s">
        <v>19</v>
      </c>
      <c r="N114" s="130" t="s">
        <v>46</v>
      </c>
      <c r="P114" s="131">
        <f>O114*H114</f>
        <v>0</v>
      </c>
      <c r="Q114" s="131">
        <v>0.00668</v>
      </c>
      <c r="R114" s="131">
        <f>Q114*H114</f>
        <v>0.17368</v>
      </c>
      <c r="S114" s="131">
        <v>0</v>
      </c>
      <c r="T114" s="132">
        <f>S114*H114</f>
        <v>0</v>
      </c>
      <c r="AR114" s="133" t="s">
        <v>139</v>
      </c>
      <c r="AT114" s="133" t="s">
        <v>134</v>
      </c>
      <c r="AU114" s="133" t="s">
        <v>84</v>
      </c>
      <c r="AY114" s="16" t="s">
        <v>131</v>
      </c>
      <c r="BE114" s="134">
        <f>IF(N114="základní",J114,0)</f>
        <v>0</v>
      </c>
      <c r="BF114" s="134">
        <f>IF(N114="snížená",J114,0)</f>
        <v>0</v>
      </c>
      <c r="BG114" s="134">
        <f>IF(N114="zákl. přenesená",J114,0)</f>
        <v>0</v>
      </c>
      <c r="BH114" s="134">
        <f>IF(N114="sníž. přenesená",J114,0)</f>
        <v>0</v>
      </c>
      <c r="BI114" s="134">
        <f>IF(N114="nulová",J114,0)</f>
        <v>0</v>
      </c>
      <c r="BJ114" s="16" t="s">
        <v>82</v>
      </c>
      <c r="BK114" s="134">
        <f>ROUND(I114*H114,2)</f>
        <v>0</v>
      </c>
      <c r="BL114" s="16" t="s">
        <v>139</v>
      </c>
      <c r="BM114" s="133" t="s">
        <v>157</v>
      </c>
    </row>
    <row r="115" spans="2:47" s="1" customFormat="1" ht="19.5">
      <c r="B115" s="31"/>
      <c r="D115" s="135" t="s">
        <v>141</v>
      </c>
      <c r="F115" s="136" t="s">
        <v>158</v>
      </c>
      <c r="I115" s="137"/>
      <c r="L115" s="31"/>
      <c r="M115" s="138"/>
      <c r="T115" s="52"/>
      <c r="AT115" s="16" t="s">
        <v>141</v>
      </c>
      <c r="AU115" s="16" t="s">
        <v>84</v>
      </c>
    </row>
    <row r="116" spans="2:47" s="1" customFormat="1" ht="11.25">
      <c r="B116" s="31"/>
      <c r="D116" s="139" t="s">
        <v>143</v>
      </c>
      <c r="F116" s="140" t="s">
        <v>159</v>
      </c>
      <c r="I116" s="137"/>
      <c r="L116" s="31"/>
      <c r="M116" s="138"/>
      <c r="T116" s="52"/>
      <c r="AT116" s="16" t="s">
        <v>143</v>
      </c>
      <c r="AU116" s="16" t="s">
        <v>84</v>
      </c>
    </row>
    <row r="117" spans="2:47" s="1" customFormat="1" ht="19.5">
      <c r="B117" s="31"/>
      <c r="D117" s="135" t="s">
        <v>145</v>
      </c>
      <c r="F117" s="141" t="s">
        <v>160</v>
      </c>
      <c r="I117" s="137"/>
      <c r="L117" s="31"/>
      <c r="M117" s="138"/>
      <c r="T117" s="52"/>
      <c r="AT117" s="16" t="s">
        <v>145</v>
      </c>
      <c r="AU117" s="16" t="s">
        <v>84</v>
      </c>
    </row>
    <row r="118" spans="2:63" s="11" customFormat="1" ht="22.9" customHeight="1">
      <c r="B118" s="110"/>
      <c r="D118" s="111" t="s">
        <v>74</v>
      </c>
      <c r="E118" s="120" t="s">
        <v>161</v>
      </c>
      <c r="F118" s="120" t="s">
        <v>162</v>
      </c>
      <c r="I118" s="113"/>
      <c r="J118" s="121">
        <f>BK118</f>
        <v>0</v>
      </c>
      <c r="L118" s="110"/>
      <c r="M118" s="115"/>
      <c r="P118" s="116">
        <f>SUM(P119:P126)</f>
        <v>0</v>
      </c>
      <c r="R118" s="116">
        <f>SUM(R119:R126)</f>
        <v>0</v>
      </c>
      <c r="T118" s="117">
        <f>SUM(T119:T126)</f>
        <v>0.46799999999999997</v>
      </c>
      <c r="AR118" s="111" t="s">
        <v>82</v>
      </c>
      <c r="AT118" s="118" t="s">
        <v>74</v>
      </c>
      <c r="AU118" s="118" t="s">
        <v>82</v>
      </c>
      <c r="AY118" s="111" t="s">
        <v>131</v>
      </c>
      <c r="BK118" s="119">
        <f>SUM(BK119:BK126)</f>
        <v>0</v>
      </c>
    </row>
    <row r="119" spans="2:65" s="1" customFormat="1" ht="16.5" customHeight="1">
      <c r="B119" s="31"/>
      <c r="C119" s="122" t="s">
        <v>139</v>
      </c>
      <c r="D119" s="122" t="s">
        <v>134</v>
      </c>
      <c r="E119" s="123" t="s">
        <v>163</v>
      </c>
      <c r="F119" s="124" t="s">
        <v>164</v>
      </c>
      <c r="G119" s="125" t="s">
        <v>137</v>
      </c>
      <c r="H119" s="126">
        <v>26</v>
      </c>
      <c r="I119" s="127"/>
      <c r="J119" s="128">
        <f>ROUND(I119*H119,2)</f>
        <v>0</v>
      </c>
      <c r="K119" s="124" t="s">
        <v>138</v>
      </c>
      <c r="L119" s="31"/>
      <c r="M119" s="129" t="s">
        <v>19</v>
      </c>
      <c r="N119" s="130" t="s">
        <v>46</v>
      </c>
      <c r="P119" s="131">
        <f>O119*H119</f>
        <v>0</v>
      </c>
      <c r="Q119" s="131">
        <v>0</v>
      </c>
      <c r="R119" s="131">
        <f>Q119*H119</f>
        <v>0</v>
      </c>
      <c r="S119" s="131">
        <v>0.002</v>
      </c>
      <c r="T119" s="132">
        <f>S119*H119</f>
        <v>0.052000000000000005</v>
      </c>
      <c r="AR119" s="133" t="s">
        <v>139</v>
      </c>
      <c r="AT119" s="133" t="s">
        <v>134</v>
      </c>
      <c r="AU119" s="133" t="s">
        <v>84</v>
      </c>
      <c r="AY119" s="16" t="s">
        <v>131</v>
      </c>
      <c r="BE119" s="134">
        <f>IF(N119="základní",J119,0)</f>
        <v>0</v>
      </c>
      <c r="BF119" s="134">
        <f>IF(N119="snížená",J119,0)</f>
        <v>0</v>
      </c>
      <c r="BG119" s="134">
        <f>IF(N119="zákl. přenesená",J119,0)</f>
        <v>0</v>
      </c>
      <c r="BH119" s="134">
        <f>IF(N119="sníž. přenesená",J119,0)</f>
        <v>0</v>
      </c>
      <c r="BI119" s="134">
        <f>IF(N119="nulová",J119,0)</f>
        <v>0</v>
      </c>
      <c r="BJ119" s="16" t="s">
        <v>82</v>
      </c>
      <c r="BK119" s="134">
        <f>ROUND(I119*H119,2)</f>
        <v>0</v>
      </c>
      <c r="BL119" s="16" t="s">
        <v>139</v>
      </c>
      <c r="BM119" s="133" t="s">
        <v>165</v>
      </c>
    </row>
    <row r="120" spans="2:47" s="1" customFormat="1" ht="19.5">
      <c r="B120" s="31"/>
      <c r="D120" s="135" t="s">
        <v>141</v>
      </c>
      <c r="F120" s="136" t="s">
        <v>166</v>
      </c>
      <c r="I120" s="137"/>
      <c r="L120" s="31"/>
      <c r="M120" s="138"/>
      <c r="T120" s="52"/>
      <c r="AT120" s="16" t="s">
        <v>141</v>
      </c>
      <c r="AU120" s="16" t="s">
        <v>84</v>
      </c>
    </row>
    <row r="121" spans="2:47" s="1" customFormat="1" ht="11.25">
      <c r="B121" s="31"/>
      <c r="D121" s="139" t="s">
        <v>143</v>
      </c>
      <c r="F121" s="140" t="s">
        <v>167</v>
      </c>
      <c r="I121" s="137"/>
      <c r="L121" s="31"/>
      <c r="M121" s="138"/>
      <c r="T121" s="52"/>
      <c r="AT121" s="16" t="s">
        <v>143</v>
      </c>
      <c r="AU121" s="16" t="s">
        <v>84</v>
      </c>
    </row>
    <row r="122" spans="2:47" s="1" customFormat="1" ht="19.5">
      <c r="B122" s="31"/>
      <c r="D122" s="135" t="s">
        <v>145</v>
      </c>
      <c r="F122" s="141" t="s">
        <v>168</v>
      </c>
      <c r="I122" s="137"/>
      <c r="L122" s="31"/>
      <c r="M122" s="138"/>
      <c r="T122" s="52"/>
      <c r="AT122" s="16" t="s">
        <v>145</v>
      </c>
      <c r="AU122" s="16" t="s">
        <v>84</v>
      </c>
    </row>
    <row r="123" spans="2:65" s="1" customFormat="1" ht="16.5" customHeight="1">
      <c r="B123" s="31"/>
      <c r="C123" s="122" t="s">
        <v>169</v>
      </c>
      <c r="D123" s="122" t="s">
        <v>134</v>
      </c>
      <c r="E123" s="123" t="s">
        <v>170</v>
      </c>
      <c r="F123" s="124" t="s">
        <v>171</v>
      </c>
      <c r="G123" s="125" t="s">
        <v>137</v>
      </c>
      <c r="H123" s="126">
        <v>16</v>
      </c>
      <c r="I123" s="127"/>
      <c r="J123" s="128">
        <f>ROUND(I123*H123,2)</f>
        <v>0</v>
      </c>
      <c r="K123" s="124" t="s">
        <v>138</v>
      </c>
      <c r="L123" s="31"/>
      <c r="M123" s="129" t="s">
        <v>19</v>
      </c>
      <c r="N123" s="130" t="s">
        <v>46</v>
      </c>
      <c r="P123" s="131">
        <f>O123*H123</f>
        <v>0</v>
      </c>
      <c r="Q123" s="131">
        <v>0</v>
      </c>
      <c r="R123" s="131">
        <f>Q123*H123</f>
        <v>0</v>
      </c>
      <c r="S123" s="131">
        <v>0.026</v>
      </c>
      <c r="T123" s="132">
        <f>S123*H123</f>
        <v>0.416</v>
      </c>
      <c r="AR123" s="133" t="s">
        <v>139</v>
      </c>
      <c r="AT123" s="133" t="s">
        <v>134</v>
      </c>
      <c r="AU123" s="133" t="s">
        <v>84</v>
      </c>
      <c r="AY123" s="16" t="s">
        <v>131</v>
      </c>
      <c r="BE123" s="134">
        <f>IF(N123="základní",J123,0)</f>
        <v>0</v>
      </c>
      <c r="BF123" s="134">
        <f>IF(N123="snížená",J123,0)</f>
        <v>0</v>
      </c>
      <c r="BG123" s="134">
        <f>IF(N123="zákl. přenesená",J123,0)</f>
        <v>0</v>
      </c>
      <c r="BH123" s="134">
        <f>IF(N123="sníž. přenesená",J123,0)</f>
        <v>0</v>
      </c>
      <c r="BI123" s="134">
        <f>IF(N123="nulová",J123,0)</f>
        <v>0</v>
      </c>
      <c r="BJ123" s="16" t="s">
        <v>82</v>
      </c>
      <c r="BK123" s="134">
        <f>ROUND(I123*H123,2)</f>
        <v>0</v>
      </c>
      <c r="BL123" s="16" t="s">
        <v>139</v>
      </c>
      <c r="BM123" s="133" t="s">
        <v>172</v>
      </c>
    </row>
    <row r="124" spans="2:47" s="1" customFormat="1" ht="11.25">
      <c r="B124" s="31"/>
      <c r="D124" s="135" t="s">
        <v>141</v>
      </c>
      <c r="F124" s="136" t="s">
        <v>173</v>
      </c>
      <c r="I124" s="137"/>
      <c r="L124" s="31"/>
      <c r="M124" s="138"/>
      <c r="T124" s="52"/>
      <c r="AT124" s="16" t="s">
        <v>141</v>
      </c>
      <c r="AU124" s="16" t="s">
        <v>84</v>
      </c>
    </row>
    <row r="125" spans="2:47" s="1" customFormat="1" ht="11.25">
      <c r="B125" s="31"/>
      <c r="D125" s="139" t="s">
        <v>143</v>
      </c>
      <c r="F125" s="140" t="s">
        <v>174</v>
      </c>
      <c r="I125" s="137"/>
      <c r="L125" s="31"/>
      <c r="M125" s="138"/>
      <c r="T125" s="52"/>
      <c r="AT125" s="16" t="s">
        <v>143</v>
      </c>
      <c r="AU125" s="16" t="s">
        <v>84</v>
      </c>
    </row>
    <row r="126" spans="2:47" s="1" customFormat="1" ht="19.5">
      <c r="B126" s="31"/>
      <c r="D126" s="135" t="s">
        <v>145</v>
      </c>
      <c r="F126" s="141" t="s">
        <v>175</v>
      </c>
      <c r="I126" s="137"/>
      <c r="L126" s="31"/>
      <c r="M126" s="138"/>
      <c r="T126" s="52"/>
      <c r="AT126" s="16" t="s">
        <v>145</v>
      </c>
      <c r="AU126" s="16" t="s">
        <v>84</v>
      </c>
    </row>
    <row r="127" spans="2:63" s="11" customFormat="1" ht="22.9" customHeight="1">
      <c r="B127" s="110"/>
      <c r="D127" s="111" t="s">
        <v>74</v>
      </c>
      <c r="E127" s="120" t="s">
        <v>176</v>
      </c>
      <c r="F127" s="120" t="s">
        <v>177</v>
      </c>
      <c r="I127" s="113"/>
      <c r="J127" s="121">
        <f>BK127</f>
        <v>0</v>
      </c>
      <c r="L127" s="110"/>
      <c r="M127" s="115"/>
      <c r="P127" s="116">
        <f>SUM(P128:P130)</f>
        <v>0</v>
      </c>
      <c r="R127" s="116">
        <f>SUM(R128:R130)</f>
        <v>0</v>
      </c>
      <c r="T127" s="117">
        <f>SUM(T128:T130)</f>
        <v>0</v>
      </c>
      <c r="AR127" s="111" t="s">
        <v>82</v>
      </c>
      <c r="AT127" s="118" t="s">
        <v>74</v>
      </c>
      <c r="AU127" s="118" t="s">
        <v>82</v>
      </c>
      <c r="AY127" s="111" t="s">
        <v>131</v>
      </c>
      <c r="BK127" s="119">
        <f>SUM(BK128:BK130)</f>
        <v>0</v>
      </c>
    </row>
    <row r="128" spans="2:65" s="1" customFormat="1" ht="16.5" customHeight="1">
      <c r="B128" s="31"/>
      <c r="C128" s="122" t="s">
        <v>152</v>
      </c>
      <c r="D128" s="122" t="s">
        <v>134</v>
      </c>
      <c r="E128" s="123" t="s">
        <v>178</v>
      </c>
      <c r="F128" s="124" t="s">
        <v>179</v>
      </c>
      <c r="G128" s="125" t="s">
        <v>180</v>
      </c>
      <c r="H128" s="126">
        <v>1.256</v>
      </c>
      <c r="I128" s="127"/>
      <c r="J128" s="128">
        <f>ROUND(I128*H128,2)</f>
        <v>0</v>
      </c>
      <c r="K128" s="124" t="s">
        <v>138</v>
      </c>
      <c r="L128" s="31"/>
      <c r="M128" s="129" t="s">
        <v>19</v>
      </c>
      <c r="N128" s="130" t="s">
        <v>46</v>
      </c>
      <c r="P128" s="131">
        <f>O128*H128</f>
        <v>0</v>
      </c>
      <c r="Q128" s="131">
        <v>0</v>
      </c>
      <c r="R128" s="131">
        <f>Q128*H128</f>
        <v>0</v>
      </c>
      <c r="S128" s="131">
        <v>0</v>
      </c>
      <c r="T128" s="132">
        <f>S128*H128</f>
        <v>0</v>
      </c>
      <c r="AR128" s="133" t="s">
        <v>139</v>
      </c>
      <c r="AT128" s="133" t="s">
        <v>134</v>
      </c>
      <c r="AU128" s="133" t="s">
        <v>84</v>
      </c>
      <c r="AY128" s="16" t="s">
        <v>131</v>
      </c>
      <c r="BE128" s="134">
        <f>IF(N128="základní",J128,0)</f>
        <v>0</v>
      </c>
      <c r="BF128" s="134">
        <f>IF(N128="snížená",J128,0)</f>
        <v>0</v>
      </c>
      <c r="BG128" s="134">
        <f>IF(N128="zákl. přenesená",J128,0)</f>
        <v>0</v>
      </c>
      <c r="BH128" s="134">
        <f>IF(N128="sníž. přenesená",J128,0)</f>
        <v>0</v>
      </c>
      <c r="BI128" s="134">
        <f>IF(N128="nulová",J128,0)</f>
        <v>0</v>
      </c>
      <c r="BJ128" s="16" t="s">
        <v>82</v>
      </c>
      <c r="BK128" s="134">
        <f>ROUND(I128*H128,2)</f>
        <v>0</v>
      </c>
      <c r="BL128" s="16" t="s">
        <v>139</v>
      </c>
      <c r="BM128" s="133" t="s">
        <v>181</v>
      </c>
    </row>
    <row r="129" spans="2:47" s="1" customFormat="1" ht="11.25">
      <c r="B129" s="31"/>
      <c r="D129" s="135" t="s">
        <v>141</v>
      </c>
      <c r="F129" s="136" t="s">
        <v>182</v>
      </c>
      <c r="I129" s="137"/>
      <c r="L129" s="31"/>
      <c r="M129" s="138"/>
      <c r="T129" s="52"/>
      <c r="AT129" s="16" t="s">
        <v>141</v>
      </c>
      <c r="AU129" s="16" t="s">
        <v>84</v>
      </c>
    </row>
    <row r="130" spans="2:47" s="1" customFormat="1" ht="11.25">
      <c r="B130" s="31"/>
      <c r="D130" s="139" t="s">
        <v>143</v>
      </c>
      <c r="F130" s="140" t="s">
        <v>183</v>
      </c>
      <c r="I130" s="137"/>
      <c r="L130" s="31"/>
      <c r="M130" s="138"/>
      <c r="T130" s="52"/>
      <c r="AT130" s="16" t="s">
        <v>143</v>
      </c>
      <c r="AU130" s="16" t="s">
        <v>84</v>
      </c>
    </row>
    <row r="131" spans="2:63" s="11" customFormat="1" ht="22.9" customHeight="1">
      <c r="B131" s="110"/>
      <c r="D131" s="111" t="s">
        <v>74</v>
      </c>
      <c r="E131" s="120" t="s">
        <v>184</v>
      </c>
      <c r="F131" s="120" t="s">
        <v>185</v>
      </c>
      <c r="I131" s="113"/>
      <c r="J131" s="121">
        <f>BK131</f>
        <v>0</v>
      </c>
      <c r="L131" s="110"/>
      <c r="M131" s="115"/>
      <c r="P131" s="116">
        <f>SUM(P132:P134)</f>
        <v>0</v>
      </c>
      <c r="R131" s="116">
        <f>SUM(R132:R134)</f>
        <v>0</v>
      </c>
      <c r="T131" s="117">
        <f>SUM(T132:T134)</f>
        <v>0</v>
      </c>
      <c r="AR131" s="111" t="s">
        <v>82</v>
      </c>
      <c r="AT131" s="118" t="s">
        <v>74</v>
      </c>
      <c r="AU131" s="118" t="s">
        <v>82</v>
      </c>
      <c r="AY131" s="111" t="s">
        <v>131</v>
      </c>
      <c r="BK131" s="119">
        <f>SUM(BK132:BK134)</f>
        <v>0</v>
      </c>
    </row>
    <row r="132" spans="2:65" s="1" customFormat="1" ht="16.5" customHeight="1">
      <c r="B132" s="31"/>
      <c r="C132" s="122" t="s">
        <v>186</v>
      </c>
      <c r="D132" s="122" t="s">
        <v>134</v>
      </c>
      <c r="E132" s="123" t="s">
        <v>187</v>
      </c>
      <c r="F132" s="124" t="s">
        <v>188</v>
      </c>
      <c r="G132" s="125" t="s">
        <v>180</v>
      </c>
      <c r="H132" s="126">
        <v>1.402</v>
      </c>
      <c r="I132" s="127"/>
      <c r="J132" s="128">
        <f>ROUND(I132*H132,2)</f>
        <v>0</v>
      </c>
      <c r="K132" s="124" t="s">
        <v>138</v>
      </c>
      <c r="L132" s="31"/>
      <c r="M132" s="129" t="s">
        <v>19</v>
      </c>
      <c r="N132" s="130" t="s">
        <v>46</v>
      </c>
      <c r="P132" s="131">
        <f>O132*H132</f>
        <v>0</v>
      </c>
      <c r="Q132" s="131">
        <v>0</v>
      </c>
      <c r="R132" s="131">
        <f>Q132*H132</f>
        <v>0</v>
      </c>
      <c r="S132" s="131">
        <v>0</v>
      </c>
      <c r="T132" s="132">
        <f>S132*H132</f>
        <v>0</v>
      </c>
      <c r="AR132" s="133" t="s">
        <v>139</v>
      </c>
      <c r="AT132" s="133" t="s">
        <v>134</v>
      </c>
      <c r="AU132" s="133" t="s">
        <v>84</v>
      </c>
      <c r="AY132" s="16" t="s">
        <v>131</v>
      </c>
      <c r="BE132" s="134">
        <f>IF(N132="základní",J132,0)</f>
        <v>0</v>
      </c>
      <c r="BF132" s="134">
        <f>IF(N132="snížená",J132,0)</f>
        <v>0</v>
      </c>
      <c r="BG132" s="134">
        <f>IF(N132="zákl. přenesená",J132,0)</f>
        <v>0</v>
      </c>
      <c r="BH132" s="134">
        <f>IF(N132="sníž. přenesená",J132,0)</f>
        <v>0</v>
      </c>
      <c r="BI132" s="134">
        <f>IF(N132="nulová",J132,0)</f>
        <v>0</v>
      </c>
      <c r="BJ132" s="16" t="s">
        <v>82</v>
      </c>
      <c r="BK132" s="134">
        <f>ROUND(I132*H132,2)</f>
        <v>0</v>
      </c>
      <c r="BL132" s="16" t="s">
        <v>139</v>
      </c>
      <c r="BM132" s="133" t="s">
        <v>189</v>
      </c>
    </row>
    <row r="133" spans="2:47" s="1" customFormat="1" ht="19.5">
      <c r="B133" s="31"/>
      <c r="D133" s="135" t="s">
        <v>141</v>
      </c>
      <c r="F133" s="136" t="s">
        <v>190</v>
      </c>
      <c r="I133" s="137"/>
      <c r="L133" s="31"/>
      <c r="M133" s="138"/>
      <c r="T133" s="52"/>
      <c r="AT133" s="16" t="s">
        <v>141</v>
      </c>
      <c r="AU133" s="16" t="s">
        <v>84</v>
      </c>
    </row>
    <row r="134" spans="2:47" s="1" customFormat="1" ht="11.25">
      <c r="B134" s="31"/>
      <c r="D134" s="139" t="s">
        <v>143</v>
      </c>
      <c r="F134" s="140" t="s">
        <v>191</v>
      </c>
      <c r="I134" s="137"/>
      <c r="L134" s="31"/>
      <c r="M134" s="138"/>
      <c r="T134" s="52"/>
      <c r="AT134" s="16" t="s">
        <v>143</v>
      </c>
      <c r="AU134" s="16" t="s">
        <v>84</v>
      </c>
    </row>
    <row r="135" spans="2:63" s="11" customFormat="1" ht="25.9" customHeight="1">
      <c r="B135" s="110"/>
      <c r="D135" s="111" t="s">
        <v>74</v>
      </c>
      <c r="E135" s="112" t="s">
        <v>192</v>
      </c>
      <c r="F135" s="112" t="s">
        <v>193</v>
      </c>
      <c r="I135" s="113"/>
      <c r="J135" s="114">
        <f>BK135</f>
        <v>0</v>
      </c>
      <c r="L135" s="110"/>
      <c r="M135" s="115"/>
      <c r="P135" s="116">
        <f>P136+P143+P158+P162+P194+P249+P294+P330+P342+P349</f>
        <v>0</v>
      </c>
      <c r="R135" s="116">
        <f>R136+R143+R158+R162+R194+R249+R294+R330+R342+R349</f>
        <v>1.8616699999999997</v>
      </c>
      <c r="T135" s="117">
        <f>T136+T143+T158+T162+T194+T249+T294+T330+T342+T349</f>
        <v>0.78798</v>
      </c>
      <c r="AR135" s="111" t="s">
        <v>84</v>
      </c>
      <c r="AT135" s="118" t="s">
        <v>74</v>
      </c>
      <c r="AU135" s="118" t="s">
        <v>75</v>
      </c>
      <c r="AY135" s="111" t="s">
        <v>131</v>
      </c>
      <c r="BK135" s="119">
        <f>BK136+BK143+BK158+BK162+BK194+BK249+BK294+BK330+BK342+BK349</f>
        <v>0</v>
      </c>
    </row>
    <row r="136" spans="2:63" s="11" customFormat="1" ht="22.9" customHeight="1">
      <c r="B136" s="110"/>
      <c r="D136" s="111" t="s">
        <v>74</v>
      </c>
      <c r="E136" s="120" t="s">
        <v>194</v>
      </c>
      <c r="F136" s="120" t="s">
        <v>195</v>
      </c>
      <c r="I136" s="113"/>
      <c r="J136" s="121">
        <f>BK136</f>
        <v>0</v>
      </c>
      <c r="L136" s="110"/>
      <c r="M136" s="115"/>
      <c r="P136" s="116">
        <f>SUM(P137:P142)</f>
        <v>0</v>
      </c>
      <c r="R136" s="116">
        <f>SUM(R137:R142)</f>
        <v>0</v>
      </c>
      <c r="T136" s="117">
        <f>SUM(T137:T142)</f>
        <v>0.013779999999999999</v>
      </c>
      <c r="AR136" s="111" t="s">
        <v>84</v>
      </c>
      <c r="AT136" s="118" t="s">
        <v>74</v>
      </c>
      <c r="AU136" s="118" t="s">
        <v>82</v>
      </c>
      <c r="AY136" s="111" t="s">
        <v>131</v>
      </c>
      <c r="BK136" s="119">
        <f>SUM(BK137:BK142)</f>
        <v>0</v>
      </c>
    </row>
    <row r="137" spans="2:65" s="1" customFormat="1" ht="16.5" customHeight="1">
      <c r="B137" s="31"/>
      <c r="C137" s="122" t="s">
        <v>196</v>
      </c>
      <c r="D137" s="122" t="s">
        <v>134</v>
      </c>
      <c r="E137" s="123" t="s">
        <v>197</v>
      </c>
      <c r="F137" s="124" t="s">
        <v>198</v>
      </c>
      <c r="G137" s="125" t="s">
        <v>137</v>
      </c>
      <c r="H137" s="126">
        <v>26</v>
      </c>
      <c r="I137" s="127"/>
      <c r="J137" s="128">
        <f>ROUND(I137*H137,2)</f>
        <v>0</v>
      </c>
      <c r="K137" s="124" t="s">
        <v>138</v>
      </c>
      <c r="L137" s="31"/>
      <c r="M137" s="129" t="s">
        <v>19</v>
      </c>
      <c r="N137" s="130" t="s">
        <v>46</v>
      </c>
      <c r="P137" s="131">
        <f>O137*H137</f>
        <v>0</v>
      </c>
      <c r="Q137" s="131">
        <v>0</v>
      </c>
      <c r="R137" s="131">
        <f>Q137*H137</f>
        <v>0</v>
      </c>
      <c r="S137" s="131">
        <v>0.00053</v>
      </c>
      <c r="T137" s="132">
        <f>S137*H137</f>
        <v>0.013779999999999999</v>
      </c>
      <c r="AR137" s="133" t="s">
        <v>199</v>
      </c>
      <c r="AT137" s="133" t="s">
        <v>134</v>
      </c>
      <c r="AU137" s="133" t="s">
        <v>84</v>
      </c>
      <c r="AY137" s="16" t="s">
        <v>131</v>
      </c>
      <c r="BE137" s="134">
        <f>IF(N137="základní",J137,0)</f>
        <v>0</v>
      </c>
      <c r="BF137" s="134">
        <f>IF(N137="snížená",J137,0)</f>
        <v>0</v>
      </c>
      <c r="BG137" s="134">
        <f>IF(N137="zákl. přenesená",J137,0)</f>
        <v>0</v>
      </c>
      <c r="BH137" s="134">
        <f>IF(N137="sníž. přenesená",J137,0)</f>
        <v>0</v>
      </c>
      <c r="BI137" s="134">
        <f>IF(N137="nulová",J137,0)</f>
        <v>0</v>
      </c>
      <c r="BJ137" s="16" t="s">
        <v>82</v>
      </c>
      <c r="BK137" s="134">
        <f>ROUND(I137*H137,2)</f>
        <v>0</v>
      </c>
      <c r="BL137" s="16" t="s">
        <v>199</v>
      </c>
      <c r="BM137" s="133" t="s">
        <v>200</v>
      </c>
    </row>
    <row r="138" spans="2:47" s="1" customFormat="1" ht="11.25">
      <c r="B138" s="31"/>
      <c r="D138" s="135" t="s">
        <v>141</v>
      </c>
      <c r="F138" s="136" t="s">
        <v>201</v>
      </c>
      <c r="I138" s="137"/>
      <c r="L138" s="31"/>
      <c r="M138" s="138"/>
      <c r="T138" s="52"/>
      <c r="AT138" s="16" t="s">
        <v>141</v>
      </c>
      <c r="AU138" s="16" t="s">
        <v>84</v>
      </c>
    </row>
    <row r="139" spans="2:47" s="1" customFormat="1" ht="11.25">
      <c r="B139" s="31"/>
      <c r="D139" s="139" t="s">
        <v>143</v>
      </c>
      <c r="F139" s="140" t="s">
        <v>202</v>
      </c>
      <c r="I139" s="137"/>
      <c r="L139" s="31"/>
      <c r="M139" s="138"/>
      <c r="T139" s="52"/>
      <c r="AT139" s="16" t="s">
        <v>143</v>
      </c>
      <c r="AU139" s="16" t="s">
        <v>84</v>
      </c>
    </row>
    <row r="140" spans="2:51" s="12" customFormat="1" ht="11.25">
      <c r="B140" s="142"/>
      <c r="D140" s="135" t="s">
        <v>203</v>
      </c>
      <c r="E140" s="143" t="s">
        <v>19</v>
      </c>
      <c r="F140" s="144" t="s">
        <v>204</v>
      </c>
      <c r="H140" s="145">
        <v>13</v>
      </c>
      <c r="I140" s="146"/>
      <c r="L140" s="142"/>
      <c r="M140" s="147"/>
      <c r="T140" s="148"/>
      <c r="AT140" s="143" t="s">
        <v>203</v>
      </c>
      <c r="AU140" s="143" t="s">
        <v>84</v>
      </c>
      <c r="AV140" s="12" t="s">
        <v>84</v>
      </c>
      <c r="AW140" s="12" t="s">
        <v>34</v>
      </c>
      <c r="AX140" s="12" t="s">
        <v>75</v>
      </c>
      <c r="AY140" s="143" t="s">
        <v>131</v>
      </c>
    </row>
    <row r="141" spans="2:51" s="12" customFormat="1" ht="11.25">
      <c r="B141" s="142"/>
      <c r="D141" s="135" t="s">
        <v>203</v>
      </c>
      <c r="E141" s="143" t="s">
        <v>19</v>
      </c>
      <c r="F141" s="144" t="s">
        <v>205</v>
      </c>
      <c r="H141" s="145">
        <v>13</v>
      </c>
      <c r="I141" s="146"/>
      <c r="L141" s="142"/>
      <c r="M141" s="147"/>
      <c r="T141" s="148"/>
      <c r="AT141" s="143" t="s">
        <v>203</v>
      </c>
      <c r="AU141" s="143" t="s">
        <v>84</v>
      </c>
      <c r="AV141" s="12" t="s">
        <v>84</v>
      </c>
      <c r="AW141" s="12" t="s">
        <v>34</v>
      </c>
      <c r="AX141" s="12" t="s">
        <v>75</v>
      </c>
      <c r="AY141" s="143" t="s">
        <v>131</v>
      </c>
    </row>
    <row r="142" spans="2:51" s="13" customFormat="1" ht="11.25">
      <c r="B142" s="149"/>
      <c r="D142" s="135" t="s">
        <v>203</v>
      </c>
      <c r="E142" s="150" t="s">
        <v>19</v>
      </c>
      <c r="F142" s="151" t="s">
        <v>206</v>
      </c>
      <c r="H142" s="152">
        <v>26</v>
      </c>
      <c r="I142" s="153"/>
      <c r="L142" s="149"/>
      <c r="M142" s="154"/>
      <c r="T142" s="155"/>
      <c r="AT142" s="150" t="s">
        <v>203</v>
      </c>
      <c r="AU142" s="150" t="s">
        <v>84</v>
      </c>
      <c r="AV142" s="13" t="s">
        <v>139</v>
      </c>
      <c r="AW142" s="13" t="s">
        <v>34</v>
      </c>
      <c r="AX142" s="13" t="s">
        <v>82</v>
      </c>
      <c r="AY142" s="150" t="s">
        <v>131</v>
      </c>
    </row>
    <row r="143" spans="2:63" s="11" customFormat="1" ht="22.9" customHeight="1">
      <c r="B143" s="110"/>
      <c r="D143" s="111" t="s">
        <v>74</v>
      </c>
      <c r="E143" s="120" t="s">
        <v>207</v>
      </c>
      <c r="F143" s="120" t="s">
        <v>208</v>
      </c>
      <c r="I143" s="113"/>
      <c r="J143" s="121">
        <f>BK143</f>
        <v>0</v>
      </c>
      <c r="L143" s="110"/>
      <c r="M143" s="115"/>
      <c r="P143" s="116">
        <f>SUM(P144:P157)</f>
        <v>0</v>
      </c>
      <c r="R143" s="116">
        <f>SUM(R144:R157)</f>
        <v>0.009680000000000001</v>
      </c>
      <c r="T143" s="117">
        <f>SUM(T144:T157)</f>
        <v>0.1892</v>
      </c>
      <c r="AR143" s="111" t="s">
        <v>84</v>
      </c>
      <c r="AT143" s="118" t="s">
        <v>74</v>
      </c>
      <c r="AU143" s="118" t="s">
        <v>82</v>
      </c>
      <c r="AY143" s="111" t="s">
        <v>131</v>
      </c>
      <c r="BK143" s="119">
        <f>SUM(BK144:BK157)</f>
        <v>0</v>
      </c>
    </row>
    <row r="144" spans="2:65" s="1" customFormat="1" ht="16.5" customHeight="1">
      <c r="B144" s="31"/>
      <c r="C144" s="122" t="s">
        <v>161</v>
      </c>
      <c r="D144" s="122" t="s">
        <v>134</v>
      </c>
      <c r="E144" s="123" t="s">
        <v>209</v>
      </c>
      <c r="F144" s="124" t="s">
        <v>210</v>
      </c>
      <c r="G144" s="125" t="s">
        <v>211</v>
      </c>
      <c r="H144" s="126">
        <v>88</v>
      </c>
      <c r="I144" s="127"/>
      <c r="J144" s="128">
        <f>ROUND(I144*H144,2)</f>
        <v>0</v>
      </c>
      <c r="K144" s="124" t="s">
        <v>138</v>
      </c>
      <c r="L144" s="31"/>
      <c r="M144" s="129" t="s">
        <v>19</v>
      </c>
      <c r="N144" s="130" t="s">
        <v>46</v>
      </c>
      <c r="P144" s="131">
        <f>O144*H144</f>
        <v>0</v>
      </c>
      <c r="Q144" s="131">
        <v>0.00011</v>
      </c>
      <c r="R144" s="131">
        <f>Q144*H144</f>
        <v>0.009680000000000001</v>
      </c>
      <c r="S144" s="131">
        <v>0.00215</v>
      </c>
      <c r="T144" s="132">
        <f>S144*H144</f>
        <v>0.1892</v>
      </c>
      <c r="AR144" s="133" t="s">
        <v>199</v>
      </c>
      <c r="AT144" s="133" t="s">
        <v>134</v>
      </c>
      <c r="AU144" s="133" t="s">
        <v>84</v>
      </c>
      <c r="AY144" s="16" t="s">
        <v>131</v>
      </c>
      <c r="BE144" s="134">
        <f>IF(N144="základní",J144,0)</f>
        <v>0</v>
      </c>
      <c r="BF144" s="134">
        <f>IF(N144="snížená",J144,0)</f>
        <v>0</v>
      </c>
      <c r="BG144" s="134">
        <f>IF(N144="zákl. přenesená",J144,0)</f>
        <v>0</v>
      </c>
      <c r="BH144" s="134">
        <f>IF(N144="sníž. přenesená",J144,0)</f>
        <v>0</v>
      </c>
      <c r="BI144" s="134">
        <f>IF(N144="nulová",J144,0)</f>
        <v>0</v>
      </c>
      <c r="BJ144" s="16" t="s">
        <v>82</v>
      </c>
      <c r="BK144" s="134">
        <f>ROUND(I144*H144,2)</f>
        <v>0</v>
      </c>
      <c r="BL144" s="16" t="s">
        <v>199</v>
      </c>
      <c r="BM144" s="133" t="s">
        <v>212</v>
      </c>
    </row>
    <row r="145" spans="2:47" s="1" customFormat="1" ht="11.25">
      <c r="B145" s="31"/>
      <c r="D145" s="135" t="s">
        <v>141</v>
      </c>
      <c r="F145" s="136" t="s">
        <v>213</v>
      </c>
      <c r="I145" s="137"/>
      <c r="L145" s="31"/>
      <c r="M145" s="138"/>
      <c r="T145" s="52"/>
      <c r="AT145" s="16" t="s">
        <v>141</v>
      </c>
      <c r="AU145" s="16" t="s">
        <v>84</v>
      </c>
    </row>
    <row r="146" spans="2:47" s="1" customFormat="1" ht="11.25">
      <c r="B146" s="31"/>
      <c r="D146" s="139" t="s">
        <v>143</v>
      </c>
      <c r="F146" s="140" t="s">
        <v>214</v>
      </c>
      <c r="I146" s="137"/>
      <c r="L146" s="31"/>
      <c r="M146" s="138"/>
      <c r="T146" s="52"/>
      <c r="AT146" s="16" t="s">
        <v>143</v>
      </c>
      <c r="AU146" s="16" t="s">
        <v>84</v>
      </c>
    </row>
    <row r="147" spans="2:47" s="1" customFormat="1" ht="19.5">
      <c r="B147" s="31"/>
      <c r="D147" s="135" t="s">
        <v>145</v>
      </c>
      <c r="F147" s="141" t="s">
        <v>215</v>
      </c>
      <c r="I147" s="137"/>
      <c r="L147" s="31"/>
      <c r="M147" s="138"/>
      <c r="T147" s="52"/>
      <c r="AT147" s="16" t="s">
        <v>145</v>
      </c>
      <c r="AU147" s="16" t="s">
        <v>84</v>
      </c>
    </row>
    <row r="148" spans="2:51" s="12" customFormat="1" ht="11.25">
      <c r="B148" s="142"/>
      <c r="D148" s="135" t="s">
        <v>203</v>
      </c>
      <c r="E148" s="143" t="s">
        <v>19</v>
      </c>
      <c r="F148" s="144" t="s">
        <v>216</v>
      </c>
      <c r="H148" s="145">
        <v>16</v>
      </c>
      <c r="I148" s="146"/>
      <c r="L148" s="142"/>
      <c r="M148" s="147"/>
      <c r="T148" s="148"/>
      <c r="AT148" s="143" t="s">
        <v>203</v>
      </c>
      <c r="AU148" s="143" t="s">
        <v>84</v>
      </c>
      <c r="AV148" s="12" t="s">
        <v>84</v>
      </c>
      <c r="AW148" s="12" t="s">
        <v>34</v>
      </c>
      <c r="AX148" s="12" t="s">
        <v>75</v>
      </c>
      <c r="AY148" s="143" t="s">
        <v>131</v>
      </c>
    </row>
    <row r="149" spans="2:51" s="12" customFormat="1" ht="11.25">
      <c r="B149" s="142"/>
      <c r="D149" s="135" t="s">
        <v>203</v>
      </c>
      <c r="E149" s="143" t="s">
        <v>19</v>
      </c>
      <c r="F149" s="144" t="s">
        <v>217</v>
      </c>
      <c r="H149" s="145">
        <v>24</v>
      </c>
      <c r="I149" s="146"/>
      <c r="L149" s="142"/>
      <c r="M149" s="147"/>
      <c r="T149" s="148"/>
      <c r="AT149" s="143" t="s">
        <v>203</v>
      </c>
      <c r="AU149" s="143" t="s">
        <v>84</v>
      </c>
      <c r="AV149" s="12" t="s">
        <v>84</v>
      </c>
      <c r="AW149" s="12" t="s">
        <v>34</v>
      </c>
      <c r="AX149" s="12" t="s">
        <v>75</v>
      </c>
      <c r="AY149" s="143" t="s">
        <v>131</v>
      </c>
    </row>
    <row r="150" spans="2:51" s="12" customFormat="1" ht="11.25">
      <c r="B150" s="142"/>
      <c r="D150" s="135" t="s">
        <v>203</v>
      </c>
      <c r="E150" s="143" t="s">
        <v>19</v>
      </c>
      <c r="F150" s="144" t="s">
        <v>218</v>
      </c>
      <c r="H150" s="145">
        <v>48</v>
      </c>
      <c r="I150" s="146"/>
      <c r="L150" s="142"/>
      <c r="M150" s="147"/>
      <c r="T150" s="148"/>
      <c r="AT150" s="143" t="s">
        <v>203</v>
      </c>
      <c r="AU150" s="143" t="s">
        <v>84</v>
      </c>
      <c r="AV150" s="12" t="s">
        <v>84</v>
      </c>
      <c r="AW150" s="12" t="s">
        <v>34</v>
      </c>
      <c r="AX150" s="12" t="s">
        <v>75</v>
      </c>
      <c r="AY150" s="143" t="s">
        <v>131</v>
      </c>
    </row>
    <row r="151" spans="2:51" s="13" customFormat="1" ht="11.25">
      <c r="B151" s="149"/>
      <c r="D151" s="135" t="s">
        <v>203</v>
      </c>
      <c r="E151" s="150" t="s">
        <v>19</v>
      </c>
      <c r="F151" s="151" t="s">
        <v>206</v>
      </c>
      <c r="H151" s="152">
        <v>88</v>
      </c>
      <c r="I151" s="153"/>
      <c r="L151" s="149"/>
      <c r="M151" s="154"/>
      <c r="T151" s="155"/>
      <c r="AT151" s="150" t="s">
        <v>203</v>
      </c>
      <c r="AU151" s="150" t="s">
        <v>84</v>
      </c>
      <c r="AV151" s="13" t="s">
        <v>139</v>
      </c>
      <c r="AW151" s="13" t="s">
        <v>34</v>
      </c>
      <c r="AX151" s="13" t="s">
        <v>82</v>
      </c>
      <c r="AY151" s="150" t="s">
        <v>131</v>
      </c>
    </row>
    <row r="152" spans="2:65" s="1" customFormat="1" ht="16.5" customHeight="1">
      <c r="B152" s="31"/>
      <c r="C152" s="122" t="s">
        <v>219</v>
      </c>
      <c r="D152" s="122" t="s">
        <v>134</v>
      </c>
      <c r="E152" s="123" t="s">
        <v>220</v>
      </c>
      <c r="F152" s="124" t="s">
        <v>221</v>
      </c>
      <c r="G152" s="125" t="s">
        <v>180</v>
      </c>
      <c r="H152" s="126">
        <v>0.01</v>
      </c>
      <c r="I152" s="127"/>
      <c r="J152" s="128">
        <f>ROUND(I152*H152,2)</f>
        <v>0</v>
      </c>
      <c r="K152" s="124" t="s">
        <v>138</v>
      </c>
      <c r="L152" s="31"/>
      <c r="M152" s="129" t="s">
        <v>19</v>
      </c>
      <c r="N152" s="130" t="s">
        <v>46</v>
      </c>
      <c r="P152" s="131">
        <f>O152*H152</f>
        <v>0</v>
      </c>
      <c r="Q152" s="131">
        <v>0</v>
      </c>
      <c r="R152" s="131">
        <f>Q152*H152</f>
        <v>0</v>
      </c>
      <c r="S152" s="131">
        <v>0</v>
      </c>
      <c r="T152" s="132">
        <f>S152*H152</f>
        <v>0</v>
      </c>
      <c r="AR152" s="133" t="s">
        <v>199</v>
      </c>
      <c r="AT152" s="133" t="s">
        <v>134</v>
      </c>
      <c r="AU152" s="133" t="s">
        <v>84</v>
      </c>
      <c r="AY152" s="16" t="s">
        <v>131</v>
      </c>
      <c r="BE152" s="134">
        <f>IF(N152="základní",J152,0)</f>
        <v>0</v>
      </c>
      <c r="BF152" s="134">
        <f>IF(N152="snížená",J152,0)</f>
        <v>0</v>
      </c>
      <c r="BG152" s="134">
        <f>IF(N152="zákl. přenesená",J152,0)</f>
        <v>0</v>
      </c>
      <c r="BH152" s="134">
        <f>IF(N152="sníž. přenesená",J152,0)</f>
        <v>0</v>
      </c>
      <c r="BI152" s="134">
        <f>IF(N152="nulová",J152,0)</f>
        <v>0</v>
      </c>
      <c r="BJ152" s="16" t="s">
        <v>82</v>
      </c>
      <c r="BK152" s="134">
        <f>ROUND(I152*H152,2)</f>
        <v>0</v>
      </c>
      <c r="BL152" s="16" t="s">
        <v>199</v>
      </c>
      <c r="BM152" s="133" t="s">
        <v>222</v>
      </c>
    </row>
    <row r="153" spans="2:47" s="1" customFormat="1" ht="19.5">
      <c r="B153" s="31"/>
      <c r="D153" s="135" t="s">
        <v>141</v>
      </c>
      <c r="F153" s="136" t="s">
        <v>223</v>
      </c>
      <c r="I153" s="137"/>
      <c r="L153" s="31"/>
      <c r="M153" s="138"/>
      <c r="T153" s="52"/>
      <c r="AT153" s="16" t="s">
        <v>141</v>
      </c>
      <c r="AU153" s="16" t="s">
        <v>84</v>
      </c>
    </row>
    <row r="154" spans="2:47" s="1" customFormat="1" ht="11.25">
      <c r="B154" s="31"/>
      <c r="D154" s="139" t="s">
        <v>143</v>
      </c>
      <c r="F154" s="140" t="s">
        <v>224</v>
      </c>
      <c r="I154" s="137"/>
      <c r="L154" s="31"/>
      <c r="M154" s="138"/>
      <c r="T154" s="52"/>
      <c r="AT154" s="16" t="s">
        <v>143</v>
      </c>
      <c r="AU154" s="16" t="s">
        <v>84</v>
      </c>
    </row>
    <row r="155" spans="2:65" s="1" customFormat="1" ht="16.5" customHeight="1">
      <c r="B155" s="31"/>
      <c r="C155" s="122" t="s">
        <v>225</v>
      </c>
      <c r="D155" s="122" t="s">
        <v>134</v>
      </c>
      <c r="E155" s="123" t="s">
        <v>226</v>
      </c>
      <c r="F155" s="124" t="s">
        <v>227</v>
      </c>
      <c r="G155" s="125" t="s">
        <v>180</v>
      </c>
      <c r="H155" s="126">
        <v>0.01</v>
      </c>
      <c r="I155" s="127"/>
      <c r="J155" s="128">
        <f>ROUND(I155*H155,2)</f>
        <v>0</v>
      </c>
      <c r="K155" s="124" t="s">
        <v>138</v>
      </c>
      <c r="L155" s="31"/>
      <c r="M155" s="129" t="s">
        <v>19</v>
      </c>
      <c r="N155" s="130" t="s">
        <v>46</v>
      </c>
      <c r="P155" s="131">
        <f>O155*H155</f>
        <v>0</v>
      </c>
      <c r="Q155" s="131">
        <v>0</v>
      </c>
      <c r="R155" s="131">
        <f>Q155*H155</f>
        <v>0</v>
      </c>
      <c r="S155" s="131">
        <v>0</v>
      </c>
      <c r="T155" s="132">
        <f>S155*H155</f>
        <v>0</v>
      </c>
      <c r="AR155" s="133" t="s">
        <v>199</v>
      </c>
      <c r="AT155" s="133" t="s">
        <v>134</v>
      </c>
      <c r="AU155" s="133" t="s">
        <v>84</v>
      </c>
      <c r="AY155" s="16" t="s">
        <v>131</v>
      </c>
      <c r="BE155" s="134">
        <f>IF(N155="základní",J155,0)</f>
        <v>0</v>
      </c>
      <c r="BF155" s="134">
        <f>IF(N155="snížená",J155,0)</f>
        <v>0</v>
      </c>
      <c r="BG155" s="134">
        <f>IF(N155="zákl. přenesená",J155,0)</f>
        <v>0</v>
      </c>
      <c r="BH155" s="134">
        <f>IF(N155="sníž. přenesená",J155,0)</f>
        <v>0</v>
      </c>
      <c r="BI155" s="134">
        <f>IF(N155="nulová",J155,0)</f>
        <v>0</v>
      </c>
      <c r="BJ155" s="16" t="s">
        <v>82</v>
      </c>
      <c r="BK155" s="134">
        <f>ROUND(I155*H155,2)</f>
        <v>0</v>
      </c>
      <c r="BL155" s="16" t="s">
        <v>199</v>
      </c>
      <c r="BM155" s="133" t="s">
        <v>228</v>
      </c>
    </row>
    <row r="156" spans="2:47" s="1" customFormat="1" ht="19.5">
      <c r="B156" s="31"/>
      <c r="D156" s="135" t="s">
        <v>141</v>
      </c>
      <c r="F156" s="136" t="s">
        <v>229</v>
      </c>
      <c r="I156" s="137"/>
      <c r="L156" s="31"/>
      <c r="M156" s="138"/>
      <c r="T156" s="52"/>
      <c r="AT156" s="16" t="s">
        <v>141</v>
      </c>
      <c r="AU156" s="16" t="s">
        <v>84</v>
      </c>
    </row>
    <row r="157" spans="2:47" s="1" customFormat="1" ht="11.25">
      <c r="B157" s="31"/>
      <c r="D157" s="139" t="s">
        <v>143</v>
      </c>
      <c r="F157" s="140" t="s">
        <v>230</v>
      </c>
      <c r="I157" s="137"/>
      <c r="L157" s="31"/>
      <c r="M157" s="138"/>
      <c r="T157" s="52"/>
      <c r="AT157" s="16" t="s">
        <v>143</v>
      </c>
      <c r="AU157" s="16" t="s">
        <v>84</v>
      </c>
    </row>
    <row r="158" spans="2:63" s="11" customFormat="1" ht="22.9" customHeight="1">
      <c r="B158" s="110"/>
      <c r="D158" s="111" t="s">
        <v>74</v>
      </c>
      <c r="E158" s="120" t="s">
        <v>231</v>
      </c>
      <c r="F158" s="120" t="s">
        <v>232</v>
      </c>
      <c r="I158" s="113"/>
      <c r="J158" s="121">
        <f>BK158</f>
        <v>0</v>
      </c>
      <c r="L158" s="110"/>
      <c r="M158" s="115"/>
      <c r="P158" s="116">
        <f>SUM(P159:P161)</f>
        <v>0</v>
      </c>
      <c r="R158" s="116">
        <f>SUM(R159:R161)</f>
        <v>0</v>
      </c>
      <c r="T158" s="117">
        <f>SUM(T159:T161)</f>
        <v>0.5655</v>
      </c>
      <c r="AR158" s="111" t="s">
        <v>84</v>
      </c>
      <c r="AT158" s="118" t="s">
        <v>74</v>
      </c>
      <c r="AU158" s="118" t="s">
        <v>82</v>
      </c>
      <c r="AY158" s="111" t="s">
        <v>131</v>
      </c>
      <c r="BK158" s="119">
        <f>SUM(BK159:BK161)</f>
        <v>0</v>
      </c>
    </row>
    <row r="159" spans="2:65" s="1" customFormat="1" ht="16.5" customHeight="1">
      <c r="B159" s="31"/>
      <c r="C159" s="122" t="s">
        <v>233</v>
      </c>
      <c r="D159" s="122" t="s">
        <v>134</v>
      </c>
      <c r="E159" s="123" t="s">
        <v>234</v>
      </c>
      <c r="F159" s="124" t="s">
        <v>235</v>
      </c>
      <c r="G159" s="125" t="s">
        <v>236</v>
      </c>
      <c r="H159" s="126">
        <v>13</v>
      </c>
      <c r="I159" s="127"/>
      <c r="J159" s="128">
        <f>ROUND(I159*H159,2)</f>
        <v>0</v>
      </c>
      <c r="K159" s="124" t="s">
        <v>138</v>
      </c>
      <c r="L159" s="31"/>
      <c r="M159" s="129" t="s">
        <v>19</v>
      </c>
      <c r="N159" s="130" t="s">
        <v>46</v>
      </c>
      <c r="P159" s="131">
        <f>O159*H159</f>
        <v>0</v>
      </c>
      <c r="Q159" s="131">
        <v>0</v>
      </c>
      <c r="R159" s="131">
        <f>Q159*H159</f>
        <v>0</v>
      </c>
      <c r="S159" s="131">
        <v>0.0435</v>
      </c>
      <c r="T159" s="132">
        <f>S159*H159</f>
        <v>0.5655</v>
      </c>
      <c r="AR159" s="133" t="s">
        <v>199</v>
      </c>
      <c r="AT159" s="133" t="s">
        <v>134</v>
      </c>
      <c r="AU159" s="133" t="s">
        <v>84</v>
      </c>
      <c r="AY159" s="16" t="s">
        <v>131</v>
      </c>
      <c r="BE159" s="134">
        <f>IF(N159="základní",J159,0)</f>
        <v>0</v>
      </c>
      <c r="BF159" s="134">
        <f>IF(N159="snížená",J159,0)</f>
        <v>0</v>
      </c>
      <c r="BG159" s="134">
        <f>IF(N159="zákl. přenesená",J159,0)</f>
        <v>0</v>
      </c>
      <c r="BH159" s="134">
        <f>IF(N159="sníž. přenesená",J159,0)</f>
        <v>0</v>
      </c>
      <c r="BI159" s="134">
        <f>IF(N159="nulová",J159,0)</f>
        <v>0</v>
      </c>
      <c r="BJ159" s="16" t="s">
        <v>82</v>
      </c>
      <c r="BK159" s="134">
        <f>ROUND(I159*H159,2)</f>
        <v>0</v>
      </c>
      <c r="BL159" s="16" t="s">
        <v>199</v>
      </c>
      <c r="BM159" s="133" t="s">
        <v>237</v>
      </c>
    </row>
    <row r="160" spans="2:47" s="1" customFormat="1" ht="11.25">
      <c r="B160" s="31"/>
      <c r="D160" s="135" t="s">
        <v>141</v>
      </c>
      <c r="F160" s="136" t="s">
        <v>238</v>
      </c>
      <c r="I160" s="137"/>
      <c r="L160" s="31"/>
      <c r="M160" s="138"/>
      <c r="T160" s="52"/>
      <c r="AT160" s="16" t="s">
        <v>141</v>
      </c>
      <c r="AU160" s="16" t="s">
        <v>84</v>
      </c>
    </row>
    <row r="161" spans="2:47" s="1" customFormat="1" ht="11.25">
      <c r="B161" s="31"/>
      <c r="D161" s="139" t="s">
        <v>143</v>
      </c>
      <c r="F161" s="140" t="s">
        <v>239</v>
      </c>
      <c r="I161" s="137"/>
      <c r="L161" s="31"/>
      <c r="M161" s="138"/>
      <c r="T161" s="52"/>
      <c r="AT161" s="16" t="s">
        <v>143</v>
      </c>
      <c r="AU161" s="16" t="s">
        <v>84</v>
      </c>
    </row>
    <row r="162" spans="2:63" s="11" customFormat="1" ht="22.9" customHeight="1">
      <c r="B162" s="110"/>
      <c r="D162" s="111" t="s">
        <v>74</v>
      </c>
      <c r="E162" s="120" t="s">
        <v>240</v>
      </c>
      <c r="F162" s="120" t="s">
        <v>241</v>
      </c>
      <c r="I162" s="113"/>
      <c r="J162" s="121">
        <f>BK162</f>
        <v>0</v>
      </c>
      <c r="L162" s="110"/>
      <c r="M162" s="115"/>
      <c r="P162" s="116">
        <f>SUM(P163:P193)</f>
        <v>0</v>
      </c>
      <c r="R162" s="116">
        <f>SUM(R163:R193)</f>
        <v>0.7004</v>
      </c>
      <c r="T162" s="117">
        <f>SUM(T163:T193)</f>
        <v>0</v>
      </c>
      <c r="AR162" s="111" t="s">
        <v>84</v>
      </c>
      <c r="AT162" s="118" t="s">
        <v>74</v>
      </c>
      <c r="AU162" s="118" t="s">
        <v>82</v>
      </c>
      <c r="AY162" s="111" t="s">
        <v>131</v>
      </c>
      <c r="BK162" s="119">
        <f>SUM(BK163:BK193)</f>
        <v>0</v>
      </c>
    </row>
    <row r="163" spans="2:65" s="1" customFormat="1" ht="16.5" customHeight="1">
      <c r="B163" s="31"/>
      <c r="C163" s="122" t="s">
        <v>242</v>
      </c>
      <c r="D163" s="122" t="s">
        <v>134</v>
      </c>
      <c r="E163" s="123" t="s">
        <v>243</v>
      </c>
      <c r="F163" s="124" t="s">
        <v>244</v>
      </c>
      <c r="G163" s="125" t="s">
        <v>137</v>
      </c>
      <c r="H163" s="126">
        <v>1</v>
      </c>
      <c r="I163" s="127"/>
      <c r="J163" s="128">
        <f>ROUND(I163*H163,2)</f>
        <v>0</v>
      </c>
      <c r="K163" s="124" t="s">
        <v>245</v>
      </c>
      <c r="L163" s="31"/>
      <c r="M163" s="129" t="s">
        <v>19</v>
      </c>
      <c r="N163" s="130" t="s">
        <v>46</v>
      </c>
      <c r="P163" s="131">
        <f>O163*H163</f>
        <v>0</v>
      </c>
      <c r="Q163" s="131">
        <v>0.02834</v>
      </c>
      <c r="R163" s="131">
        <f>Q163*H163</f>
        <v>0.02834</v>
      </c>
      <c r="S163" s="131">
        <v>0</v>
      </c>
      <c r="T163" s="132">
        <f>S163*H163</f>
        <v>0</v>
      </c>
      <c r="AR163" s="133" t="s">
        <v>199</v>
      </c>
      <c r="AT163" s="133" t="s">
        <v>134</v>
      </c>
      <c r="AU163" s="133" t="s">
        <v>84</v>
      </c>
      <c r="AY163" s="16" t="s">
        <v>131</v>
      </c>
      <c r="BE163" s="134">
        <f>IF(N163="základní",J163,0)</f>
        <v>0</v>
      </c>
      <c r="BF163" s="134">
        <f>IF(N163="snížená",J163,0)</f>
        <v>0</v>
      </c>
      <c r="BG163" s="134">
        <f>IF(N163="zákl. přenesená",J163,0)</f>
        <v>0</v>
      </c>
      <c r="BH163" s="134">
        <f>IF(N163="sníž. přenesená",J163,0)</f>
        <v>0</v>
      </c>
      <c r="BI163" s="134">
        <f>IF(N163="nulová",J163,0)</f>
        <v>0</v>
      </c>
      <c r="BJ163" s="16" t="s">
        <v>82</v>
      </c>
      <c r="BK163" s="134">
        <f>ROUND(I163*H163,2)</f>
        <v>0</v>
      </c>
      <c r="BL163" s="16" t="s">
        <v>199</v>
      </c>
      <c r="BM163" s="133" t="s">
        <v>246</v>
      </c>
    </row>
    <row r="164" spans="2:47" s="1" customFormat="1" ht="11.25">
      <c r="B164" s="31"/>
      <c r="D164" s="135" t="s">
        <v>141</v>
      </c>
      <c r="F164" s="136" t="s">
        <v>247</v>
      </c>
      <c r="I164" s="137"/>
      <c r="L164" s="31"/>
      <c r="M164" s="138"/>
      <c r="T164" s="52"/>
      <c r="AT164" s="16" t="s">
        <v>141</v>
      </c>
      <c r="AU164" s="16" t="s">
        <v>84</v>
      </c>
    </row>
    <row r="165" spans="2:47" s="1" customFormat="1" ht="48.75">
      <c r="B165" s="31"/>
      <c r="D165" s="135" t="s">
        <v>145</v>
      </c>
      <c r="F165" s="141" t="s">
        <v>248</v>
      </c>
      <c r="I165" s="137"/>
      <c r="L165" s="31"/>
      <c r="M165" s="138"/>
      <c r="T165" s="52"/>
      <c r="AT165" s="16" t="s">
        <v>145</v>
      </c>
      <c r="AU165" s="16" t="s">
        <v>84</v>
      </c>
    </row>
    <row r="166" spans="2:65" s="1" customFormat="1" ht="16.5" customHeight="1">
      <c r="B166" s="31"/>
      <c r="C166" s="122" t="s">
        <v>249</v>
      </c>
      <c r="D166" s="122" t="s">
        <v>134</v>
      </c>
      <c r="E166" s="123" t="s">
        <v>250</v>
      </c>
      <c r="F166" s="124" t="s">
        <v>251</v>
      </c>
      <c r="G166" s="125" t="s">
        <v>236</v>
      </c>
      <c r="H166" s="126">
        <v>1</v>
      </c>
      <c r="I166" s="127"/>
      <c r="J166" s="128">
        <f>ROUND(I166*H166,2)</f>
        <v>0</v>
      </c>
      <c r="K166" s="124" t="s">
        <v>138</v>
      </c>
      <c r="L166" s="31"/>
      <c r="M166" s="129" t="s">
        <v>19</v>
      </c>
      <c r="N166" s="130" t="s">
        <v>46</v>
      </c>
      <c r="P166" s="131">
        <f>O166*H166</f>
        <v>0</v>
      </c>
      <c r="Q166" s="131">
        <v>0.10454</v>
      </c>
      <c r="R166" s="131">
        <f>Q166*H166</f>
        <v>0.10454</v>
      </c>
      <c r="S166" s="131">
        <v>0</v>
      </c>
      <c r="T166" s="132">
        <f>S166*H166</f>
        <v>0</v>
      </c>
      <c r="AR166" s="133" t="s">
        <v>199</v>
      </c>
      <c r="AT166" s="133" t="s">
        <v>134</v>
      </c>
      <c r="AU166" s="133" t="s">
        <v>84</v>
      </c>
      <c r="AY166" s="16" t="s">
        <v>131</v>
      </c>
      <c r="BE166" s="134">
        <f>IF(N166="základní",J166,0)</f>
        <v>0</v>
      </c>
      <c r="BF166" s="134">
        <f>IF(N166="snížená",J166,0)</f>
        <v>0</v>
      </c>
      <c r="BG166" s="134">
        <f>IF(N166="zákl. přenesená",J166,0)</f>
        <v>0</v>
      </c>
      <c r="BH166" s="134">
        <f>IF(N166="sníž. přenesená",J166,0)</f>
        <v>0</v>
      </c>
      <c r="BI166" s="134">
        <f>IF(N166="nulová",J166,0)</f>
        <v>0</v>
      </c>
      <c r="BJ166" s="16" t="s">
        <v>82</v>
      </c>
      <c r="BK166" s="134">
        <f>ROUND(I166*H166,2)</f>
        <v>0</v>
      </c>
      <c r="BL166" s="16" t="s">
        <v>199</v>
      </c>
      <c r="BM166" s="133" t="s">
        <v>252</v>
      </c>
    </row>
    <row r="167" spans="2:47" s="1" customFormat="1" ht="11.25">
      <c r="B167" s="31"/>
      <c r="D167" s="135" t="s">
        <v>141</v>
      </c>
      <c r="F167" s="136" t="s">
        <v>253</v>
      </c>
      <c r="I167" s="137"/>
      <c r="L167" s="31"/>
      <c r="M167" s="138"/>
      <c r="T167" s="52"/>
      <c r="AT167" s="16" t="s">
        <v>141</v>
      </c>
      <c r="AU167" s="16" t="s">
        <v>84</v>
      </c>
    </row>
    <row r="168" spans="2:47" s="1" customFormat="1" ht="11.25">
      <c r="B168" s="31"/>
      <c r="D168" s="139" t="s">
        <v>143</v>
      </c>
      <c r="F168" s="140" t="s">
        <v>254</v>
      </c>
      <c r="I168" s="137"/>
      <c r="L168" s="31"/>
      <c r="M168" s="138"/>
      <c r="T168" s="52"/>
      <c r="AT168" s="16" t="s">
        <v>143</v>
      </c>
      <c r="AU168" s="16" t="s">
        <v>84</v>
      </c>
    </row>
    <row r="169" spans="2:65" s="1" customFormat="1" ht="16.5" customHeight="1">
      <c r="B169" s="31"/>
      <c r="C169" s="122" t="s">
        <v>8</v>
      </c>
      <c r="D169" s="122" t="s">
        <v>134</v>
      </c>
      <c r="E169" s="123" t="s">
        <v>255</v>
      </c>
      <c r="F169" s="124" t="s">
        <v>256</v>
      </c>
      <c r="G169" s="125" t="s">
        <v>236</v>
      </c>
      <c r="H169" s="126">
        <v>1</v>
      </c>
      <c r="I169" s="127"/>
      <c r="J169" s="128">
        <f>ROUND(I169*H169,2)</f>
        <v>0</v>
      </c>
      <c r="K169" s="124" t="s">
        <v>138</v>
      </c>
      <c r="L169" s="31"/>
      <c r="M169" s="129" t="s">
        <v>19</v>
      </c>
      <c r="N169" s="130" t="s">
        <v>46</v>
      </c>
      <c r="P169" s="131">
        <f>O169*H169</f>
        <v>0</v>
      </c>
      <c r="Q169" s="131">
        <v>0.00286</v>
      </c>
      <c r="R169" s="131">
        <f>Q169*H169</f>
        <v>0.00286</v>
      </c>
      <c r="S169" s="131">
        <v>0</v>
      </c>
      <c r="T169" s="132">
        <f>S169*H169</f>
        <v>0</v>
      </c>
      <c r="AR169" s="133" t="s">
        <v>199</v>
      </c>
      <c r="AT169" s="133" t="s">
        <v>134</v>
      </c>
      <c r="AU169" s="133" t="s">
        <v>84</v>
      </c>
      <c r="AY169" s="16" t="s">
        <v>131</v>
      </c>
      <c r="BE169" s="134">
        <f>IF(N169="základní",J169,0)</f>
        <v>0</v>
      </c>
      <c r="BF169" s="134">
        <f>IF(N169="snížená",J169,0)</f>
        <v>0</v>
      </c>
      <c r="BG169" s="134">
        <f>IF(N169="zákl. přenesená",J169,0)</f>
        <v>0</v>
      </c>
      <c r="BH169" s="134">
        <f>IF(N169="sníž. přenesená",J169,0)</f>
        <v>0</v>
      </c>
      <c r="BI169" s="134">
        <f>IF(N169="nulová",J169,0)</f>
        <v>0</v>
      </c>
      <c r="BJ169" s="16" t="s">
        <v>82</v>
      </c>
      <c r="BK169" s="134">
        <f>ROUND(I169*H169,2)</f>
        <v>0</v>
      </c>
      <c r="BL169" s="16" t="s">
        <v>199</v>
      </c>
      <c r="BM169" s="133" t="s">
        <v>257</v>
      </c>
    </row>
    <row r="170" spans="2:47" s="1" customFormat="1" ht="11.25">
      <c r="B170" s="31"/>
      <c r="D170" s="135" t="s">
        <v>141</v>
      </c>
      <c r="F170" s="136" t="s">
        <v>256</v>
      </c>
      <c r="I170" s="137"/>
      <c r="L170" s="31"/>
      <c r="M170" s="138"/>
      <c r="T170" s="52"/>
      <c r="AT170" s="16" t="s">
        <v>141</v>
      </c>
      <c r="AU170" s="16" t="s">
        <v>84</v>
      </c>
    </row>
    <row r="171" spans="2:47" s="1" customFormat="1" ht="11.25">
      <c r="B171" s="31"/>
      <c r="D171" s="139" t="s">
        <v>143</v>
      </c>
      <c r="F171" s="140" t="s">
        <v>258</v>
      </c>
      <c r="I171" s="137"/>
      <c r="L171" s="31"/>
      <c r="M171" s="138"/>
      <c r="T171" s="52"/>
      <c r="AT171" s="16" t="s">
        <v>143</v>
      </c>
      <c r="AU171" s="16" t="s">
        <v>84</v>
      </c>
    </row>
    <row r="172" spans="2:65" s="1" customFormat="1" ht="24.2" customHeight="1">
      <c r="B172" s="31"/>
      <c r="C172" s="122" t="s">
        <v>199</v>
      </c>
      <c r="D172" s="122" t="s">
        <v>134</v>
      </c>
      <c r="E172" s="123" t="s">
        <v>259</v>
      </c>
      <c r="F172" s="124" t="s">
        <v>260</v>
      </c>
      <c r="G172" s="125" t="s">
        <v>236</v>
      </c>
      <c r="H172" s="126">
        <v>1</v>
      </c>
      <c r="I172" s="127"/>
      <c r="J172" s="128">
        <f>ROUND(I172*H172,2)</f>
        <v>0</v>
      </c>
      <c r="K172" s="124" t="s">
        <v>138</v>
      </c>
      <c r="L172" s="31"/>
      <c r="M172" s="129" t="s">
        <v>19</v>
      </c>
      <c r="N172" s="130" t="s">
        <v>46</v>
      </c>
      <c r="P172" s="131">
        <f>O172*H172</f>
        <v>0</v>
      </c>
      <c r="Q172" s="131">
        <v>0.01327</v>
      </c>
      <c r="R172" s="131">
        <f>Q172*H172</f>
        <v>0.01327</v>
      </c>
      <c r="S172" s="131">
        <v>0</v>
      </c>
      <c r="T172" s="132">
        <f>S172*H172</f>
        <v>0</v>
      </c>
      <c r="AR172" s="133" t="s">
        <v>199</v>
      </c>
      <c r="AT172" s="133" t="s">
        <v>134</v>
      </c>
      <c r="AU172" s="133" t="s">
        <v>84</v>
      </c>
      <c r="AY172" s="16" t="s">
        <v>131</v>
      </c>
      <c r="BE172" s="134">
        <f>IF(N172="základní",J172,0)</f>
        <v>0</v>
      </c>
      <c r="BF172" s="134">
        <f>IF(N172="snížená",J172,0)</f>
        <v>0</v>
      </c>
      <c r="BG172" s="134">
        <f>IF(N172="zákl. přenesená",J172,0)</f>
        <v>0</v>
      </c>
      <c r="BH172" s="134">
        <f>IF(N172="sníž. přenesená",J172,0)</f>
        <v>0</v>
      </c>
      <c r="BI172" s="134">
        <f>IF(N172="nulová",J172,0)</f>
        <v>0</v>
      </c>
      <c r="BJ172" s="16" t="s">
        <v>82</v>
      </c>
      <c r="BK172" s="134">
        <f>ROUND(I172*H172,2)</f>
        <v>0</v>
      </c>
      <c r="BL172" s="16" t="s">
        <v>199</v>
      </c>
      <c r="BM172" s="133" t="s">
        <v>261</v>
      </c>
    </row>
    <row r="173" spans="2:47" s="1" customFormat="1" ht="19.5">
      <c r="B173" s="31"/>
      <c r="D173" s="135" t="s">
        <v>141</v>
      </c>
      <c r="F173" s="136" t="s">
        <v>262</v>
      </c>
      <c r="I173" s="137"/>
      <c r="L173" s="31"/>
      <c r="M173" s="138"/>
      <c r="T173" s="52"/>
      <c r="AT173" s="16" t="s">
        <v>141</v>
      </c>
      <c r="AU173" s="16" t="s">
        <v>84</v>
      </c>
    </row>
    <row r="174" spans="2:47" s="1" customFormat="1" ht="11.25">
      <c r="B174" s="31"/>
      <c r="D174" s="139" t="s">
        <v>143</v>
      </c>
      <c r="F174" s="140" t="s">
        <v>263</v>
      </c>
      <c r="I174" s="137"/>
      <c r="L174" s="31"/>
      <c r="M174" s="138"/>
      <c r="T174" s="52"/>
      <c r="AT174" s="16" t="s">
        <v>143</v>
      </c>
      <c r="AU174" s="16" t="s">
        <v>84</v>
      </c>
    </row>
    <row r="175" spans="2:65" s="1" customFormat="1" ht="16.5" customHeight="1">
      <c r="B175" s="31"/>
      <c r="C175" s="122" t="s">
        <v>264</v>
      </c>
      <c r="D175" s="122" t="s">
        <v>134</v>
      </c>
      <c r="E175" s="123" t="s">
        <v>265</v>
      </c>
      <c r="F175" s="124" t="s">
        <v>266</v>
      </c>
      <c r="G175" s="125" t="s">
        <v>137</v>
      </c>
      <c r="H175" s="126">
        <v>1</v>
      </c>
      <c r="I175" s="127"/>
      <c r="J175" s="128">
        <f>ROUND(I175*H175,2)</f>
        <v>0</v>
      </c>
      <c r="K175" s="124" t="s">
        <v>138</v>
      </c>
      <c r="L175" s="31"/>
      <c r="M175" s="129" t="s">
        <v>19</v>
      </c>
      <c r="N175" s="130" t="s">
        <v>46</v>
      </c>
      <c r="P175" s="131">
        <f>O175*H175</f>
        <v>0</v>
      </c>
      <c r="Q175" s="131">
        <v>0.00067</v>
      </c>
      <c r="R175" s="131">
        <f>Q175*H175</f>
        <v>0.00067</v>
      </c>
      <c r="S175" s="131">
        <v>0</v>
      </c>
      <c r="T175" s="132">
        <f>S175*H175</f>
        <v>0</v>
      </c>
      <c r="AR175" s="133" t="s">
        <v>199</v>
      </c>
      <c r="AT175" s="133" t="s">
        <v>134</v>
      </c>
      <c r="AU175" s="133" t="s">
        <v>84</v>
      </c>
      <c r="AY175" s="16" t="s">
        <v>131</v>
      </c>
      <c r="BE175" s="134">
        <f>IF(N175="základní",J175,0)</f>
        <v>0</v>
      </c>
      <c r="BF175" s="134">
        <f>IF(N175="snížená",J175,0)</f>
        <v>0</v>
      </c>
      <c r="BG175" s="134">
        <f>IF(N175="zákl. přenesená",J175,0)</f>
        <v>0</v>
      </c>
      <c r="BH175" s="134">
        <f>IF(N175="sníž. přenesená",J175,0)</f>
        <v>0</v>
      </c>
      <c r="BI175" s="134">
        <f>IF(N175="nulová",J175,0)</f>
        <v>0</v>
      </c>
      <c r="BJ175" s="16" t="s">
        <v>82</v>
      </c>
      <c r="BK175" s="134">
        <f>ROUND(I175*H175,2)</f>
        <v>0</v>
      </c>
      <c r="BL175" s="16" t="s">
        <v>199</v>
      </c>
      <c r="BM175" s="133" t="s">
        <v>267</v>
      </c>
    </row>
    <row r="176" spans="2:47" s="1" customFormat="1" ht="11.25">
      <c r="B176" s="31"/>
      <c r="D176" s="135" t="s">
        <v>141</v>
      </c>
      <c r="F176" s="136" t="s">
        <v>268</v>
      </c>
      <c r="I176" s="137"/>
      <c r="L176" s="31"/>
      <c r="M176" s="138"/>
      <c r="T176" s="52"/>
      <c r="AT176" s="16" t="s">
        <v>141</v>
      </c>
      <c r="AU176" s="16" t="s">
        <v>84</v>
      </c>
    </row>
    <row r="177" spans="2:47" s="1" customFormat="1" ht="11.25">
      <c r="B177" s="31"/>
      <c r="D177" s="139" t="s">
        <v>143</v>
      </c>
      <c r="F177" s="140" t="s">
        <v>269</v>
      </c>
      <c r="I177" s="137"/>
      <c r="L177" s="31"/>
      <c r="M177" s="138"/>
      <c r="T177" s="52"/>
      <c r="AT177" s="16" t="s">
        <v>143</v>
      </c>
      <c r="AU177" s="16" t="s">
        <v>84</v>
      </c>
    </row>
    <row r="178" spans="2:65" s="1" customFormat="1" ht="21.75" customHeight="1">
      <c r="B178" s="31"/>
      <c r="C178" s="122" t="s">
        <v>270</v>
      </c>
      <c r="D178" s="122" t="s">
        <v>134</v>
      </c>
      <c r="E178" s="123" t="s">
        <v>271</v>
      </c>
      <c r="F178" s="124" t="s">
        <v>272</v>
      </c>
      <c r="G178" s="125" t="s">
        <v>236</v>
      </c>
      <c r="H178" s="126">
        <v>4</v>
      </c>
      <c r="I178" s="127"/>
      <c r="J178" s="128">
        <f>ROUND(I178*H178,2)</f>
        <v>0</v>
      </c>
      <c r="K178" s="124" t="s">
        <v>138</v>
      </c>
      <c r="L178" s="31"/>
      <c r="M178" s="129" t="s">
        <v>19</v>
      </c>
      <c r="N178" s="130" t="s">
        <v>46</v>
      </c>
      <c r="P178" s="131">
        <f>O178*H178</f>
        <v>0</v>
      </c>
      <c r="Q178" s="131">
        <v>0.00608</v>
      </c>
      <c r="R178" s="131">
        <f>Q178*H178</f>
        <v>0.02432</v>
      </c>
      <c r="S178" s="131">
        <v>0</v>
      </c>
      <c r="T178" s="132">
        <f>S178*H178</f>
        <v>0</v>
      </c>
      <c r="AR178" s="133" t="s">
        <v>199</v>
      </c>
      <c r="AT178" s="133" t="s">
        <v>134</v>
      </c>
      <c r="AU178" s="133" t="s">
        <v>84</v>
      </c>
      <c r="AY178" s="16" t="s">
        <v>131</v>
      </c>
      <c r="BE178" s="134">
        <f>IF(N178="základní",J178,0)</f>
        <v>0</v>
      </c>
      <c r="BF178" s="134">
        <f>IF(N178="snížená",J178,0)</f>
        <v>0</v>
      </c>
      <c r="BG178" s="134">
        <f>IF(N178="zákl. přenesená",J178,0)</f>
        <v>0</v>
      </c>
      <c r="BH178" s="134">
        <f>IF(N178="sníž. přenesená",J178,0)</f>
        <v>0</v>
      </c>
      <c r="BI178" s="134">
        <f>IF(N178="nulová",J178,0)</f>
        <v>0</v>
      </c>
      <c r="BJ178" s="16" t="s">
        <v>82</v>
      </c>
      <c r="BK178" s="134">
        <f>ROUND(I178*H178,2)</f>
        <v>0</v>
      </c>
      <c r="BL178" s="16" t="s">
        <v>199</v>
      </c>
      <c r="BM178" s="133" t="s">
        <v>273</v>
      </c>
    </row>
    <row r="179" spans="2:47" s="1" customFormat="1" ht="19.5">
      <c r="B179" s="31"/>
      <c r="D179" s="135" t="s">
        <v>141</v>
      </c>
      <c r="F179" s="136" t="s">
        <v>274</v>
      </c>
      <c r="I179" s="137"/>
      <c r="L179" s="31"/>
      <c r="M179" s="138"/>
      <c r="T179" s="52"/>
      <c r="AT179" s="16" t="s">
        <v>141</v>
      </c>
      <c r="AU179" s="16" t="s">
        <v>84</v>
      </c>
    </row>
    <row r="180" spans="2:47" s="1" customFormat="1" ht="11.25">
      <c r="B180" s="31"/>
      <c r="D180" s="139" t="s">
        <v>143</v>
      </c>
      <c r="F180" s="140" t="s">
        <v>275</v>
      </c>
      <c r="I180" s="137"/>
      <c r="L180" s="31"/>
      <c r="M180" s="138"/>
      <c r="T180" s="52"/>
      <c r="AT180" s="16" t="s">
        <v>143</v>
      </c>
      <c r="AU180" s="16" t="s">
        <v>84</v>
      </c>
    </row>
    <row r="181" spans="2:65" s="1" customFormat="1" ht="21.75" customHeight="1">
      <c r="B181" s="31"/>
      <c r="C181" s="122" t="s">
        <v>276</v>
      </c>
      <c r="D181" s="122" t="s">
        <v>134</v>
      </c>
      <c r="E181" s="123" t="s">
        <v>277</v>
      </c>
      <c r="F181" s="124" t="s">
        <v>278</v>
      </c>
      <c r="G181" s="125" t="s">
        <v>236</v>
      </c>
      <c r="H181" s="126">
        <v>2</v>
      </c>
      <c r="I181" s="127"/>
      <c r="J181" s="128">
        <f>ROUND(I181*H181,2)</f>
        <v>0</v>
      </c>
      <c r="K181" s="124" t="s">
        <v>138</v>
      </c>
      <c r="L181" s="31"/>
      <c r="M181" s="129" t="s">
        <v>19</v>
      </c>
      <c r="N181" s="130" t="s">
        <v>46</v>
      </c>
      <c r="P181" s="131">
        <f>O181*H181</f>
        <v>0</v>
      </c>
      <c r="Q181" s="131">
        <v>0.2372</v>
      </c>
      <c r="R181" s="131">
        <f>Q181*H181</f>
        <v>0.4744</v>
      </c>
      <c r="S181" s="131">
        <v>0</v>
      </c>
      <c r="T181" s="132">
        <f>S181*H181</f>
        <v>0</v>
      </c>
      <c r="AR181" s="133" t="s">
        <v>199</v>
      </c>
      <c r="AT181" s="133" t="s">
        <v>134</v>
      </c>
      <c r="AU181" s="133" t="s">
        <v>84</v>
      </c>
      <c r="AY181" s="16" t="s">
        <v>131</v>
      </c>
      <c r="BE181" s="134">
        <f>IF(N181="základní",J181,0)</f>
        <v>0</v>
      </c>
      <c r="BF181" s="134">
        <f>IF(N181="snížená",J181,0)</f>
        <v>0</v>
      </c>
      <c r="BG181" s="134">
        <f>IF(N181="zákl. přenesená",J181,0)</f>
        <v>0</v>
      </c>
      <c r="BH181" s="134">
        <f>IF(N181="sníž. přenesená",J181,0)</f>
        <v>0</v>
      </c>
      <c r="BI181" s="134">
        <f>IF(N181="nulová",J181,0)</f>
        <v>0</v>
      </c>
      <c r="BJ181" s="16" t="s">
        <v>82</v>
      </c>
      <c r="BK181" s="134">
        <f>ROUND(I181*H181,2)</f>
        <v>0</v>
      </c>
      <c r="BL181" s="16" t="s">
        <v>199</v>
      </c>
      <c r="BM181" s="133" t="s">
        <v>279</v>
      </c>
    </row>
    <row r="182" spans="2:47" s="1" customFormat="1" ht="11.25">
      <c r="B182" s="31"/>
      <c r="D182" s="135" t="s">
        <v>141</v>
      </c>
      <c r="F182" s="136" t="s">
        <v>280</v>
      </c>
      <c r="I182" s="137"/>
      <c r="L182" s="31"/>
      <c r="M182" s="138"/>
      <c r="T182" s="52"/>
      <c r="AT182" s="16" t="s">
        <v>141</v>
      </c>
      <c r="AU182" s="16" t="s">
        <v>84</v>
      </c>
    </row>
    <row r="183" spans="2:47" s="1" customFormat="1" ht="11.25">
      <c r="B183" s="31"/>
      <c r="D183" s="139" t="s">
        <v>143</v>
      </c>
      <c r="F183" s="140" t="s">
        <v>281</v>
      </c>
      <c r="I183" s="137"/>
      <c r="L183" s="31"/>
      <c r="M183" s="138"/>
      <c r="T183" s="52"/>
      <c r="AT183" s="16" t="s">
        <v>143</v>
      </c>
      <c r="AU183" s="16" t="s">
        <v>84</v>
      </c>
    </row>
    <row r="184" spans="2:47" s="1" customFormat="1" ht="185.25">
      <c r="B184" s="31"/>
      <c r="D184" s="135" t="s">
        <v>145</v>
      </c>
      <c r="F184" s="141" t="s">
        <v>282</v>
      </c>
      <c r="I184" s="137"/>
      <c r="L184" s="31"/>
      <c r="M184" s="138"/>
      <c r="T184" s="52"/>
      <c r="AT184" s="16" t="s">
        <v>145</v>
      </c>
      <c r="AU184" s="16" t="s">
        <v>84</v>
      </c>
    </row>
    <row r="185" spans="2:65" s="1" customFormat="1" ht="16.5" customHeight="1">
      <c r="B185" s="31"/>
      <c r="C185" s="122" t="s">
        <v>283</v>
      </c>
      <c r="D185" s="122" t="s">
        <v>134</v>
      </c>
      <c r="E185" s="123" t="s">
        <v>284</v>
      </c>
      <c r="F185" s="124" t="s">
        <v>285</v>
      </c>
      <c r="G185" s="125" t="s">
        <v>236</v>
      </c>
      <c r="H185" s="126">
        <v>1</v>
      </c>
      <c r="I185" s="127"/>
      <c r="J185" s="128">
        <f>ROUND(I185*H185,2)</f>
        <v>0</v>
      </c>
      <c r="K185" s="124" t="s">
        <v>245</v>
      </c>
      <c r="L185" s="31"/>
      <c r="M185" s="129" t="s">
        <v>19</v>
      </c>
      <c r="N185" s="130" t="s">
        <v>46</v>
      </c>
      <c r="P185" s="131">
        <f>O185*H185</f>
        <v>0</v>
      </c>
      <c r="Q185" s="131">
        <v>0.024</v>
      </c>
      <c r="R185" s="131">
        <f>Q185*H185</f>
        <v>0.024</v>
      </c>
      <c r="S185" s="131">
        <v>0</v>
      </c>
      <c r="T185" s="132">
        <f>S185*H185</f>
        <v>0</v>
      </c>
      <c r="AR185" s="133" t="s">
        <v>199</v>
      </c>
      <c r="AT185" s="133" t="s">
        <v>134</v>
      </c>
      <c r="AU185" s="133" t="s">
        <v>84</v>
      </c>
      <c r="AY185" s="16" t="s">
        <v>131</v>
      </c>
      <c r="BE185" s="134">
        <f>IF(N185="základní",J185,0)</f>
        <v>0</v>
      </c>
      <c r="BF185" s="134">
        <f>IF(N185="snížená",J185,0)</f>
        <v>0</v>
      </c>
      <c r="BG185" s="134">
        <f>IF(N185="zákl. přenesená",J185,0)</f>
        <v>0</v>
      </c>
      <c r="BH185" s="134">
        <f>IF(N185="sníž. přenesená",J185,0)</f>
        <v>0</v>
      </c>
      <c r="BI185" s="134">
        <f>IF(N185="nulová",J185,0)</f>
        <v>0</v>
      </c>
      <c r="BJ185" s="16" t="s">
        <v>82</v>
      </c>
      <c r="BK185" s="134">
        <f>ROUND(I185*H185,2)</f>
        <v>0</v>
      </c>
      <c r="BL185" s="16" t="s">
        <v>199</v>
      </c>
      <c r="BM185" s="133" t="s">
        <v>286</v>
      </c>
    </row>
    <row r="186" spans="2:47" s="1" customFormat="1" ht="11.25">
      <c r="B186" s="31"/>
      <c r="D186" s="135" t="s">
        <v>141</v>
      </c>
      <c r="F186" s="136" t="s">
        <v>285</v>
      </c>
      <c r="I186" s="137"/>
      <c r="L186" s="31"/>
      <c r="M186" s="138"/>
      <c r="T186" s="52"/>
      <c r="AT186" s="16" t="s">
        <v>141</v>
      </c>
      <c r="AU186" s="16" t="s">
        <v>84</v>
      </c>
    </row>
    <row r="187" spans="2:47" s="1" customFormat="1" ht="48.75">
      <c r="B187" s="31"/>
      <c r="D187" s="135" t="s">
        <v>145</v>
      </c>
      <c r="F187" s="141" t="s">
        <v>287</v>
      </c>
      <c r="I187" s="137"/>
      <c r="L187" s="31"/>
      <c r="M187" s="138"/>
      <c r="T187" s="52"/>
      <c r="AT187" s="16" t="s">
        <v>145</v>
      </c>
      <c r="AU187" s="16" t="s">
        <v>84</v>
      </c>
    </row>
    <row r="188" spans="2:65" s="1" customFormat="1" ht="16.5" customHeight="1">
      <c r="B188" s="31"/>
      <c r="C188" s="122" t="s">
        <v>7</v>
      </c>
      <c r="D188" s="122" t="s">
        <v>134</v>
      </c>
      <c r="E188" s="123" t="s">
        <v>288</v>
      </c>
      <c r="F188" s="124" t="s">
        <v>289</v>
      </c>
      <c r="G188" s="125" t="s">
        <v>236</v>
      </c>
      <c r="H188" s="126">
        <v>1</v>
      </c>
      <c r="I188" s="127"/>
      <c r="J188" s="128">
        <f>ROUND(I188*H188,2)</f>
        <v>0</v>
      </c>
      <c r="K188" s="124" t="s">
        <v>245</v>
      </c>
      <c r="L188" s="31"/>
      <c r="M188" s="129" t="s">
        <v>19</v>
      </c>
      <c r="N188" s="130" t="s">
        <v>46</v>
      </c>
      <c r="P188" s="131">
        <f>O188*H188</f>
        <v>0</v>
      </c>
      <c r="Q188" s="131">
        <v>0.028</v>
      </c>
      <c r="R188" s="131">
        <f>Q188*H188</f>
        <v>0.028</v>
      </c>
      <c r="S188" s="131">
        <v>0</v>
      </c>
      <c r="T188" s="132">
        <f>S188*H188</f>
        <v>0</v>
      </c>
      <c r="AR188" s="133" t="s">
        <v>199</v>
      </c>
      <c r="AT188" s="133" t="s">
        <v>134</v>
      </c>
      <c r="AU188" s="133" t="s">
        <v>84</v>
      </c>
      <c r="AY188" s="16" t="s">
        <v>131</v>
      </c>
      <c r="BE188" s="134">
        <f>IF(N188="základní",J188,0)</f>
        <v>0</v>
      </c>
      <c r="BF188" s="134">
        <f>IF(N188="snížená",J188,0)</f>
        <v>0</v>
      </c>
      <c r="BG188" s="134">
        <f>IF(N188="zákl. přenesená",J188,0)</f>
        <v>0</v>
      </c>
      <c r="BH188" s="134">
        <f>IF(N188="sníž. přenesená",J188,0)</f>
        <v>0</v>
      </c>
      <c r="BI188" s="134">
        <f>IF(N188="nulová",J188,0)</f>
        <v>0</v>
      </c>
      <c r="BJ188" s="16" t="s">
        <v>82</v>
      </c>
      <c r="BK188" s="134">
        <f>ROUND(I188*H188,2)</f>
        <v>0</v>
      </c>
      <c r="BL188" s="16" t="s">
        <v>199</v>
      </c>
      <c r="BM188" s="133" t="s">
        <v>290</v>
      </c>
    </row>
    <row r="189" spans="2:47" s="1" customFormat="1" ht="11.25">
      <c r="B189" s="31"/>
      <c r="D189" s="135" t="s">
        <v>141</v>
      </c>
      <c r="F189" s="136" t="s">
        <v>291</v>
      </c>
      <c r="I189" s="137"/>
      <c r="L189" s="31"/>
      <c r="M189" s="138"/>
      <c r="T189" s="52"/>
      <c r="AT189" s="16" t="s">
        <v>141</v>
      </c>
      <c r="AU189" s="16" t="s">
        <v>84</v>
      </c>
    </row>
    <row r="190" spans="2:47" s="1" customFormat="1" ht="29.25">
      <c r="B190" s="31"/>
      <c r="D190" s="135" t="s">
        <v>145</v>
      </c>
      <c r="F190" s="141" t="s">
        <v>292</v>
      </c>
      <c r="I190" s="137"/>
      <c r="L190" s="31"/>
      <c r="M190" s="138"/>
      <c r="T190" s="52"/>
      <c r="AT190" s="16" t="s">
        <v>145</v>
      </c>
      <c r="AU190" s="16" t="s">
        <v>84</v>
      </c>
    </row>
    <row r="191" spans="2:65" s="1" customFormat="1" ht="16.5" customHeight="1">
      <c r="B191" s="31"/>
      <c r="C191" s="122" t="s">
        <v>293</v>
      </c>
      <c r="D191" s="122" t="s">
        <v>134</v>
      </c>
      <c r="E191" s="123" t="s">
        <v>294</v>
      </c>
      <c r="F191" s="124" t="s">
        <v>295</v>
      </c>
      <c r="G191" s="125" t="s">
        <v>296</v>
      </c>
      <c r="H191" s="156"/>
      <c r="I191" s="127"/>
      <c r="J191" s="128">
        <f>ROUND(I191*H191,2)</f>
        <v>0</v>
      </c>
      <c r="K191" s="124" t="s">
        <v>138</v>
      </c>
      <c r="L191" s="31"/>
      <c r="M191" s="129" t="s">
        <v>19</v>
      </c>
      <c r="N191" s="130" t="s">
        <v>46</v>
      </c>
      <c r="P191" s="131">
        <f>O191*H191</f>
        <v>0</v>
      </c>
      <c r="Q191" s="131">
        <v>0</v>
      </c>
      <c r="R191" s="131">
        <f>Q191*H191</f>
        <v>0</v>
      </c>
      <c r="S191" s="131">
        <v>0</v>
      </c>
      <c r="T191" s="132">
        <f>S191*H191</f>
        <v>0</v>
      </c>
      <c r="AR191" s="133" t="s">
        <v>199</v>
      </c>
      <c r="AT191" s="133" t="s">
        <v>134</v>
      </c>
      <c r="AU191" s="133" t="s">
        <v>84</v>
      </c>
      <c r="AY191" s="16" t="s">
        <v>131</v>
      </c>
      <c r="BE191" s="134">
        <f>IF(N191="základní",J191,0)</f>
        <v>0</v>
      </c>
      <c r="BF191" s="134">
        <f>IF(N191="snížená",J191,0)</f>
        <v>0</v>
      </c>
      <c r="BG191" s="134">
        <f>IF(N191="zákl. přenesená",J191,0)</f>
        <v>0</v>
      </c>
      <c r="BH191" s="134">
        <f>IF(N191="sníž. přenesená",J191,0)</f>
        <v>0</v>
      </c>
      <c r="BI191" s="134">
        <f>IF(N191="nulová",J191,0)</f>
        <v>0</v>
      </c>
      <c r="BJ191" s="16" t="s">
        <v>82</v>
      </c>
      <c r="BK191" s="134">
        <f>ROUND(I191*H191,2)</f>
        <v>0</v>
      </c>
      <c r="BL191" s="16" t="s">
        <v>199</v>
      </c>
      <c r="BM191" s="133" t="s">
        <v>297</v>
      </c>
    </row>
    <row r="192" spans="2:47" s="1" customFormat="1" ht="19.5">
      <c r="B192" s="31"/>
      <c r="D192" s="135" t="s">
        <v>141</v>
      </c>
      <c r="F192" s="136" t="s">
        <v>298</v>
      </c>
      <c r="I192" s="137"/>
      <c r="L192" s="31"/>
      <c r="M192" s="138"/>
      <c r="T192" s="52"/>
      <c r="AT192" s="16" t="s">
        <v>141</v>
      </c>
      <c r="AU192" s="16" t="s">
        <v>84</v>
      </c>
    </row>
    <row r="193" spans="2:47" s="1" customFormat="1" ht="11.25">
      <c r="B193" s="31"/>
      <c r="D193" s="139" t="s">
        <v>143</v>
      </c>
      <c r="F193" s="140" t="s">
        <v>299</v>
      </c>
      <c r="I193" s="137"/>
      <c r="L193" s="31"/>
      <c r="M193" s="138"/>
      <c r="T193" s="52"/>
      <c r="AT193" s="16" t="s">
        <v>143</v>
      </c>
      <c r="AU193" s="16" t="s">
        <v>84</v>
      </c>
    </row>
    <row r="194" spans="2:63" s="11" customFormat="1" ht="22.9" customHeight="1">
      <c r="B194" s="110"/>
      <c r="D194" s="111" t="s">
        <v>74</v>
      </c>
      <c r="E194" s="120" t="s">
        <v>300</v>
      </c>
      <c r="F194" s="120" t="s">
        <v>301</v>
      </c>
      <c r="I194" s="113"/>
      <c r="J194" s="121">
        <f>BK194</f>
        <v>0</v>
      </c>
      <c r="L194" s="110"/>
      <c r="M194" s="115"/>
      <c r="P194" s="116">
        <f>SUM(P195:P248)</f>
        <v>0</v>
      </c>
      <c r="R194" s="116">
        <f>SUM(R195:R248)</f>
        <v>0.24803999999999995</v>
      </c>
      <c r="T194" s="117">
        <f>SUM(T195:T248)</f>
        <v>0</v>
      </c>
      <c r="AR194" s="111" t="s">
        <v>84</v>
      </c>
      <c r="AT194" s="118" t="s">
        <v>74</v>
      </c>
      <c r="AU194" s="118" t="s">
        <v>82</v>
      </c>
      <c r="AY194" s="111" t="s">
        <v>131</v>
      </c>
      <c r="BK194" s="119">
        <f>SUM(BK195:BK248)</f>
        <v>0</v>
      </c>
    </row>
    <row r="195" spans="2:65" s="1" customFormat="1" ht="16.5" customHeight="1">
      <c r="B195" s="31"/>
      <c r="C195" s="122" t="s">
        <v>302</v>
      </c>
      <c r="D195" s="122" t="s">
        <v>134</v>
      </c>
      <c r="E195" s="123" t="s">
        <v>303</v>
      </c>
      <c r="F195" s="124" t="s">
        <v>304</v>
      </c>
      <c r="G195" s="125" t="s">
        <v>211</v>
      </c>
      <c r="H195" s="126">
        <v>138</v>
      </c>
      <c r="I195" s="127"/>
      <c r="J195" s="128">
        <f>ROUND(I195*H195,2)</f>
        <v>0</v>
      </c>
      <c r="K195" s="124" t="s">
        <v>138</v>
      </c>
      <c r="L195" s="31"/>
      <c r="M195" s="129" t="s">
        <v>19</v>
      </c>
      <c r="N195" s="130" t="s">
        <v>46</v>
      </c>
      <c r="P195" s="131">
        <f>O195*H195</f>
        <v>0</v>
      </c>
      <c r="Q195" s="131">
        <v>0.00047</v>
      </c>
      <c r="R195" s="131">
        <f>Q195*H195</f>
        <v>0.06486</v>
      </c>
      <c r="S195" s="131">
        <v>0</v>
      </c>
      <c r="T195" s="132">
        <f>S195*H195</f>
        <v>0</v>
      </c>
      <c r="AR195" s="133" t="s">
        <v>199</v>
      </c>
      <c r="AT195" s="133" t="s">
        <v>134</v>
      </c>
      <c r="AU195" s="133" t="s">
        <v>84</v>
      </c>
      <c r="AY195" s="16" t="s">
        <v>131</v>
      </c>
      <c r="BE195" s="134">
        <f>IF(N195="základní",J195,0)</f>
        <v>0</v>
      </c>
      <c r="BF195" s="134">
        <f>IF(N195="snížená",J195,0)</f>
        <v>0</v>
      </c>
      <c r="BG195" s="134">
        <f>IF(N195="zákl. přenesená",J195,0)</f>
        <v>0</v>
      </c>
      <c r="BH195" s="134">
        <f>IF(N195="sníž. přenesená",J195,0)</f>
        <v>0</v>
      </c>
      <c r="BI195" s="134">
        <f>IF(N195="nulová",J195,0)</f>
        <v>0</v>
      </c>
      <c r="BJ195" s="16" t="s">
        <v>82</v>
      </c>
      <c r="BK195" s="134">
        <f>ROUND(I195*H195,2)</f>
        <v>0</v>
      </c>
      <c r="BL195" s="16" t="s">
        <v>199</v>
      </c>
      <c r="BM195" s="133" t="s">
        <v>305</v>
      </c>
    </row>
    <row r="196" spans="2:47" s="1" customFormat="1" ht="11.25">
      <c r="B196" s="31"/>
      <c r="D196" s="135" t="s">
        <v>141</v>
      </c>
      <c r="F196" s="136" t="s">
        <v>306</v>
      </c>
      <c r="I196" s="137"/>
      <c r="L196" s="31"/>
      <c r="M196" s="138"/>
      <c r="T196" s="52"/>
      <c r="AT196" s="16" t="s">
        <v>141</v>
      </c>
      <c r="AU196" s="16" t="s">
        <v>84</v>
      </c>
    </row>
    <row r="197" spans="2:47" s="1" customFormat="1" ht="11.25">
      <c r="B197" s="31"/>
      <c r="D197" s="139" t="s">
        <v>143</v>
      </c>
      <c r="F197" s="140" t="s">
        <v>307</v>
      </c>
      <c r="I197" s="137"/>
      <c r="L197" s="31"/>
      <c r="M197" s="138"/>
      <c r="T197" s="52"/>
      <c r="AT197" s="16" t="s">
        <v>143</v>
      </c>
      <c r="AU197" s="16" t="s">
        <v>84</v>
      </c>
    </row>
    <row r="198" spans="2:51" s="12" customFormat="1" ht="11.25">
      <c r="B198" s="142"/>
      <c r="D198" s="135" t="s">
        <v>203</v>
      </c>
      <c r="E198" s="143" t="s">
        <v>19</v>
      </c>
      <c r="F198" s="144" t="s">
        <v>308</v>
      </c>
      <c r="H198" s="145">
        <v>138</v>
      </c>
      <c r="I198" s="146"/>
      <c r="L198" s="142"/>
      <c r="M198" s="147"/>
      <c r="T198" s="148"/>
      <c r="AT198" s="143" t="s">
        <v>203</v>
      </c>
      <c r="AU198" s="143" t="s">
        <v>84</v>
      </c>
      <c r="AV198" s="12" t="s">
        <v>84</v>
      </c>
      <c r="AW198" s="12" t="s">
        <v>34</v>
      </c>
      <c r="AX198" s="12" t="s">
        <v>82</v>
      </c>
      <c r="AY198" s="143" t="s">
        <v>131</v>
      </c>
    </row>
    <row r="199" spans="2:65" s="1" customFormat="1" ht="16.5" customHeight="1">
      <c r="B199" s="31"/>
      <c r="C199" s="122" t="s">
        <v>309</v>
      </c>
      <c r="D199" s="122" t="s">
        <v>134</v>
      </c>
      <c r="E199" s="123" t="s">
        <v>310</v>
      </c>
      <c r="F199" s="124" t="s">
        <v>311</v>
      </c>
      <c r="G199" s="125" t="s">
        <v>211</v>
      </c>
      <c r="H199" s="126">
        <v>22</v>
      </c>
      <c r="I199" s="127"/>
      <c r="J199" s="128">
        <f>ROUND(I199*H199,2)</f>
        <v>0</v>
      </c>
      <c r="K199" s="124" t="s">
        <v>138</v>
      </c>
      <c r="L199" s="31"/>
      <c r="M199" s="129" t="s">
        <v>19</v>
      </c>
      <c r="N199" s="130" t="s">
        <v>46</v>
      </c>
      <c r="P199" s="131">
        <f>O199*H199</f>
        <v>0</v>
      </c>
      <c r="Q199" s="131">
        <v>0.00058</v>
      </c>
      <c r="R199" s="131">
        <f>Q199*H199</f>
        <v>0.01276</v>
      </c>
      <c r="S199" s="131">
        <v>0</v>
      </c>
      <c r="T199" s="132">
        <f>S199*H199</f>
        <v>0</v>
      </c>
      <c r="AR199" s="133" t="s">
        <v>199</v>
      </c>
      <c r="AT199" s="133" t="s">
        <v>134</v>
      </c>
      <c r="AU199" s="133" t="s">
        <v>84</v>
      </c>
      <c r="AY199" s="16" t="s">
        <v>131</v>
      </c>
      <c r="BE199" s="134">
        <f>IF(N199="základní",J199,0)</f>
        <v>0</v>
      </c>
      <c r="BF199" s="134">
        <f>IF(N199="snížená",J199,0)</f>
        <v>0</v>
      </c>
      <c r="BG199" s="134">
        <f>IF(N199="zákl. přenesená",J199,0)</f>
        <v>0</v>
      </c>
      <c r="BH199" s="134">
        <f>IF(N199="sníž. přenesená",J199,0)</f>
        <v>0</v>
      </c>
      <c r="BI199" s="134">
        <f>IF(N199="nulová",J199,0)</f>
        <v>0</v>
      </c>
      <c r="BJ199" s="16" t="s">
        <v>82</v>
      </c>
      <c r="BK199" s="134">
        <f>ROUND(I199*H199,2)</f>
        <v>0</v>
      </c>
      <c r="BL199" s="16" t="s">
        <v>199</v>
      </c>
      <c r="BM199" s="133" t="s">
        <v>312</v>
      </c>
    </row>
    <row r="200" spans="2:47" s="1" customFormat="1" ht="11.25">
      <c r="B200" s="31"/>
      <c r="D200" s="135" t="s">
        <v>141</v>
      </c>
      <c r="F200" s="136" t="s">
        <v>313</v>
      </c>
      <c r="I200" s="137"/>
      <c r="L200" s="31"/>
      <c r="M200" s="138"/>
      <c r="T200" s="52"/>
      <c r="AT200" s="16" t="s">
        <v>141</v>
      </c>
      <c r="AU200" s="16" t="s">
        <v>84</v>
      </c>
    </row>
    <row r="201" spans="2:47" s="1" customFormat="1" ht="11.25">
      <c r="B201" s="31"/>
      <c r="D201" s="139" t="s">
        <v>143</v>
      </c>
      <c r="F201" s="140" t="s">
        <v>314</v>
      </c>
      <c r="I201" s="137"/>
      <c r="L201" s="31"/>
      <c r="M201" s="138"/>
      <c r="T201" s="52"/>
      <c r="AT201" s="16" t="s">
        <v>143</v>
      </c>
      <c r="AU201" s="16" t="s">
        <v>84</v>
      </c>
    </row>
    <row r="202" spans="2:51" s="12" customFormat="1" ht="11.25">
      <c r="B202" s="142"/>
      <c r="D202" s="135" t="s">
        <v>203</v>
      </c>
      <c r="E202" s="143" t="s">
        <v>19</v>
      </c>
      <c r="F202" s="144" t="s">
        <v>293</v>
      </c>
      <c r="H202" s="145">
        <v>22</v>
      </c>
      <c r="I202" s="146"/>
      <c r="L202" s="142"/>
      <c r="M202" s="147"/>
      <c r="T202" s="148"/>
      <c r="AT202" s="143" t="s">
        <v>203</v>
      </c>
      <c r="AU202" s="143" t="s">
        <v>84</v>
      </c>
      <c r="AV202" s="12" t="s">
        <v>84</v>
      </c>
      <c r="AW202" s="12" t="s">
        <v>34</v>
      </c>
      <c r="AX202" s="12" t="s">
        <v>82</v>
      </c>
      <c r="AY202" s="143" t="s">
        <v>131</v>
      </c>
    </row>
    <row r="203" spans="2:65" s="1" customFormat="1" ht="16.5" customHeight="1">
      <c r="B203" s="31"/>
      <c r="C203" s="122" t="s">
        <v>315</v>
      </c>
      <c r="D203" s="122" t="s">
        <v>134</v>
      </c>
      <c r="E203" s="123" t="s">
        <v>316</v>
      </c>
      <c r="F203" s="124" t="s">
        <v>317</v>
      </c>
      <c r="G203" s="125" t="s">
        <v>211</v>
      </c>
      <c r="H203" s="126">
        <v>54</v>
      </c>
      <c r="I203" s="127"/>
      <c r="J203" s="128">
        <f>ROUND(I203*H203,2)</f>
        <v>0</v>
      </c>
      <c r="K203" s="124" t="s">
        <v>138</v>
      </c>
      <c r="L203" s="31"/>
      <c r="M203" s="129" t="s">
        <v>19</v>
      </c>
      <c r="N203" s="130" t="s">
        <v>46</v>
      </c>
      <c r="P203" s="131">
        <f>O203*H203</f>
        <v>0</v>
      </c>
      <c r="Q203" s="131">
        <v>0.00073</v>
      </c>
      <c r="R203" s="131">
        <f>Q203*H203</f>
        <v>0.03942</v>
      </c>
      <c r="S203" s="131">
        <v>0</v>
      </c>
      <c r="T203" s="132">
        <f>S203*H203</f>
        <v>0</v>
      </c>
      <c r="AR203" s="133" t="s">
        <v>199</v>
      </c>
      <c r="AT203" s="133" t="s">
        <v>134</v>
      </c>
      <c r="AU203" s="133" t="s">
        <v>84</v>
      </c>
      <c r="AY203" s="16" t="s">
        <v>131</v>
      </c>
      <c r="BE203" s="134">
        <f>IF(N203="základní",J203,0)</f>
        <v>0</v>
      </c>
      <c r="BF203" s="134">
        <f>IF(N203="snížená",J203,0)</f>
        <v>0</v>
      </c>
      <c r="BG203" s="134">
        <f>IF(N203="zákl. přenesená",J203,0)</f>
        <v>0</v>
      </c>
      <c r="BH203" s="134">
        <f>IF(N203="sníž. přenesená",J203,0)</f>
        <v>0</v>
      </c>
      <c r="BI203" s="134">
        <f>IF(N203="nulová",J203,0)</f>
        <v>0</v>
      </c>
      <c r="BJ203" s="16" t="s">
        <v>82</v>
      </c>
      <c r="BK203" s="134">
        <f>ROUND(I203*H203,2)</f>
        <v>0</v>
      </c>
      <c r="BL203" s="16" t="s">
        <v>199</v>
      </c>
      <c r="BM203" s="133" t="s">
        <v>318</v>
      </c>
    </row>
    <row r="204" spans="2:47" s="1" customFormat="1" ht="11.25">
      <c r="B204" s="31"/>
      <c r="D204" s="135" t="s">
        <v>141</v>
      </c>
      <c r="F204" s="136" t="s">
        <v>319</v>
      </c>
      <c r="I204" s="137"/>
      <c r="L204" s="31"/>
      <c r="M204" s="138"/>
      <c r="T204" s="52"/>
      <c r="AT204" s="16" t="s">
        <v>141</v>
      </c>
      <c r="AU204" s="16" t="s">
        <v>84</v>
      </c>
    </row>
    <row r="205" spans="2:47" s="1" customFormat="1" ht="11.25">
      <c r="B205" s="31"/>
      <c r="D205" s="139" t="s">
        <v>143</v>
      </c>
      <c r="F205" s="140" t="s">
        <v>320</v>
      </c>
      <c r="I205" s="137"/>
      <c r="L205" s="31"/>
      <c r="M205" s="138"/>
      <c r="T205" s="52"/>
      <c r="AT205" s="16" t="s">
        <v>143</v>
      </c>
      <c r="AU205" s="16" t="s">
        <v>84</v>
      </c>
    </row>
    <row r="206" spans="2:51" s="12" customFormat="1" ht="11.25">
      <c r="B206" s="142"/>
      <c r="D206" s="135" t="s">
        <v>203</v>
      </c>
      <c r="E206" s="143" t="s">
        <v>19</v>
      </c>
      <c r="F206" s="144" t="s">
        <v>321</v>
      </c>
      <c r="H206" s="145">
        <v>54</v>
      </c>
      <c r="I206" s="146"/>
      <c r="L206" s="142"/>
      <c r="M206" s="147"/>
      <c r="T206" s="148"/>
      <c r="AT206" s="143" t="s">
        <v>203</v>
      </c>
      <c r="AU206" s="143" t="s">
        <v>84</v>
      </c>
      <c r="AV206" s="12" t="s">
        <v>84</v>
      </c>
      <c r="AW206" s="12" t="s">
        <v>34</v>
      </c>
      <c r="AX206" s="12" t="s">
        <v>82</v>
      </c>
      <c r="AY206" s="143" t="s">
        <v>131</v>
      </c>
    </row>
    <row r="207" spans="2:65" s="1" customFormat="1" ht="16.5" customHeight="1">
      <c r="B207" s="31"/>
      <c r="C207" s="122" t="s">
        <v>322</v>
      </c>
      <c r="D207" s="122" t="s">
        <v>134</v>
      </c>
      <c r="E207" s="123" t="s">
        <v>323</v>
      </c>
      <c r="F207" s="124" t="s">
        <v>324</v>
      </c>
      <c r="G207" s="125" t="s">
        <v>211</v>
      </c>
      <c r="H207" s="126">
        <v>52</v>
      </c>
      <c r="I207" s="127"/>
      <c r="J207" s="128">
        <f>ROUND(I207*H207,2)</f>
        <v>0</v>
      </c>
      <c r="K207" s="124" t="s">
        <v>138</v>
      </c>
      <c r="L207" s="31"/>
      <c r="M207" s="129" t="s">
        <v>19</v>
      </c>
      <c r="N207" s="130" t="s">
        <v>46</v>
      </c>
      <c r="P207" s="131">
        <f>O207*H207</f>
        <v>0</v>
      </c>
      <c r="Q207" s="131">
        <v>0.00127</v>
      </c>
      <c r="R207" s="131">
        <f>Q207*H207</f>
        <v>0.06604</v>
      </c>
      <c r="S207" s="131">
        <v>0</v>
      </c>
      <c r="T207" s="132">
        <f>S207*H207</f>
        <v>0</v>
      </c>
      <c r="AR207" s="133" t="s">
        <v>199</v>
      </c>
      <c r="AT207" s="133" t="s">
        <v>134</v>
      </c>
      <c r="AU207" s="133" t="s">
        <v>84</v>
      </c>
      <c r="AY207" s="16" t="s">
        <v>131</v>
      </c>
      <c r="BE207" s="134">
        <f>IF(N207="základní",J207,0)</f>
        <v>0</v>
      </c>
      <c r="BF207" s="134">
        <f>IF(N207="snížená",J207,0)</f>
        <v>0</v>
      </c>
      <c r="BG207" s="134">
        <f>IF(N207="zákl. přenesená",J207,0)</f>
        <v>0</v>
      </c>
      <c r="BH207" s="134">
        <f>IF(N207="sníž. přenesená",J207,0)</f>
        <v>0</v>
      </c>
      <c r="BI207" s="134">
        <f>IF(N207="nulová",J207,0)</f>
        <v>0</v>
      </c>
      <c r="BJ207" s="16" t="s">
        <v>82</v>
      </c>
      <c r="BK207" s="134">
        <f>ROUND(I207*H207,2)</f>
        <v>0</v>
      </c>
      <c r="BL207" s="16" t="s">
        <v>199</v>
      </c>
      <c r="BM207" s="133" t="s">
        <v>325</v>
      </c>
    </row>
    <row r="208" spans="2:47" s="1" customFormat="1" ht="11.25">
      <c r="B208" s="31"/>
      <c r="D208" s="135" t="s">
        <v>141</v>
      </c>
      <c r="F208" s="136" t="s">
        <v>326</v>
      </c>
      <c r="I208" s="137"/>
      <c r="L208" s="31"/>
      <c r="M208" s="138"/>
      <c r="T208" s="52"/>
      <c r="AT208" s="16" t="s">
        <v>141</v>
      </c>
      <c r="AU208" s="16" t="s">
        <v>84</v>
      </c>
    </row>
    <row r="209" spans="2:47" s="1" customFormat="1" ht="11.25">
      <c r="B209" s="31"/>
      <c r="D209" s="139" t="s">
        <v>143</v>
      </c>
      <c r="F209" s="140" t="s">
        <v>327</v>
      </c>
      <c r="I209" s="137"/>
      <c r="L209" s="31"/>
      <c r="M209" s="138"/>
      <c r="T209" s="52"/>
      <c r="AT209" s="16" t="s">
        <v>143</v>
      </c>
      <c r="AU209" s="16" t="s">
        <v>84</v>
      </c>
    </row>
    <row r="210" spans="2:51" s="12" customFormat="1" ht="11.25">
      <c r="B210" s="142"/>
      <c r="D210" s="135" t="s">
        <v>203</v>
      </c>
      <c r="E210" s="143" t="s">
        <v>19</v>
      </c>
      <c r="F210" s="144" t="s">
        <v>328</v>
      </c>
      <c r="H210" s="145">
        <v>52</v>
      </c>
      <c r="I210" s="146"/>
      <c r="L210" s="142"/>
      <c r="M210" s="147"/>
      <c r="T210" s="148"/>
      <c r="AT210" s="143" t="s">
        <v>203</v>
      </c>
      <c r="AU210" s="143" t="s">
        <v>84</v>
      </c>
      <c r="AV210" s="12" t="s">
        <v>84</v>
      </c>
      <c r="AW210" s="12" t="s">
        <v>34</v>
      </c>
      <c r="AX210" s="12" t="s">
        <v>82</v>
      </c>
      <c r="AY210" s="143" t="s">
        <v>131</v>
      </c>
    </row>
    <row r="211" spans="2:65" s="1" customFormat="1" ht="16.5" customHeight="1">
      <c r="B211" s="31"/>
      <c r="C211" s="122" t="s">
        <v>329</v>
      </c>
      <c r="D211" s="122" t="s">
        <v>134</v>
      </c>
      <c r="E211" s="123" t="s">
        <v>330</v>
      </c>
      <c r="F211" s="124" t="s">
        <v>331</v>
      </c>
      <c r="G211" s="125" t="s">
        <v>211</v>
      </c>
      <c r="H211" s="126">
        <v>24</v>
      </c>
      <c r="I211" s="127"/>
      <c r="J211" s="128">
        <f>ROUND(I211*H211,2)</f>
        <v>0</v>
      </c>
      <c r="K211" s="124" t="s">
        <v>138</v>
      </c>
      <c r="L211" s="31"/>
      <c r="M211" s="129" t="s">
        <v>19</v>
      </c>
      <c r="N211" s="130" t="s">
        <v>46</v>
      </c>
      <c r="P211" s="131">
        <f>O211*H211</f>
        <v>0</v>
      </c>
      <c r="Q211" s="131">
        <v>0.00159</v>
      </c>
      <c r="R211" s="131">
        <f>Q211*H211</f>
        <v>0.03816</v>
      </c>
      <c r="S211" s="131">
        <v>0</v>
      </c>
      <c r="T211" s="132">
        <f>S211*H211</f>
        <v>0</v>
      </c>
      <c r="AR211" s="133" t="s">
        <v>199</v>
      </c>
      <c r="AT211" s="133" t="s">
        <v>134</v>
      </c>
      <c r="AU211" s="133" t="s">
        <v>84</v>
      </c>
      <c r="AY211" s="16" t="s">
        <v>131</v>
      </c>
      <c r="BE211" s="134">
        <f>IF(N211="základní",J211,0)</f>
        <v>0</v>
      </c>
      <c r="BF211" s="134">
        <f>IF(N211="snížená",J211,0)</f>
        <v>0</v>
      </c>
      <c r="BG211" s="134">
        <f>IF(N211="zákl. přenesená",J211,0)</f>
        <v>0</v>
      </c>
      <c r="BH211" s="134">
        <f>IF(N211="sníž. přenesená",J211,0)</f>
        <v>0</v>
      </c>
      <c r="BI211" s="134">
        <f>IF(N211="nulová",J211,0)</f>
        <v>0</v>
      </c>
      <c r="BJ211" s="16" t="s">
        <v>82</v>
      </c>
      <c r="BK211" s="134">
        <f>ROUND(I211*H211,2)</f>
        <v>0</v>
      </c>
      <c r="BL211" s="16" t="s">
        <v>199</v>
      </c>
      <c r="BM211" s="133" t="s">
        <v>332</v>
      </c>
    </row>
    <row r="212" spans="2:47" s="1" customFormat="1" ht="11.25">
      <c r="B212" s="31"/>
      <c r="D212" s="135" t="s">
        <v>141</v>
      </c>
      <c r="F212" s="136" t="s">
        <v>333</v>
      </c>
      <c r="I212" s="137"/>
      <c r="L212" s="31"/>
      <c r="M212" s="138"/>
      <c r="T212" s="52"/>
      <c r="AT212" s="16" t="s">
        <v>141</v>
      </c>
      <c r="AU212" s="16" t="s">
        <v>84</v>
      </c>
    </row>
    <row r="213" spans="2:47" s="1" customFormat="1" ht="11.25">
      <c r="B213" s="31"/>
      <c r="D213" s="139" t="s">
        <v>143</v>
      </c>
      <c r="F213" s="140" t="s">
        <v>334</v>
      </c>
      <c r="I213" s="137"/>
      <c r="L213" s="31"/>
      <c r="M213" s="138"/>
      <c r="T213" s="52"/>
      <c r="AT213" s="16" t="s">
        <v>143</v>
      </c>
      <c r="AU213" s="16" t="s">
        <v>84</v>
      </c>
    </row>
    <row r="214" spans="2:65" s="1" customFormat="1" ht="16.5" customHeight="1">
      <c r="B214" s="31"/>
      <c r="C214" s="122" t="s">
        <v>335</v>
      </c>
      <c r="D214" s="122" t="s">
        <v>134</v>
      </c>
      <c r="E214" s="123" t="s">
        <v>336</v>
      </c>
      <c r="F214" s="124" t="s">
        <v>337</v>
      </c>
      <c r="G214" s="125" t="s">
        <v>211</v>
      </c>
      <c r="H214" s="126">
        <v>10</v>
      </c>
      <c r="I214" s="127"/>
      <c r="J214" s="128">
        <f>ROUND(I214*H214,2)</f>
        <v>0</v>
      </c>
      <c r="K214" s="124" t="s">
        <v>138</v>
      </c>
      <c r="L214" s="31"/>
      <c r="M214" s="129" t="s">
        <v>19</v>
      </c>
      <c r="N214" s="130" t="s">
        <v>46</v>
      </c>
      <c r="P214" s="131">
        <f>O214*H214</f>
        <v>0</v>
      </c>
      <c r="Q214" s="131">
        <v>0.00129</v>
      </c>
      <c r="R214" s="131">
        <f>Q214*H214</f>
        <v>0.012899999999999998</v>
      </c>
      <c r="S214" s="131">
        <v>0</v>
      </c>
      <c r="T214" s="132">
        <f>S214*H214</f>
        <v>0</v>
      </c>
      <c r="AR214" s="133" t="s">
        <v>199</v>
      </c>
      <c r="AT214" s="133" t="s">
        <v>134</v>
      </c>
      <c r="AU214" s="133" t="s">
        <v>84</v>
      </c>
      <c r="AY214" s="16" t="s">
        <v>131</v>
      </c>
      <c r="BE214" s="134">
        <f>IF(N214="základní",J214,0)</f>
        <v>0</v>
      </c>
      <c r="BF214" s="134">
        <f>IF(N214="snížená",J214,0)</f>
        <v>0</v>
      </c>
      <c r="BG214" s="134">
        <f>IF(N214="zákl. přenesená",J214,0)</f>
        <v>0</v>
      </c>
      <c r="BH214" s="134">
        <f>IF(N214="sníž. přenesená",J214,0)</f>
        <v>0</v>
      </c>
      <c r="BI214" s="134">
        <f>IF(N214="nulová",J214,0)</f>
        <v>0</v>
      </c>
      <c r="BJ214" s="16" t="s">
        <v>82</v>
      </c>
      <c r="BK214" s="134">
        <f>ROUND(I214*H214,2)</f>
        <v>0</v>
      </c>
      <c r="BL214" s="16" t="s">
        <v>199</v>
      </c>
      <c r="BM214" s="133" t="s">
        <v>338</v>
      </c>
    </row>
    <row r="215" spans="2:47" s="1" customFormat="1" ht="11.25">
      <c r="B215" s="31"/>
      <c r="D215" s="135" t="s">
        <v>141</v>
      </c>
      <c r="F215" s="136" t="s">
        <v>339</v>
      </c>
      <c r="I215" s="137"/>
      <c r="L215" s="31"/>
      <c r="M215" s="138"/>
      <c r="T215" s="52"/>
      <c r="AT215" s="16" t="s">
        <v>141</v>
      </c>
      <c r="AU215" s="16" t="s">
        <v>84</v>
      </c>
    </row>
    <row r="216" spans="2:47" s="1" customFormat="1" ht="11.25">
      <c r="B216" s="31"/>
      <c r="D216" s="139" t="s">
        <v>143</v>
      </c>
      <c r="F216" s="140" t="s">
        <v>340</v>
      </c>
      <c r="I216" s="137"/>
      <c r="L216" s="31"/>
      <c r="M216" s="138"/>
      <c r="T216" s="52"/>
      <c r="AT216" s="16" t="s">
        <v>143</v>
      </c>
      <c r="AU216" s="16" t="s">
        <v>84</v>
      </c>
    </row>
    <row r="217" spans="2:47" s="1" customFormat="1" ht="19.5">
      <c r="B217" s="31"/>
      <c r="D217" s="135" t="s">
        <v>145</v>
      </c>
      <c r="F217" s="141" t="s">
        <v>341</v>
      </c>
      <c r="I217" s="137"/>
      <c r="L217" s="31"/>
      <c r="M217" s="138"/>
      <c r="T217" s="52"/>
      <c r="AT217" s="16" t="s">
        <v>145</v>
      </c>
      <c r="AU217" s="16" t="s">
        <v>84</v>
      </c>
    </row>
    <row r="218" spans="2:65" s="1" customFormat="1" ht="16.5" customHeight="1">
      <c r="B218" s="31"/>
      <c r="C218" s="122" t="s">
        <v>342</v>
      </c>
      <c r="D218" s="122" t="s">
        <v>134</v>
      </c>
      <c r="E218" s="123" t="s">
        <v>343</v>
      </c>
      <c r="F218" s="124" t="s">
        <v>344</v>
      </c>
      <c r="G218" s="125" t="s">
        <v>211</v>
      </c>
      <c r="H218" s="126">
        <v>20</v>
      </c>
      <c r="I218" s="127"/>
      <c r="J218" s="128">
        <f>ROUND(I218*H218,2)</f>
        <v>0</v>
      </c>
      <c r="K218" s="124" t="s">
        <v>138</v>
      </c>
      <c r="L218" s="31"/>
      <c r="M218" s="129" t="s">
        <v>19</v>
      </c>
      <c r="N218" s="130" t="s">
        <v>46</v>
      </c>
      <c r="P218" s="131">
        <f>O218*H218</f>
        <v>0</v>
      </c>
      <c r="Q218" s="131">
        <v>5E-05</v>
      </c>
      <c r="R218" s="131">
        <f>Q218*H218</f>
        <v>0.001</v>
      </c>
      <c r="S218" s="131">
        <v>0</v>
      </c>
      <c r="T218" s="132">
        <f>S218*H218</f>
        <v>0</v>
      </c>
      <c r="AR218" s="133" t="s">
        <v>199</v>
      </c>
      <c r="AT218" s="133" t="s">
        <v>134</v>
      </c>
      <c r="AU218" s="133" t="s">
        <v>84</v>
      </c>
      <c r="AY218" s="16" t="s">
        <v>131</v>
      </c>
      <c r="BE218" s="134">
        <f>IF(N218="základní",J218,0)</f>
        <v>0</v>
      </c>
      <c r="BF218" s="134">
        <f>IF(N218="snížená",J218,0)</f>
        <v>0</v>
      </c>
      <c r="BG218" s="134">
        <f>IF(N218="zákl. přenesená",J218,0)</f>
        <v>0</v>
      </c>
      <c r="BH218" s="134">
        <f>IF(N218="sníž. přenesená",J218,0)</f>
        <v>0</v>
      </c>
      <c r="BI218" s="134">
        <f>IF(N218="nulová",J218,0)</f>
        <v>0</v>
      </c>
      <c r="BJ218" s="16" t="s">
        <v>82</v>
      </c>
      <c r="BK218" s="134">
        <f>ROUND(I218*H218,2)</f>
        <v>0</v>
      </c>
      <c r="BL218" s="16" t="s">
        <v>199</v>
      </c>
      <c r="BM218" s="133" t="s">
        <v>345</v>
      </c>
    </row>
    <row r="219" spans="2:47" s="1" customFormat="1" ht="11.25">
      <c r="B219" s="31"/>
      <c r="D219" s="135" t="s">
        <v>141</v>
      </c>
      <c r="F219" s="136" t="s">
        <v>346</v>
      </c>
      <c r="I219" s="137"/>
      <c r="L219" s="31"/>
      <c r="M219" s="138"/>
      <c r="T219" s="52"/>
      <c r="AT219" s="16" t="s">
        <v>141</v>
      </c>
      <c r="AU219" s="16" t="s">
        <v>84</v>
      </c>
    </row>
    <row r="220" spans="2:47" s="1" customFormat="1" ht="11.25">
      <c r="B220" s="31"/>
      <c r="D220" s="139" t="s">
        <v>143</v>
      </c>
      <c r="F220" s="140" t="s">
        <v>347</v>
      </c>
      <c r="I220" s="137"/>
      <c r="L220" s="31"/>
      <c r="M220" s="138"/>
      <c r="T220" s="52"/>
      <c r="AT220" s="16" t="s">
        <v>143</v>
      </c>
      <c r="AU220" s="16" t="s">
        <v>84</v>
      </c>
    </row>
    <row r="221" spans="2:65" s="1" customFormat="1" ht="16.5" customHeight="1">
      <c r="B221" s="31"/>
      <c r="C221" s="122" t="s">
        <v>348</v>
      </c>
      <c r="D221" s="122" t="s">
        <v>134</v>
      </c>
      <c r="E221" s="123" t="s">
        <v>349</v>
      </c>
      <c r="F221" s="124" t="s">
        <v>350</v>
      </c>
      <c r="G221" s="125" t="s">
        <v>211</v>
      </c>
      <c r="H221" s="126">
        <v>24</v>
      </c>
      <c r="I221" s="127"/>
      <c r="J221" s="128">
        <f>ROUND(I221*H221,2)</f>
        <v>0</v>
      </c>
      <c r="K221" s="124" t="s">
        <v>138</v>
      </c>
      <c r="L221" s="31"/>
      <c r="M221" s="129" t="s">
        <v>19</v>
      </c>
      <c r="N221" s="130" t="s">
        <v>46</v>
      </c>
      <c r="P221" s="131">
        <f>O221*H221</f>
        <v>0</v>
      </c>
      <c r="Q221" s="131">
        <v>6E-05</v>
      </c>
      <c r="R221" s="131">
        <f>Q221*H221</f>
        <v>0.00144</v>
      </c>
      <c r="S221" s="131">
        <v>0</v>
      </c>
      <c r="T221" s="132">
        <f>S221*H221</f>
        <v>0</v>
      </c>
      <c r="AR221" s="133" t="s">
        <v>199</v>
      </c>
      <c r="AT221" s="133" t="s">
        <v>134</v>
      </c>
      <c r="AU221" s="133" t="s">
        <v>84</v>
      </c>
      <c r="AY221" s="16" t="s">
        <v>131</v>
      </c>
      <c r="BE221" s="134">
        <f>IF(N221="základní",J221,0)</f>
        <v>0</v>
      </c>
      <c r="BF221" s="134">
        <f>IF(N221="snížená",J221,0)</f>
        <v>0</v>
      </c>
      <c r="BG221" s="134">
        <f>IF(N221="zákl. přenesená",J221,0)</f>
        <v>0</v>
      </c>
      <c r="BH221" s="134">
        <f>IF(N221="sníž. přenesená",J221,0)</f>
        <v>0</v>
      </c>
      <c r="BI221" s="134">
        <f>IF(N221="nulová",J221,0)</f>
        <v>0</v>
      </c>
      <c r="BJ221" s="16" t="s">
        <v>82</v>
      </c>
      <c r="BK221" s="134">
        <f>ROUND(I221*H221,2)</f>
        <v>0</v>
      </c>
      <c r="BL221" s="16" t="s">
        <v>199</v>
      </c>
      <c r="BM221" s="133" t="s">
        <v>351</v>
      </c>
    </row>
    <row r="222" spans="2:47" s="1" customFormat="1" ht="11.25">
      <c r="B222" s="31"/>
      <c r="D222" s="135" t="s">
        <v>141</v>
      </c>
      <c r="F222" s="136" t="s">
        <v>352</v>
      </c>
      <c r="I222" s="137"/>
      <c r="L222" s="31"/>
      <c r="M222" s="138"/>
      <c r="T222" s="52"/>
      <c r="AT222" s="16" t="s">
        <v>141</v>
      </c>
      <c r="AU222" s="16" t="s">
        <v>84</v>
      </c>
    </row>
    <row r="223" spans="2:47" s="1" customFormat="1" ht="11.25">
      <c r="B223" s="31"/>
      <c r="D223" s="139" t="s">
        <v>143</v>
      </c>
      <c r="F223" s="140" t="s">
        <v>353</v>
      </c>
      <c r="I223" s="137"/>
      <c r="L223" s="31"/>
      <c r="M223" s="138"/>
      <c r="T223" s="52"/>
      <c r="AT223" s="16" t="s">
        <v>143</v>
      </c>
      <c r="AU223" s="16" t="s">
        <v>84</v>
      </c>
    </row>
    <row r="224" spans="2:65" s="1" customFormat="1" ht="16.5" customHeight="1">
      <c r="B224" s="31"/>
      <c r="C224" s="122" t="s">
        <v>354</v>
      </c>
      <c r="D224" s="122" t="s">
        <v>134</v>
      </c>
      <c r="E224" s="123" t="s">
        <v>355</v>
      </c>
      <c r="F224" s="124" t="s">
        <v>356</v>
      </c>
      <c r="G224" s="125" t="s">
        <v>137</v>
      </c>
      <c r="H224" s="126">
        <v>34</v>
      </c>
      <c r="I224" s="127"/>
      <c r="J224" s="128">
        <f>ROUND(I224*H224,2)</f>
        <v>0</v>
      </c>
      <c r="K224" s="124" t="s">
        <v>138</v>
      </c>
      <c r="L224" s="31"/>
      <c r="M224" s="129" t="s">
        <v>19</v>
      </c>
      <c r="N224" s="130" t="s">
        <v>46</v>
      </c>
      <c r="P224" s="131">
        <f>O224*H224</f>
        <v>0</v>
      </c>
      <c r="Q224" s="131">
        <v>1E-05</v>
      </c>
      <c r="R224" s="131">
        <f>Q224*H224</f>
        <v>0.00034</v>
      </c>
      <c r="S224" s="131">
        <v>0</v>
      </c>
      <c r="T224" s="132">
        <f>S224*H224</f>
        <v>0</v>
      </c>
      <c r="AR224" s="133" t="s">
        <v>199</v>
      </c>
      <c r="AT224" s="133" t="s">
        <v>134</v>
      </c>
      <c r="AU224" s="133" t="s">
        <v>84</v>
      </c>
      <c r="AY224" s="16" t="s">
        <v>131</v>
      </c>
      <c r="BE224" s="134">
        <f>IF(N224="základní",J224,0)</f>
        <v>0</v>
      </c>
      <c r="BF224" s="134">
        <f>IF(N224="snížená",J224,0)</f>
        <v>0</v>
      </c>
      <c r="BG224" s="134">
        <f>IF(N224="zákl. přenesená",J224,0)</f>
        <v>0</v>
      </c>
      <c r="BH224" s="134">
        <f>IF(N224="sníž. přenesená",J224,0)</f>
        <v>0</v>
      </c>
      <c r="BI224" s="134">
        <f>IF(N224="nulová",J224,0)</f>
        <v>0</v>
      </c>
      <c r="BJ224" s="16" t="s">
        <v>82</v>
      </c>
      <c r="BK224" s="134">
        <f>ROUND(I224*H224,2)</f>
        <v>0</v>
      </c>
      <c r="BL224" s="16" t="s">
        <v>199</v>
      </c>
      <c r="BM224" s="133" t="s">
        <v>357</v>
      </c>
    </row>
    <row r="225" spans="2:47" s="1" customFormat="1" ht="11.25">
      <c r="B225" s="31"/>
      <c r="D225" s="135" t="s">
        <v>141</v>
      </c>
      <c r="F225" s="136" t="s">
        <v>358</v>
      </c>
      <c r="I225" s="137"/>
      <c r="L225" s="31"/>
      <c r="M225" s="138"/>
      <c r="T225" s="52"/>
      <c r="AT225" s="16" t="s">
        <v>141</v>
      </c>
      <c r="AU225" s="16" t="s">
        <v>84</v>
      </c>
    </row>
    <row r="226" spans="2:47" s="1" customFormat="1" ht="11.25">
      <c r="B226" s="31"/>
      <c r="D226" s="139" t="s">
        <v>143</v>
      </c>
      <c r="F226" s="140" t="s">
        <v>359</v>
      </c>
      <c r="I226" s="137"/>
      <c r="L226" s="31"/>
      <c r="M226" s="138"/>
      <c r="T226" s="52"/>
      <c r="AT226" s="16" t="s">
        <v>143</v>
      </c>
      <c r="AU226" s="16" t="s">
        <v>84</v>
      </c>
    </row>
    <row r="227" spans="2:65" s="1" customFormat="1" ht="16.5" customHeight="1">
      <c r="B227" s="31"/>
      <c r="C227" s="122" t="s">
        <v>360</v>
      </c>
      <c r="D227" s="122" t="s">
        <v>134</v>
      </c>
      <c r="E227" s="123" t="s">
        <v>361</v>
      </c>
      <c r="F227" s="124" t="s">
        <v>362</v>
      </c>
      <c r="G227" s="125" t="s">
        <v>137</v>
      </c>
      <c r="H227" s="126">
        <v>26</v>
      </c>
      <c r="I227" s="127"/>
      <c r="J227" s="128">
        <f>ROUND(I227*H227,2)</f>
        <v>0</v>
      </c>
      <c r="K227" s="124" t="s">
        <v>138</v>
      </c>
      <c r="L227" s="31"/>
      <c r="M227" s="129" t="s">
        <v>19</v>
      </c>
      <c r="N227" s="130" t="s">
        <v>46</v>
      </c>
      <c r="P227" s="131">
        <f>O227*H227</f>
        <v>0</v>
      </c>
      <c r="Q227" s="131">
        <v>5E-05</v>
      </c>
      <c r="R227" s="131">
        <f>Q227*H227</f>
        <v>0.0013000000000000002</v>
      </c>
      <c r="S227" s="131">
        <v>0</v>
      </c>
      <c r="T227" s="132">
        <f>S227*H227</f>
        <v>0</v>
      </c>
      <c r="AR227" s="133" t="s">
        <v>199</v>
      </c>
      <c r="AT227" s="133" t="s">
        <v>134</v>
      </c>
      <c r="AU227" s="133" t="s">
        <v>84</v>
      </c>
      <c r="AY227" s="16" t="s">
        <v>131</v>
      </c>
      <c r="BE227" s="134">
        <f>IF(N227="základní",J227,0)</f>
        <v>0</v>
      </c>
      <c r="BF227" s="134">
        <f>IF(N227="snížená",J227,0)</f>
        <v>0</v>
      </c>
      <c r="BG227" s="134">
        <f>IF(N227="zákl. přenesená",J227,0)</f>
        <v>0</v>
      </c>
      <c r="BH227" s="134">
        <f>IF(N227="sníž. přenesená",J227,0)</f>
        <v>0</v>
      </c>
      <c r="BI227" s="134">
        <f>IF(N227="nulová",J227,0)</f>
        <v>0</v>
      </c>
      <c r="BJ227" s="16" t="s">
        <v>82</v>
      </c>
      <c r="BK227" s="134">
        <f>ROUND(I227*H227,2)</f>
        <v>0</v>
      </c>
      <c r="BL227" s="16" t="s">
        <v>199</v>
      </c>
      <c r="BM227" s="133" t="s">
        <v>363</v>
      </c>
    </row>
    <row r="228" spans="2:47" s="1" customFormat="1" ht="11.25">
      <c r="B228" s="31"/>
      <c r="D228" s="135" t="s">
        <v>141</v>
      </c>
      <c r="F228" s="136" t="s">
        <v>364</v>
      </c>
      <c r="I228" s="137"/>
      <c r="L228" s="31"/>
      <c r="M228" s="138"/>
      <c r="T228" s="52"/>
      <c r="AT228" s="16" t="s">
        <v>141</v>
      </c>
      <c r="AU228" s="16" t="s">
        <v>84</v>
      </c>
    </row>
    <row r="229" spans="2:47" s="1" customFormat="1" ht="11.25">
      <c r="B229" s="31"/>
      <c r="D229" s="139" t="s">
        <v>143</v>
      </c>
      <c r="F229" s="140" t="s">
        <v>365</v>
      </c>
      <c r="I229" s="137"/>
      <c r="L229" s="31"/>
      <c r="M229" s="138"/>
      <c r="T229" s="52"/>
      <c r="AT229" s="16" t="s">
        <v>143</v>
      </c>
      <c r="AU229" s="16" t="s">
        <v>84</v>
      </c>
    </row>
    <row r="230" spans="2:65" s="1" customFormat="1" ht="16.5" customHeight="1">
      <c r="B230" s="31"/>
      <c r="C230" s="122" t="s">
        <v>366</v>
      </c>
      <c r="D230" s="122" t="s">
        <v>134</v>
      </c>
      <c r="E230" s="123" t="s">
        <v>367</v>
      </c>
      <c r="F230" s="124" t="s">
        <v>368</v>
      </c>
      <c r="G230" s="125" t="s">
        <v>137</v>
      </c>
      <c r="H230" s="126">
        <v>16</v>
      </c>
      <c r="I230" s="127"/>
      <c r="J230" s="128">
        <f>ROUND(I230*H230,2)</f>
        <v>0</v>
      </c>
      <c r="K230" s="124" t="s">
        <v>138</v>
      </c>
      <c r="L230" s="31"/>
      <c r="M230" s="129" t="s">
        <v>19</v>
      </c>
      <c r="N230" s="130" t="s">
        <v>46</v>
      </c>
      <c r="P230" s="131">
        <f>O230*H230</f>
        <v>0</v>
      </c>
      <c r="Q230" s="131">
        <v>6E-05</v>
      </c>
      <c r="R230" s="131">
        <f>Q230*H230</f>
        <v>0.00096</v>
      </c>
      <c r="S230" s="131">
        <v>0</v>
      </c>
      <c r="T230" s="132">
        <f>S230*H230</f>
        <v>0</v>
      </c>
      <c r="AR230" s="133" t="s">
        <v>199</v>
      </c>
      <c r="AT230" s="133" t="s">
        <v>134</v>
      </c>
      <c r="AU230" s="133" t="s">
        <v>84</v>
      </c>
      <c r="AY230" s="16" t="s">
        <v>131</v>
      </c>
      <c r="BE230" s="134">
        <f>IF(N230="základní",J230,0)</f>
        <v>0</v>
      </c>
      <c r="BF230" s="134">
        <f>IF(N230="snížená",J230,0)</f>
        <v>0</v>
      </c>
      <c r="BG230" s="134">
        <f>IF(N230="zákl. přenesená",J230,0)</f>
        <v>0</v>
      </c>
      <c r="BH230" s="134">
        <f>IF(N230="sníž. přenesená",J230,0)</f>
        <v>0</v>
      </c>
      <c r="BI230" s="134">
        <f>IF(N230="nulová",J230,0)</f>
        <v>0</v>
      </c>
      <c r="BJ230" s="16" t="s">
        <v>82</v>
      </c>
      <c r="BK230" s="134">
        <f>ROUND(I230*H230,2)</f>
        <v>0</v>
      </c>
      <c r="BL230" s="16" t="s">
        <v>199</v>
      </c>
      <c r="BM230" s="133" t="s">
        <v>369</v>
      </c>
    </row>
    <row r="231" spans="2:47" s="1" customFormat="1" ht="11.25">
      <c r="B231" s="31"/>
      <c r="D231" s="135" t="s">
        <v>141</v>
      </c>
      <c r="F231" s="136" t="s">
        <v>370</v>
      </c>
      <c r="I231" s="137"/>
      <c r="L231" s="31"/>
      <c r="M231" s="138"/>
      <c r="T231" s="52"/>
      <c r="AT231" s="16" t="s">
        <v>141</v>
      </c>
      <c r="AU231" s="16" t="s">
        <v>84</v>
      </c>
    </row>
    <row r="232" spans="2:47" s="1" customFormat="1" ht="11.25">
      <c r="B232" s="31"/>
      <c r="D232" s="139" t="s">
        <v>143</v>
      </c>
      <c r="F232" s="140" t="s">
        <v>371</v>
      </c>
      <c r="I232" s="137"/>
      <c r="L232" s="31"/>
      <c r="M232" s="138"/>
      <c r="T232" s="52"/>
      <c r="AT232" s="16" t="s">
        <v>143</v>
      </c>
      <c r="AU232" s="16" t="s">
        <v>84</v>
      </c>
    </row>
    <row r="233" spans="2:65" s="1" customFormat="1" ht="16.5" customHeight="1">
      <c r="B233" s="31"/>
      <c r="C233" s="122" t="s">
        <v>372</v>
      </c>
      <c r="D233" s="122" t="s">
        <v>134</v>
      </c>
      <c r="E233" s="123" t="s">
        <v>373</v>
      </c>
      <c r="F233" s="124" t="s">
        <v>374</v>
      </c>
      <c r="G233" s="125" t="s">
        <v>211</v>
      </c>
      <c r="H233" s="126">
        <v>290</v>
      </c>
      <c r="I233" s="127"/>
      <c r="J233" s="128">
        <f>ROUND(I233*H233,2)</f>
        <v>0</v>
      </c>
      <c r="K233" s="124" t="s">
        <v>138</v>
      </c>
      <c r="L233" s="31"/>
      <c r="M233" s="129" t="s">
        <v>19</v>
      </c>
      <c r="N233" s="130" t="s">
        <v>46</v>
      </c>
      <c r="P233" s="131">
        <f>O233*H233</f>
        <v>0</v>
      </c>
      <c r="Q233" s="131">
        <v>0</v>
      </c>
      <c r="R233" s="131">
        <f>Q233*H233</f>
        <v>0</v>
      </c>
      <c r="S233" s="131">
        <v>0</v>
      </c>
      <c r="T233" s="132">
        <f>S233*H233</f>
        <v>0</v>
      </c>
      <c r="AR233" s="133" t="s">
        <v>199</v>
      </c>
      <c r="AT233" s="133" t="s">
        <v>134</v>
      </c>
      <c r="AU233" s="133" t="s">
        <v>84</v>
      </c>
      <c r="AY233" s="16" t="s">
        <v>131</v>
      </c>
      <c r="BE233" s="134">
        <f>IF(N233="základní",J233,0)</f>
        <v>0</v>
      </c>
      <c r="BF233" s="134">
        <f>IF(N233="snížená",J233,0)</f>
        <v>0</v>
      </c>
      <c r="BG233" s="134">
        <f>IF(N233="zákl. přenesená",J233,0)</f>
        <v>0</v>
      </c>
      <c r="BH233" s="134">
        <f>IF(N233="sníž. přenesená",J233,0)</f>
        <v>0</v>
      </c>
      <c r="BI233" s="134">
        <f>IF(N233="nulová",J233,0)</f>
        <v>0</v>
      </c>
      <c r="BJ233" s="16" t="s">
        <v>82</v>
      </c>
      <c r="BK233" s="134">
        <f>ROUND(I233*H233,2)</f>
        <v>0</v>
      </c>
      <c r="BL233" s="16" t="s">
        <v>199</v>
      </c>
      <c r="BM233" s="133" t="s">
        <v>375</v>
      </c>
    </row>
    <row r="234" spans="2:47" s="1" customFormat="1" ht="11.25">
      <c r="B234" s="31"/>
      <c r="D234" s="135" t="s">
        <v>141</v>
      </c>
      <c r="F234" s="136" t="s">
        <v>376</v>
      </c>
      <c r="I234" s="137"/>
      <c r="L234" s="31"/>
      <c r="M234" s="138"/>
      <c r="T234" s="52"/>
      <c r="AT234" s="16" t="s">
        <v>141</v>
      </c>
      <c r="AU234" s="16" t="s">
        <v>84</v>
      </c>
    </row>
    <row r="235" spans="2:47" s="1" customFormat="1" ht="11.25">
      <c r="B235" s="31"/>
      <c r="D235" s="139" t="s">
        <v>143</v>
      </c>
      <c r="F235" s="140" t="s">
        <v>377</v>
      </c>
      <c r="I235" s="137"/>
      <c r="L235" s="31"/>
      <c r="M235" s="138"/>
      <c r="T235" s="52"/>
      <c r="AT235" s="16" t="s">
        <v>143</v>
      </c>
      <c r="AU235" s="16" t="s">
        <v>84</v>
      </c>
    </row>
    <row r="236" spans="2:51" s="12" customFormat="1" ht="11.25">
      <c r="B236" s="142"/>
      <c r="D236" s="135" t="s">
        <v>203</v>
      </c>
      <c r="E236" s="143" t="s">
        <v>19</v>
      </c>
      <c r="F236" s="144" t="s">
        <v>378</v>
      </c>
      <c r="H236" s="145">
        <v>290</v>
      </c>
      <c r="I236" s="146"/>
      <c r="L236" s="142"/>
      <c r="M236" s="147"/>
      <c r="T236" s="148"/>
      <c r="AT236" s="143" t="s">
        <v>203</v>
      </c>
      <c r="AU236" s="143" t="s">
        <v>84</v>
      </c>
      <c r="AV236" s="12" t="s">
        <v>84</v>
      </c>
      <c r="AW236" s="12" t="s">
        <v>34</v>
      </c>
      <c r="AX236" s="12" t="s">
        <v>82</v>
      </c>
      <c r="AY236" s="143" t="s">
        <v>131</v>
      </c>
    </row>
    <row r="237" spans="2:65" s="1" customFormat="1" ht="21.75" customHeight="1">
      <c r="B237" s="31"/>
      <c r="C237" s="122" t="s">
        <v>379</v>
      </c>
      <c r="D237" s="122" t="s">
        <v>134</v>
      </c>
      <c r="E237" s="123" t="s">
        <v>380</v>
      </c>
      <c r="F237" s="124" t="s">
        <v>381</v>
      </c>
      <c r="G237" s="125" t="s">
        <v>211</v>
      </c>
      <c r="H237" s="126">
        <v>10</v>
      </c>
      <c r="I237" s="127"/>
      <c r="J237" s="128">
        <f>ROUND(I237*H237,2)</f>
        <v>0</v>
      </c>
      <c r="K237" s="124" t="s">
        <v>138</v>
      </c>
      <c r="L237" s="31"/>
      <c r="M237" s="129" t="s">
        <v>19</v>
      </c>
      <c r="N237" s="130" t="s">
        <v>46</v>
      </c>
      <c r="P237" s="131">
        <f>O237*H237</f>
        <v>0</v>
      </c>
      <c r="Q237" s="131">
        <v>0.00018</v>
      </c>
      <c r="R237" s="131">
        <f>Q237*H237</f>
        <v>0.0018000000000000002</v>
      </c>
      <c r="S237" s="131">
        <v>0</v>
      </c>
      <c r="T237" s="132">
        <f>S237*H237</f>
        <v>0</v>
      </c>
      <c r="AR237" s="133" t="s">
        <v>199</v>
      </c>
      <c r="AT237" s="133" t="s">
        <v>134</v>
      </c>
      <c r="AU237" s="133" t="s">
        <v>84</v>
      </c>
      <c r="AY237" s="16" t="s">
        <v>131</v>
      </c>
      <c r="BE237" s="134">
        <f>IF(N237="základní",J237,0)</f>
        <v>0</v>
      </c>
      <c r="BF237" s="134">
        <f>IF(N237="snížená",J237,0)</f>
        <v>0</v>
      </c>
      <c r="BG237" s="134">
        <f>IF(N237="zákl. přenesená",J237,0)</f>
        <v>0</v>
      </c>
      <c r="BH237" s="134">
        <f>IF(N237="sníž. přenesená",J237,0)</f>
        <v>0</v>
      </c>
      <c r="BI237" s="134">
        <f>IF(N237="nulová",J237,0)</f>
        <v>0</v>
      </c>
      <c r="BJ237" s="16" t="s">
        <v>82</v>
      </c>
      <c r="BK237" s="134">
        <f>ROUND(I237*H237,2)</f>
        <v>0</v>
      </c>
      <c r="BL237" s="16" t="s">
        <v>199</v>
      </c>
      <c r="BM237" s="133" t="s">
        <v>382</v>
      </c>
    </row>
    <row r="238" spans="2:47" s="1" customFormat="1" ht="19.5">
      <c r="B238" s="31"/>
      <c r="D238" s="135" t="s">
        <v>141</v>
      </c>
      <c r="F238" s="136" t="s">
        <v>383</v>
      </c>
      <c r="I238" s="137"/>
      <c r="L238" s="31"/>
      <c r="M238" s="138"/>
      <c r="T238" s="52"/>
      <c r="AT238" s="16" t="s">
        <v>141</v>
      </c>
      <c r="AU238" s="16" t="s">
        <v>84</v>
      </c>
    </row>
    <row r="239" spans="2:47" s="1" customFormat="1" ht="11.25">
      <c r="B239" s="31"/>
      <c r="D239" s="139" t="s">
        <v>143</v>
      </c>
      <c r="F239" s="140" t="s">
        <v>384</v>
      </c>
      <c r="I239" s="137"/>
      <c r="L239" s="31"/>
      <c r="M239" s="138"/>
      <c r="T239" s="52"/>
      <c r="AT239" s="16" t="s">
        <v>143</v>
      </c>
      <c r="AU239" s="16" t="s">
        <v>84</v>
      </c>
    </row>
    <row r="240" spans="2:65" s="1" customFormat="1" ht="21.75" customHeight="1">
      <c r="B240" s="31"/>
      <c r="C240" s="122" t="s">
        <v>385</v>
      </c>
      <c r="D240" s="122" t="s">
        <v>134</v>
      </c>
      <c r="E240" s="123" t="s">
        <v>386</v>
      </c>
      <c r="F240" s="124" t="s">
        <v>387</v>
      </c>
      <c r="G240" s="125" t="s">
        <v>211</v>
      </c>
      <c r="H240" s="126">
        <v>26</v>
      </c>
      <c r="I240" s="127"/>
      <c r="J240" s="128">
        <f>ROUND(I240*H240,2)</f>
        <v>0</v>
      </c>
      <c r="K240" s="124" t="s">
        <v>138</v>
      </c>
      <c r="L240" s="31"/>
      <c r="M240" s="129" t="s">
        <v>19</v>
      </c>
      <c r="N240" s="130" t="s">
        <v>46</v>
      </c>
      <c r="P240" s="131">
        <f>O240*H240</f>
        <v>0</v>
      </c>
      <c r="Q240" s="131">
        <v>5E-05</v>
      </c>
      <c r="R240" s="131">
        <f>Q240*H240</f>
        <v>0.0013000000000000002</v>
      </c>
      <c r="S240" s="131">
        <v>0</v>
      </c>
      <c r="T240" s="132">
        <f>S240*H240</f>
        <v>0</v>
      </c>
      <c r="AR240" s="133" t="s">
        <v>199</v>
      </c>
      <c r="AT240" s="133" t="s">
        <v>134</v>
      </c>
      <c r="AU240" s="133" t="s">
        <v>84</v>
      </c>
      <c r="AY240" s="16" t="s">
        <v>131</v>
      </c>
      <c r="BE240" s="134">
        <f>IF(N240="základní",J240,0)</f>
        <v>0</v>
      </c>
      <c r="BF240" s="134">
        <f>IF(N240="snížená",J240,0)</f>
        <v>0</v>
      </c>
      <c r="BG240" s="134">
        <f>IF(N240="zákl. přenesená",J240,0)</f>
        <v>0</v>
      </c>
      <c r="BH240" s="134">
        <f>IF(N240="sníž. přenesená",J240,0)</f>
        <v>0</v>
      </c>
      <c r="BI240" s="134">
        <f>IF(N240="nulová",J240,0)</f>
        <v>0</v>
      </c>
      <c r="BJ240" s="16" t="s">
        <v>82</v>
      </c>
      <c r="BK240" s="134">
        <f>ROUND(I240*H240,2)</f>
        <v>0</v>
      </c>
      <c r="BL240" s="16" t="s">
        <v>199</v>
      </c>
      <c r="BM240" s="133" t="s">
        <v>388</v>
      </c>
    </row>
    <row r="241" spans="2:47" s="1" customFormat="1" ht="19.5">
      <c r="B241" s="31"/>
      <c r="D241" s="135" t="s">
        <v>141</v>
      </c>
      <c r="F241" s="136" t="s">
        <v>389</v>
      </c>
      <c r="I241" s="137"/>
      <c r="L241" s="31"/>
      <c r="M241" s="138"/>
      <c r="T241" s="52"/>
      <c r="AT241" s="16" t="s">
        <v>141</v>
      </c>
      <c r="AU241" s="16" t="s">
        <v>84</v>
      </c>
    </row>
    <row r="242" spans="2:47" s="1" customFormat="1" ht="11.25">
      <c r="B242" s="31"/>
      <c r="D242" s="139" t="s">
        <v>143</v>
      </c>
      <c r="F242" s="140" t="s">
        <v>390</v>
      </c>
      <c r="I242" s="137"/>
      <c r="L242" s="31"/>
      <c r="M242" s="138"/>
      <c r="T242" s="52"/>
      <c r="AT242" s="16" t="s">
        <v>143</v>
      </c>
      <c r="AU242" s="16" t="s">
        <v>84</v>
      </c>
    </row>
    <row r="243" spans="2:65" s="1" customFormat="1" ht="24.2" customHeight="1">
      <c r="B243" s="31"/>
      <c r="C243" s="122" t="s">
        <v>391</v>
      </c>
      <c r="D243" s="122" t="s">
        <v>134</v>
      </c>
      <c r="E243" s="123" t="s">
        <v>392</v>
      </c>
      <c r="F243" s="124" t="s">
        <v>393</v>
      </c>
      <c r="G243" s="125" t="s">
        <v>211</v>
      </c>
      <c r="H243" s="126">
        <v>24</v>
      </c>
      <c r="I243" s="127"/>
      <c r="J243" s="128">
        <f>ROUND(I243*H243,2)</f>
        <v>0</v>
      </c>
      <c r="K243" s="124" t="s">
        <v>138</v>
      </c>
      <c r="L243" s="31"/>
      <c r="M243" s="129" t="s">
        <v>19</v>
      </c>
      <c r="N243" s="130" t="s">
        <v>46</v>
      </c>
      <c r="P243" s="131">
        <f>O243*H243</f>
        <v>0</v>
      </c>
      <c r="Q243" s="131">
        <v>0.00024</v>
      </c>
      <c r="R243" s="131">
        <f>Q243*H243</f>
        <v>0.00576</v>
      </c>
      <c r="S243" s="131">
        <v>0</v>
      </c>
      <c r="T243" s="132">
        <f>S243*H243</f>
        <v>0</v>
      </c>
      <c r="AR243" s="133" t="s">
        <v>139</v>
      </c>
      <c r="AT243" s="133" t="s">
        <v>134</v>
      </c>
      <c r="AU243" s="133" t="s">
        <v>84</v>
      </c>
      <c r="AY243" s="16" t="s">
        <v>131</v>
      </c>
      <c r="BE243" s="134">
        <f>IF(N243="základní",J243,0)</f>
        <v>0</v>
      </c>
      <c r="BF243" s="134">
        <f>IF(N243="snížená",J243,0)</f>
        <v>0</v>
      </c>
      <c r="BG243" s="134">
        <f>IF(N243="zákl. přenesená",J243,0)</f>
        <v>0</v>
      </c>
      <c r="BH243" s="134">
        <f>IF(N243="sníž. přenesená",J243,0)</f>
        <v>0</v>
      </c>
      <c r="BI243" s="134">
        <f>IF(N243="nulová",J243,0)</f>
        <v>0</v>
      </c>
      <c r="BJ243" s="16" t="s">
        <v>82</v>
      </c>
      <c r="BK243" s="134">
        <f>ROUND(I243*H243,2)</f>
        <v>0</v>
      </c>
      <c r="BL243" s="16" t="s">
        <v>139</v>
      </c>
      <c r="BM243" s="133" t="s">
        <v>394</v>
      </c>
    </row>
    <row r="244" spans="2:47" s="1" customFormat="1" ht="19.5">
      <c r="B244" s="31"/>
      <c r="D244" s="135" t="s">
        <v>141</v>
      </c>
      <c r="F244" s="136" t="s">
        <v>395</v>
      </c>
      <c r="I244" s="137"/>
      <c r="L244" s="31"/>
      <c r="M244" s="138"/>
      <c r="T244" s="52"/>
      <c r="AT244" s="16" t="s">
        <v>141</v>
      </c>
      <c r="AU244" s="16" t="s">
        <v>84</v>
      </c>
    </row>
    <row r="245" spans="2:47" s="1" customFormat="1" ht="11.25">
      <c r="B245" s="31"/>
      <c r="D245" s="139" t="s">
        <v>143</v>
      </c>
      <c r="F245" s="140" t="s">
        <v>396</v>
      </c>
      <c r="I245" s="137"/>
      <c r="L245" s="31"/>
      <c r="M245" s="138"/>
      <c r="T245" s="52"/>
      <c r="AT245" s="16" t="s">
        <v>143</v>
      </c>
      <c r="AU245" s="16" t="s">
        <v>84</v>
      </c>
    </row>
    <row r="246" spans="2:65" s="1" customFormat="1" ht="16.5" customHeight="1">
      <c r="B246" s="31"/>
      <c r="C246" s="122" t="s">
        <v>397</v>
      </c>
      <c r="D246" s="122" t="s">
        <v>134</v>
      </c>
      <c r="E246" s="123" t="s">
        <v>398</v>
      </c>
      <c r="F246" s="124" t="s">
        <v>399</v>
      </c>
      <c r="G246" s="125" t="s">
        <v>296</v>
      </c>
      <c r="H246" s="156"/>
      <c r="I246" s="127"/>
      <c r="J246" s="128">
        <f>ROUND(I246*H246,2)</f>
        <v>0</v>
      </c>
      <c r="K246" s="124" t="s">
        <v>138</v>
      </c>
      <c r="L246" s="31"/>
      <c r="M246" s="129" t="s">
        <v>19</v>
      </c>
      <c r="N246" s="130" t="s">
        <v>46</v>
      </c>
      <c r="P246" s="131">
        <f>O246*H246</f>
        <v>0</v>
      </c>
      <c r="Q246" s="131">
        <v>0</v>
      </c>
      <c r="R246" s="131">
        <f>Q246*H246</f>
        <v>0</v>
      </c>
      <c r="S246" s="131">
        <v>0</v>
      </c>
      <c r="T246" s="132">
        <f>S246*H246</f>
        <v>0</v>
      </c>
      <c r="AR246" s="133" t="s">
        <v>199</v>
      </c>
      <c r="AT246" s="133" t="s">
        <v>134</v>
      </c>
      <c r="AU246" s="133" t="s">
        <v>84</v>
      </c>
      <c r="AY246" s="16" t="s">
        <v>131</v>
      </c>
      <c r="BE246" s="134">
        <f>IF(N246="základní",J246,0)</f>
        <v>0</v>
      </c>
      <c r="BF246" s="134">
        <f>IF(N246="snížená",J246,0)</f>
        <v>0</v>
      </c>
      <c r="BG246" s="134">
        <f>IF(N246="zákl. přenesená",J246,0)</f>
        <v>0</v>
      </c>
      <c r="BH246" s="134">
        <f>IF(N246="sníž. přenesená",J246,0)</f>
        <v>0</v>
      </c>
      <c r="BI246" s="134">
        <f>IF(N246="nulová",J246,0)</f>
        <v>0</v>
      </c>
      <c r="BJ246" s="16" t="s">
        <v>82</v>
      </c>
      <c r="BK246" s="134">
        <f>ROUND(I246*H246,2)</f>
        <v>0</v>
      </c>
      <c r="BL246" s="16" t="s">
        <v>199</v>
      </c>
      <c r="BM246" s="133" t="s">
        <v>400</v>
      </c>
    </row>
    <row r="247" spans="2:47" s="1" customFormat="1" ht="19.5">
      <c r="B247" s="31"/>
      <c r="D247" s="135" t="s">
        <v>141</v>
      </c>
      <c r="F247" s="136" t="s">
        <v>401</v>
      </c>
      <c r="I247" s="137"/>
      <c r="L247" s="31"/>
      <c r="M247" s="138"/>
      <c r="T247" s="52"/>
      <c r="AT247" s="16" t="s">
        <v>141</v>
      </c>
      <c r="AU247" s="16" t="s">
        <v>84</v>
      </c>
    </row>
    <row r="248" spans="2:47" s="1" customFormat="1" ht="11.25">
      <c r="B248" s="31"/>
      <c r="D248" s="139" t="s">
        <v>143</v>
      </c>
      <c r="F248" s="140" t="s">
        <v>402</v>
      </c>
      <c r="I248" s="137"/>
      <c r="L248" s="31"/>
      <c r="M248" s="138"/>
      <c r="T248" s="52"/>
      <c r="AT248" s="16" t="s">
        <v>143</v>
      </c>
      <c r="AU248" s="16" t="s">
        <v>84</v>
      </c>
    </row>
    <row r="249" spans="2:63" s="11" customFormat="1" ht="22.9" customHeight="1">
      <c r="B249" s="110"/>
      <c r="D249" s="111" t="s">
        <v>74</v>
      </c>
      <c r="E249" s="120" t="s">
        <v>403</v>
      </c>
      <c r="F249" s="120" t="s">
        <v>404</v>
      </c>
      <c r="I249" s="113"/>
      <c r="J249" s="121">
        <f>BK249</f>
        <v>0</v>
      </c>
      <c r="L249" s="110"/>
      <c r="M249" s="115"/>
      <c r="P249" s="116">
        <f>SUM(P250:P293)</f>
        <v>0</v>
      </c>
      <c r="R249" s="116">
        <f>SUM(R250:R293)</f>
        <v>0.05286</v>
      </c>
      <c r="T249" s="117">
        <f>SUM(T250:T293)</f>
        <v>0</v>
      </c>
      <c r="AR249" s="111" t="s">
        <v>84</v>
      </c>
      <c r="AT249" s="118" t="s">
        <v>74</v>
      </c>
      <c r="AU249" s="118" t="s">
        <v>82</v>
      </c>
      <c r="AY249" s="111" t="s">
        <v>131</v>
      </c>
      <c r="BK249" s="119">
        <f>SUM(BK250:BK293)</f>
        <v>0</v>
      </c>
    </row>
    <row r="250" spans="2:65" s="1" customFormat="1" ht="16.5" customHeight="1">
      <c r="B250" s="31"/>
      <c r="C250" s="122" t="s">
        <v>405</v>
      </c>
      <c r="D250" s="122" t="s">
        <v>134</v>
      </c>
      <c r="E250" s="123" t="s">
        <v>406</v>
      </c>
      <c r="F250" s="124" t="s">
        <v>407</v>
      </c>
      <c r="G250" s="125" t="s">
        <v>137</v>
      </c>
      <c r="H250" s="126">
        <v>27</v>
      </c>
      <c r="I250" s="127"/>
      <c r="J250" s="128">
        <f>ROUND(I250*H250,2)</f>
        <v>0</v>
      </c>
      <c r="K250" s="124" t="s">
        <v>138</v>
      </c>
      <c r="L250" s="31"/>
      <c r="M250" s="129" t="s">
        <v>19</v>
      </c>
      <c r="N250" s="130" t="s">
        <v>46</v>
      </c>
      <c r="P250" s="131">
        <f>O250*H250</f>
        <v>0</v>
      </c>
      <c r="Q250" s="131">
        <v>0.00014</v>
      </c>
      <c r="R250" s="131">
        <f>Q250*H250</f>
        <v>0.0037799999999999995</v>
      </c>
      <c r="S250" s="131">
        <v>0</v>
      </c>
      <c r="T250" s="132">
        <f>S250*H250</f>
        <v>0</v>
      </c>
      <c r="AR250" s="133" t="s">
        <v>199</v>
      </c>
      <c r="AT250" s="133" t="s">
        <v>134</v>
      </c>
      <c r="AU250" s="133" t="s">
        <v>84</v>
      </c>
      <c r="AY250" s="16" t="s">
        <v>131</v>
      </c>
      <c r="BE250" s="134">
        <f>IF(N250="základní",J250,0)</f>
        <v>0</v>
      </c>
      <c r="BF250" s="134">
        <f>IF(N250="snížená",J250,0)</f>
        <v>0</v>
      </c>
      <c r="BG250" s="134">
        <f>IF(N250="zákl. přenesená",J250,0)</f>
        <v>0</v>
      </c>
      <c r="BH250" s="134">
        <f>IF(N250="sníž. přenesená",J250,0)</f>
        <v>0</v>
      </c>
      <c r="BI250" s="134">
        <f>IF(N250="nulová",J250,0)</f>
        <v>0</v>
      </c>
      <c r="BJ250" s="16" t="s">
        <v>82</v>
      </c>
      <c r="BK250" s="134">
        <f>ROUND(I250*H250,2)</f>
        <v>0</v>
      </c>
      <c r="BL250" s="16" t="s">
        <v>199</v>
      </c>
      <c r="BM250" s="133" t="s">
        <v>408</v>
      </c>
    </row>
    <row r="251" spans="2:47" s="1" customFormat="1" ht="11.25">
      <c r="B251" s="31"/>
      <c r="D251" s="135" t="s">
        <v>141</v>
      </c>
      <c r="F251" s="136" t="s">
        <v>409</v>
      </c>
      <c r="I251" s="137"/>
      <c r="L251" s="31"/>
      <c r="M251" s="138"/>
      <c r="T251" s="52"/>
      <c r="AT251" s="16" t="s">
        <v>141</v>
      </c>
      <c r="AU251" s="16" t="s">
        <v>84</v>
      </c>
    </row>
    <row r="252" spans="2:47" s="1" customFormat="1" ht="11.25">
      <c r="B252" s="31"/>
      <c r="D252" s="139" t="s">
        <v>143</v>
      </c>
      <c r="F252" s="140" t="s">
        <v>410</v>
      </c>
      <c r="I252" s="137"/>
      <c r="L252" s="31"/>
      <c r="M252" s="138"/>
      <c r="T252" s="52"/>
      <c r="AT252" s="16" t="s">
        <v>143</v>
      </c>
      <c r="AU252" s="16" t="s">
        <v>84</v>
      </c>
    </row>
    <row r="253" spans="2:65" s="1" customFormat="1" ht="16.5" customHeight="1">
      <c r="B253" s="31"/>
      <c r="C253" s="122" t="s">
        <v>411</v>
      </c>
      <c r="D253" s="122" t="s">
        <v>134</v>
      </c>
      <c r="E253" s="123" t="s">
        <v>412</v>
      </c>
      <c r="F253" s="124" t="s">
        <v>413</v>
      </c>
      <c r="G253" s="125" t="s">
        <v>137</v>
      </c>
      <c r="H253" s="126">
        <v>2</v>
      </c>
      <c r="I253" s="127"/>
      <c r="J253" s="128">
        <f>ROUND(I253*H253,2)</f>
        <v>0</v>
      </c>
      <c r="K253" s="124" t="s">
        <v>138</v>
      </c>
      <c r="L253" s="31"/>
      <c r="M253" s="129" t="s">
        <v>19</v>
      </c>
      <c r="N253" s="130" t="s">
        <v>46</v>
      </c>
      <c r="P253" s="131">
        <f>O253*H253</f>
        <v>0</v>
      </c>
      <c r="Q253" s="131">
        <v>0.00053</v>
      </c>
      <c r="R253" s="131">
        <f>Q253*H253</f>
        <v>0.00106</v>
      </c>
      <c r="S253" s="131">
        <v>0</v>
      </c>
      <c r="T253" s="132">
        <f>S253*H253</f>
        <v>0</v>
      </c>
      <c r="AR253" s="133" t="s">
        <v>199</v>
      </c>
      <c r="AT253" s="133" t="s">
        <v>134</v>
      </c>
      <c r="AU253" s="133" t="s">
        <v>84</v>
      </c>
      <c r="AY253" s="16" t="s">
        <v>131</v>
      </c>
      <c r="BE253" s="134">
        <f>IF(N253="základní",J253,0)</f>
        <v>0</v>
      </c>
      <c r="BF253" s="134">
        <f>IF(N253="snížená",J253,0)</f>
        <v>0</v>
      </c>
      <c r="BG253" s="134">
        <f>IF(N253="zákl. přenesená",J253,0)</f>
        <v>0</v>
      </c>
      <c r="BH253" s="134">
        <f>IF(N253="sníž. přenesená",J253,0)</f>
        <v>0</v>
      </c>
      <c r="BI253" s="134">
        <f>IF(N253="nulová",J253,0)</f>
        <v>0</v>
      </c>
      <c r="BJ253" s="16" t="s">
        <v>82</v>
      </c>
      <c r="BK253" s="134">
        <f>ROUND(I253*H253,2)</f>
        <v>0</v>
      </c>
      <c r="BL253" s="16" t="s">
        <v>199</v>
      </c>
      <c r="BM253" s="133" t="s">
        <v>414</v>
      </c>
    </row>
    <row r="254" spans="2:47" s="1" customFormat="1" ht="11.25">
      <c r="B254" s="31"/>
      <c r="D254" s="135" t="s">
        <v>141</v>
      </c>
      <c r="F254" s="136" t="s">
        <v>415</v>
      </c>
      <c r="I254" s="137"/>
      <c r="L254" s="31"/>
      <c r="M254" s="138"/>
      <c r="T254" s="52"/>
      <c r="AT254" s="16" t="s">
        <v>141</v>
      </c>
      <c r="AU254" s="16" t="s">
        <v>84</v>
      </c>
    </row>
    <row r="255" spans="2:47" s="1" customFormat="1" ht="11.25">
      <c r="B255" s="31"/>
      <c r="D255" s="139" t="s">
        <v>143</v>
      </c>
      <c r="F255" s="140" t="s">
        <v>416</v>
      </c>
      <c r="I255" s="137"/>
      <c r="L255" s="31"/>
      <c r="M255" s="138"/>
      <c r="T255" s="52"/>
      <c r="AT255" s="16" t="s">
        <v>143</v>
      </c>
      <c r="AU255" s="16" t="s">
        <v>84</v>
      </c>
    </row>
    <row r="256" spans="2:65" s="1" customFormat="1" ht="16.5" customHeight="1">
      <c r="B256" s="31"/>
      <c r="C256" s="122" t="s">
        <v>417</v>
      </c>
      <c r="D256" s="122" t="s">
        <v>134</v>
      </c>
      <c r="E256" s="123" t="s">
        <v>418</v>
      </c>
      <c r="F256" s="124" t="s">
        <v>419</v>
      </c>
      <c r="G256" s="125" t="s">
        <v>137</v>
      </c>
      <c r="H256" s="126">
        <v>2</v>
      </c>
      <c r="I256" s="127"/>
      <c r="J256" s="128">
        <f>ROUND(I256*H256,2)</f>
        <v>0</v>
      </c>
      <c r="K256" s="124" t="s">
        <v>138</v>
      </c>
      <c r="L256" s="31"/>
      <c r="M256" s="129" t="s">
        <v>19</v>
      </c>
      <c r="N256" s="130" t="s">
        <v>46</v>
      </c>
      <c r="P256" s="131">
        <f>O256*H256</f>
        <v>0</v>
      </c>
      <c r="Q256" s="131">
        <v>0.00073</v>
      </c>
      <c r="R256" s="131">
        <f>Q256*H256</f>
        <v>0.00146</v>
      </c>
      <c r="S256" s="131">
        <v>0</v>
      </c>
      <c r="T256" s="132">
        <f>S256*H256</f>
        <v>0</v>
      </c>
      <c r="AR256" s="133" t="s">
        <v>199</v>
      </c>
      <c r="AT256" s="133" t="s">
        <v>134</v>
      </c>
      <c r="AU256" s="133" t="s">
        <v>84</v>
      </c>
      <c r="AY256" s="16" t="s">
        <v>131</v>
      </c>
      <c r="BE256" s="134">
        <f>IF(N256="základní",J256,0)</f>
        <v>0</v>
      </c>
      <c r="BF256" s="134">
        <f>IF(N256="snížená",J256,0)</f>
        <v>0</v>
      </c>
      <c r="BG256" s="134">
        <f>IF(N256="zákl. přenesená",J256,0)</f>
        <v>0</v>
      </c>
      <c r="BH256" s="134">
        <f>IF(N256="sníž. přenesená",J256,0)</f>
        <v>0</v>
      </c>
      <c r="BI256" s="134">
        <f>IF(N256="nulová",J256,0)</f>
        <v>0</v>
      </c>
      <c r="BJ256" s="16" t="s">
        <v>82</v>
      </c>
      <c r="BK256" s="134">
        <f>ROUND(I256*H256,2)</f>
        <v>0</v>
      </c>
      <c r="BL256" s="16" t="s">
        <v>199</v>
      </c>
      <c r="BM256" s="133" t="s">
        <v>420</v>
      </c>
    </row>
    <row r="257" spans="2:47" s="1" customFormat="1" ht="11.25">
      <c r="B257" s="31"/>
      <c r="D257" s="135" t="s">
        <v>141</v>
      </c>
      <c r="F257" s="136" t="s">
        <v>421</v>
      </c>
      <c r="I257" s="137"/>
      <c r="L257" s="31"/>
      <c r="M257" s="138"/>
      <c r="T257" s="52"/>
      <c r="AT257" s="16" t="s">
        <v>141</v>
      </c>
      <c r="AU257" s="16" t="s">
        <v>84</v>
      </c>
    </row>
    <row r="258" spans="2:47" s="1" customFormat="1" ht="11.25">
      <c r="B258" s="31"/>
      <c r="D258" s="139" t="s">
        <v>143</v>
      </c>
      <c r="F258" s="140" t="s">
        <v>422</v>
      </c>
      <c r="I258" s="137"/>
      <c r="L258" s="31"/>
      <c r="M258" s="138"/>
      <c r="T258" s="52"/>
      <c r="AT258" s="16" t="s">
        <v>143</v>
      </c>
      <c r="AU258" s="16" t="s">
        <v>84</v>
      </c>
    </row>
    <row r="259" spans="2:65" s="1" customFormat="1" ht="16.5" customHeight="1">
      <c r="B259" s="31"/>
      <c r="C259" s="122" t="s">
        <v>423</v>
      </c>
      <c r="D259" s="122" t="s">
        <v>134</v>
      </c>
      <c r="E259" s="123" t="s">
        <v>424</v>
      </c>
      <c r="F259" s="124" t="s">
        <v>425</v>
      </c>
      <c r="G259" s="125" t="s">
        <v>137</v>
      </c>
      <c r="H259" s="126">
        <v>4</v>
      </c>
      <c r="I259" s="127"/>
      <c r="J259" s="128">
        <f>ROUND(I259*H259,2)</f>
        <v>0</v>
      </c>
      <c r="K259" s="124" t="s">
        <v>138</v>
      </c>
      <c r="L259" s="31"/>
      <c r="M259" s="129" t="s">
        <v>19</v>
      </c>
      <c r="N259" s="130" t="s">
        <v>46</v>
      </c>
      <c r="P259" s="131">
        <f>O259*H259</f>
        <v>0</v>
      </c>
      <c r="Q259" s="131">
        <v>0.00025</v>
      </c>
      <c r="R259" s="131">
        <f>Q259*H259</f>
        <v>0.001</v>
      </c>
      <c r="S259" s="131">
        <v>0</v>
      </c>
      <c r="T259" s="132">
        <f>S259*H259</f>
        <v>0</v>
      </c>
      <c r="AR259" s="133" t="s">
        <v>199</v>
      </c>
      <c r="AT259" s="133" t="s">
        <v>134</v>
      </c>
      <c r="AU259" s="133" t="s">
        <v>84</v>
      </c>
      <c r="AY259" s="16" t="s">
        <v>131</v>
      </c>
      <c r="BE259" s="134">
        <f>IF(N259="základní",J259,0)</f>
        <v>0</v>
      </c>
      <c r="BF259" s="134">
        <f>IF(N259="snížená",J259,0)</f>
        <v>0</v>
      </c>
      <c r="BG259" s="134">
        <f>IF(N259="zákl. přenesená",J259,0)</f>
        <v>0</v>
      </c>
      <c r="BH259" s="134">
        <f>IF(N259="sníž. přenesená",J259,0)</f>
        <v>0</v>
      </c>
      <c r="BI259" s="134">
        <f>IF(N259="nulová",J259,0)</f>
        <v>0</v>
      </c>
      <c r="BJ259" s="16" t="s">
        <v>82</v>
      </c>
      <c r="BK259" s="134">
        <f>ROUND(I259*H259,2)</f>
        <v>0</v>
      </c>
      <c r="BL259" s="16" t="s">
        <v>199</v>
      </c>
      <c r="BM259" s="133" t="s">
        <v>426</v>
      </c>
    </row>
    <row r="260" spans="2:47" s="1" customFormat="1" ht="11.25">
      <c r="B260" s="31"/>
      <c r="D260" s="135" t="s">
        <v>141</v>
      </c>
      <c r="F260" s="136" t="s">
        <v>427</v>
      </c>
      <c r="I260" s="137"/>
      <c r="L260" s="31"/>
      <c r="M260" s="138"/>
      <c r="T260" s="52"/>
      <c r="AT260" s="16" t="s">
        <v>141</v>
      </c>
      <c r="AU260" s="16" t="s">
        <v>84</v>
      </c>
    </row>
    <row r="261" spans="2:47" s="1" customFormat="1" ht="11.25">
      <c r="B261" s="31"/>
      <c r="D261" s="139" t="s">
        <v>143</v>
      </c>
      <c r="F261" s="140" t="s">
        <v>428</v>
      </c>
      <c r="I261" s="137"/>
      <c r="L261" s="31"/>
      <c r="M261" s="138"/>
      <c r="T261" s="52"/>
      <c r="AT261" s="16" t="s">
        <v>143</v>
      </c>
      <c r="AU261" s="16" t="s">
        <v>84</v>
      </c>
    </row>
    <row r="262" spans="2:47" s="1" customFormat="1" ht="19.5">
      <c r="B262" s="31"/>
      <c r="D262" s="135" t="s">
        <v>145</v>
      </c>
      <c r="F262" s="141" t="s">
        <v>429</v>
      </c>
      <c r="I262" s="137"/>
      <c r="L262" s="31"/>
      <c r="M262" s="138"/>
      <c r="T262" s="52"/>
      <c r="AT262" s="16" t="s">
        <v>145</v>
      </c>
      <c r="AU262" s="16" t="s">
        <v>84</v>
      </c>
    </row>
    <row r="263" spans="2:65" s="1" customFormat="1" ht="16.5" customHeight="1">
      <c r="B263" s="31"/>
      <c r="C263" s="122" t="s">
        <v>430</v>
      </c>
      <c r="D263" s="122" t="s">
        <v>134</v>
      </c>
      <c r="E263" s="123" t="s">
        <v>431</v>
      </c>
      <c r="F263" s="124" t="s">
        <v>432</v>
      </c>
      <c r="G263" s="125" t="s">
        <v>137</v>
      </c>
      <c r="H263" s="126">
        <v>24</v>
      </c>
      <c r="I263" s="127"/>
      <c r="J263" s="128">
        <f>ROUND(I263*H263,2)</f>
        <v>0</v>
      </c>
      <c r="K263" s="124" t="s">
        <v>138</v>
      </c>
      <c r="L263" s="31"/>
      <c r="M263" s="129" t="s">
        <v>19</v>
      </c>
      <c r="N263" s="130" t="s">
        <v>46</v>
      </c>
      <c r="P263" s="131">
        <f>O263*H263</f>
        <v>0</v>
      </c>
      <c r="Q263" s="131">
        <v>0.00076</v>
      </c>
      <c r="R263" s="131">
        <f>Q263*H263</f>
        <v>0.01824</v>
      </c>
      <c r="S263" s="131">
        <v>0</v>
      </c>
      <c r="T263" s="132">
        <f>S263*H263</f>
        <v>0</v>
      </c>
      <c r="AR263" s="133" t="s">
        <v>199</v>
      </c>
      <c r="AT263" s="133" t="s">
        <v>134</v>
      </c>
      <c r="AU263" s="133" t="s">
        <v>84</v>
      </c>
      <c r="AY263" s="16" t="s">
        <v>131</v>
      </c>
      <c r="BE263" s="134">
        <f>IF(N263="základní",J263,0)</f>
        <v>0</v>
      </c>
      <c r="BF263" s="134">
        <f>IF(N263="snížená",J263,0)</f>
        <v>0</v>
      </c>
      <c r="BG263" s="134">
        <f>IF(N263="zákl. přenesená",J263,0)</f>
        <v>0</v>
      </c>
      <c r="BH263" s="134">
        <f>IF(N263="sníž. přenesená",J263,0)</f>
        <v>0</v>
      </c>
      <c r="BI263" s="134">
        <f>IF(N263="nulová",J263,0)</f>
        <v>0</v>
      </c>
      <c r="BJ263" s="16" t="s">
        <v>82</v>
      </c>
      <c r="BK263" s="134">
        <f>ROUND(I263*H263,2)</f>
        <v>0</v>
      </c>
      <c r="BL263" s="16" t="s">
        <v>199</v>
      </c>
      <c r="BM263" s="133" t="s">
        <v>433</v>
      </c>
    </row>
    <row r="264" spans="2:47" s="1" customFormat="1" ht="11.25">
      <c r="B264" s="31"/>
      <c r="D264" s="135" t="s">
        <v>141</v>
      </c>
      <c r="F264" s="136" t="s">
        <v>434</v>
      </c>
      <c r="I264" s="137"/>
      <c r="L264" s="31"/>
      <c r="M264" s="138"/>
      <c r="T264" s="52"/>
      <c r="AT264" s="16" t="s">
        <v>141</v>
      </c>
      <c r="AU264" s="16" t="s">
        <v>84</v>
      </c>
    </row>
    <row r="265" spans="2:47" s="1" customFormat="1" ht="11.25">
      <c r="B265" s="31"/>
      <c r="D265" s="139" t="s">
        <v>143</v>
      </c>
      <c r="F265" s="140" t="s">
        <v>435</v>
      </c>
      <c r="I265" s="137"/>
      <c r="L265" s="31"/>
      <c r="M265" s="138"/>
      <c r="T265" s="52"/>
      <c r="AT265" s="16" t="s">
        <v>143</v>
      </c>
      <c r="AU265" s="16" t="s">
        <v>84</v>
      </c>
    </row>
    <row r="266" spans="2:47" s="1" customFormat="1" ht="19.5">
      <c r="B266" s="31"/>
      <c r="D266" s="135" t="s">
        <v>145</v>
      </c>
      <c r="F266" s="141" t="s">
        <v>436</v>
      </c>
      <c r="I266" s="137"/>
      <c r="L266" s="31"/>
      <c r="M266" s="138"/>
      <c r="T266" s="52"/>
      <c r="AT266" s="16" t="s">
        <v>145</v>
      </c>
      <c r="AU266" s="16" t="s">
        <v>84</v>
      </c>
    </row>
    <row r="267" spans="2:65" s="1" customFormat="1" ht="16.5" customHeight="1">
      <c r="B267" s="31"/>
      <c r="C267" s="122" t="s">
        <v>437</v>
      </c>
      <c r="D267" s="122" t="s">
        <v>134</v>
      </c>
      <c r="E267" s="123" t="s">
        <v>438</v>
      </c>
      <c r="F267" s="124" t="s">
        <v>439</v>
      </c>
      <c r="G267" s="125" t="s">
        <v>137</v>
      </c>
      <c r="H267" s="126">
        <v>6</v>
      </c>
      <c r="I267" s="127"/>
      <c r="J267" s="128">
        <f>ROUND(I267*H267,2)</f>
        <v>0</v>
      </c>
      <c r="K267" s="124" t="s">
        <v>138</v>
      </c>
      <c r="L267" s="31"/>
      <c r="M267" s="129" t="s">
        <v>19</v>
      </c>
      <c r="N267" s="130" t="s">
        <v>46</v>
      </c>
      <c r="P267" s="131">
        <f>O267*H267</f>
        <v>0</v>
      </c>
      <c r="Q267" s="131">
        <v>0.00022</v>
      </c>
      <c r="R267" s="131">
        <f>Q267*H267</f>
        <v>0.00132</v>
      </c>
      <c r="S267" s="131">
        <v>0</v>
      </c>
      <c r="T267" s="132">
        <f>S267*H267</f>
        <v>0</v>
      </c>
      <c r="AR267" s="133" t="s">
        <v>199</v>
      </c>
      <c r="AT267" s="133" t="s">
        <v>134</v>
      </c>
      <c r="AU267" s="133" t="s">
        <v>84</v>
      </c>
      <c r="AY267" s="16" t="s">
        <v>131</v>
      </c>
      <c r="BE267" s="134">
        <f>IF(N267="základní",J267,0)</f>
        <v>0</v>
      </c>
      <c r="BF267" s="134">
        <f>IF(N267="snížená",J267,0)</f>
        <v>0</v>
      </c>
      <c r="BG267" s="134">
        <f>IF(N267="zákl. přenesená",J267,0)</f>
        <v>0</v>
      </c>
      <c r="BH267" s="134">
        <f>IF(N267="sníž. přenesená",J267,0)</f>
        <v>0</v>
      </c>
      <c r="BI267" s="134">
        <f>IF(N267="nulová",J267,0)</f>
        <v>0</v>
      </c>
      <c r="BJ267" s="16" t="s">
        <v>82</v>
      </c>
      <c r="BK267" s="134">
        <f>ROUND(I267*H267,2)</f>
        <v>0</v>
      </c>
      <c r="BL267" s="16" t="s">
        <v>199</v>
      </c>
      <c r="BM267" s="133" t="s">
        <v>440</v>
      </c>
    </row>
    <row r="268" spans="2:47" s="1" customFormat="1" ht="11.25">
      <c r="B268" s="31"/>
      <c r="D268" s="135" t="s">
        <v>141</v>
      </c>
      <c r="F268" s="136" t="s">
        <v>441</v>
      </c>
      <c r="I268" s="137"/>
      <c r="L268" s="31"/>
      <c r="M268" s="138"/>
      <c r="T268" s="52"/>
      <c r="AT268" s="16" t="s">
        <v>141</v>
      </c>
      <c r="AU268" s="16" t="s">
        <v>84</v>
      </c>
    </row>
    <row r="269" spans="2:47" s="1" customFormat="1" ht="11.25">
      <c r="B269" s="31"/>
      <c r="D269" s="139" t="s">
        <v>143</v>
      </c>
      <c r="F269" s="140" t="s">
        <v>442</v>
      </c>
      <c r="I269" s="137"/>
      <c r="L269" s="31"/>
      <c r="M269" s="138"/>
      <c r="T269" s="52"/>
      <c r="AT269" s="16" t="s">
        <v>143</v>
      </c>
      <c r="AU269" s="16" t="s">
        <v>84</v>
      </c>
    </row>
    <row r="270" spans="2:65" s="1" customFormat="1" ht="24.2" customHeight="1">
      <c r="B270" s="31"/>
      <c r="C270" s="122" t="s">
        <v>443</v>
      </c>
      <c r="D270" s="122" t="s">
        <v>134</v>
      </c>
      <c r="E270" s="123" t="s">
        <v>444</v>
      </c>
      <c r="F270" s="124" t="s">
        <v>445</v>
      </c>
      <c r="G270" s="125" t="s">
        <v>137</v>
      </c>
      <c r="H270" s="126">
        <v>2</v>
      </c>
      <c r="I270" s="127"/>
      <c r="J270" s="128">
        <f>ROUND(I270*H270,2)</f>
        <v>0</v>
      </c>
      <c r="K270" s="124" t="s">
        <v>138</v>
      </c>
      <c r="L270" s="31"/>
      <c r="M270" s="129" t="s">
        <v>19</v>
      </c>
      <c r="N270" s="130" t="s">
        <v>46</v>
      </c>
      <c r="P270" s="131">
        <f>O270*H270</f>
        <v>0</v>
      </c>
      <c r="Q270" s="131">
        <v>0.00057</v>
      </c>
      <c r="R270" s="131">
        <f>Q270*H270</f>
        <v>0.00114</v>
      </c>
      <c r="S270" s="131">
        <v>0</v>
      </c>
      <c r="T270" s="132">
        <f>S270*H270</f>
        <v>0</v>
      </c>
      <c r="AR270" s="133" t="s">
        <v>199</v>
      </c>
      <c r="AT270" s="133" t="s">
        <v>134</v>
      </c>
      <c r="AU270" s="133" t="s">
        <v>84</v>
      </c>
      <c r="AY270" s="16" t="s">
        <v>131</v>
      </c>
      <c r="BE270" s="134">
        <f>IF(N270="základní",J270,0)</f>
        <v>0</v>
      </c>
      <c r="BF270" s="134">
        <f>IF(N270="snížená",J270,0)</f>
        <v>0</v>
      </c>
      <c r="BG270" s="134">
        <f>IF(N270="zákl. přenesená",J270,0)</f>
        <v>0</v>
      </c>
      <c r="BH270" s="134">
        <f>IF(N270="sníž. přenesená",J270,0)</f>
        <v>0</v>
      </c>
      <c r="BI270" s="134">
        <f>IF(N270="nulová",J270,0)</f>
        <v>0</v>
      </c>
      <c r="BJ270" s="16" t="s">
        <v>82</v>
      </c>
      <c r="BK270" s="134">
        <f>ROUND(I270*H270,2)</f>
        <v>0</v>
      </c>
      <c r="BL270" s="16" t="s">
        <v>199</v>
      </c>
      <c r="BM270" s="133" t="s">
        <v>446</v>
      </c>
    </row>
    <row r="271" spans="2:47" s="1" customFormat="1" ht="11.25">
      <c r="B271" s="31"/>
      <c r="D271" s="135" t="s">
        <v>141</v>
      </c>
      <c r="F271" s="136" t="s">
        <v>447</v>
      </c>
      <c r="I271" s="137"/>
      <c r="L271" s="31"/>
      <c r="M271" s="138"/>
      <c r="T271" s="52"/>
      <c r="AT271" s="16" t="s">
        <v>141</v>
      </c>
      <c r="AU271" s="16" t="s">
        <v>84</v>
      </c>
    </row>
    <row r="272" spans="2:47" s="1" customFormat="1" ht="11.25">
      <c r="B272" s="31"/>
      <c r="D272" s="139" t="s">
        <v>143</v>
      </c>
      <c r="F272" s="140" t="s">
        <v>448</v>
      </c>
      <c r="I272" s="137"/>
      <c r="L272" s="31"/>
      <c r="M272" s="138"/>
      <c r="T272" s="52"/>
      <c r="AT272" s="16" t="s">
        <v>143</v>
      </c>
      <c r="AU272" s="16" t="s">
        <v>84</v>
      </c>
    </row>
    <row r="273" spans="2:65" s="1" customFormat="1" ht="16.5" customHeight="1">
      <c r="B273" s="31"/>
      <c r="C273" s="122" t="s">
        <v>449</v>
      </c>
      <c r="D273" s="122" t="s">
        <v>134</v>
      </c>
      <c r="E273" s="123" t="s">
        <v>450</v>
      </c>
      <c r="F273" s="124" t="s">
        <v>451</v>
      </c>
      <c r="G273" s="125" t="s">
        <v>137</v>
      </c>
      <c r="H273" s="126">
        <v>1</v>
      </c>
      <c r="I273" s="127"/>
      <c r="J273" s="128">
        <f>ROUND(I273*H273,2)</f>
        <v>0</v>
      </c>
      <c r="K273" s="124" t="s">
        <v>138</v>
      </c>
      <c r="L273" s="31"/>
      <c r="M273" s="129" t="s">
        <v>19</v>
      </c>
      <c r="N273" s="130" t="s">
        <v>46</v>
      </c>
      <c r="P273" s="131">
        <f>O273*H273</f>
        <v>0</v>
      </c>
      <c r="Q273" s="131">
        <v>0.00035</v>
      </c>
      <c r="R273" s="131">
        <f>Q273*H273</f>
        <v>0.00035</v>
      </c>
      <c r="S273" s="131">
        <v>0</v>
      </c>
      <c r="T273" s="132">
        <f>S273*H273</f>
        <v>0</v>
      </c>
      <c r="AR273" s="133" t="s">
        <v>199</v>
      </c>
      <c r="AT273" s="133" t="s">
        <v>134</v>
      </c>
      <c r="AU273" s="133" t="s">
        <v>84</v>
      </c>
      <c r="AY273" s="16" t="s">
        <v>131</v>
      </c>
      <c r="BE273" s="134">
        <f>IF(N273="základní",J273,0)</f>
        <v>0</v>
      </c>
      <c r="BF273" s="134">
        <f>IF(N273="snížená",J273,0)</f>
        <v>0</v>
      </c>
      <c r="BG273" s="134">
        <f>IF(N273="zákl. přenesená",J273,0)</f>
        <v>0</v>
      </c>
      <c r="BH273" s="134">
        <f>IF(N273="sníž. přenesená",J273,0)</f>
        <v>0</v>
      </c>
      <c r="BI273" s="134">
        <f>IF(N273="nulová",J273,0)</f>
        <v>0</v>
      </c>
      <c r="BJ273" s="16" t="s">
        <v>82</v>
      </c>
      <c r="BK273" s="134">
        <f>ROUND(I273*H273,2)</f>
        <v>0</v>
      </c>
      <c r="BL273" s="16" t="s">
        <v>199</v>
      </c>
      <c r="BM273" s="133" t="s">
        <v>452</v>
      </c>
    </row>
    <row r="274" spans="2:47" s="1" customFormat="1" ht="11.25">
      <c r="B274" s="31"/>
      <c r="D274" s="135" t="s">
        <v>141</v>
      </c>
      <c r="F274" s="136" t="s">
        <v>453</v>
      </c>
      <c r="I274" s="137"/>
      <c r="L274" s="31"/>
      <c r="M274" s="138"/>
      <c r="T274" s="52"/>
      <c r="AT274" s="16" t="s">
        <v>141</v>
      </c>
      <c r="AU274" s="16" t="s">
        <v>84</v>
      </c>
    </row>
    <row r="275" spans="2:47" s="1" customFormat="1" ht="11.25">
      <c r="B275" s="31"/>
      <c r="D275" s="139" t="s">
        <v>143</v>
      </c>
      <c r="F275" s="140" t="s">
        <v>454</v>
      </c>
      <c r="I275" s="137"/>
      <c r="L275" s="31"/>
      <c r="M275" s="138"/>
      <c r="T275" s="52"/>
      <c r="AT275" s="16" t="s">
        <v>143</v>
      </c>
      <c r="AU275" s="16" t="s">
        <v>84</v>
      </c>
    </row>
    <row r="276" spans="2:65" s="1" customFormat="1" ht="16.5" customHeight="1">
      <c r="B276" s="31"/>
      <c r="C276" s="122" t="s">
        <v>455</v>
      </c>
      <c r="D276" s="122" t="s">
        <v>134</v>
      </c>
      <c r="E276" s="123" t="s">
        <v>456</v>
      </c>
      <c r="F276" s="124" t="s">
        <v>457</v>
      </c>
      <c r="G276" s="125" t="s">
        <v>137</v>
      </c>
      <c r="H276" s="126">
        <v>12</v>
      </c>
      <c r="I276" s="127"/>
      <c r="J276" s="128">
        <f>ROUND(I276*H276,2)</f>
        <v>0</v>
      </c>
      <c r="K276" s="124" t="s">
        <v>138</v>
      </c>
      <c r="L276" s="31"/>
      <c r="M276" s="129" t="s">
        <v>19</v>
      </c>
      <c r="N276" s="130" t="s">
        <v>46</v>
      </c>
      <c r="P276" s="131">
        <f>O276*H276</f>
        <v>0</v>
      </c>
      <c r="Q276" s="131">
        <v>0.00055</v>
      </c>
      <c r="R276" s="131">
        <f>Q276*H276</f>
        <v>0.0066</v>
      </c>
      <c r="S276" s="131">
        <v>0</v>
      </c>
      <c r="T276" s="132">
        <f>S276*H276</f>
        <v>0</v>
      </c>
      <c r="AR276" s="133" t="s">
        <v>199</v>
      </c>
      <c r="AT276" s="133" t="s">
        <v>134</v>
      </c>
      <c r="AU276" s="133" t="s">
        <v>84</v>
      </c>
      <c r="AY276" s="16" t="s">
        <v>131</v>
      </c>
      <c r="BE276" s="134">
        <f>IF(N276="základní",J276,0)</f>
        <v>0</v>
      </c>
      <c r="BF276" s="134">
        <f>IF(N276="snížená",J276,0)</f>
        <v>0</v>
      </c>
      <c r="BG276" s="134">
        <f>IF(N276="zákl. přenesená",J276,0)</f>
        <v>0</v>
      </c>
      <c r="BH276" s="134">
        <f>IF(N276="sníž. přenesená",J276,0)</f>
        <v>0</v>
      </c>
      <c r="BI276" s="134">
        <f>IF(N276="nulová",J276,0)</f>
        <v>0</v>
      </c>
      <c r="BJ276" s="16" t="s">
        <v>82</v>
      </c>
      <c r="BK276" s="134">
        <f>ROUND(I276*H276,2)</f>
        <v>0</v>
      </c>
      <c r="BL276" s="16" t="s">
        <v>199</v>
      </c>
      <c r="BM276" s="133" t="s">
        <v>458</v>
      </c>
    </row>
    <row r="277" spans="2:47" s="1" customFormat="1" ht="11.25">
      <c r="B277" s="31"/>
      <c r="D277" s="135" t="s">
        <v>141</v>
      </c>
      <c r="F277" s="136" t="s">
        <v>459</v>
      </c>
      <c r="I277" s="137"/>
      <c r="L277" s="31"/>
      <c r="M277" s="138"/>
      <c r="T277" s="52"/>
      <c r="AT277" s="16" t="s">
        <v>141</v>
      </c>
      <c r="AU277" s="16" t="s">
        <v>84</v>
      </c>
    </row>
    <row r="278" spans="2:47" s="1" customFormat="1" ht="11.25">
      <c r="B278" s="31"/>
      <c r="D278" s="139" t="s">
        <v>143</v>
      </c>
      <c r="F278" s="140" t="s">
        <v>460</v>
      </c>
      <c r="I278" s="137"/>
      <c r="L278" s="31"/>
      <c r="M278" s="138"/>
      <c r="T278" s="52"/>
      <c r="AT278" s="16" t="s">
        <v>143</v>
      </c>
      <c r="AU278" s="16" t="s">
        <v>84</v>
      </c>
    </row>
    <row r="279" spans="2:65" s="1" customFormat="1" ht="16.5" customHeight="1">
      <c r="B279" s="31"/>
      <c r="C279" s="122" t="s">
        <v>461</v>
      </c>
      <c r="D279" s="122" t="s">
        <v>134</v>
      </c>
      <c r="E279" s="123" t="s">
        <v>462</v>
      </c>
      <c r="F279" s="124" t="s">
        <v>463</v>
      </c>
      <c r="G279" s="125" t="s">
        <v>137</v>
      </c>
      <c r="H279" s="126">
        <v>8</v>
      </c>
      <c r="I279" s="127"/>
      <c r="J279" s="128">
        <f>ROUND(I279*H279,2)</f>
        <v>0</v>
      </c>
      <c r="K279" s="124" t="s">
        <v>138</v>
      </c>
      <c r="L279" s="31"/>
      <c r="M279" s="129" t="s">
        <v>19</v>
      </c>
      <c r="N279" s="130" t="s">
        <v>46</v>
      </c>
      <c r="P279" s="131">
        <f>O279*H279</f>
        <v>0</v>
      </c>
      <c r="Q279" s="131">
        <v>0.00119</v>
      </c>
      <c r="R279" s="131">
        <f>Q279*H279</f>
        <v>0.00952</v>
      </c>
      <c r="S279" s="131">
        <v>0</v>
      </c>
      <c r="T279" s="132">
        <f>S279*H279</f>
        <v>0</v>
      </c>
      <c r="AR279" s="133" t="s">
        <v>199</v>
      </c>
      <c r="AT279" s="133" t="s">
        <v>134</v>
      </c>
      <c r="AU279" s="133" t="s">
        <v>84</v>
      </c>
      <c r="AY279" s="16" t="s">
        <v>131</v>
      </c>
      <c r="BE279" s="134">
        <f>IF(N279="základní",J279,0)</f>
        <v>0</v>
      </c>
      <c r="BF279" s="134">
        <f>IF(N279="snížená",J279,0)</f>
        <v>0</v>
      </c>
      <c r="BG279" s="134">
        <f>IF(N279="zákl. přenesená",J279,0)</f>
        <v>0</v>
      </c>
      <c r="BH279" s="134">
        <f>IF(N279="sníž. přenesená",J279,0)</f>
        <v>0</v>
      </c>
      <c r="BI279" s="134">
        <f>IF(N279="nulová",J279,0)</f>
        <v>0</v>
      </c>
      <c r="BJ279" s="16" t="s">
        <v>82</v>
      </c>
      <c r="BK279" s="134">
        <f>ROUND(I279*H279,2)</f>
        <v>0</v>
      </c>
      <c r="BL279" s="16" t="s">
        <v>199</v>
      </c>
      <c r="BM279" s="133" t="s">
        <v>464</v>
      </c>
    </row>
    <row r="280" spans="2:47" s="1" customFormat="1" ht="11.25">
      <c r="B280" s="31"/>
      <c r="D280" s="135" t="s">
        <v>141</v>
      </c>
      <c r="F280" s="136" t="s">
        <v>465</v>
      </c>
      <c r="I280" s="137"/>
      <c r="L280" s="31"/>
      <c r="M280" s="138"/>
      <c r="T280" s="52"/>
      <c r="AT280" s="16" t="s">
        <v>141</v>
      </c>
      <c r="AU280" s="16" t="s">
        <v>84</v>
      </c>
    </row>
    <row r="281" spans="2:47" s="1" customFormat="1" ht="11.25">
      <c r="B281" s="31"/>
      <c r="D281" s="139" t="s">
        <v>143</v>
      </c>
      <c r="F281" s="140" t="s">
        <v>466</v>
      </c>
      <c r="I281" s="137"/>
      <c r="L281" s="31"/>
      <c r="M281" s="138"/>
      <c r="T281" s="52"/>
      <c r="AT281" s="16" t="s">
        <v>143</v>
      </c>
      <c r="AU281" s="16" t="s">
        <v>84</v>
      </c>
    </row>
    <row r="282" spans="2:65" s="1" customFormat="1" ht="16.5" customHeight="1">
      <c r="B282" s="31"/>
      <c r="C282" s="122" t="s">
        <v>467</v>
      </c>
      <c r="D282" s="122" t="s">
        <v>134</v>
      </c>
      <c r="E282" s="123" t="s">
        <v>468</v>
      </c>
      <c r="F282" s="124" t="s">
        <v>469</v>
      </c>
      <c r="G282" s="125" t="s">
        <v>137</v>
      </c>
      <c r="H282" s="126">
        <v>2</v>
      </c>
      <c r="I282" s="127"/>
      <c r="J282" s="128">
        <f>ROUND(I282*H282,2)</f>
        <v>0</v>
      </c>
      <c r="K282" s="124" t="s">
        <v>138</v>
      </c>
      <c r="L282" s="31"/>
      <c r="M282" s="129" t="s">
        <v>19</v>
      </c>
      <c r="N282" s="130" t="s">
        <v>46</v>
      </c>
      <c r="P282" s="131">
        <f>O282*H282</f>
        <v>0</v>
      </c>
      <c r="Q282" s="131">
        <v>0.00146</v>
      </c>
      <c r="R282" s="131">
        <f>Q282*H282</f>
        <v>0.00292</v>
      </c>
      <c r="S282" s="131">
        <v>0</v>
      </c>
      <c r="T282" s="132">
        <f>S282*H282</f>
        <v>0</v>
      </c>
      <c r="AR282" s="133" t="s">
        <v>199</v>
      </c>
      <c r="AT282" s="133" t="s">
        <v>134</v>
      </c>
      <c r="AU282" s="133" t="s">
        <v>84</v>
      </c>
      <c r="AY282" s="16" t="s">
        <v>131</v>
      </c>
      <c r="BE282" s="134">
        <f>IF(N282="základní",J282,0)</f>
        <v>0</v>
      </c>
      <c r="BF282" s="134">
        <f>IF(N282="snížená",J282,0)</f>
        <v>0</v>
      </c>
      <c r="BG282" s="134">
        <f>IF(N282="zákl. přenesená",J282,0)</f>
        <v>0</v>
      </c>
      <c r="BH282" s="134">
        <f>IF(N282="sníž. přenesená",J282,0)</f>
        <v>0</v>
      </c>
      <c r="BI282" s="134">
        <f>IF(N282="nulová",J282,0)</f>
        <v>0</v>
      </c>
      <c r="BJ282" s="16" t="s">
        <v>82</v>
      </c>
      <c r="BK282" s="134">
        <f>ROUND(I282*H282,2)</f>
        <v>0</v>
      </c>
      <c r="BL282" s="16" t="s">
        <v>199</v>
      </c>
      <c r="BM282" s="133" t="s">
        <v>470</v>
      </c>
    </row>
    <row r="283" spans="2:47" s="1" customFormat="1" ht="11.25">
      <c r="B283" s="31"/>
      <c r="D283" s="135" t="s">
        <v>141</v>
      </c>
      <c r="F283" s="136" t="s">
        <v>471</v>
      </c>
      <c r="I283" s="137"/>
      <c r="L283" s="31"/>
      <c r="M283" s="138"/>
      <c r="T283" s="52"/>
      <c r="AT283" s="16" t="s">
        <v>141</v>
      </c>
      <c r="AU283" s="16" t="s">
        <v>84</v>
      </c>
    </row>
    <row r="284" spans="2:47" s="1" customFormat="1" ht="11.25">
      <c r="B284" s="31"/>
      <c r="D284" s="139" t="s">
        <v>143</v>
      </c>
      <c r="F284" s="140" t="s">
        <v>472</v>
      </c>
      <c r="I284" s="137"/>
      <c r="L284" s="31"/>
      <c r="M284" s="138"/>
      <c r="T284" s="52"/>
      <c r="AT284" s="16" t="s">
        <v>143</v>
      </c>
      <c r="AU284" s="16" t="s">
        <v>84</v>
      </c>
    </row>
    <row r="285" spans="2:65" s="1" customFormat="1" ht="16.5" customHeight="1">
      <c r="B285" s="31"/>
      <c r="C285" s="122" t="s">
        <v>473</v>
      </c>
      <c r="D285" s="122" t="s">
        <v>134</v>
      </c>
      <c r="E285" s="123" t="s">
        <v>474</v>
      </c>
      <c r="F285" s="124" t="s">
        <v>475</v>
      </c>
      <c r="G285" s="125" t="s">
        <v>137</v>
      </c>
      <c r="H285" s="126">
        <v>2</v>
      </c>
      <c r="I285" s="127"/>
      <c r="J285" s="128">
        <f>ROUND(I285*H285,2)</f>
        <v>0</v>
      </c>
      <c r="K285" s="124" t="s">
        <v>138</v>
      </c>
      <c r="L285" s="31"/>
      <c r="M285" s="129" t="s">
        <v>19</v>
      </c>
      <c r="N285" s="130" t="s">
        <v>46</v>
      </c>
      <c r="P285" s="131">
        <f>O285*H285</f>
        <v>0</v>
      </c>
      <c r="Q285" s="131">
        <v>0.00053</v>
      </c>
      <c r="R285" s="131">
        <f>Q285*H285</f>
        <v>0.00106</v>
      </c>
      <c r="S285" s="131">
        <v>0</v>
      </c>
      <c r="T285" s="132">
        <f>S285*H285</f>
        <v>0</v>
      </c>
      <c r="AR285" s="133" t="s">
        <v>199</v>
      </c>
      <c r="AT285" s="133" t="s">
        <v>134</v>
      </c>
      <c r="AU285" s="133" t="s">
        <v>84</v>
      </c>
      <c r="AY285" s="16" t="s">
        <v>131</v>
      </c>
      <c r="BE285" s="134">
        <f>IF(N285="základní",J285,0)</f>
        <v>0</v>
      </c>
      <c r="BF285" s="134">
        <f>IF(N285="snížená",J285,0)</f>
        <v>0</v>
      </c>
      <c r="BG285" s="134">
        <f>IF(N285="zákl. přenesená",J285,0)</f>
        <v>0</v>
      </c>
      <c r="BH285" s="134">
        <f>IF(N285="sníž. přenesená",J285,0)</f>
        <v>0</v>
      </c>
      <c r="BI285" s="134">
        <f>IF(N285="nulová",J285,0)</f>
        <v>0</v>
      </c>
      <c r="BJ285" s="16" t="s">
        <v>82</v>
      </c>
      <c r="BK285" s="134">
        <f>ROUND(I285*H285,2)</f>
        <v>0</v>
      </c>
      <c r="BL285" s="16" t="s">
        <v>199</v>
      </c>
      <c r="BM285" s="133" t="s">
        <v>476</v>
      </c>
    </row>
    <row r="286" spans="2:47" s="1" customFormat="1" ht="11.25">
      <c r="B286" s="31"/>
      <c r="D286" s="135" t="s">
        <v>141</v>
      </c>
      <c r="F286" s="136" t="s">
        <v>477</v>
      </c>
      <c r="I286" s="137"/>
      <c r="L286" s="31"/>
      <c r="M286" s="138"/>
      <c r="T286" s="52"/>
      <c r="AT286" s="16" t="s">
        <v>141</v>
      </c>
      <c r="AU286" s="16" t="s">
        <v>84</v>
      </c>
    </row>
    <row r="287" spans="2:47" s="1" customFormat="1" ht="11.25">
      <c r="B287" s="31"/>
      <c r="D287" s="139" t="s">
        <v>143</v>
      </c>
      <c r="F287" s="140" t="s">
        <v>478</v>
      </c>
      <c r="I287" s="137"/>
      <c r="L287" s="31"/>
      <c r="M287" s="138"/>
      <c r="T287" s="52"/>
      <c r="AT287" s="16" t="s">
        <v>143</v>
      </c>
      <c r="AU287" s="16" t="s">
        <v>84</v>
      </c>
    </row>
    <row r="288" spans="2:65" s="1" customFormat="1" ht="16.5" customHeight="1">
      <c r="B288" s="31"/>
      <c r="C288" s="122" t="s">
        <v>479</v>
      </c>
      <c r="D288" s="122" t="s">
        <v>134</v>
      </c>
      <c r="E288" s="123" t="s">
        <v>480</v>
      </c>
      <c r="F288" s="124" t="s">
        <v>481</v>
      </c>
      <c r="G288" s="125" t="s">
        <v>137</v>
      </c>
      <c r="H288" s="126">
        <v>3</v>
      </c>
      <c r="I288" s="127"/>
      <c r="J288" s="128">
        <f>ROUND(I288*H288,2)</f>
        <v>0</v>
      </c>
      <c r="K288" s="124" t="s">
        <v>138</v>
      </c>
      <c r="L288" s="31"/>
      <c r="M288" s="129" t="s">
        <v>19</v>
      </c>
      <c r="N288" s="130" t="s">
        <v>46</v>
      </c>
      <c r="P288" s="131">
        <f>O288*H288</f>
        <v>0</v>
      </c>
      <c r="Q288" s="131">
        <v>0.00147</v>
      </c>
      <c r="R288" s="131">
        <f>Q288*H288</f>
        <v>0.00441</v>
      </c>
      <c r="S288" s="131">
        <v>0</v>
      </c>
      <c r="T288" s="132">
        <f>S288*H288</f>
        <v>0</v>
      </c>
      <c r="AR288" s="133" t="s">
        <v>199</v>
      </c>
      <c r="AT288" s="133" t="s">
        <v>134</v>
      </c>
      <c r="AU288" s="133" t="s">
        <v>84</v>
      </c>
      <c r="AY288" s="16" t="s">
        <v>131</v>
      </c>
      <c r="BE288" s="134">
        <f>IF(N288="základní",J288,0)</f>
        <v>0</v>
      </c>
      <c r="BF288" s="134">
        <f>IF(N288="snížená",J288,0)</f>
        <v>0</v>
      </c>
      <c r="BG288" s="134">
        <f>IF(N288="zákl. přenesená",J288,0)</f>
        <v>0</v>
      </c>
      <c r="BH288" s="134">
        <f>IF(N288="sníž. přenesená",J288,0)</f>
        <v>0</v>
      </c>
      <c r="BI288" s="134">
        <f>IF(N288="nulová",J288,0)</f>
        <v>0</v>
      </c>
      <c r="BJ288" s="16" t="s">
        <v>82</v>
      </c>
      <c r="BK288" s="134">
        <f>ROUND(I288*H288,2)</f>
        <v>0</v>
      </c>
      <c r="BL288" s="16" t="s">
        <v>199</v>
      </c>
      <c r="BM288" s="133" t="s">
        <v>482</v>
      </c>
    </row>
    <row r="289" spans="2:47" s="1" customFormat="1" ht="11.25">
      <c r="B289" s="31"/>
      <c r="D289" s="135" t="s">
        <v>141</v>
      </c>
      <c r="F289" s="136" t="s">
        <v>483</v>
      </c>
      <c r="I289" s="137"/>
      <c r="L289" s="31"/>
      <c r="M289" s="138"/>
      <c r="T289" s="52"/>
      <c r="AT289" s="16" t="s">
        <v>141</v>
      </c>
      <c r="AU289" s="16" t="s">
        <v>84</v>
      </c>
    </row>
    <row r="290" spans="2:47" s="1" customFormat="1" ht="11.25">
      <c r="B290" s="31"/>
      <c r="D290" s="139" t="s">
        <v>143</v>
      </c>
      <c r="F290" s="140" t="s">
        <v>484</v>
      </c>
      <c r="I290" s="137"/>
      <c r="L290" s="31"/>
      <c r="M290" s="138"/>
      <c r="T290" s="52"/>
      <c r="AT290" s="16" t="s">
        <v>143</v>
      </c>
      <c r="AU290" s="16" t="s">
        <v>84</v>
      </c>
    </row>
    <row r="291" spans="2:65" s="1" customFormat="1" ht="16.5" customHeight="1">
      <c r="B291" s="31"/>
      <c r="C291" s="122" t="s">
        <v>328</v>
      </c>
      <c r="D291" s="122" t="s">
        <v>134</v>
      </c>
      <c r="E291" s="123" t="s">
        <v>485</v>
      </c>
      <c r="F291" s="124" t="s">
        <v>486</v>
      </c>
      <c r="G291" s="125" t="s">
        <v>296</v>
      </c>
      <c r="H291" s="156"/>
      <c r="I291" s="127"/>
      <c r="J291" s="128">
        <f>ROUND(I291*H291,2)</f>
        <v>0</v>
      </c>
      <c r="K291" s="124" t="s">
        <v>138</v>
      </c>
      <c r="L291" s="31"/>
      <c r="M291" s="129" t="s">
        <v>19</v>
      </c>
      <c r="N291" s="130" t="s">
        <v>46</v>
      </c>
      <c r="P291" s="131">
        <f>O291*H291</f>
        <v>0</v>
      </c>
      <c r="Q291" s="131">
        <v>0</v>
      </c>
      <c r="R291" s="131">
        <f>Q291*H291</f>
        <v>0</v>
      </c>
      <c r="S291" s="131">
        <v>0</v>
      </c>
      <c r="T291" s="132">
        <f>S291*H291</f>
        <v>0</v>
      </c>
      <c r="AR291" s="133" t="s">
        <v>199</v>
      </c>
      <c r="AT291" s="133" t="s">
        <v>134</v>
      </c>
      <c r="AU291" s="133" t="s">
        <v>84</v>
      </c>
      <c r="AY291" s="16" t="s">
        <v>131</v>
      </c>
      <c r="BE291" s="134">
        <f>IF(N291="základní",J291,0)</f>
        <v>0</v>
      </c>
      <c r="BF291" s="134">
        <f>IF(N291="snížená",J291,0)</f>
        <v>0</v>
      </c>
      <c r="BG291" s="134">
        <f>IF(N291="zákl. přenesená",J291,0)</f>
        <v>0</v>
      </c>
      <c r="BH291" s="134">
        <f>IF(N291="sníž. přenesená",J291,0)</f>
        <v>0</v>
      </c>
      <c r="BI291" s="134">
        <f>IF(N291="nulová",J291,0)</f>
        <v>0</v>
      </c>
      <c r="BJ291" s="16" t="s">
        <v>82</v>
      </c>
      <c r="BK291" s="134">
        <f>ROUND(I291*H291,2)</f>
        <v>0</v>
      </c>
      <c r="BL291" s="16" t="s">
        <v>199</v>
      </c>
      <c r="BM291" s="133" t="s">
        <v>487</v>
      </c>
    </row>
    <row r="292" spans="2:47" s="1" customFormat="1" ht="19.5">
      <c r="B292" s="31"/>
      <c r="D292" s="135" t="s">
        <v>141</v>
      </c>
      <c r="F292" s="136" t="s">
        <v>488</v>
      </c>
      <c r="I292" s="137"/>
      <c r="L292" s="31"/>
      <c r="M292" s="138"/>
      <c r="T292" s="52"/>
      <c r="AT292" s="16" t="s">
        <v>141</v>
      </c>
      <c r="AU292" s="16" t="s">
        <v>84</v>
      </c>
    </row>
    <row r="293" spans="2:47" s="1" customFormat="1" ht="11.25">
      <c r="B293" s="31"/>
      <c r="D293" s="139" t="s">
        <v>143</v>
      </c>
      <c r="F293" s="140" t="s">
        <v>489</v>
      </c>
      <c r="I293" s="137"/>
      <c r="L293" s="31"/>
      <c r="M293" s="138"/>
      <c r="T293" s="52"/>
      <c r="AT293" s="16" t="s">
        <v>143</v>
      </c>
      <c r="AU293" s="16" t="s">
        <v>84</v>
      </c>
    </row>
    <row r="294" spans="2:63" s="11" customFormat="1" ht="22.9" customHeight="1">
      <c r="B294" s="110"/>
      <c r="D294" s="111" t="s">
        <v>74</v>
      </c>
      <c r="E294" s="120" t="s">
        <v>490</v>
      </c>
      <c r="F294" s="120" t="s">
        <v>491</v>
      </c>
      <c r="I294" s="113"/>
      <c r="J294" s="121">
        <f>BK294</f>
        <v>0</v>
      </c>
      <c r="L294" s="110"/>
      <c r="M294" s="115"/>
      <c r="P294" s="116">
        <f>SUM(P295:P329)</f>
        <v>0</v>
      </c>
      <c r="R294" s="116">
        <f>SUM(R295:R329)</f>
        <v>0.8472399999999999</v>
      </c>
      <c r="T294" s="117">
        <f>SUM(T295:T329)</f>
        <v>0.0195</v>
      </c>
      <c r="AR294" s="111" t="s">
        <v>84</v>
      </c>
      <c r="AT294" s="118" t="s">
        <v>74</v>
      </c>
      <c r="AU294" s="118" t="s">
        <v>82</v>
      </c>
      <c r="AY294" s="111" t="s">
        <v>131</v>
      </c>
      <c r="BK294" s="119">
        <f>SUM(BK295:BK329)</f>
        <v>0</v>
      </c>
    </row>
    <row r="295" spans="2:65" s="1" customFormat="1" ht="16.5" customHeight="1">
      <c r="B295" s="31"/>
      <c r="C295" s="122" t="s">
        <v>492</v>
      </c>
      <c r="D295" s="122" t="s">
        <v>134</v>
      </c>
      <c r="E295" s="123" t="s">
        <v>493</v>
      </c>
      <c r="F295" s="124" t="s">
        <v>494</v>
      </c>
      <c r="G295" s="125" t="s">
        <v>137</v>
      </c>
      <c r="H295" s="126">
        <v>27</v>
      </c>
      <c r="I295" s="127"/>
      <c r="J295" s="128">
        <f>ROUND(I295*H295,2)</f>
        <v>0</v>
      </c>
      <c r="K295" s="124" t="s">
        <v>138</v>
      </c>
      <c r="L295" s="31"/>
      <c r="M295" s="129" t="s">
        <v>19</v>
      </c>
      <c r="N295" s="130" t="s">
        <v>46</v>
      </c>
      <c r="P295" s="131">
        <f>O295*H295</f>
        <v>0</v>
      </c>
      <c r="Q295" s="131">
        <v>0</v>
      </c>
      <c r="R295" s="131">
        <f>Q295*H295</f>
        <v>0</v>
      </c>
      <c r="S295" s="131">
        <v>0</v>
      </c>
      <c r="T295" s="132">
        <f>S295*H295</f>
        <v>0</v>
      </c>
      <c r="AR295" s="133" t="s">
        <v>199</v>
      </c>
      <c r="AT295" s="133" t="s">
        <v>134</v>
      </c>
      <c r="AU295" s="133" t="s">
        <v>84</v>
      </c>
      <c r="AY295" s="16" t="s">
        <v>131</v>
      </c>
      <c r="BE295" s="134">
        <f>IF(N295="základní",J295,0)</f>
        <v>0</v>
      </c>
      <c r="BF295" s="134">
        <f>IF(N295="snížená",J295,0)</f>
        <v>0</v>
      </c>
      <c r="BG295" s="134">
        <f>IF(N295="zákl. přenesená",J295,0)</f>
        <v>0</v>
      </c>
      <c r="BH295" s="134">
        <f>IF(N295="sníž. přenesená",J295,0)</f>
        <v>0</v>
      </c>
      <c r="BI295" s="134">
        <f>IF(N295="nulová",J295,0)</f>
        <v>0</v>
      </c>
      <c r="BJ295" s="16" t="s">
        <v>82</v>
      </c>
      <c r="BK295" s="134">
        <f>ROUND(I295*H295,2)</f>
        <v>0</v>
      </c>
      <c r="BL295" s="16" t="s">
        <v>199</v>
      </c>
      <c r="BM295" s="133" t="s">
        <v>495</v>
      </c>
    </row>
    <row r="296" spans="2:47" s="1" customFormat="1" ht="11.25">
      <c r="B296" s="31"/>
      <c r="D296" s="135" t="s">
        <v>141</v>
      </c>
      <c r="F296" s="136" t="s">
        <v>496</v>
      </c>
      <c r="I296" s="137"/>
      <c r="L296" s="31"/>
      <c r="M296" s="138"/>
      <c r="T296" s="52"/>
      <c r="AT296" s="16" t="s">
        <v>141</v>
      </c>
      <c r="AU296" s="16" t="s">
        <v>84</v>
      </c>
    </row>
    <row r="297" spans="2:47" s="1" customFormat="1" ht="11.25">
      <c r="B297" s="31"/>
      <c r="D297" s="139" t="s">
        <v>143</v>
      </c>
      <c r="F297" s="140" t="s">
        <v>497</v>
      </c>
      <c r="I297" s="137"/>
      <c r="L297" s="31"/>
      <c r="M297" s="138"/>
      <c r="T297" s="52"/>
      <c r="AT297" s="16" t="s">
        <v>143</v>
      </c>
      <c r="AU297" s="16" t="s">
        <v>84</v>
      </c>
    </row>
    <row r="298" spans="2:65" s="1" customFormat="1" ht="21.75" customHeight="1">
      <c r="B298" s="31"/>
      <c r="C298" s="122" t="s">
        <v>498</v>
      </c>
      <c r="D298" s="122" t="s">
        <v>134</v>
      </c>
      <c r="E298" s="123" t="s">
        <v>499</v>
      </c>
      <c r="F298" s="124" t="s">
        <v>500</v>
      </c>
      <c r="G298" s="125" t="s">
        <v>137</v>
      </c>
      <c r="H298" s="126">
        <v>16</v>
      </c>
      <c r="I298" s="127"/>
      <c r="J298" s="128">
        <f>ROUND(I298*H298,2)</f>
        <v>0</v>
      </c>
      <c r="K298" s="124" t="s">
        <v>138</v>
      </c>
      <c r="L298" s="31"/>
      <c r="M298" s="129" t="s">
        <v>19</v>
      </c>
      <c r="N298" s="130" t="s">
        <v>46</v>
      </c>
      <c r="P298" s="131">
        <f>O298*H298</f>
        <v>0</v>
      </c>
      <c r="Q298" s="131">
        <v>0.02605</v>
      </c>
      <c r="R298" s="131">
        <f>Q298*H298</f>
        <v>0.4168</v>
      </c>
      <c r="S298" s="131">
        <v>0</v>
      </c>
      <c r="T298" s="132">
        <f>S298*H298</f>
        <v>0</v>
      </c>
      <c r="AR298" s="133" t="s">
        <v>199</v>
      </c>
      <c r="AT298" s="133" t="s">
        <v>134</v>
      </c>
      <c r="AU298" s="133" t="s">
        <v>84</v>
      </c>
      <c r="AY298" s="16" t="s">
        <v>131</v>
      </c>
      <c r="BE298" s="134">
        <f>IF(N298="základní",J298,0)</f>
        <v>0</v>
      </c>
      <c r="BF298" s="134">
        <f>IF(N298="snížená",J298,0)</f>
        <v>0</v>
      </c>
      <c r="BG298" s="134">
        <f>IF(N298="zákl. přenesená",J298,0)</f>
        <v>0</v>
      </c>
      <c r="BH298" s="134">
        <f>IF(N298="sníž. přenesená",J298,0)</f>
        <v>0</v>
      </c>
      <c r="BI298" s="134">
        <f>IF(N298="nulová",J298,0)</f>
        <v>0</v>
      </c>
      <c r="BJ298" s="16" t="s">
        <v>82</v>
      </c>
      <c r="BK298" s="134">
        <f>ROUND(I298*H298,2)</f>
        <v>0</v>
      </c>
      <c r="BL298" s="16" t="s">
        <v>199</v>
      </c>
      <c r="BM298" s="133" t="s">
        <v>501</v>
      </c>
    </row>
    <row r="299" spans="2:47" s="1" customFormat="1" ht="19.5">
      <c r="B299" s="31"/>
      <c r="D299" s="135" t="s">
        <v>141</v>
      </c>
      <c r="F299" s="136" t="s">
        <v>502</v>
      </c>
      <c r="I299" s="137"/>
      <c r="L299" s="31"/>
      <c r="M299" s="138"/>
      <c r="T299" s="52"/>
      <c r="AT299" s="16" t="s">
        <v>141</v>
      </c>
      <c r="AU299" s="16" t="s">
        <v>84</v>
      </c>
    </row>
    <row r="300" spans="2:47" s="1" customFormat="1" ht="11.25">
      <c r="B300" s="31"/>
      <c r="D300" s="139" t="s">
        <v>143</v>
      </c>
      <c r="F300" s="140" t="s">
        <v>503</v>
      </c>
      <c r="I300" s="137"/>
      <c r="L300" s="31"/>
      <c r="M300" s="138"/>
      <c r="T300" s="52"/>
      <c r="AT300" s="16" t="s">
        <v>143</v>
      </c>
      <c r="AU300" s="16" t="s">
        <v>84</v>
      </c>
    </row>
    <row r="301" spans="2:47" s="1" customFormat="1" ht="48.75">
      <c r="B301" s="31"/>
      <c r="D301" s="135" t="s">
        <v>145</v>
      </c>
      <c r="F301" s="141" t="s">
        <v>504</v>
      </c>
      <c r="I301" s="137"/>
      <c r="L301" s="31"/>
      <c r="M301" s="138"/>
      <c r="T301" s="52"/>
      <c r="AT301" s="16" t="s">
        <v>145</v>
      </c>
      <c r="AU301" s="16" t="s">
        <v>84</v>
      </c>
    </row>
    <row r="302" spans="2:65" s="1" customFormat="1" ht="21.75" customHeight="1">
      <c r="B302" s="31"/>
      <c r="C302" s="122" t="s">
        <v>505</v>
      </c>
      <c r="D302" s="122" t="s">
        <v>134</v>
      </c>
      <c r="E302" s="123" t="s">
        <v>506</v>
      </c>
      <c r="F302" s="124" t="s">
        <v>507</v>
      </c>
      <c r="G302" s="125" t="s">
        <v>137</v>
      </c>
      <c r="H302" s="126">
        <v>2</v>
      </c>
      <c r="I302" s="127"/>
      <c r="J302" s="128">
        <f>ROUND(I302*H302,2)</f>
        <v>0</v>
      </c>
      <c r="K302" s="124" t="s">
        <v>138</v>
      </c>
      <c r="L302" s="31"/>
      <c r="M302" s="129" t="s">
        <v>19</v>
      </c>
      <c r="N302" s="130" t="s">
        <v>46</v>
      </c>
      <c r="P302" s="131">
        <f>O302*H302</f>
        <v>0</v>
      </c>
      <c r="Q302" s="131">
        <v>0.0287</v>
      </c>
      <c r="R302" s="131">
        <f>Q302*H302</f>
        <v>0.0574</v>
      </c>
      <c r="S302" s="131">
        <v>0</v>
      </c>
      <c r="T302" s="132">
        <f>S302*H302</f>
        <v>0</v>
      </c>
      <c r="AR302" s="133" t="s">
        <v>199</v>
      </c>
      <c r="AT302" s="133" t="s">
        <v>134</v>
      </c>
      <c r="AU302" s="133" t="s">
        <v>84</v>
      </c>
      <c r="AY302" s="16" t="s">
        <v>131</v>
      </c>
      <c r="BE302" s="134">
        <f>IF(N302="základní",J302,0)</f>
        <v>0</v>
      </c>
      <c r="BF302" s="134">
        <f>IF(N302="snížená",J302,0)</f>
        <v>0</v>
      </c>
      <c r="BG302" s="134">
        <f>IF(N302="zákl. přenesená",J302,0)</f>
        <v>0</v>
      </c>
      <c r="BH302" s="134">
        <f>IF(N302="sníž. přenesená",J302,0)</f>
        <v>0</v>
      </c>
      <c r="BI302" s="134">
        <f>IF(N302="nulová",J302,0)</f>
        <v>0</v>
      </c>
      <c r="BJ302" s="16" t="s">
        <v>82</v>
      </c>
      <c r="BK302" s="134">
        <f>ROUND(I302*H302,2)</f>
        <v>0</v>
      </c>
      <c r="BL302" s="16" t="s">
        <v>199</v>
      </c>
      <c r="BM302" s="133" t="s">
        <v>508</v>
      </c>
    </row>
    <row r="303" spans="2:47" s="1" customFormat="1" ht="19.5">
      <c r="B303" s="31"/>
      <c r="D303" s="135" t="s">
        <v>141</v>
      </c>
      <c r="F303" s="136" t="s">
        <v>509</v>
      </c>
      <c r="I303" s="137"/>
      <c r="L303" s="31"/>
      <c r="M303" s="138"/>
      <c r="T303" s="52"/>
      <c r="AT303" s="16" t="s">
        <v>141</v>
      </c>
      <c r="AU303" s="16" t="s">
        <v>84</v>
      </c>
    </row>
    <row r="304" spans="2:47" s="1" customFormat="1" ht="11.25">
      <c r="B304" s="31"/>
      <c r="D304" s="139" t="s">
        <v>143</v>
      </c>
      <c r="F304" s="140" t="s">
        <v>510</v>
      </c>
      <c r="I304" s="137"/>
      <c r="L304" s="31"/>
      <c r="M304" s="138"/>
      <c r="T304" s="52"/>
      <c r="AT304" s="16" t="s">
        <v>143</v>
      </c>
      <c r="AU304" s="16" t="s">
        <v>84</v>
      </c>
    </row>
    <row r="305" spans="2:47" s="1" customFormat="1" ht="48.75">
      <c r="B305" s="31"/>
      <c r="D305" s="135" t="s">
        <v>145</v>
      </c>
      <c r="F305" s="141" t="s">
        <v>504</v>
      </c>
      <c r="I305" s="137"/>
      <c r="L305" s="31"/>
      <c r="M305" s="138"/>
      <c r="T305" s="52"/>
      <c r="AT305" s="16" t="s">
        <v>145</v>
      </c>
      <c r="AU305" s="16" t="s">
        <v>84</v>
      </c>
    </row>
    <row r="306" spans="2:65" s="1" customFormat="1" ht="21.75" customHeight="1">
      <c r="B306" s="31"/>
      <c r="C306" s="122" t="s">
        <v>511</v>
      </c>
      <c r="D306" s="122" t="s">
        <v>134</v>
      </c>
      <c r="E306" s="123" t="s">
        <v>512</v>
      </c>
      <c r="F306" s="124" t="s">
        <v>513</v>
      </c>
      <c r="G306" s="125" t="s">
        <v>137</v>
      </c>
      <c r="H306" s="126">
        <v>3</v>
      </c>
      <c r="I306" s="127"/>
      <c r="J306" s="128">
        <f>ROUND(I306*H306,2)</f>
        <v>0</v>
      </c>
      <c r="K306" s="124" t="s">
        <v>138</v>
      </c>
      <c r="L306" s="31"/>
      <c r="M306" s="129" t="s">
        <v>19</v>
      </c>
      <c r="N306" s="130" t="s">
        <v>46</v>
      </c>
      <c r="P306" s="131">
        <f>O306*H306</f>
        <v>0</v>
      </c>
      <c r="Q306" s="131">
        <v>0.05032</v>
      </c>
      <c r="R306" s="131">
        <f>Q306*H306</f>
        <v>0.15095999999999998</v>
      </c>
      <c r="S306" s="131">
        <v>0</v>
      </c>
      <c r="T306" s="132">
        <f>S306*H306</f>
        <v>0</v>
      </c>
      <c r="AR306" s="133" t="s">
        <v>199</v>
      </c>
      <c r="AT306" s="133" t="s">
        <v>134</v>
      </c>
      <c r="AU306" s="133" t="s">
        <v>84</v>
      </c>
      <c r="AY306" s="16" t="s">
        <v>131</v>
      </c>
      <c r="BE306" s="134">
        <f>IF(N306="základní",J306,0)</f>
        <v>0</v>
      </c>
      <c r="BF306" s="134">
        <f>IF(N306="snížená",J306,0)</f>
        <v>0</v>
      </c>
      <c r="BG306" s="134">
        <f>IF(N306="zákl. přenesená",J306,0)</f>
        <v>0</v>
      </c>
      <c r="BH306" s="134">
        <f>IF(N306="sníž. přenesená",J306,0)</f>
        <v>0</v>
      </c>
      <c r="BI306" s="134">
        <f>IF(N306="nulová",J306,0)</f>
        <v>0</v>
      </c>
      <c r="BJ306" s="16" t="s">
        <v>82</v>
      </c>
      <c r="BK306" s="134">
        <f>ROUND(I306*H306,2)</f>
        <v>0</v>
      </c>
      <c r="BL306" s="16" t="s">
        <v>199</v>
      </c>
      <c r="BM306" s="133" t="s">
        <v>514</v>
      </c>
    </row>
    <row r="307" spans="2:47" s="1" customFormat="1" ht="19.5">
      <c r="B307" s="31"/>
      <c r="D307" s="135" t="s">
        <v>141</v>
      </c>
      <c r="F307" s="136" t="s">
        <v>515</v>
      </c>
      <c r="I307" s="137"/>
      <c r="L307" s="31"/>
      <c r="M307" s="138"/>
      <c r="T307" s="52"/>
      <c r="AT307" s="16" t="s">
        <v>141</v>
      </c>
      <c r="AU307" s="16" t="s">
        <v>84</v>
      </c>
    </row>
    <row r="308" spans="2:47" s="1" customFormat="1" ht="11.25">
      <c r="B308" s="31"/>
      <c r="D308" s="139" t="s">
        <v>143</v>
      </c>
      <c r="F308" s="140" t="s">
        <v>516</v>
      </c>
      <c r="I308" s="137"/>
      <c r="L308" s="31"/>
      <c r="M308" s="138"/>
      <c r="T308" s="52"/>
      <c r="AT308" s="16" t="s">
        <v>143</v>
      </c>
      <c r="AU308" s="16" t="s">
        <v>84</v>
      </c>
    </row>
    <row r="309" spans="2:47" s="1" customFormat="1" ht="48.75">
      <c r="B309" s="31"/>
      <c r="D309" s="135" t="s">
        <v>145</v>
      </c>
      <c r="F309" s="141" t="s">
        <v>504</v>
      </c>
      <c r="I309" s="137"/>
      <c r="L309" s="31"/>
      <c r="M309" s="138"/>
      <c r="T309" s="52"/>
      <c r="AT309" s="16" t="s">
        <v>145</v>
      </c>
      <c r="AU309" s="16" t="s">
        <v>84</v>
      </c>
    </row>
    <row r="310" spans="2:65" s="1" customFormat="1" ht="21.75" customHeight="1">
      <c r="B310" s="31"/>
      <c r="C310" s="122" t="s">
        <v>517</v>
      </c>
      <c r="D310" s="122" t="s">
        <v>134</v>
      </c>
      <c r="E310" s="123" t="s">
        <v>518</v>
      </c>
      <c r="F310" s="124" t="s">
        <v>519</v>
      </c>
      <c r="G310" s="125" t="s">
        <v>137</v>
      </c>
      <c r="H310" s="126">
        <v>3</v>
      </c>
      <c r="I310" s="127"/>
      <c r="J310" s="128">
        <f>ROUND(I310*H310,2)</f>
        <v>0</v>
      </c>
      <c r="K310" s="124" t="s">
        <v>138</v>
      </c>
      <c r="L310" s="31"/>
      <c r="M310" s="129" t="s">
        <v>19</v>
      </c>
      <c r="N310" s="130" t="s">
        <v>46</v>
      </c>
      <c r="P310" s="131">
        <f>O310*H310</f>
        <v>0</v>
      </c>
      <c r="Q310" s="131">
        <v>0.05834</v>
      </c>
      <c r="R310" s="131">
        <f>Q310*H310</f>
        <v>0.17502</v>
      </c>
      <c r="S310" s="131">
        <v>0</v>
      </c>
      <c r="T310" s="132">
        <f>S310*H310</f>
        <v>0</v>
      </c>
      <c r="AR310" s="133" t="s">
        <v>199</v>
      </c>
      <c r="AT310" s="133" t="s">
        <v>134</v>
      </c>
      <c r="AU310" s="133" t="s">
        <v>84</v>
      </c>
      <c r="AY310" s="16" t="s">
        <v>131</v>
      </c>
      <c r="BE310" s="134">
        <f>IF(N310="základní",J310,0)</f>
        <v>0</v>
      </c>
      <c r="BF310" s="134">
        <f>IF(N310="snížená",J310,0)</f>
        <v>0</v>
      </c>
      <c r="BG310" s="134">
        <f>IF(N310="zákl. přenesená",J310,0)</f>
        <v>0</v>
      </c>
      <c r="BH310" s="134">
        <f>IF(N310="sníž. přenesená",J310,0)</f>
        <v>0</v>
      </c>
      <c r="BI310" s="134">
        <f>IF(N310="nulová",J310,0)</f>
        <v>0</v>
      </c>
      <c r="BJ310" s="16" t="s">
        <v>82</v>
      </c>
      <c r="BK310" s="134">
        <f>ROUND(I310*H310,2)</f>
        <v>0</v>
      </c>
      <c r="BL310" s="16" t="s">
        <v>199</v>
      </c>
      <c r="BM310" s="133" t="s">
        <v>520</v>
      </c>
    </row>
    <row r="311" spans="2:47" s="1" customFormat="1" ht="19.5">
      <c r="B311" s="31"/>
      <c r="D311" s="135" t="s">
        <v>141</v>
      </c>
      <c r="F311" s="136" t="s">
        <v>521</v>
      </c>
      <c r="I311" s="137"/>
      <c r="L311" s="31"/>
      <c r="M311" s="138"/>
      <c r="T311" s="52"/>
      <c r="AT311" s="16" t="s">
        <v>141</v>
      </c>
      <c r="AU311" s="16" t="s">
        <v>84</v>
      </c>
    </row>
    <row r="312" spans="2:47" s="1" customFormat="1" ht="11.25">
      <c r="B312" s="31"/>
      <c r="D312" s="139" t="s">
        <v>143</v>
      </c>
      <c r="F312" s="140" t="s">
        <v>522</v>
      </c>
      <c r="I312" s="137"/>
      <c r="L312" s="31"/>
      <c r="M312" s="138"/>
      <c r="T312" s="52"/>
      <c r="AT312" s="16" t="s">
        <v>143</v>
      </c>
      <c r="AU312" s="16" t="s">
        <v>84</v>
      </c>
    </row>
    <row r="313" spans="2:47" s="1" customFormat="1" ht="48.75">
      <c r="B313" s="31"/>
      <c r="D313" s="135" t="s">
        <v>145</v>
      </c>
      <c r="F313" s="141" t="s">
        <v>504</v>
      </c>
      <c r="I313" s="137"/>
      <c r="L313" s="31"/>
      <c r="M313" s="138"/>
      <c r="T313" s="52"/>
      <c r="AT313" s="16" t="s">
        <v>145</v>
      </c>
      <c r="AU313" s="16" t="s">
        <v>84</v>
      </c>
    </row>
    <row r="314" spans="2:65" s="1" customFormat="1" ht="16.5" customHeight="1">
      <c r="B314" s="31"/>
      <c r="C314" s="122" t="s">
        <v>523</v>
      </c>
      <c r="D314" s="122" t="s">
        <v>134</v>
      </c>
      <c r="E314" s="123" t="s">
        <v>524</v>
      </c>
      <c r="F314" s="124" t="s">
        <v>525</v>
      </c>
      <c r="G314" s="125" t="s">
        <v>137</v>
      </c>
      <c r="H314" s="126">
        <v>3</v>
      </c>
      <c r="I314" s="127"/>
      <c r="J314" s="128">
        <f>ROUND(I314*H314,2)</f>
        <v>0</v>
      </c>
      <c r="K314" s="124" t="s">
        <v>245</v>
      </c>
      <c r="L314" s="31"/>
      <c r="M314" s="129" t="s">
        <v>19</v>
      </c>
      <c r="N314" s="130" t="s">
        <v>46</v>
      </c>
      <c r="P314" s="131">
        <f>O314*H314</f>
        <v>0</v>
      </c>
      <c r="Q314" s="131">
        <v>0.0156</v>
      </c>
      <c r="R314" s="131">
        <f>Q314*H314</f>
        <v>0.046799999999999994</v>
      </c>
      <c r="S314" s="131">
        <v>0</v>
      </c>
      <c r="T314" s="132">
        <f>S314*H314</f>
        <v>0</v>
      </c>
      <c r="AR314" s="133" t="s">
        <v>199</v>
      </c>
      <c r="AT314" s="133" t="s">
        <v>134</v>
      </c>
      <c r="AU314" s="133" t="s">
        <v>84</v>
      </c>
      <c r="AY314" s="16" t="s">
        <v>131</v>
      </c>
      <c r="BE314" s="134">
        <f>IF(N314="základní",J314,0)</f>
        <v>0</v>
      </c>
      <c r="BF314" s="134">
        <f>IF(N314="snížená",J314,0)</f>
        <v>0</v>
      </c>
      <c r="BG314" s="134">
        <f>IF(N314="zákl. přenesená",J314,0)</f>
        <v>0</v>
      </c>
      <c r="BH314" s="134">
        <f>IF(N314="sníž. přenesená",J314,0)</f>
        <v>0</v>
      </c>
      <c r="BI314" s="134">
        <f>IF(N314="nulová",J314,0)</f>
        <v>0</v>
      </c>
      <c r="BJ314" s="16" t="s">
        <v>82</v>
      </c>
      <c r="BK314" s="134">
        <f>ROUND(I314*H314,2)</f>
        <v>0</v>
      </c>
      <c r="BL314" s="16" t="s">
        <v>199</v>
      </c>
      <c r="BM314" s="133" t="s">
        <v>526</v>
      </c>
    </row>
    <row r="315" spans="2:47" s="1" customFormat="1" ht="11.25">
      <c r="B315" s="31"/>
      <c r="D315" s="135" t="s">
        <v>141</v>
      </c>
      <c r="F315" s="136" t="s">
        <v>527</v>
      </c>
      <c r="I315" s="137"/>
      <c r="L315" s="31"/>
      <c r="M315" s="138"/>
      <c r="T315" s="52"/>
      <c r="AT315" s="16" t="s">
        <v>141</v>
      </c>
      <c r="AU315" s="16" t="s">
        <v>84</v>
      </c>
    </row>
    <row r="316" spans="2:47" s="1" customFormat="1" ht="29.25">
      <c r="B316" s="31"/>
      <c r="D316" s="135" t="s">
        <v>145</v>
      </c>
      <c r="F316" s="141" t="s">
        <v>528</v>
      </c>
      <c r="I316" s="137"/>
      <c r="L316" s="31"/>
      <c r="M316" s="138"/>
      <c r="T316" s="52"/>
      <c r="AT316" s="16" t="s">
        <v>145</v>
      </c>
      <c r="AU316" s="16" t="s">
        <v>84</v>
      </c>
    </row>
    <row r="317" spans="2:65" s="1" customFormat="1" ht="16.5" customHeight="1">
      <c r="B317" s="31"/>
      <c r="C317" s="122" t="s">
        <v>529</v>
      </c>
      <c r="D317" s="122" t="s">
        <v>134</v>
      </c>
      <c r="E317" s="123" t="s">
        <v>530</v>
      </c>
      <c r="F317" s="124" t="s">
        <v>531</v>
      </c>
      <c r="G317" s="125" t="s">
        <v>137</v>
      </c>
      <c r="H317" s="126">
        <v>27</v>
      </c>
      <c r="I317" s="127"/>
      <c r="J317" s="128">
        <f>ROUND(I317*H317,2)</f>
        <v>0</v>
      </c>
      <c r="K317" s="124" t="s">
        <v>138</v>
      </c>
      <c r="L317" s="31"/>
      <c r="M317" s="129" t="s">
        <v>19</v>
      </c>
      <c r="N317" s="130" t="s">
        <v>46</v>
      </c>
      <c r="P317" s="131">
        <f>O317*H317</f>
        <v>0</v>
      </c>
      <c r="Q317" s="131">
        <v>0</v>
      </c>
      <c r="R317" s="131">
        <f>Q317*H317</f>
        <v>0</v>
      </c>
      <c r="S317" s="131">
        <v>0</v>
      </c>
      <c r="T317" s="132">
        <f>S317*H317</f>
        <v>0</v>
      </c>
      <c r="AR317" s="133" t="s">
        <v>199</v>
      </c>
      <c r="AT317" s="133" t="s">
        <v>134</v>
      </c>
      <c r="AU317" s="133" t="s">
        <v>84</v>
      </c>
      <c r="AY317" s="16" t="s">
        <v>131</v>
      </c>
      <c r="BE317" s="134">
        <f>IF(N317="základní",J317,0)</f>
        <v>0</v>
      </c>
      <c r="BF317" s="134">
        <f>IF(N317="snížená",J317,0)</f>
        <v>0</v>
      </c>
      <c r="BG317" s="134">
        <f>IF(N317="zákl. přenesená",J317,0)</f>
        <v>0</v>
      </c>
      <c r="BH317" s="134">
        <f>IF(N317="sníž. přenesená",J317,0)</f>
        <v>0</v>
      </c>
      <c r="BI317" s="134">
        <f>IF(N317="nulová",J317,0)</f>
        <v>0</v>
      </c>
      <c r="BJ317" s="16" t="s">
        <v>82</v>
      </c>
      <c r="BK317" s="134">
        <f>ROUND(I317*H317,2)</f>
        <v>0</v>
      </c>
      <c r="BL317" s="16" t="s">
        <v>199</v>
      </c>
      <c r="BM317" s="133" t="s">
        <v>532</v>
      </c>
    </row>
    <row r="318" spans="2:47" s="1" customFormat="1" ht="11.25">
      <c r="B318" s="31"/>
      <c r="D318" s="135" t="s">
        <v>141</v>
      </c>
      <c r="F318" s="136" t="s">
        <v>533</v>
      </c>
      <c r="I318" s="137"/>
      <c r="L318" s="31"/>
      <c r="M318" s="138"/>
      <c r="T318" s="52"/>
      <c r="AT318" s="16" t="s">
        <v>141</v>
      </c>
      <c r="AU318" s="16" t="s">
        <v>84</v>
      </c>
    </row>
    <row r="319" spans="2:47" s="1" customFormat="1" ht="11.25">
      <c r="B319" s="31"/>
      <c r="D319" s="139" t="s">
        <v>143</v>
      </c>
      <c r="F319" s="140" t="s">
        <v>534</v>
      </c>
      <c r="I319" s="137"/>
      <c r="L319" s="31"/>
      <c r="M319" s="138"/>
      <c r="T319" s="52"/>
      <c r="AT319" s="16" t="s">
        <v>143</v>
      </c>
      <c r="AU319" s="16" t="s">
        <v>84</v>
      </c>
    </row>
    <row r="320" spans="2:65" s="1" customFormat="1" ht="16.5" customHeight="1">
      <c r="B320" s="31"/>
      <c r="C320" s="122" t="s">
        <v>535</v>
      </c>
      <c r="D320" s="122" t="s">
        <v>134</v>
      </c>
      <c r="E320" s="123" t="s">
        <v>536</v>
      </c>
      <c r="F320" s="124" t="s">
        <v>537</v>
      </c>
      <c r="G320" s="125" t="s">
        <v>156</v>
      </c>
      <c r="H320" s="126">
        <v>15</v>
      </c>
      <c r="I320" s="127"/>
      <c r="J320" s="128">
        <f>ROUND(I320*H320,2)</f>
        <v>0</v>
      </c>
      <c r="K320" s="124" t="s">
        <v>138</v>
      </c>
      <c r="L320" s="31"/>
      <c r="M320" s="129" t="s">
        <v>19</v>
      </c>
      <c r="N320" s="130" t="s">
        <v>46</v>
      </c>
      <c r="P320" s="131">
        <f>O320*H320</f>
        <v>0</v>
      </c>
      <c r="Q320" s="131">
        <v>0</v>
      </c>
      <c r="R320" s="131">
        <f>Q320*H320</f>
        <v>0</v>
      </c>
      <c r="S320" s="131">
        <v>0</v>
      </c>
      <c r="T320" s="132">
        <f>S320*H320</f>
        <v>0</v>
      </c>
      <c r="AR320" s="133" t="s">
        <v>199</v>
      </c>
      <c r="AT320" s="133" t="s">
        <v>134</v>
      </c>
      <c r="AU320" s="133" t="s">
        <v>84</v>
      </c>
      <c r="AY320" s="16" t="s">
        <v>131</v>
      </c>
      <c r="BE320" s="134">
        <f>IF(N320="základní",J320,0)</f>
        <v>0</v>
      </c>
      <c r="BF320" s="134">
        <f>IF(N320="snížená",J320,0)</f>
        <v>0</v>
      </c>
      <c r="BG320" s="134">
        <f>IF(N320="zákl. přenesená",J320,0)</f>
        <v>0</v>
      </c>
      <c r="BH320" s="134">
        <f>IF(N320="sníž. přenesená",J320,0)</f>
        <v>0</v>
      </c>
      <c r="BI320" s="134">
        <f>IF(N320="nulová",J320,0)</f>
        <v>0</v>
      </c>
      <c r="BJ320" s="16" t="s">
        <v>82</v>
      </c>
      <c r="BK320" s="134">
        <f>ROUND(I320*H320,2)</f>
        <v>0</v>
      </c>
      <c r="BL320" s="16" t="s">
        <v>199</v>
      </c>
      <c r="BM320" s="133" t="s">
        <v>538</v>
      </c>
    </row>
    <row r="321" spans="2:47" s="1" customFormat="1" ht="11.25">
      <c r="B321" s="31"/>
      <c r="D321" s="135" t="s">
        <v>141</v>
      </c>
      <c r="F321" s="136" t="s">
        <v>539</v>
      </c>
      <c r="I321" s="137"/>
      <c r="L321" s="31"/>
      <c r="M321" s="138"/>
      <c r="T321" s="52"/>
      <c r="AT321" s="16" t="s">
        <v>141</v>
      </c>
      <c r="AU321" s="16" t="s">
        <v>84</v>
      </c>
    </row>
    <row r="322" spans="2:47" s="1" customFormat="1" ht="11.25">
      <c r="B322" s="31"/>
      <c r="D322" s="139" t="s">
        <v>143</v>
      </c>
      <c r="F322" s="140" t="s">
        <v>540</v>
      </c>
      <c r="I322" s="137"/>
      <c r="L322" s="31"/>
      <c r="M322" s="138"/>
      <c r="T322" s="52"/>
      <c r="AT322" s="16" t="s">
        <v>143</v>
      </c>
      <c r="AU322" s="16" t="s">
        <v>84</v>
      </c>
    </row>
    <row r="323" spans="2:65" s="1" customFormat="1" ht="16.5" customHeight="1">
      <c r="B323" s="31"/>
      <c r="C323" s="122" t="s">
        <v>541</v>
      </c>
      <c r="D323" s="122" t="s">
        <v>134</v>
      </c>
      <c r="E323" s="123" t="s">
        <v>542</v>
      </c>
      <c r="F323" s="124" t="s">
        <v>543</v>
      </c>
      <c r="G323" s="125" t="s">
        <v>137</v>
      </c>
      <c r="H323" s="126">
        <v>26</v>
      </c>
      <c r="I323" s="127"/>
      <c r="J323" s="128">
        <f>ROUND(I323*H323,2)</f>
        <v>0</v>
      </c>
      <c r="K323" s="124" t="s">
        <v>138</v>
      </c>
      <c r="L323" s="31"/>
      <c r="M323" s="129" t="s">
        <v>19</v>
      </c>
      <c r="N323" s="130" t="s">
        <v>46</v>
      </c>
      <c r="P323" s="131">
        <f>O323*H323</f>
        <v>0</v>
      </c>
      <c r="Q323" s="131">
        <v>1E-05</v>
      </c>
      <c r="R323" s="131">
        <f>Q323*H323</f>
        <v>0.00026000000000000003</v>
      </c>
      <c r="S323" s="131">
        <v>0.00075</v>
      </c>
      <c r="T323" s="132">
        <f>S323*H323</f>
        <v>0.0195</v>
      </c>
      <c r="AR323" s="133" t="s">
        <v>199</v>
      </c>
      <c r="AT323" s="133" t="s">
        <v>134</v>
      </c>
      <c r="AU323" s="133" t="s">
        <v>84</v>
      </c>
      <c r="AY323" s="16" t="s">
        <v>131</v>
      </c>
      <c r="BE323" s="134">
        <f>IF(N323="základní",J323,0)</f>
        <v>0</v>
      </c>
      <c r="BF323" s="134">
        <f>IF(N323="snížená",J323,0)</f>
        <v>0</v>
      </c>
      <c r="BG323" s="134">
        <f>IF(N323="zákl. přenesená",J323,0)</f>
        <v>0</v>
      </c>
      <c r="BH323" s="134">
        <f>IF(N323="sníž. přenesená",J323,0)</f>
        <v>0</v>
      </c>
      <c r="BI323" s="134">
        <f>IF(N323="nulová",J323,0)</f>
        <v>0</v>
      </c>
      <c r="BJ323" s="16" t="s">
        <v>82</v>
      </c>
      <c r="BK323" s="134">
        <f>ROUND(I323*H323,2)</f>
        <v>0</v>
      </c>
      <c r="BL323" s="16" t="s">
        <v>199</v>
      </c>
      <c r="BM323" s="133" t="s">
        <v>544</v>
      </c>
    </row>
    <row r="324" spans="2:47" s="1" customFormat="1" ht="11.25">
      <c r="B324" s="31"/>
      <c r="D324" s="135" t="s">
        <v>141</v>
      </c>
      <c r="F324" s="136" t="s">
        <v>545</v>
      </c>
      <c r="I324" s="137"/>
      <c r="L324" s="31"/>
      <c r="M324" s="138"/>
      <c r="T324" s="52"/>
      <c r="AT324" s="16" t="s">
        <v>141</v>
      </c>
      <c r="AU324" s="16" t="s">
        <v>84</v>
      </c>
    </row>
    <row r="325" spans="2:47" s="1" customFormat="1" ht="11.25">
      <c r="B325" s="31"/>
      <c r="D325" s="139" t="s">
        <v>143</v>
      </c>
      <c r="F325" s="140" t="s">
        <v>546</v>
      </c>
      <c r="I325" s="137"/>
      <c r="L325" s="31"/>
      <c r="M325" s="138"/>
      <c r="T325" s="52"/>
      <c r="AT325" s="16" t="s">
        <v>143</v>
      </c>
      <c r="AU325" s="16" t="s">
        <v>84</v>
      </c>
    </row>
    <row r="326" spans="2:47" s="1" customFormat="1" ht="19.5">
      <c r="B326" s="31"/>
      <c r="D326" s="135" t="s">
        <v>145</v>
      </c>
      <c r="F326" s="141" t="s">
        <v>547</v>
      </c>
      <c r="I326" s="137"/>
      <c r="L326" s="31"/>
      <c r="M326" s="138"/>
      <c r="T326" s="52"/>
      <c r="AT326" s="16" t="s">
        <v>145</v>
      </c>
      <c r="AU326" s="16" t="s">
        <v>84</v>
      </c>
    </row>
    <row r="327" spans="2:65" s="1" customFormat="1" ht="16.5" customHeight="1">
      <c r="B327" s="31"/>
      <c r="C327" s="122" t="s">
        <v>548</v>
      </c>
      <c r="D327" s="122" t="s">
        <v>134</v>
      </c>
      <c r="E327" s="123" t="s">
        <v>549</v>
      </c>
      <c r="F327" s="124" t="s">
        <v>550</v>
      </c>
      <c r="G327" s="125" t="s">
        <v>296</v>
      </c>
      <c r="H327" s="156"/>
      <c r="I327" s="127"/>
      <c r="J327" s="128">
        <f>ROUND(I327*H327,2)</f>
        <v>0</v>
      </c>
      <c r="K327" s="124" t="s">
        <v>138</v>
      </c>
      <c r="L327" s="31"/>
      <c r="M327" s="129" t="s">
        <v>19</v>
      </c>
      <c r="N327" s="130" t="s">
        <v>46</v>
      </c>
      <c r="P327" s="131">
        <f>O327*H327</f>
        <v>0</v>
      </c>
      <c r="Q327" s="131">
        <v>0</v>
      </c>
      <c r="R327" s="131">
        <f>Q327*H327</f>
        <v>0</v>
      </c>
      <c r="S327" s="131">
        <v>0</v>
      </c>
      <c r="T327" s="132">
        <f>S327*H327</f>
        <v>0</v>
      </c>
      <c r="AR327" s="133" t="s">
        <v>199</v>
      </c>
      <c r="AT327" s="133" t="s">
        <v>134</v>
      </c>
      <c r="AU327" s="133" t="s">
        <v>84</v>
      </c>
      <c r="AY327" s="16" t="s">
        <v>131</v>
      </c>
      <c r="BE327" s="134">
        <f>IF(N327="základní",J327,0)</f>
        <v>0</v>
      </c>
      <c r="BF327" s="134">
        <f>IF(N327="snížená",J327,0)</f>
        <v>0</v>
      </c>
      <c r="BG327" s="134">
        <f>IF(N327="zákl. přenesená",J327,0)</f>
        <v>0</v>
      </c>
      <c r="BH327" s="134">
        <f>IF(N327="sníž. přenesená",J327,0)</f>
        <v>0</v>
      </c>
      <c r="BI327" s="134">
        <f>IF(N327="nulová",J327,0)</f>
        <v>0</v>
      </c>
      <c r="BJ327" s="16" t="s">
        <v>82</v>
      </c>
      <c r="BK327" s="134">
        <f>ROUND(I327*H327,2)</f>
        <v>0</v>
      </c>
      <c r="BL327" s="16" t="s">
        <v>199</v>
      </c>
      <c r="BM327" s="133" t="s">
        <v>551</v>
      </c>
    </row>
    <row r="328" spans="2:47" s="1" customFormat="1" ht="19.5">
      <c r="B328" s="31"/>
      <c r="D328" s="135" t="s">
        <v>141</v>
      </c>
      <c r="F328" s="136" t="s">
        <v>552</v>
      </c>
      <c r="I328" s="137"/>
      <c r="L328" s="31"/>
      <c r="M328" s="138"/>
      <c r="T328" s="52"/>
      <c r="AT328" s="16" t="s">
        <v>141</v>
      </c>
      <c r="AU328" s="16" t="s">
        <v>84</v>
      </c>
    </row>
    <row r="329" spans="2:47" s="1" customFormat="1" ht="11.25">
      <c r="B329" s="31"/>
      <c r="D329" s="139" t="s">
        <v>143</v>
      </c>
      <c r="F329" s="140" t="s">
        <v>553</v>
      </c>
      <c r="I329" s="137"/>
      <c r="L329" s="31"/>
      <c r="M329" s="138"/>
      <c r="T329" s="52"/>
      <c r="AT329" s="16" t="s">
        <v>143</v>
      </c>
      <c r="AU329" s="16" t="s">
        <v>84</v>
      </c>
    </row>
    <row r="330" spans="2:63" s="11" customFormat="1" ht="22.9" customHeight="1">
      <c r="B330" s="110"/>
      <c r="D330" s="111" t="s">
        <v>74</v>
      </c>
      <c r="E330" s="120" t="s">
        <v>554</v>
      </c>
      <c r="F330" s="120" t="s">
        <v>555</v>
      </c>
      <c r="I330" s="113"/>
      <c r="J330" s="121">
        <f>BK330</f>
        <v>0</v>
      </c>
      <c r="L330" s="110"/>
      <c r="M330" s="115"/>
      <c r="P330" s="116">
        <f>SUM(P331:P341)</f>
        <v>0</v>
      </c>
      <c r="R330" s="116">
        <f>SUM(R331:R341)</f>
        <v>4E-05</v>
      </c>
      <c r="T330" s="117">
        <f>SUM(T331:T341)</f>
        <v>0</v>
      </c>
      <c r="AR330" s="111" t="s">
        <v>84</v>
      </c>
      <c r="AT330" s="118" t="s">
        <v>74</v>
      </c>
      <c r="AU330" s="118" t="s">
        <v>82</v>
      </c>
      <c r="AY330" s="111" t="s">
        <v>131</v>
      </c>
      <c r="BK330" s="119">
        <f>SUM(BK331:BK341)</f>
        <v>0</v>
      </c>
    </row>
    <row r="331" spans="2:65" s="1" customFormat="1" ht="16.5" customHeight="1">
      <c r="B331" s="31"/>
      <c r="C331" s="122" t="s">
        <v>556</v>
      </c>
      <c r="D331" s="122" t="s">
        <v>134</v>
      </c>
      <c r="E331" s="123" t="s">
        <v>557</v>
      </c>
      <c r="F331" s="124" t="s">
        <v>558</v>
      </c>
      <c r="G331" s="125" t="s">
        <v>137</v>
      </c>
      <c r="H331" s="126">
        <v>1</v>
      </c>
      <c r="I331" s="127"/>
      <c r="J331" s="128">
        <f>ROUND(I331*H331,2)</f>
        <v>0</v>
      </c>
      <c r="K331" s="124" t="s">
        <v>138</v>
      </c>
      <c r="L331" s="31"/>
      <c r="M331" s="129" t="s">
        <v>19</v>
      </c>
      <c r="N331" s="130" t="s">
        <v>46</v>
      </c>
      <c r="P331" s="131">
        <f>O331*H331</f>
        <v>0</v>
      </c>
      <c r="Q331" s="131">
        <v>0</v>
      </c>
      <c r="R331" s="131">
        <f>Q331*H331</f>
        <v>0</v>
      </c>
      <c r="S331" s="131">
        <v>0</v>
      </c>
      <c r="T331" s="132">
        <f>S331*H331</f>
        <v>0</v>
      </c>
      <c r="AR331" s="133" t="s">
        <v>199</v>
      </c>
      <c r="AT331" s="133" t="s">
        <v>134</v>
      </c>
      <c r="AU331" s="133" t="s">
        <v>84</v>
      </c>
      <c r="AY331" s="16" t="s">
        <v>131</v>
      </c>
      <c r="BE331" s="134">
        <f>IF(N331="základní",J331,0)</f>
        <v>0</v>
      </c>
      <c r="BF331" s="134">
        <f>IF(N331="snížená",J331,0)</f>
        <v>0</v>
      </c>
      <c r="BG331" s="134">
        <f>IF(N331="zákl. přenesená",J331,0)</f>
        <v>0</v>
      </c>
      <c r="BH331" s="134">
        <f>IF(N331="sníž. přenesená",J331,0)</f>
        <v>0</v>
      </c>
      <c r="BI331" s="134">
        <f>IF(N331="nulová",J331,0)</f>
        <v>0</v>
      </c>
      <c r="BJ331" s="16" t="s">
        <v>82</v>
      </c>
      <c r="BK331" s="134">
        <f>ROUND(I331*H331,2)</f>
        <v>0</v>
      </c>
      <c r="BL331" s="16" t="s">
        <v>199</v>
      </c>
      <c r="BM331" s="133" t="s">
        <v>559</v>
      </c>
    </row>
    <row r="332" spans="2:47" s="1" customFormat="1" ht="19.5">
      <c r="B332" s="31"/>
      <c r="D332" s="135" t="s">
        <v>141</v>
      </c>
      <c r="F332" s="136" t="s">
        <v>560</v>
      </c>
      <c r="I332" s="137"/>
      <c r="L332" s="31"/>
      <c r="M332" s="138"/>
      <c r="T332" s="52"/>
      <c r="AT332" s="16" t="s">
        <v>141</v>
      </c>
      <c r="AU332" s="16" t="s">
        <v>84</v>
      </c>
    </row>
    <row r="333" spans="2:47" s="1" customFormat="1" ht="11.25">
      <c r="B333" s="31"/>
      <c r="D333" s="139" t="s">
        <v>143</v>
      </c>
      <c r="F333" s="140" t="s">
        <v>561</v>
      </c>
      <c r="I333" s="137"/>
      <c r="L333" s="31"/>
      <c r="M333" s="138"/>
      <c r="T333" s="52"/>
      <c r="AT333" s="16" t="s">
        <v>143</v>
      </c>
      <c r="AU333" s="16" t="s">
        <v>84</v>
      </c>
    </row>
    <row r="334" spans="2:65" s="1" customFormat="1" ht="16.5" customHeight="1">
      <c r="B334" s="31"/>
      <c r="C334" s="122" t="s">
        <v>562</v>
      </c>
      <c r="D334" s="122" t="s">
        <v>134</v>
      </c>
      <c r="E334" s="123" t="s">
        <v>563</v>
      </c>
      <c r="F334" s="124" t="s">
        <v>564</v>
      </c>
      <c r="G334" s="125" t="s">
        <v>137</v>
      </c>
      <c r="H334" s="126">
        <v>1</v>
      </c>
      <c r="I334" s="127"/>
      <c r="J334" s="128">
        <f>ROUND(I334*H334,2)</f>
        <v>0</v>
      </c>
      <c r="K334" s="124" t="s">
        <v>138</v>
      </c>
      <c r="L334" s="31"/>
      <c r="M334" s="129" t="s">
        <v>19</v>
      </c>
      <c r="N334" s="130" t="s">
        <v>46</v>
      </c>
      <c r="P334" s="131">
        <f>O334*H334</f>
        <v>0</v>
      </c>
      <c r="Q334" s="131">
        <v>0</v>
      </c>
      <c r="R334" s="131">
        <f>Q334*H334</f>
        <v>0</v>
      </c>
      <c r="S334" s="131">
        <v>0</v>
      </c>
      <c r="T334" s="132">
        <f>S334*H334</f>
        <v>0</v>
      </c>
      <c r="AR334" s="133" t="s">
        <v>199</v>
      </c>
      <c r="AT334" s="133" t="s">
        <v>134</v>
      </c>
      <c r="AU334" s="133" t="s">
        <v>84</v>
      </c>
      <c r="AY334" s="16" t="s">
        <v>131</v>
      </c>
      <c r="BE334" s="134">
        <f>IF(N334="základní",J334,0)</f>
        <v>0</v>
      </c>
      <c r="BF334" s="134">
        <f>IF(N334="snížená",J334,0)</f>
        <v>0</v>
      </c>
      <c r="BG334" s="134">
        <f>IF(N334="zákl. přenesená",J334,0)</f>
        <v>0</v>
      </c>
      <c r="BH334" s="134">
        <f>IF(N334="sníž. přenesená",J334,0)</f>
        <v>0</v>
      </c>
      <c r="BI334" s="134">
        <f>IF(N334="nulová",J334,0)</f>
        <v>0</v>
      </c>
      <c r="BJ334" s="16" t="s">
        <v>82</v>
      </c>
      <c r="BK334" s="134">
        <f>ROUND(I334*H334,2)</f>
        <v>0</v>
      </c>
      <c r="BL334" s="16" t="s">
        <v>199</v>
      </c>
      <c r="BM334" s="133" t="s">
        <v>565</v>
      </c>
    </row>
    <row r="335" spans="2:47" s="1" customFormat="1" ht="11.25">
      <c r="B335" s="31"/>
      <c r="D335" s="135" t="s">
        <v>141</v>
      </c>
      <c r="F335" s="136" t="s">
        <v>566</v>
      </c>
      <c r="I335" s="137"/>
      <c r="L335" s="31"/>
      <c r="M335" s="138"/>
      <c r="T335" s="52"/>
      <c r="AT335" s="16" t="s">
        <v>141</v>
      </c>
      <c r="AU335" s="16" t="s">
        <v>84</v>
      </c>
    </row>
    <row r="336" spans="2:47" s="1" customFormat="1" ht="11.25">
      <c r="B336" s="31"/>
      <c r="D336" s="139" t="s">
        <v>143</v>
      </c>
      <c r="F336" s="140" t="s">
        <v>567</v>
      </c>
      <c r="I336" s="137"/>
      <c r="L336" s="31"/>
      <c r="M336" s="138"/>
      <c r="T336" s="52"/>
      <c r="AT336" s="16" t="s">
        <v>143</v>
      </c>
      <c r="AU336" s="16" t="s">
        <v>84</v>
      </c>
    </row>
    <row r="337" spans="2:65" s="1" customFormat="1" ht="16.5" customHeight="1">
      <c r="B337" s="31"/>
      <c r="C337" s="122" t="s">
        <v>568</v>
      </c>
      <c r="D337" s="122" t="s">
        <v>134</v>
      </c>
      <c r="E337" s="123" t="s">
        <v>569</v>
      </c>
      <c r="F337" s="124" t="s">
        <v>570</v>
      </c>
      <c r="G337" s="125" t="s">
        <v>236</v>
      </c>
      <c r="H337" s="126">
        <v>1</v>
      </c>
      <c r="I337" s="127"/>
      <c r="J337" s="128">
        <f>ROUND(I337*H337,2)</f>
        <v>0</v>
      </c>
      <c r="K337" s="124" t="s">
        <v>19</v>
      </c>
      <c r="L337" s="31"/>
      <c r="M337" s="129" t="s">
        <v>19</v>
      </c>
      <c r="N337" s="130" t="s">
        <v>46</v>
      </c>
      <c r="P337" s="131">
        <f>O337*H337</f>
        <v>0</v>
      </c>
      <c r="Q337" s="131">
        <v>0</v>
      </c>
      <c r="R337" s="131">
        <f>Q337*H337</f>
        <v>0</v>
      </c>
      <c r="S337" s="131">
        <v>0</v>
      </c>
      <c r="T337" s="132">
        <f>S337*H337</f>
        <v>0</v>
      </c>
      <c r="AR337" s="133" t="s">
        <v>199</v>
      </c>
      <c r="AT337" s="133" t="s">
        <v>134</v>
      </c>
      <c r="AU337" s="133" t="s">
        <v>84</v>
      </c>
      <c r="AY337" s="16" t="s">
        <v>131</v>
      </c>
      <c r="BE337" s="134">
        <f>IF(N337="základní",J337,0)</f>
        <v>0</v>
      </c>
      <c r="BF337" s="134">
        <f>IF(N337="snížená",J337,0)</f>
        <v>0</v>
      </c>
      <c r="BG337" s="134">
        <f>IF(N337="zákl. přenesená",J337,0)</f>
        <v>0</v>
      </c>
      <c r="BH337" s="134">
        <f>IF(N337="sníž. přenesená",J337,0)</f>
        <v>0</v>
      </c>
      <c r="BI337" s="134">
        <f>IF(N337="nulová",J337,0)</f>
        <v>0</v>
      </c>
      <c r="BJ337" s="16" t="s">
        <v>82</v>
      </c>
      <c r="BK337" s="134">
        <f>ROUND(I337*H337,2)</f>
        <v>0</v>
      </c>
      <c r="BL337" s="16" t="s">
        <v>199</v>
      </c>
      <c r="BM337" s="133" t="s">
        <v>571</v>
      </c>
    </row>
    <row r="338" spans="2:47" s="1" customFormat="1" ht="11.25">
      <c r="B338" s="31"/>
      <c r="D338" s="135" t="s">
        <v>141</v>
      </c>
      <c r="F338" s="136" t="s">
        <v>570</v>
      </c>
      <c r="I338" s="137"/>
      <c r="L338" s="31"/>
      <c r="M338" s="138"/>
      <c r="T338" s="52"/>
      <c r="AT338" s="16" t="s">
        <v>141</v>
      </c>
      <c r="AU338" s="16" t="s">
        <v>84</v>
      </c>
    </row>
    <row r="339" spans="2:47" s="1" customFormat="1" ht="39">
      <c r="B339" s="31"/>
      <c r="D339" s="135" t="s">
        <v>145</v>
      </c>
      <c r="F339" s="141" t="s">
        <v>572</v>
      </c>
      <c r="I339" s="137"/>
      <c r="L339" s="31"/>
      <c r="M339" s="138"/>
      <c r="T339" s="52"/>
      <c r="AT339" s="16" t="s">
        <v>145</v>
      </c>
      <c r="AU339" s="16" t="s">
        <v>84</v>
      </c>
    </row>
    <row r="340" spans="2:65" s="1" customFormat="1" ht="16.5" customHeight="1">
      <c r="B340" s="31"/>
      <c r="C340" s="157" t="s">
        <v>573</v>
      </c>
      <c r="D340" s="157" t="s">
        <v>574</v>
      </c>
      <c r="E340" s="158" t="s">
        <v>575</v>
      </c>
      <c r="F340" s="159" t="s">
        <v>576</v>
      </c>
      <c r="G340" s="160" t="s">
        <v>236</v>
      </c>
      <c r="H340" s="161">
        <v>1</v>
      </c>
      <c r="I340" s="162"/>
      <c r="J340" s="163">
        <f>ROUND(I340*H340,2)</f>
        <v>0</v>
      </c>
      <c r="K340" s="159" t="s">
        <v>19</v>
      </c>
      <c r="L340" s="164"/>
      <c r="M340" s="165" t="s">
        <v>19</v>
      </c>
      <c r="N340" s="166" t="s">
        <v>46</v>
      </c>
      <c r="P340" s="131">
        <f>O340*H340</f>
        <v>0</v>
      </c>
      <c r="Q340" s="131">
        <v>4E-05</v>
      </c>
      <c r="R340" s="131">
        <f>Q340*H340</f>
        <v>4E-05</v>
      </c>
      <c r="S340" s="131">
        <v>0</v>
      </c>
      <c r="T340" s="132">
        <f>S340*H340</f>
        <v>0</v>
      </c>
      <c r="AR340" s="133" t="s">
        <v>360</v>
      </c>
      <c r="AT340" s="133" t="s">
        <v>574</v>
      </c>
      <c r="AU340" s="133" t="s">
        <v>84</v>
      </c>
      <c r="AY340" s="16" t="s">
        <v>131</v>
      </c>
      <c r="BE340" s="134">
        <f>IF(N340="základní",J340,0)</f>
        <v>0</v>
      </c>
      <c r="BF340" s="134">
        <f>IF(N340="snížená",J340,0)</f>
        <v>0</v>
      </c>
      <c r="BG340" s="134">
        <f>IF(N340="zákl. přenesená",J340,0)</f>
        <v>0</v>
      </c>
      <c r="BH340" s="134">
        <f>IF(N340="sníž. přenesená",J340,0)</f>
        <v>0</v>
      </c>
      <c r="BI340" s="134">
        <f>IF(N340="nulová",J340,0)</f>
        <v>0</v>
      </c>
      <c r="BJ340" s="16" t="s">
        <v>82</v>
      </c>
      <c r="BK340" s="134">
        <f>ROUND(I340*H340,2)</f>
        <v>0</v>
      </c>
      <c r="BL340" s="16" t="s">
        <v>199</v>
      </c>
      <c r="BM340" s="133" t="s">
        <v>577</v>
      </c>
    </row>
    <row r="341" spans="2:47" s="1" customFormat="1" ht="11.25">
      <c r="B341" s="31"/>
      <c r="D341" s="135" t="s">
        <v>141</v>
      </c>
      <c r="F341" s="136" t="s">
        <v>576</v>
      </c>
      <c r="I341" s="137"/>
      <c r="L341" s="31"/>
      <c r="M341" s="138"/>
      <c r="T341" s="52"/>
      <c r="AT341" s="16" t="s">
        <v>141</v>
      </c>
      <c r="AU341" s="16" t="s">
        <v>84</v>
      </c>
    </row>
    <row r="342" spans="2:63" s="11" customFormat="1" ht="22.9" customHeight="1">
      <c r="B342" s="110"/>
      <c r="D342" s="111" t="s">
        <v>74</v>
      </c>
      <c r="E342" s="120" t="s">
        <v>578</v>
      </c>
      <c r="F342" s="120" t="s">
        <v>579</v>
      </c>
      <c r="I342" s="113"/>
      <c r="J342" s="121">
        <f>BK342</f>
        <v>0</v>
      </c>
      <c r="L342" s="110"/>
      <c r="M342" s="115"/>
      <c r="P342" s="116">
        <f>SUM(P343:P348)</f>
        <v>0</v>
      </c>
      <c r="R342" s="116">
        <f>SUM(R343:R348)</f>
        <v>3E-05</v>
      </c>
      <c r="T342" s="117">
        <f>SUM(T343:T348)</f>
        <v>0</v>
      </c>
      <c r="AR342" s="111" t="s">
        <v>84</v>
      </c>
      <c r="AT342" s="118" t="s">
        <v>74</v>
      </c>
      <c r="AU342" s="118" t="s">
        <v>82</v>
      </c>
      <c r="AY342" s="111" t="s">
        <v>131</v>
      </c>
      <c r="BK342" s="119">
        <f>SUM(BK343:BK348)</f>
        <v>0</v>
      </c>
    </row>
    <row r="343" spans="2:65" s="1" customFormat="1" ht="16.5" customHeight="1">
      <c r="B343" s="31"/>
      <c r="C343" s="122" t="s">
        <v>580</v>
      </c>
      <c r="D343" s="122" t="s">
        <v>134</v>
      </c>
      <c r="E343" s="123" t="s">
        <v>581</v>
      </c>
      <c r="F343" s="124" t="s">
        <v>582</v>
      </c>
      <c r="G343" s="125" t="s">
        <v>236</v>
      </c>
      <c r="H343" s="126">
        <v>1</v>
      </c>
      <c r="I343" s="127"/>
      <c r="J343" s="128">
        <f>ROUND(I343*H343,2)</f>
        <v>0</v>
      </c>
      <c r="K343" s="124" t="s">
        <v>245</v>
      </c>
      <c r="L343" s="31"/>
      <c r="M343" s="129" t="s">
        <v>19</v>
      </c>
      <c r="N343" s="130" t="s">
        <v>46</v>
      </c>
      <c r="P343" s="131">
        <f>O343*H343</f>
        <v>0</v>
      </c>
      <c r="Q343" s="131">
        <v>0</v>
      </c>
      <c r="R343" s="131">
        <f>Q343*H343</f>
        <v>0</v>
      </c>
      <c r="S343" s="131">
        <v>0</v>
      </c>
      <c r="T343" s="132">
        <f>S343*H343</f>
        <v>0</v>
      </c>
      <c r="AR343" s="133" t="s">
        <v>199</v>
      </c>
      <c r="AT343" s="133" t="s">
        <v>134</v>
      </c>
      <c r="AU343" s="133" t="s">
        <v>84</v>
      </c>
      <c r="AY343" s="16" t="s">
        <v>131</v>
      </c>
      <c r="BE343" s="134">
        <f>IF(N343="základní",J343,0)</f>
        <v>0</v>
      </c>
      <c r="BF343" s="134">
        <f>IF(N343="snížená",J343,0)</f>
        <v>0</v>
      </c>
      <c r="BG343" s="134">
        <f>IF(N343="zákl. přenesená",J343,0)</f>
        <v>0</v>
      </c>
      <c r="BH343" s="134">
        <f>IF(N343="sníž. přenesená",J343,0)</f>
        <v>0</v>
      </c>
      <c r="BI343" s="134">
        <f>IF(N343="nulová",J343,0)</f>
        <v>0</v>
      </c>
      <c r="BJ343" s="16" t="s">
        <v>82</v>
      </c>
      <c r="BK343" s="134">
        <f>ROUND(I343*H343,2)</f>
        <v>0</v>
      </c>
      <c r="BL343" s="16" t="s">
        <v>199</v>
      </c>
      <c r="BM343" s="133" t="s">
        <v>583</v>
      </c>
    </row>
    <row r="344" spans="2:47" s="1" customFormat="1" ht="11.25">
      <c r="B344" s="31"/>
      <c r="D344" s="135" t="s">
        <v>141</v>
      </c>
      <c r="F344" s="136" t="s">
        <v>582</v>
      </c>
      <c r="I344" s="137"/>
      <c r="L344" s="31"/>
      <c r="M344" s="138"/>
      <c r="T344" s="52"/>
      <c r="AT344" s="16" t="s">
        <v>141</v>
      </c>
      <c r="AU344" s="16" t="s">
        <v>84</v>
      </c>
    </row>
    <row r="345" spans="2:47" s="1" customFormat="1" ht="19.5">
      <c r="B345" s="31"/>
      <c r="D345" s="135" t="s">
        <v>145</v>
      </c>
      <c r="F345" s="141" t="s">
        <v>584</v>
      </c>
      <c r="I345" s="137"/>
      <c r="L345" s="31"/>
      <c r="M345" s="138"/>
      <c r="T345" s="52"/>
      <c r="AT345" s="16" t="s">
        <v>145</v>
      </c>
      <c r="AU345" s="16" t="s">
        <v>84</v>
      </c>
    </row>
    <row r="346" spans="2:65" s="1" customFormat="1" ht="16.5" customHeight="1">
      <c r="B346" s="31"/>
      <c r="C346" s="157" t="s">
        <v>585</v>
      </c>
      <c r="D346" s="157" t="s">
        <v>574</v>
      </c>
      <c r="E346" s="158" t="s">
        <v>586</v>
      </c>
      <c r="F346" s="159" t="s">
        <v>587</v>
      </c>
      <c r="G346" s="160" t="s">
        <v>236</v>
      </c>
      <c r="H346" s="161">
        <v>1</v>
      </c>
      <c r="I346" s="162"/>
      <c r="J346" s="163">
        <f>ROUND(I346*H346,2)</f>
        <v>0</v>
      </c>
      <c r="K346" s="159" t="s">
        <v>245</v>
      </c>
      <c r="L346" s="164"/>
      <c r="M346" s="165" t="s">
        <v>19</v>
      </c>
      <c r="N346" s="166" t="s">
        <v>46</v>
      </c>
      <c r="P346" s="131">
        <f>O346*H346</f>
        <v>0</v>
      </c>
      <c r="Q346" s="131">
        <v>3E-05</v>
      </c>
      <c r="R346" s="131">
        <f>Q346*H346</f>
        <v>3E-05</v>
      </c>
      <c r="S346" s="131">
        <v>0</v>
      </c>
      <c r="T346" s="132">
        <f>S346*H346</f>
        <v>0</v>
      </c>
      <c r="AR346" s="133" t="s">
        <v>360</v>
      </c>
      <c r="AT346" s="133" t="s">
        <v>574</v>
      </c>
      <c r="AU346" s="133" t="s">
        <v>84</v>
      </c>
      <c r="AY346" s="16" t="s">
        <v>131</v>
      </c>
      <c r="BE346" s="134">
        <f>IF(N346="základní",J346,0)</f>
        <v>0</v>
      </c>
      <c r="BF346" s="134">
        <f>IF(N346="snížená",J346,0)</f>
        <v>0</v>
      </c>
      <c r="BG346" s="134">
        <f>IF(N346="zákl. přenesená",J346,0)</f>
        <v>0</v>
      </c>
      <c r="BH346" s="134">
        <f>IF(N346="sníž. přenesená",J346,0)</f>
        <v>0</v>
      </c>
      <c r="BI346" s="134">
        <f>IF(N346="nulová",J346,0)</f>
        <v>0</v>
      </c>
      <c r="BJ346" s="16" t="s">
        <v>82</v>
      </c>
      <c r="BK346" s="134">
        <f>ROUND(I346*H346,2)</f>
        <v>0</v>
      </c>
      <c r="BL346" s="16" t="s">
        <v>199</v>
      </c>
      <c r="BM346" s="133" t="s">
        <v>588</v>
      </c>
    </row>
    <row r="347" spans="2:47" s="1" customFormat="1" ht="11.25">
      <c r="B347" s="31"/>
      <c r="D347" s="135" t="s">
        <v>141</v>
      </c>
      <c r="F347" s="136" t="s">
        <v>587</v>
      </c>
      <c r="I347" s="137"/>
      <c r="L347" s="31"/>
      <c r="M347" s="138"/>
      <c r="T347" s="52"/>
      <c r="AT347" s="16" t="s">
        <v>141</v>
      </c>
      <c r="AU347" s="16" t="s">
        <v>84</v>
      </c>
    </row>
    <row r="348" spans="2:47" s="1" customFormat="1" ht="19.5">
      <c r="B348" s="31"/>
      <c r="D348" s="135" t="s">
        <v>145</v>
      </c>
      <c r="F348" s="141" t="s">
        <v>589</v>
      </c>
      <c r="I348" s="137"/>
      <c r="L348" s="31"/>
      <c r="M348" s="138"/>
      <c r="T348" s="52"/>
      <c r="AT348" s="16" t="s">
        <v>145</v>
      </c>
      <c r="AU348" s="16" t="s">
        <v>84</v>
      </c>
    </row>
    <row r="349" spans="2:63" s="11" customFormat="1" ht="22.9" customHeight="1">
      <c r="B349" s="110"/>
      <c r="D349" s="111" t="s">
        <v>74</v>
      </c>
      <c r="E349" s="120" t="s">
        <v>590</v>
      </c>
      <c r="F349" s="120" t="s">
        <v>591</v>
      </c>
      <c r="I349" s="113"/>
      <c r="J349" s="121">
        <f>BK349</f>
        <v>0</v>
      </c>
      <c r="L349" s="110"/>
      <c r="M349" s="115"/>
      <c r="P349" s="116">
        <f>SUM(P350:P353)</f>
        <v>0</v>
      </c>
      <c r="R349" s="116">
        <f>SUM(R350:R353)</f>
        <v>0.0033799999999999998</v>
      </c>
      <c r="T349" s="117">
        <f>SUM(T350:T353)</f>
        <v>0</v>
      </c>
      <c r="AR349" s="111" t="s">
        <v>84</v>
      </c>
      <c r="AT349" s="118" t="s">
        <v>74</v>
      </c>
      <c r="AU349" s="118" t="s">
        <v>82</v>
      </c>
      <c r="AY349" s="111" t="s">
        <v>131</v>
      </c>
      <c r="BK349" s="119">
        <f>SUM(BK350:BK353)</f>
        <v>0</v>
      </c>
    </row>
    <row r="350" spans="2:65" s="1" customFormat="1" ht="21.75" customHeight="1">
      <c r="B350" s="31"/>
      <c r="C350" s="122" t="s">
        <v>592</v>
      </c>
      <c r="D350" s="122" t="s">
        <v>134</v>
      </c>
      <c r="E350" s="123" t="s">
        <v>593</v>
      </c>
      <c r="F350" s="124" t="s">
        <v>594</v>
      </c>
      <c r="G350" s="125" t="s">
        <v>156</v>
      </c>
      <c r="H350" s="126">
        <v>26</v>
      </c>
      <c r="I350" s="127"/>
      <c r="J350" s="128">
        <f>ROUND(I350*H350,2)</f>
        <v>0</v>
      </c>
      <c r="K350" s="124" t="s">
        <v>138</v>
      </c>
      <c r="L350" s="31"/>
      <c r="M350" s="129" t="s">
        <v>19</v>
      </c>
      <c r="N350" s="130" t="s">
        <v>46</v>
      </c>
      <c r="P350" s="131">
        <f>O350*H350</f>
        <v>0</v>
      </c>
      <c r="Q350" s="131">
        <v>0.00013</v>
      </c>
      <c r="R350" s="131">
        <f>Q350*H350</f>
        <v>0.0033799999999999998</v>
      </c>
      <c r="S350" s="131">
        <v>0</v>
      </c>
      <c r="T350" s="132">
        <f>S350*H350</f>
        <v>0</v>
      </c>
      <c r="AR350" s="133" t="s">
        <v>199</v>
      </c>
      <c r="AT350" s="133" t="s">
        <v>134</v>
      </c>
      <c r="AU350" s="133" t="s">
        <v>84</v>
      </c>
      <c r="AY350" s="16" t="s">
        <v>131</v>
      </c>
      <c r="BE350" s="134">
        <f>IF(N350="základní",J350,0)</f>
        <v>0</v>
      </c>
      <c r="BF350" s="134">
        <f>IF(N350="snížená",J350,0)</f>
        <v>0</v>
      </c>
      <c r="BG350" s="134">
        <f>IF(N350="zákl. přenesená",J350,0)</f>
        <v>0</v>
      </c>
      <c r="BH350" s="134">
        <f>IF(N350="sníž. přenesená",J350,0)</f>
        <v>0</v>
      </c>
      <c r="BI350" s="134">
        <f>IF(N350="nulová",J350,0)</f>
        <v>0</v>
      </c>
      <c r="BJ350" s="16" t="s">
        <v>82</v>
      </c>
      <c r="BK350" s="134">
        <f>ROUND(I350*H350,2)</f>
        <v>0</v>
      </c>
      <c r="BL350" s="16" t="s">
        <v>199</v>
      </c>
      <c r="BM350" s="133" t="s">
        <v>595</v>
      </c>
    </row>
    <row r="351" spans="2:47" s="1" customFormat="1" ht="11.25">
      <c r="B351" s="31"/>
      <c r="D351" s="135" t="s">
        <v>141</v>
      </c>
      <c r="F351" s="136" t="s">
        <v>596</v>
      </c>
      <c r="I351" s="137"/>
      <c r="L351" s="31"/>
      <c r="M351" s="138"/>
      <c r="T351" s="52"/>
      <c r="AT351" s="16" t="s">
        <v>141</v>
      </c>
      <c r="AU351" s="16" t="s">
        <v>84</v>
      </c>
    </row>
    <row r="352" spans="2:47" s="1" customFormat="1" ht="11.25">
      <c r="B352" s="31"/>
      <c r="D352" s="139" t="s">
        <v>143</v>
      </c>
      <c r="F352" s="140" t="s">
        <v>597</v>
      </c>
      <c r="I352" s="137"/>
      <c r="L352" s="31"/>
      <c r="M352" s="138"/>
      <c r="T352" s="52"/>
      <c r="AT352" s="16" t="s">
        <v>143</v>
      </c>
      <c r="AU352" s="16" t="s">
        <v>84</v>
      </c>
    </row>
    <row r="353" spans="2:47" s="1" customFormat="1" ht="19.5">
      <c r="B353" s="31"/>
      <c r="D353" s="135" t="s">
        <v>145</v>
      </c>
      <c r="F353" s="141" t="s">
        <v>598</v>
      </c>
      <c r="I353" s="137"/>
      <c r="L353" s="31"/>
      <c r="M353" s="138"/>
      <c r="T353" s="52"/>
      <c r="AT353" s="16" t="s">
        <v>145</v>
      </c>
      <c r="AU353" s="16" t="s">
        <v>84</v>
      </c>
    </row>
    <row r="354" spans="2:63" s="11" customFormat="1" ht="25.9" customHeight="1">
      <c r="B354" s="110"/>
      <c r="D354" s="111" t="s">
        <v>74</v>
      </c>
      <c r="E354" s="112" t="s">
        <v>574</v>
      </c>
      <c r="F354" s="112" t="s">
        <v>599</v>
      </c>
      <c r="I354" s="113"/>
      <c r="J354" s="114">
        <f>BK354</f>
        <v>0</v>
      </c>
      <c r="L354" s="110"/>
      <c r="M354" s="115"/>
      <c r="P354" s="116">
        <f>P355</f>
        <v>0</v>
      </c>
      <c r="R354" s="116">
        <f>R355</f>
        <v>0</v>
      </c>
      <c r="T354" s="117">
        <f>T355</f>
        <v>0</v>
      </c>
      <c r="AR354" s="111" t="s">
        <v>132</v>
      </c>
      <c r="AT354" s="118" t="s">
        <v>74</v>
      </c>
      <c r="AU354" s="118" t="s">
        <v>75</v>
      </c>
      <c r="AY354" s="111" t="s">
        <v>131</v>
      </c>
      <c r="BK354" s="119">
        <f>BK355</f>
        <v>0</v>
      </c>
    </row>
    <row r="355" spans="2:63" s="11" customFormat="1" ht="22.9" customHeight="1">
      <c r="B355" s="110"/>
      <c r="D355" s="111" t="s">
        <v>74</v>
      </c>
      <c r="E355" s="120" t="s">
        <v>600</v>
      </c>
      <c r="F355" s="120" t="s">
        <v>601</v>
      </c>
      <c r="I355" s="113"/>
      <c r="J355" s="121">
        <f>BK355</f>
        <v>0</v>
      </c>
      <c r="L355" s="110"/>
      <c r="M355" s="115"/>
      <c r="P355" s="116">
        <f>SUM(P356:P359)</f>
        <v>0</v>
      </c>
      <c r="R355" s="116">
        <f>SUM(R356:R359)</f>
        <v>0</v>
      </c>
      <c r="T355" s="117">
        <f>SUM(T356:T359)</f>
        <v>0</v>
      </c>
      <c r="AR355" s="111" t="s">
        <v>132</v>
      </c>
      <c r="AT355" s="118" t="s">
        <v>74</v>
      </c>
      <c r="AU355" s="118" t="s">
        <v>82</v>
      </c>
      <c r="AY355" s="111" t="s">
        <v>131</v>
      </c>
      <c r="BK355" s="119">
        <f>SUM(BK356:BK359)</f>
        <v>0</v>
      </c>
    </row>
    <row r="356" spans="2:65" s="1" customFormat="1" ht="16.5" customHeight="1">
      <c r="B356" s="31"/>
      <c r="C356" s="122" t="s">
        <v>602</v>
      </c>
      <c r="D356" s="122" t="s">
        <v>134</v>
      </c>
      <c r="E356" s="123" t="s">
        <v>603</v>
      </c>
      <c r="F356" s="124" t="s">
        <v>604</v>
      </c>
      <c r="G356" s="125" t="s">
        <v>137</v>
      </c>
      <c r="H356" s="126">
        <v>1</v>
      </c>
      <c r="I356" s="127"/>
      <c r="J356" s="128">
        <f>ROUND(I356*H356,2)</f>
        <v>0</v>
      </c>
      <c r="K356" s="124" t="s">
        <v>138</v>
      </c>
      <c r="L356" s="31"/>
      <c r="M356" s="129" t="s">
        <v>19</v>
      </c>
      <c r="N356" s="130" t="s">
        <v>46</v>
      </c>
      <c r="P356" s="131">
        <f>O356*H356</f>
        <v>0</v>
      </c>
      <c r="Q356" s="131">
        <v>0</v>
      </c>
      <c r="R356" s="131">
        <f>Q356*H356</f>
        <v>0</v>
      </c>
      <c r="S356" s="131">
        <v>0</v>
      </c>
      <c r="T356" s="132">
        <f>S356*H356</f>
        <v>0</v>
      </c>
      <c r="AR356" s="133" t="s">
        <v>562</v>
      </c>
      <c r="AT356" s="133" t="s">
        <v>134</v>
      </c>
      <c r="AU356" s="133" t="s">
        <v>84</v>
      </c>
      <c r="AY356" s="16" t="s">
        <v>131</v>
      </c>
      <c r="BE356" s="134">
        <f>IF(N356="základní",J356,0)</f>
        <v>0</v>
      </c>
      <c r="BF356" s="134">
        <f>IF(N356="snížená",J356,0)</f>
        <v>0</v>
      </c>
      <c r="BG356" s="134">
        <f>IF(N356="zákl. přenesená",J356,0)</f>
        <v>0</v>
      </c>
      <c r="BH356" s="134">
        <f>IF(N356="sníž. přenesená",J356,0)</f>
        <v>0</v>
      </c>
      <c r="BI356" s="134">
        <f>IF(N356="nulová",J356,0)</f>
        <v>0</v>
      </c>
      <c r="BJ356" s="16" t="s">
        <v>82</v>
      </c>
      <c r="BK356" s="134">
        <f>ROUND(I356*H356,2)</f>
        <v>0</v>
      </c>
      <c r="BL356" s="16" t="s">
        <v>562</v>
      </c>
      <c r="BM356" s="133" t="s">
        <v>605</v>
      </c>
    </row>
    <row r="357" spans="2:47" s="1" customFormat="1" ht="11.25">
      <c r="B357" s="31"/>
      <c r="D357" s="135" t="s">
        <v>141</v>
      </c>
      <c r="F357" s="136" t="s">
        <v>606</v>
      </c>
      <c r="I357" s="137"/>
      <c r="L357" s="31"/>
      <c r="M357" s="138"/>
      <c r="T357" s="52"/>
      <c r="AT357" s="16" t="s">
        <v>141</v>
      </c>
      <c r="AU357" s="16" t="s">
        <v>84</v>
      </c>
    </row>
    <row r="358" spans="2:47" s="1" customFormat="1" ht="11.25">
      <c r="B358" s="31"/>
      <c r="D358" s="139" t="s">
        <v>143</v>
      </c>
      <c r="F358" s="140" t="s">
        <v>607</v>
      </c>
      <c r="I358" s="137"/>
      <c r="L358" s="31"/>
      <c r="M358" s="138"/>
      <c r="T358" s="52"/>
      <c r="AT358" s="16" t="s">
        <v>143</v>
      </c>
      <c r="AU358" s="16" t="s">
        <v>84</v>
      </c>
    </row>
    <row r="359" spans="2:47" s="1" customFormat="1" ht="19.5">
      <c r="B359" s="31"/>
      <c r="D359" s="135" t="s">
        <v>145</v>
      </c>
      <c r="F359" s="141" t="s">
        <v>608</v>
      </c>
      <c r="I359" s="137"/>
      <c r="L359" s="31"/>
      <c r="M359" s="138"/>
      <c r="T359" s="52"/>
      <c r="AT359" s="16" t="s">
        <v>145</v>
      </c>
      <c r="AU359" s="16" t="s">
        <v>84</v>
      </c>
    </row>
    <row r="360" spans="2:63" s="11" customFormat="1" ht="25.9" customHeight="1">
      <c r="B360" s="110"/>
      <c r="D360" s="111" t="s">
        <v>74</v>
      </c>
      <c r="E360" s="112" t="s">
        <v>609</v>
      </c>
      <c r="F360" s="112" t="s">
        <v>610</v>
      </c>
      <c r="I360" s="113"/>
      <c r="J360" s="114">
        <f>BK360</f>
        <v>0</v>
      </c>
      <c r="L360" s="110"/>
      <c r="M360" s="115"/>
      <c r="P360" s="116">
        <f>P361+P366+P370</f>
        <v>0</v>
      </c>
      <c r="R360" s="116">
        <f>R361+R366+R370</f>
        <v>0</v>
      </c>
      <c r="T360" s="117">
        <f>T361+T366+T370</f>
        <v>0</v>
      </c>
      <c r="AR360" s="111" t="s">
        <v>169</v>
      </c>
      <c r="AT360" s="118" t="s">
        <v>74</v>
      </c>
      <c r="AU360" s="118" t="s">
        <v>75</v>
      </c>
      <c r="AY360" s="111" t="s">
        <v>131</v>
      </c>
      <c r="BK360" s="119">
        <f>BK361+BK366+BK370</f>
        <v>0</v>
      </c>
    </row>
    <row r="361" spans="2:63" s="11" customFormat="1" ht="22.9" customHeight="1">
      <c r="B361" s="110"/>
      <c r="D361" s="111" t="s">
        <v>74</v>
      </c>
      <c r="E361" s="120" t="s">
        <v>611</v>
      </c>
      <c r="F361" s="120" t="s">
        <v>612</v>
      </c>
      <c r="I361" s="113"/>
      <c r="J361" s="121">
        <f>BK361</f>
        <v>0</v>
      </c>
      <c r="L361" s="110"/>
      <c r="M361" s="115"/>
      <c r="P361" s="116">
        <f>SUM(P362:P365)</f>
        <v>0</v>
      </c>
      <c r="R361" s="116">
        <f>SUM(R362:R365)</f>
        <v>0</v>
      </c>
      <c r="T361" s="117">
        <f>SUM(T362:T365)</f>
        <v>0</v>
      </c>
      <c r="AR361" s="111" t="s">
        <v>169</v>
      </c>
      <c r="AT361" s="118" t="s">
        <v>74</v>
      </c>
      <c r="AU361" s="118" t="s">
        <v>82</v>
      </c>
      <c r="AY361" s="111" t="s">
        <v>131</v>
      </c>
      <c r="BK361" s="119">
        <f>SUM(BK362:BK365)</f>
        <v>0</v>
      </c>
    </row>
    <row r="362" spans="2:65" s="1" customFormat="1" ht="16.5" customHeight="1">
      <c r="B362" s="31"/>
      <c r="C362" s="122" t="s">
        <v>613</v>
      </c>
      <c r="D362" s="122" t="s">
        <v>134</v>
      </c>
      <c r="E362" s="123" t="s">
        <v>614</v>
      </c>
      <c r="F362" s="124" t="s">
        <v>615</v>
      </c>
      <c r="G362" s="125" t="s">
        <v>236</v>
      </c>
      <c r="H362" s="126">
        <v>1</v>
      </c>
      <c r="I362" s="127"/>
      <c r="J362" s="128">
        <f>ROUND(I362*H362,2)</f>
        <v>0</v>
      </c>
      <c r="K362" s="124" t="s">
        <v>138</v>
      </c>
      <c r="L362" s="31"/>
      <c r="M362" s="129" t="s">
        <v>19</v>
      </c>
      <c r="N362" s="130" t="s">
        <v>46</v>
      </c>
      <c r="P362" s="131">
        <f>O362*H362</f>
        <v>0</v>
      </c>
      <c r="Q362" s="131">
        <v>0</v>
      </c>
      <c r="R362" s="131">
        <f>Q362*H362</f>
        <v>0</v>
      </c>
      <c r="S362" s="131">
        <v>0</v>
      </c>
      <c r="T362" s="132">
        <f>S362*H362</f>
        <v>0</v>
      </c>
      <c r="AR362" s="133" t="s">
        <v>616</v>
      </c>
      <c r="AT362" s="133" t="s">
        <v>134</v>
      </c>
      <c r="AU362" s="133" t="s">
        <v>84</v>
      </c>
      <c r="AY362" s="16" t="s">
        <v>131</v>
      </c>
      <c r="BE362" s="134">
        <f>IF(N362="základní",J362,0)</f>
        <v>0</v>
      </c>
      <c r="BF362" s="134">
        <f>IF(N362="snížená",J362,0)</f>
        <v>0</v>
      </c>
      <c r="BG362" s="134">
        <f>IF(N362="zákl. přenesená",J362,0)</f>
        <v>0</v>
      </c>
      <c r="BH362" s="134">
        <f>IF(N362="sníž. přenesená",J362,0)</f>
        <v>0</v>
      </c>
      <c r="BI362" s="134">
        <f>IF(N362="nulová",J362,0)</f>
        <v>0</v>
      </c>
      <c r="BJ362" s="16" t="s">
        <v>82</v>
      </c>
      <c r="BK362" s="134">
        <f>ROUND(I362*H362,2)</f>
        <v>0</v>
      </c>
      <c r="BL362" s="16" t="s">
        <v>616</v>
      </c>
      <c r="BM362" s="133" t="s">
        <v>617</v>
      </c>
    </row>
    <row r="363" spans="2:47" s="1" customFormat="1" ht="11.25">
      <c r="B363" s="31"/>
      <c r="D363" s="135" t="s">
        <v>141</v>
      </c>
      <c r="F363" s="136" t="s">
        <v>615</v>
      </c>
      <c r="I363" s="137"/>
      <c r="L363" s="31"/>
      <c r="M363" s="138"/>
      <c r="T363" s="52"/>
      <c r="AT363" s="16" t="s">
        <v>141</v>
      </c>
      <c r="AU363" s="16" t="s">
        <v>84</v>
      </c>
    </row>
    <row r="364" spans="2:47" s="1" customFormat="1" ht="11.25">
      <c r="B364" s="31"/>
      <c r="D364" s="139" t="s">
        <v>143</v>
      </c>
      <c r="F364" s="140" t="s">
        <v>618</v>
      </c>
      <c r="I364" s="137"/>
      <c r="L364" s="31"/>
      <c r="M364" s="138"/>
      <c r="T364" s="52"/>
      <c r="AT364" s="16" t="s">
        <v>143</v>
      </c>
      <c r="AU364" s="16" t="s">
        <v>84</v>
      </c>
    </row>
    <row r="365" spans="2:47" s="1" customFormat="1" ht="19.5">
      <c r="B365" s="31"/>
      <c r="D365" s="135" t="s">
        <v>145</v>
      </c>
      <c r="F365" s="141" t="s">
        <v>619</v>
      </c>
      <c r="I365" s="137"/>
      <c r="L365" s="31"/>
      <c r="M365" s="138"/>
      <c r="T365" s="52"/>
      <c r="AT365" s="16" t="s">
        <v>145</v>
      </c>
      <c r="AU365" s="16" t="s">
        <v>84</v>
      </c>
    </row>
    <row r="366" spans="2:63" s="11" customFormat="1" ht="22.9" customHeight="1">
      <c r="B366" s="110"/>
      <c r="D366" s="111" t="s">
        <v>74</v>
      </c>
      <c r="E366" s="120" t="s">
        <v>620</v>
      </c>
      <c r="F366" s="120" t="s">
        <v>621</v>
      </c>
      <c r="I366" s="113"/>
      <c r="J366" s="121">
        <f>BK366</f>
        <v>0</v>
      </c>
      <c r="L366" s="110"/>
      <c r="M366" s="115"/>
      <c r="P366" s="116">
        <f>SUM(P367:P369)</f>
        <v>0</v>
      </c>
      <c r="R366" s="116">
        <f>SUM(R367:R369)</f>
        <v>0</v>
      </c>
      <c r="T366" s="117">
        <f>SUM(T367:T369)</f>
        <v>0</v>
      </c>
      <c r="AR366" s="111" t="s">
        <v>169</v>
      </c>
      <c r="AT366" s="118" t="s">
        <v>74</v>
      </c>
      <c r="AU366" s="118" t="s">
        <v>82</v>
      </c>
      <c r="AY366" s="111" t="s">
        <v>131</v>
      </c>
      <c r="BK366" s="119">
        <f>SUM(BK367:BK369)</f>
        <v>0</v>
      </c>
    </row>
    <row r="367" spans="2:65" s="1" customFormat="1" ht="16.5" customHeight="1">
      <c r="B367" s="31"/>
      <c r="C367" s="122" t="s">
        <v>622</v>
      </c>
      <c r="D367" s="122" t="s">
        <v>134</v>
      </c>
      <c r="E367" s="123" t="s">
        <v>623</v>
      </c>
      <c r="F367" s="124" t="s">
        <v>624</v>
      </c>
      <c r="G367" s="125" t="s">
        <v>236</v>
      </c>
      <c r="H367" s="126">
        <v>1</v>
      </c>
      <c r="I367" s="127"/>
      <c r="J367" s="128">
        <f>ROUND(I367*H367,2)</f>
        <v>0</v>
      </c>
      <c r="K367" s="124" t="s">
        <v>245</v>
      </c>
      <c r="L367" s="31"/>
      <c r="M367" s="129" t="s">
        <v>19</v>
      </c>
      <c r="N367" s="130" t="s">
        <v>46</v>
      </c>
      <c r="P367" s="131">
        <f>O367*H367</f>
        <v>0</v>
      </c>
      <c r="Q367" s="131">
        <v>0</v>
      </c>
      <c r="R367" s="131">
        <f>Q367*H367</f>
        <v>0</v>
      </c>
      <c r="S367" s="131">
        <v>0</v>
      </c>
      <c r="T367" s="132">
        <f>S367*H367</f>
        <v>0</v>
      </c>
      <c r="AR367" s="133" t="s">
        <v>616</v>
      </c>
      <c r="AT367" s="133" t="s">
        <v>134</v>
      </c>
      <c r="AU367" s="133" t="s">
        <v>84</v>
      </c>
      <c r="AY367" s="16" t="s">
        <v>131</v>
      </c>
      <c r="BE367" s="134">
        <f>IF(N367="základní",J367,0)</f>
        <v>0</v>
      </c>
      <c r="BF367" s="134">
        <f>IF(N367="snížená",J367,0)</f>
        <v>0</v>
      </c>
      <c r="BG367" s="134">
        <f>IF(N367="zákl. přenesená",J367,0)</f>
        <v>0</v>
      </c>
      <c r="BH367" s="134">
        <f>IF(N367="sníž. přenesená",J367,0)</f>
        <v>0</v>
      </c>
      <c r="BI367" s="134">
        <f>IF(N367="nulová",J367,0)</f>
        <v>0</v>
      </c>
      <c r="BJ367" s="16" t="s">
        <v>82</v>
      </c>
      <c r="BK367" s="134">
        <f>ROUND(I367*H367,2)</f>
        <v>0</v>
      </c>
      <c r="BL367" s="16" t="s">
        <v>616</v>
      </c>
      <c r="BM367" s="133" t="s">
        <v>625</v>
      </c>
    </row>
    <row r="368" spans="2:47" s="1" customFormat="1" ht="11.25">
      <c r="B368" s="31"/>
      <c r="D368" s="135" t="s">
        <v>141</v>
      </c>
      <c r="F368" s="136" t="s">
        <v>626</v>
      </c>
      <c r="I368" s="137"/>
      <c r="L368" s="31"/>
      <c r="M368" s="138"/>
      <c r="T368" s="52"/>
      <c r="AT368" s="16" t="s">
        <v>141</v>
      </c>
      <c r="AU368" s="16" t="s">
        <v>84</v>
      </c>
    </row>
    <row r="369" spans="2:47" s="1" customFormat="1" ht="39">
      <c r="B369" s="31"/>
      <c r="D369" s="135" t="s">
        <v>145</v>
      </c>
      <c r="F369" s="141" t="s">
        <v>627</v>
      </c>
      <c r="I369" s="137"/>
      <c r="L369" s="31"/>
      <c r="M369" s="138"/>
      <c r="T369" s="52"/>
      <c r="AT369" s="16" t="s">
        <v>145</v>
      </c>
      <c r="AU369" s="16" t="s">
        <v>84</v>
      </c>
    </row>
    <row r="370" spans="2:63" s="11" customFormat="1" ht="22.9" customHeight="1">
      <c r="B370" s="110"/>
      <c r="D370" s="111" t="s">
        <v>74</v>
      </c>
      <c r="E370" s="120" t="s">
        <v>628</v>
      </c>
      <c r="F370" s="120" t="s">
        <v>629</v>
      </c>
      <c r="I370" s="113"/>
      <c r="J370" s="121">
        <f>BK370</f>
        <v>0</v>
      </c>
      <c r="L370" s="110"/>
      <c r="M370" s="115"/>
      <c r="P370" s="116">
        <f>SUM(P371:P373)</f>
        <v>0</v>
      </c>
      <c r="R370" s="116">
        <f>SUM(R371:R373)</f>
        <v>0</v>
      </c>
      <c r="T370" s="117">
        <f>SUM(T371:T373)</f>
        <v>0</v>
      </c>
      <c r="AR370" s="111" t="s">
        <v>169</v>
      </c>
      <c r="AT370" s="118" t="s">
        <v>74</v>
      </c>
      <c r="AU370" s="118" t="s">
        <v>82</v>
      </c>
      <c r="AY370" s="111" t="s">
        <v>131</v>
      </c>
      <c r="BK370" s="119">
        <f>SUM(BK371:BK373)</f>
        <v>0</v>
      </c>
    </row>
    <row r="371" spans="2:65" s="1" customFormat="1" ht="16.5" customHeight="1">
      <c r="B371" s="31"/>
      <c r="C371" s="122" t="s">
        <v>630</v>
      </c>
      <c r="D371" s="122" t="s">
        <v>134</v>
      </c>
      <c r="E371" s="123" t="s">
        <v>631</v>
      </c>
      <c r="F371" s="124" t="s">
        <v>632</v>
      </c>
      <c r="G371" s="125" t="s">
        <v>236</v>
      </c>
      <c r="H371" s="126">
        <v>1</v>
      </c>
      <c r="I371" s="127"/>
      <c r="J371" s="128">
        <f>ROUND(I371*H371,2)</f>
        <v>0</v>
      </c>
      <c r="K371" s="124" t="s">
        <v>138</v>
      </c>
      <c r="L371" s="31"/>
      <c r="M371" s="129" t="s">
        <v>19</v>
      </c>
      <c r="N371" s="130" t="s">
        <v>46</v>
      </c>
      <c r="P371" s="131">
        <f>O371*H371</f>
        <v>0</v>
      </c>
      <c r="Q371" s="131">
        <v>0</v>
      </c>
      <c r="R371" s="131">
        <f>Q371*H371</f>
        <v>0</v>
      </c>
      <c r="S371" s="131">
        <v>0</v>
      </c>
      <c r="T371" s="132">
        <f>S371*H371</f>
        <v>0</v>
      </c>
      <c r="AR371" s="133" t="s">
        <v>616</v>
      </c>
      <c r="AT371" s="133" t="s">
        <v>134</v>
      </c>
      <c r="AU371" s="133" t="s">
        <v>84</v>
      </c>
      <c r="AY371" s="16" t="s">
        <v>131</v>
      </c>
      <c r="BE371" s="134">
        <f>IF(N371="základní",J371,0)</f>
        <v>0</v>
      </c>
      <c r="BF371" s="134">
        <f>IF(N371="snížená",J371,0)</f>
        <v>0</v>
      </c>
      <c r="BG371" s="134">
        <f>IF(N371="zákl. přenesená",J371,0)</f>
        <v>0</v>
      </c>
      <c r="BH371" s="134">
        <f>IF(N371="sníž. přenesená",J371,0)</f>
        <v>0</v>
      </c>
      <c r="BI371" s="134">
        <f>IF(N371="nulová",J371,0)</f>
        <v>0</v>
      </c>
      <c r="BJ371" s="16" t="s">
        <v>82</v>
      </c>
      <c r="BK371" s="134">
        <f>ROUND(I371*H371,2)</f>
        <v>0</v>
      </c>
      <c r="BL371" s="16" t="s">
        <v>616</v>
      </c>
      <c r="BM371" s="133" t="s">
        <v>633</v>
      </c>
    </row>
    <row r="372" spans="2:47" s="1" customFormat="1" ht="11.25">
      <c r="B372" s="31"/>
      <c r="D372" s="135" t="s">
        <v>141</v>
      </c>
      <c r="F372" s="136" t="s">
        <v>632</v>
      </c>
      <c r="I372" s="137"/>
      <c r="L372" s="31"/>
      <c r="M372" s="138"/>
      <c r="T372" s="52"/>
      <c r="AT372" s="16" t="s">
        <v>141</v>
      </c>
      <c r="AU372" s="16" t="s">
        <v>84</v>
      </c>
    </row>
    <row r="373" spans="2:47" s="1" customFormat="1" ht="11.25">
      <c r="B373" s="31"/>
      <c r="D373" s="139" t="s">
        <v>143</v>
      </c>
      <c r="F373" s="140" t="s">
        <v>634</v>
      </c>
      <c r="I373" s="137"/>
      <c r="L373" s="31"/>
      <c r="M373" s="167"/>
      <c r="N373" s="168"/>
      <c r="O373" s="168"/>
      <c r="P373" s="168"/>
      <c r="Q373" s="168"/>
      <c r="R373" s="168"/>
      <c r="S373" s="168"/>
      <c r="T373" s="169"/>
      <c r="AT373" s="16" t="s">
        <v>143</v>
      </c>
      <c r="AU373" s="16" t="s">
        <v>84</v>
      </c>
    </row>
    <row r="374" spans="2:12" s="1" customFormat="1" ht="6.95" customHeight="1">
      <c r="B374" s="40"/>
      <c r="C374" s="41"/>
      <c r="D374" s="41"/>
      <c r="E374" s="41"/>
      <c r="F374" s="41"/>
      <c r="G374" s="41"/>
      <c r="H374" s="41"/>
      <c r="I374" s="41"/>
      <c r="J374" s="41"/>
      <c r="K374" s="41"/>
      <c r="L374" s="31"/>
    </row>
  </sheetData>
  <sheetProtection algorithmName="SHA-512" hashValue="e84izqLGnXQyMi+HCBz8O/+S0OODjBFGK6I+6FIghX6vpLOciQurF7sP3pPLYltFRihW/rfJoAFrkjqVlLmcDw==" saltValue="UTGRYy939ORR7obDDD8ki2BPxkJEREEK/qDf4FX14InHCGkXZ/Qx9uM7J+n4/D5CcQlE6keUCJ02Cy+bDTUZtQ==" spinCount="100000" sheet="1" objects="1" scenarios="1" formatColumns="0" formatRows="0" autoFilter="0"/>
  <autoFilter ref="C101:K373"/>
  <mergeCells count="9">
    <mergeCell ref="E50:H50"/>
    <mergeCell ref="E92:H92"/>
    <mergeCell ref="E94:H94"/>
    <mergeCell ref="L2:V2"/>
    <mergeCell ref="E7:H7"/>
    <mergeCell ref="E9:H9"/>
    <mergeCell ref="E18:H18"/>
    <mergeCell ref="E27:H27"/>
    <mergeCell ref="E48:H48"/>
  </mergeCells>
  <hyperlinks>
    <hyperlink ref="F107" r:id="rId1" display="https://podminky.urs.cz/item/CS_URS_2023_02/310235251"/>
    <hyperlink ref="F111" r:id="rId2" display="https://podminky.urs.cz/item/CS_URS_2023_02/310236251"/>
    <hyperlink ref="F116" r:id="rId3" display="https://podminky.urs.cz/item/CS_URS_2023_02/612345412"/>
    <hyperlink ref="F121" r:id="rId4" display="https://podminky.urs.cz/item/CS_URS_2023_02/971033151"/>
    <hyperlink ref="F125" r:id="rId5" display="https://podminky.urs.cz/item/CS_URS_2023_02/972054231"/>
    <hyperlink ref="F130" r:id="rId6" display="https://podminky.urs.cz/item/CS_URS_2023_02/997013212"/>
    <hyperlink ref="F134" r:id="rId7" display="https://podminky.urs.cz/item/CS_URS_2023_02/998011002"/>
    <hyperlink ref="F139" r:id="rId8" display="https://podminky.urs.cz/item/CS_URS_2023_02/722220861"/>
    <hyperlink ref="F146" r:id="rId9" display="https://podminky.urs.cz/item/CS_URS_2023_02/723120804"/>
    <hyperlink ref="F154" r:id="rId10" display="https://podminky.urs.cz/item/CS_URS_2023_02/998723102"/>
    <hyperlink ref="F157" r:id="rId11" display="https://podminky.urs.cz/item/CS_URS_2023_02/998723181"/>
    <hyperlink ref="F161" r:id="rId12" display="https://podminky.urs.cz/item/CS_URS_2023_02/725650805"/>
    <hyperlink ref="F168" r:id="rId13" display="https://podminky.urs.cz/item/CS_URS_2023_02/732230103"/>
    <hyperlink ref="F171" r:id="rId14" display="https://podminky.urs.cz/item/CS_URS_2023_02/732294118"/>
    <hyperlink ref="F174" r:id="rId15" display="https://podminky.urs.cz/item/CS_URS_2023_02/732331107"/>
    <hyperlink ref="F177" r:id="rId16" display="https://podminky.urs.cz/item/CS_URS_2023_02/732331777"/>
    <hyperlink ref="F180" r:id="rId17" display="https://podminky.urs.cz/item/CS_URS_2023_02/732421415"/>
    <hyperlink ref="F183" r:id="rId18" display="https://podminky.urs.cz/item/CS_URS_2023_02/732522013"/>
    <hyperlink ref="F193" r:id="rId19" display="https://podminky.urs.cz/item/CS_URS_2023_02/998732202"/>
    <hyperlink ref="F197" r:id="rId20" display="https://podminky.urs.cz/item/CS_URS_2023_02/733222102"/>
    <hyperlink ref="F201" r:id="rId21" display="https://podminky.urs.cz/item/CS_URS_2023_02/733222103"/>
    <hyperlink ref="F205" r:id="rId22" display="https://podminky.urs.cz/item/CS_URS_2023_02/733222104"/>
    <hyperlink ref="F209" r:id="rId23" display="https://podminky.urs.cz/item/CS_URS_2023_02/733223105"/>
    <hyperlink ref="F213" r:id="rId24" display="https://podminky.urs.cz/item/CS_URS_2023_02/733223106"/>
    <hyperlink ref="F216" r:id="rId25" display="https://podminky.urs.cz/item/CS_URS_2023_02/733223205"/>
    <hyperlink ref="F220" r:id="rId26" display="https://podminky.urs.cz/item/CS_URS_2023_02/733224205"/>
    <hyperlink ref="F223" r:id="rId27" display="https://podminky.urs.cz/item/CS_URS_2023_02/733224206"/>
    <hyperlink ref="F226" r:id="rId28" display="https://podminky.urs.cz/item/CS_URS_2023_02/733224222"/>
    <hyperlink ref="F229" r:id="rId29" display="https://podminky.urs.cz/item/CS_URS_2023_02/733224225"/>
    <hyperlink ref="F232" r:id="rId30" display="https://podminky.urs.cz/item/CS_URS_2023_02/733224226"/>
    <hyperlink ref="F235" r:id="rId31" display="https://podminky.urs.cz/item/CS_URS_2023_02/733291101"/>
    <hyperlink ref="F239" r:id="rId32" display="https://podminky.urs.cz/item/CS_URS_2023_02/733390104"/>
    <hyperlink ref="F242" r:id="rId33" display="https://podminky.urs.cz/item/CS_URS_2023_02/733811221"/>
    <hyperlink ref="F245" r:id="rId34" display="https://podminky.urs.cz/item/CS_URS_2023_02/733811252"/>
    <hyperlink ref="F248" r:id="rId35" display="https://podminky.urs.cz/item/CS_URS_2023_02/998733202"/>
    <hyperlink ref="F252" r:id="rId36" display="https://podminky.urs.cz/item/CS_URS_2023_02/734221682"/>
    <hyperlink ref="F255" r:id="rId37" display="https://podminky.urs.cz/item/CS_URS_2023_02/734242414"/>
    <hyperlink ref="F258" r:id="rId38" display="https://podminky.urs.cz/item/CS_URS_2023_02/734251213"/>
    <hyperlink ref="F261" r:id="rId39" display="https://podminky.urs.cz/item/CS_URS_2023_02/734261233"/>
    <hyperlink ref="F265" r:id="rId40" display="https://podminky.urs.cz/item/CS_URS_2023_02/734261407"/>
    <hyperlink ref="F269" r:id="rId41" display="https://podminky.urs.cz/item/CS_URS_2023_02/734291123"/>
    <hyperlink ref="F272" r:id="rId42" display="https://podminky.urs.cz/item/CS_URS_2023_02/734291274"/>
    <hyperlink ref="F275" r:id="rId43" display="https://podminky.urs.cz/item/CS_URS_2023_02/734292773"/>
    <hyperlink ref="F278" r:id="rId44" display="https://podminky.urs.cz/item/CS_URS_2023_02/734292774"/>
    <hyperlink ref="F281" r:id="rId45" display="https://podminky.urs.cz/item/CS_URS_2023_02/734292776"/>
    <hyperlink ref="F284" r:id="rId46" display="https://podminky.urs.cz/item/CS_URS_2023_02/734295022"/>
    <hyperlink ref="F287" r:id="rId47" display="https://podminky.urs.cz/item/CS_URS_2023_02/734411101"/>
    <hyperlink ref="F290" r:id="rId48" display="https://podminky.urs.cz/item/CS_URS_2023_02/734421111"/>
    <hyperlink ref="F293" r:id="rId49" display="https://podminky.urs.cz/item/CS_URS_2023_02/998734202"/>
    <hyperlink ref="F297" r:id="rId50" display="https://podminky.urs.cz/item/CS_URS_2023_02/735000912"/>
    <hyperlink ref="F300" r:id="rId51" display="https://podminky.urs.cz/item/CS_URS_2023_02/735152556"/>
    <hyperlink ref="F304" r:id="rId52" display="https://podminky.urs.cz/item/CS_URS_2023_02/735152557"/>
    <hyperlink ref="F308" r:id="rId53" display="https://podminky.urs.cz/item/CS_URS_2023_02/735152659"/>
    <hyperlink ref="F312" r:id="rId54" display="https://podminky.urs.cz/item/CS_URS_2023_02/735152660"/>
    <hyperlink ref="F319" r:id="rId55" display="https://podminky.urs.cz/item/CS_URS_2023_02/735191905"/>
    <hyperlink ref="F322" r:id="rId56" display="https://podminky.urs.cz/item/CS_URS_2023_02/735191910"/>
    <hyperlink ref="F325" r:id="rId57" display="https://podminky.urs.cz/item/CS_URS_2023_02/735291800"/>
    <hyperlink ref="F329" r:id="rId58" display="https://podminky.urs.cz/item/CS_URS_2023_02/998735202"/>
    <hyperlink ref="F333" r:id="rId59" display="https://podminky.urs.cz/item/CS_URS_2023_02/741810001"/>
    <hyperlink ref="F336" r:id="rId60" display="https://podminky.urs.cz/item/CS_URS_2023_02/741812012"/>
    <hyperlink ref="F352" r:id="rId61" display="https://podminky.urs.cz/item/CS_URS_2023_02/784211001"/>
    <hyperlink ref="F358" r:id="rId62" display="https://podminky.urs.cz/item/CS_URS_2023_02/580203001"/>
    <hyperlink ref="F364" r:id="rId63" display="https://podminky.urs.cz/item/CS_URS_2023_02/013254000"/>
    <hyperlink ref="F373" r:id="rId64" display="https://podminky.urs.cz/item/CS_URS_2023_02/065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70" customWidth="1"/>
    <col min="2" max="2" width="1.7109375" style="170" customWidth="1"/>
    <col min="3" max="4" width="5.00390625" style="170" customWidth="1"/>
    <col min="5" max="5" width="11.7109375" style="170" customWidth="1"/>
    <col min="6" max="6" width="9.140625" style="170" customWidth="1"/>
    <col min="7" max="7" width="5.00390625" style="170" customWidth="1"/>
    <col min="8" max="8" width="77.8515625" style="170" customWidth="1"/>
    <col min="9" max="10" width="20.00390625" style="170" customWidth="1"/>
    <col min="11" max="11" width="1.7109375" style="170" customWidth="1"/>
  </cols>
  <sheetData>
    <row r="1" ht="37.5" customHeight="1"/>
    <row r="2" spans="2:11" ht="7.5" customHeight="1">
      <c r="B2" s="171"/>
      <c r="C2" s="172"/>
      <c r="D2" s="172"/>
      <c r="E2" s="172"/>
      <c r="F2" s="172"/>
      <c r="G2" s="172"/>
      <c r="H2" s="172"/>
      <c r="I2" s="172"/>
      <c r="J2" s="172"/>
      <c r="K2" s="173"/>
    </row>
    <row r="3" spans="2:11" s="14" customFormat="1" ht="45" customHeight="1">
      <c r="B3" s="174"/>
      <c r="C3" s="291" t="s">
        <v>635</v>
      </c>
      <c r="D3" s="291"/>
      <c r="E3" s="291"/>
      <c r="F3" s="291"/>
      <c r="G3" s="291"/>
      <c r="H3" s="291"/>
      <c r="I3" s="291"/>
      <c r="J3" s="291"/>
      <c r="K3" s="175"/>
    </row>
    <row r="4" spans="2:11" ht="25.5" customHeight="1">
      <c r="B4" s="176"/>
      <c r="C4" s="296" t="s">
        <v>636</v>
      </c>
      <c r="D4" s="296"/>
      <c r="E4" s="296"/>
      <c r="F4" s="296"/>
      <c r="G4" s="296"/>
      <c r="H4" s="296"/>
      <c r="I4" s="296"/>
      <c r="J4" s="296"/>
      <c r="K4" s="177"/>
    </row>
    <row r="5" spans="2:11" ht="5.25" customHeight="1">
      <c r="B5" s="176"/>
      <c r="C5" s="178"/>
      <c r="D5" s="178"/>
      <c r="E5" s="178"/>
      <c r="F5" s="178"/>
      <c r="G5" s="178"/>
      <c r="H5" s="178"/>
      <c r="I5" s="178"/>
      <c r="J5" s="178"/>
      <c r="K5" s="177"/>
    </row>
    <row r="6" spans="2:11" ht="15" customHeight="1">
      <c r="B6" s="176"/>
      <c r="C6" s="295" t="s">
        <v>637</v>
      </c>
      <c r="D6" s="295"/>
      <c r="E6" s="295"/>
      <c r="F6" s="295"/>
      <c r="G6" s="295"/>
      <c r="H6" s="295"/>
      <c r="I6" s="295"/>
      <c r="J6" s="295"/>
      <c r="K6" s="177"/>
    </row>
    <row r="7" spans="2:11" ht="15" customHeight="1">
      <c r="B7" s="180"/>
      <c r="C7" s="295" t="s">
        <v>638</v>
      </c>
      <c r="D7" s="295"/>
      <c r="E7" s="295"/>
      <c r="F7" s="295"/>
      <c r="G7" s="295"/>
      <c r="H7" s="295"/>
      <c r="I7" s="295"/>
      <c r="J7" s="295"/>
      <c r="K7" s="177"/>
    </row>
    <row r="8" spans="2:11" ht="12.75" customHeight="1">
      <c r="B8" s="180"/>
      <c r="C8" s="179"/>
      <c r="D8" s="179"/>
      <c r="E8" s="179"/>
      <c r="F8" s="179"/>
      <c r="G8" s="179"/>
      <c r="H8" s="179"/>
      <c r="I8" s="179"/>
      <c r="J8" s="179"/>
      <c r="K8" s="177"/>
    </row>
    <row r="9" spans="2:11" ht="15" customHeight="1">
      <c r="B9" s="180"/>
      <c r="C9" s="295" t="s">
        <v>639</v>
      </c>
      <c r="D9" s="295"/>
      <c r="E9" s="295"/>
      <c r="F9" s="295"/>
      <c r="G9" s="295"/>
      <c r="H9" s="295"/>
      <c r="I9" s="295"/>
      <c r="J9" s="295"/>
      <c r="K9" s="177"/>
    </row>
    <row r="10" spans="2:11" ht="15" customHeight="1">
      <c r="B10" s="180"/>
      <c r="C10" s="179"/>
      <c r="D10" s="295" t="s">
        <v>640</v>
      </c>
      <c r="E10" s="295"/>
      <c r="F10" s="295"/>
      <c r="G10" s="295"/>
      <c r="H10" s="295"/>
      <c r="I10" s="295"/>
      <c r="J10" s="295"/>
      <c r="K10" s="177"/>
    </row>
    <row r="11" spans="2:11" ht="15" customHeight="1">
      <c r="B11" s="180"/>
      <c r="C11" s="181"/>
      <c r="D11" s="295" t="s">
        <v>641</v>
      </c>
      <c r="E11" s="295"/>
      <c r="F11" s="295"/>
      <c r="G11" s="295"/>
      <c r="H11" s="295"/>
      <c r="I11" s="295"/>
      <c r="J11" s="295"/>
      <c r="K11" s="177"/>
    </row>
    <row r="12" spans="2:11" ht="15" customHeight="1">
      <c r="B12" s="180"/>
      <c r="C12" s="181"/>
      <c r="D12" s="179"/>
      <c r="E12" s="179"/>
      <c r="F12" s="179"/>
      <c r="G12" s="179"/>
      <c r="H12" s="179"/>
      <c r="I12" s="179"/>
      <c r="J12" s="179"/>
      <c r="K12" s="177"/>
    </row>
    <row r="13" spans="2:11" ht="15" customHeight="1">
      <c r="B13" s="180"/>
      <c r="C13" s="181"/>
      <c r="D13" s="182" t="s">
        <v>642</v>
      </c>
      <c r="E13" s="179"/>
      <c r="F13" s="179"/>
      <c r="G13" s="179"/>
      <c r="H13" s="179"/>
      <c r="I13" s="179"/>
      <c r="J13" s="179"/>
      <c r="K13" s="177"/>
    </row>
    <row r="14" spans="2:11" ht="12.75" customHeight="1">
      <c r="B14" s="180"/>
      <c r="C14" s="181"/>
      <c r="D14" s="181"/>
      <c r="E14" s="181"/>
      <c r="F14" s="181"/>
      <c r="G14" s="181"/>
      <c r="H14" s="181"/>
      <c r="I14" s="181"/>
      <c r="J14" s="181"/>
      <c r="K14" s="177"/>
    </row>
    <row r="15" spans="2:11" ht="15" customHeight="1">
      <c r="B15" s="180"/>
      <c r="C15" s="181"/>
      <c r="D15" s="295" t="s">
        <v>643</v>
      </c>
      <c r="E15" s="295"/>
      <c r="F15" s="295"/>
      <c r="G15" s="295"/>
      <c r="H15" s="295"/>
      <c r="I15" s="295"/>
      <c r="J15" s="295"/>
      <c r="K15" s="177"/>
    </row>
    <row r="16" spans="2:11" ht="15" customHeight="1">
      <c r="B16" s="180"/>
      <c r="C16" s="181"/>
      <c r="D16" s="295" t="s">
        <v>644</v>
      </c>
      <c r="E16" s="295"/>
      <c r="F16" s="295"/>
      <c r="G16" s="295"/>
      <c r="H16" s="295"/>
      <c r="I16" s="295"/>
      <c r="J16" s="295"/>
      <c r="K16" s="177"/>
    </row>
    <row r="17" spans="2:11" ht="15" customHeight="1">
      <c r="B17" s="180"/>
      <c r="C17" s="181"/>
      <c r="D17" s="295" t="s">
        <v>645</v>
      </c>
      <c r="E17" s="295"/>
      <c r="F17" s="295"/>
      <c r="G17" s="295"/>
      <c r="H17" s="295"/>
      <c r="I17" s="295"/>
      <c r="J17" s="295"/>
      <c r="K17" s="177"/>
    </row>
    <row r="18" spans="2:11" ht="15" customHeight="1">
      <c r="B18" s="180"/>
      <c r="C18" s="181"/>
      <c r="D18" s="181"/>
      <c r="E18" s="183" t="s">
        <v>81</v>
      </c>
      <c r="F18" s="295" t="s">
        <v>646</v>
      </c>
      <c r="G18" s="295"/>
      <c r="H18" s="295"/>
      <c r="I18" s="295"/>
      <c r="J18" s="295"/>
      <c r="K18" s="177"/>
    </row>
    <row r="19" spans="2:11" ht="15" customHeight="1">
      <c r="B19" s="180"/>
      <c r="C19" s="181"/>
      <c r="D19" s="181"/>
      <c r="E19" s="183" t="s">
        <v>647</v>
      </c>
      <c r="F19" s="295" t="s">
        <v>648</v>
      </c>
      <c r="G19" s="295"/>
      <c r="H19" s="295"/>
      <c r="I19" s="295"/>
      <c r="J19" s="295"/>
      <c r="K19" s="177"/>
    </row>
    <row r="20" spans="2:11" ht="15" customHeight="1">
      <c r="B20" s="180"/>
      <c r="C20" s="181"/>
      <c r="D20" s="181"/>
      <c r="E20" s="183" t="s">
        <v>649</v>
      </c>
      <c r="F20" s="295" t="s">
        <v>650</v>
      </c>
      <c r="G20" s="295"/>
      <c r="H20" s="295"/>
      <c r="I20" s="295"/>
      <c r="J20" s="295"/>
      <c r="K20" s="177"/>
    </row>
    <row r="21" spans="2:11" ht="15" customHeight="1">
      <c r="B21" s="180"/>
      <c r="C21" s="181"/>
      <c r="D21" s="181"/>
      <c r="E21" s="183" t="s">
        <v>651</v>
      </c>
      <c r="F21" s="295" t="s">
        <v>652</v>
      </c>
      <c r="G21" s="295"/>
      <c r="H21" s="295"/>
      <c r="I21" s="295"/>
      <c r="J21" s="295"/>
      <c r="K21" s="177"/>
    </row>
    <row r="22" spans="2:11" ht="15" customHeight="1">
      <c r="B22" s="180"/>
      <c r="C22" s="181"/>
      <c r="D22" s="181"/>
      <c r="E22" s="183" t="s">
        <v>653</v>
      </c>
      <c r="F22" s="295" t="s">
        <v>654</v>
      </c>
      <c r="G22" s="295"/>
      <c r="H22" s="295"/>
      <c r="I22" s="295"/>
      <c r="J22" s="295"/>
      <c r="K22" s="177"/>
    </row>
    <row r="23" spans="2:11" ht="15" customHeight="1">
      <c r="B23" s="180"/>
      <c r="C23" s="181"/>
      <c r="D23" s="181"/>
      <c r="E23" s="183" t="s">
        <v>655</v>
      </c>
      <c r="F23" s="295" t="s">
        <v>656</v>
      </c>
      <c r="G23" s="295"/>
      <c r="H23" s="295"/>
      <c r="I23" s="295"/>
      <c r="J23" s="295"/>
      <c r="K23" s="177"/>
    </row>
    <row r="24" spans="2:11" ht="12.75" customHeight="1">
      <c r="B24" s="180"/>
      <c r="C24" s="181"/>
      <c r="D24" s="181"/>
      <c r="E24" s="181"/>
      <c r="F24" s="181"/>
      <c r="G24" s="181"/>
      <c r="H24" s="181"/>
      <c r="I24" s="181"/>
      <c r="J24" s="181"/>
      <c r="K24" s="177"/>
    </row>
    <row r="25" spans="2:11" ht="15" customHeight="1">
      <c r="B25" s="180"/>
      <c r="C25" s="295" t="s">
        <v>657</v>
      </c>
      <c r="D25" s="295"/>
      <c r="E25" s="295"/>
      <c r="F25" s="295"/>
      <c r="G25" s="295"/>
      <c r="H25" s="295"/>
      <c r="I25" s="295"/>
      <c r="J25" s="295"/>
      <c r="K25" s="177"/>
    </row>
    <row r="26" spans="2:11" ht="15" customHeight="1">
      <c r="B26" s="180"/>
      <c r="C26" s="295" t="s">
        <v>658</v>
      </c>
      <c r="D26" s="295"/>
      <c r="E26" s="295"/>
      <c r="F26" s="295"/>
      <c r="G26" s="295"/>
      <c r="H26" s="295"/>
      <c r="I26" s="295"/>
      <c r="J26" s="295"/>
      <c r="K26" s="177"/>
    </row>
    <row r="27" spans="2:11" ht="15" customHeight="1">
      <c r="B27" s="180"/>
      <c r="C27" s="179"/>
      <c r="D27" s="295" t="s">
        <v>659</v>
      </c>
      <c r="E27" s="295"/>
      <c r="F27" s="295"/>
      <c r="G27" s="295"/>
      <c r="H27" s="295"/>
      <c r="I27" s="295"/>
      <c r="J27" s="295"/>
      <c r="K27" s="177"/>
    </row>
    <row r="28" spans="2:11" ht="15" customHeight="1">
      <c r="B28" s="180"/>
      <c r="C28" s="181"/>
      <c r="D28" s="295" t="s">
        <v>660</v>
      </c>
      <c r="E28" s="295"/>
      <c r="F28" s="295"/>
      <c r="G28" s="295"/>
      <c r="H28" s="295"/>
      <c r="I28" s="295"/>
      <c r="J28" s="295"/>
      <c r="K28" s="177"/>
    </row>
    <row r="29" spans="2:11" ht="12.75" customHeight="1">
      <c r="B29" s="180"/>
      <c r="C29" s="181"/>
      <c r="D29" s="181"/>
      <c r="E29" s="181"/>
      <c r="F29" s="181"/>
      <c r="G29" s="181"/>
      <c r="H29" s="181"/>
      <c r="I29" s="181"/>
      <c r="J29" s="181"/>
      <c r="K29" s="177"/>
    </row>
    <row r="30" spans="2:11" ht="15" customHeight="1">
      <c r="B30" s="180"/>
      <c r="C30" s="181"/>
      <c r="D30" s="295" t="s">
        <v>661</v>
      </c>
      <c r="E30" s="295"/>
      <c r="F30" s="295"/>
      <c r="G30" s="295"/>
      <c r="H30" s="295"/>
      <c r="I30" s="295"/>
      <c r="J30" s="295"/>
      <c r="K30" s="177"/>
    </row>
    <row r="31" spans="2:11" ht="15" customHeight="1">
      <c r="B31" s="180"/>
      <c r="C31" s="181"/>
      <c r="D31" s="295" t="s">
        <v>662</v>
      </c>
      <c r="E31" s="295"/>
      <c r="F31" s="295"/>
      <c r="G31" s="295"/>
      <c r="H31" s="295"/>
      <c r="I31" s="295"/>
      <c r="J31" s="295"/>
      <c r="K31" s="177"/>
    </row>
    <row r="32" spans="2:11" ht="12.75" customHeight="1">
      <c r="B32" s="180"/>
      <c r="C32" s="181"/>
      <c r="D32" s="181"/>
      <c r="E32" s="181"/>
      <c r="F32" s="181"/>
      <c r="G32" s="181"/>
      <c r="H32" s="181"/>
      <c r="I32" s="181"/>
      <c r="J32" s="181"/>
      <c r="K32" s="177"/>
    </row>
    <row r="33" spans="2:11" ht="15" customHeight="1">
      <c r="B33" s="180"/>
      <c r="C33" s="181"/>
      <c r="D33" s="295" t="s">
        <v>663</v>
      </c>
      <c r="E33" s="295"/>
      <c r="F33" s="295"/>
      <c r="G33" s="295"/>
      <c r="H33" s="295"/>
      <c r="I33" s="295"/>
      <c r="J33" s="295"/>
      <c r="K33" s="177"/>
    </row>
    <row r="34" spans="2:11" ht="15" customHeight="1">
      <c r="B34" s="180"/>
      <c r="C34" s="181"/>
      <c r="D34" s="295" t="s">
        <v>664</v>
      </c>
      <c r="E34" s="295"/>
      <c r="F34" s="295"/>
      <c r="G34" s="295"/>
      <c r="H34" s="295"/>
      <c r="I34" s="295"/>
      <c r="J34" s="295"/>
      <c r="K34" s="177"/>
    </row>
    <row r="35" spans="2:11" ht="15" customHeight="1">
      <c r="B35" s="180"/>
      <c r="C35" s="181"/>
      <c r="D35" s="295" t="s">
        <v>665</v>
      </c>
      <c r="E35" s="295"/>
      <c r="F35" s="295"/>
      <c r="G35" s="295"/>
      <c r="H35" s="295"/>
      <c r="I35" s="295"/>
      <c r="J35" s="295"/>
      <c r="K35" s="177"/>
    </row>
    <row r="36" spans="2:11" ht="15" customHeight="1">
      <c r="B36" s="180"/>
      <c r="C36" s="181"/>
      <c r="D36" s="179"/>
      <c r="E36" s="182" t="s">
        <v>117</v>
      </c>
      <c r="F36" s="179"/>
      <c r="G36" s="295" t="s">
        <v>666</v>
      </c>
      <c r="H36" s="295"/>
      <c r="I36" s="295"/>
      <c r="J36" s="295"/>
      <c r="K36" s="177"/>
    </row>
    <row r="37" spans="2:11" ht="30.75" customHeight="1">
      <c r="B37" s="180"/>
      <c r="C37" s="181"/>
      <c r="D37" s="179"/>
      <c r="E37" s="182" t="s">
        <v>667</v>
      </c>
      <c r="F37" s="179"/>
      <c r="G37" s="295" t="s">
        <v>668</v>
      </c>
      <c r="H37" s="295"/>
      <c r="I37" s="295"/>
      <c r="J37" s="295"/>
      <c r="K37" s="177"/>
    </row>
    <row r="38" spans="2:11" ht="15" customHeight="1">
      <c r="B38" s="180"/>
      <c r="C38" s="181"/>
      <c r="D38" s="179"/>
      <c r="E38" s="182" t="s">
        <v>56</v>
      </c>
      <c r="F38" s="179"/>
      <c r="G38" s="295" t="s">
        <v>669</v>
      </c>
      <c r="H38" s="295"/>
      <c r="I38" s="295"/>
      <c r="J38" s="295"/>
      <c r="K38" s="177"/>
    </row>
    <row r="39" spans="2:11" ht="15" customHeight="1">
      <c r="B39" s="180"/>
      <c r="C39" s="181"/>
      <c r="D39" s="179"/>
      <c r="E39" s="182" t="s">
        <v>57</v>
      </c>
      <c r="F39" s="179"/>
      <c r="G39" s="295" t="s">
        <v>670</v>
      </c>
      <c r="H39" s="295"/>
      <c r="I39" s="295"/>
      <c r="J39" s="295"/>
      <c r="K39" s="177"/>
    </row>
    <row r="40" spans="2:11" ht="15" customHeight="1">
      <c r="B40" s="180"/>
      <c r="C40" s="181"/>
      <c r="D40" s="179"/>
      <c r="E40" s="182" t="s">
        <v>118</v>
      </c>
      <c r="F40" s="179"/>
      <c r="G40" s="295" t="s">
        <v>671</v>
      </c>
      <c r="H40" s="295"/>
      <c r="I40" s="295"/>
      <c r="J40" s="295"/>
      <c r="K40" s="177"/>
    </row>
    <row r="41" spans="2:11" ht="15" customHeight="1">
      <c r="B41" s="180"/>
      <c r="C41" s="181"/>
      <c r="D41" s="179"/>
      <c r="E41" s="182" t="s">
        <v>119</v>
      </c>
      <c r="F41" s="179"/>
      <c r="G41" s="295" t="s">
        <v>672</v>
      </c>
      <c r="H41" s="295"/>
      <c r="I41" s="295"/>
      <c r="J41" s="295"/>
      <c r="K41" s="177"/>
    </row>
    <row r="42" spans="2:11" ht="15" customHeight="1">
      <c r="B42" s="180"/>
      <c r="C42" s="181"/>
      <c r="D42" s="179"/>
      <c r="E42" s="182" t="s">
        <v>673</v>
      </c>
      <c r="F42" s="179"/>
      <c r="G42" s="295" t="s">
        <v>674</v>
      </c>
      <c r="H42" s="295"/>
      <c r="I42" s="295"/>
      <c r="J42" s="295"/>
      <c r="K42" s="177"/>
    </row>
    <row r="43" spans="2:11" ht="15" customHeight="1">
      <c r="B43" s="180"/>
      <c r="C43" s="181"/>
      <c r="D43" s="179"/>
      <c r="E43" s="182"/>
      <c r="F43" s="179"/>
      <c r="G43" s="295" t="s">
        <v>675</v>
      </c>
      <c r="H43" s="295"/>
      <c r="I43" s="295"/>
      <c r="J43" s="295"/>
      <c r="K43" s="177"/>
    </row>
    <row r="44" spans="2:11" ht="15" customHeight="1">
      <c r="B44" s="180"/>
      <c r="C44" s="181"/>
      <c r="D44" s="179"/>
      <c r="E44" s="182" t="s">
        <v>676</v>
      </c>
      <c r="F44" s="179"/>
      <c r="G44" s="295" t="s">
        <v>677</v>
      </c>
      <c r="H44" s="295"/>
      <c r="I44" s="295"/>
      <c r="J44" s="295"/>
      <c r="K44" s="177"/>
    </row>
    <row r="45" spans="2:11" ht="15" customHeight="1">
      <c r="B45" s="180"/>
      <c r="C45" s="181"/>
      <c r="D45" s="179"/>
      <c r="E45" s="182" t="s">
        <v>121</v>
      </c>
      <c r="F45" s="179"/>
      <c r="G45" s="295" t="s">
        <v>678</v>
      </c>
      <c r="H45" s="295"/>
      <c r="I45" s="295"/>
      <c r="J45" s="295"/>
      <c r="K45" s="177"/>
    </row>
    <row r="46" spans="2:11" ht="12.75" customHeight="1">
      <c r="B46" s="180"/>
      <c r="C46" s="181"/>
      <c r="D46" s="179"/>
      <c r="E46" s="179"/>
      <c r="F46" s="179"/>
      <c r="G46" s="179"/>
      <c r="H46" s="179"/>
      <c r="I46" s="179"/>
      <c r="J46" s="179"/>
      <c r="K46" s="177"/>
    </row>
    <row r="47" spans="2:11" ht="15" customHeight="1">
      <c r="B47" s="180"/>
      <c r="C47" s="181"/>
      <c r="D47" s="295" t="s">
        <v>679</v>
      </c>
      <c r="E47" s="295"/>
      <c r="F47" s="295"/>
      <c r="G47" s="295"/>
      <c r="H47" s="295"/>
      <c r="I47" s="295"/>
      <c r="J47" s="295"/>
      <c r="K47" s="177"/>
    </row>
    <row r="48" spans="2:11" ht="15" customHeight="1">
      <c r="B48" s="180"/>
      <c r="C48" s="181"/>
      <c r="D48" s="181"/>
      <c r="E48" s="295" t="s">
        <v>680</v>
      </c>
      <c r="F48" s="295"/>
      <c r="G48" s="295"/>
      <c r="H48" s="295"/>
      <c r="I48" s="295"/>
      <c r="J48" s="295"/>
      <c r="K48" s="177"/>
    </row>
    <row r="49" spans="2:11" ht="15" customHeight="1">
      <c r="B49" s="180"/>
      <c r="C49" s="181"/>
      <c r="D49" s="181"/>
      <c r="E49" s="295" t="s">
        <v>681</v>
      </c>
      <c r="F49" s="295"/>
      <c r="G49" s="295"/>
      <c r="H49" s="295"/>
      <c r="I49" s="295"/>
      <c r="J49" s="295"/>
      <c r="K49" s="177"/>
    </row>
    <row r="50" spans="2:11" ht="15" customHeight="1">
      <c r="B50" s="180"/>
      <c r="C50" s="181"/>
      <c r="D50" s="181"/>
      <c r="E50" s="295" t="s">
        <v>682</v>
      </c>
      <c r="F50" s="295"/>
      <c r="G50" s="295"/>
      <c r="H50" s="295"/>
      <c r="I50" s="295"/>
      <c r="J50" s="295"/>
      <c r="K50" s="177"/>
    </row>
    <row r="51" spans="2:11" ht="15" customHeight="1">
      <c r="B51" s="180"/>
      <c r="C51" s="181"/>
      <c r="D51" s="295" t="s">
        <v>683</v>
      </c>
      <c r="E51" s="295"/>
      <c r="F51" s="295"/>
      <c r="G51" s="295"/>
      <c r="H51" s="295"/>
      <c r="I51" s="295"/>
      <c r="J51" s="295"/>
      <c r="K51" s="177"/>
    </row>
    <row r="52" spans="2:11" ht="25.5" customHeight="1">
      <c r="B52" s="176"/>
      <c r="C52" s="296" t="s">
        <v>684</v>
      </c>
      <c r="D52" s="296"/>
      <c r="E52" s="296"/>
      <c r="F52" s="296"/>
      <c r="G52" s="296"/>
      <c r="H52" s="296"/>
      <c r="I52" s="296"/>
      <c r="J52" s="296"/>
      <c r="K52" s="177"/>
    </row>
    <row r="53" spans="2:11" ht="5.25" customHeight="1">
      <c r="B53" s="176"/>
      <c r="C53" s="178"/>
      <c r="D53" s="178"/>
      <c r="E53" s="178"/>
      <c r="F53" s="178"/>
      <c r="G53" s="178"/>
      <c r="H53" s="178"/>
      <c r="I53" s="178"/>
      <c r="J53" s="178"/>
      <c r="K53" s="177"/>
    </row>
    <row r="54" spans="2:11" ht="15" customHeight="1">
      <c r="B54" s="176"/>
      <c r="C54" s="295" t="s">
        <v>685</v>
      </c>
      <c r="D54" s="295"/>
      <c r="E54" s="295"/>
      <c r="F54" s="295"/>
      <c r="G54" s="295"/>
      <c r="H54" s="295"/>
      <c r="I54" s="295"/>
      <c r="J54" s="295"/>
      <c r="K54" s="177"/>
    </row>
    <row r="55" spans="2:11" ht="15" customHeight="1">
      <c r="B55" s="176"/>
      <c r="C55" s="295" t="s">
        <v>686</v>
      </c>
      <c r="D55" s="295"/>
      <c r="E55" s="295"/>
      <c r="F55" s="295"/>
      <c r="G55" s="295"/>
      <c r="H55" s="295"/>
      <c r="I55" s="295"/>
      <c r="J55" s="295"/>
      <c r="K55" s="177"/>
    </row>
    <row r="56" spans="2:11" ht="12.75" customHeight="1">
      <c r="B56" s="176"/>
      <c r="C56" s="179"/>
      <c r="D56" s="179"/>
      <c r="E56" s="179"/>
      <c r="F56" s="179"/>
      <c r="G56" s="179"/>
      <c r="H56" s="179"/>
      <c r="I56" s="179"/>
      <c r="J56" s="179"/>
      <c r="K56" s="177"/>
    </row>
    <row r="57" spans="2:11" ht="15" customHeight="1">
      <c r="B57" s="176"/>
      <c r="C57" s="295" t="s">
        <v>687</v>
      </c>
      <c r="D57" s="295"/>
      <c r="E57" s="295"/>
      <c r="F57" s="295"/>
      <c r="G57" s="295"/>
      <c r="H57" s="295"/>
      <c r="I57" s="295"/>
      <c r="J57" s="295"/>
      <c r="K57" s="177"/>
    </row>
    <row r="58" spans="2:11" ht="15" customHeight="1">
      <c r="B58" s="176"/>
      <c r="C58" s="181"/>
      <c r="D58" s="295" t="s">
        <v>688</v>
      </c>
      <c r="E58" s="295"/>
      <c r="F58" s="295"/>
      <c r="G58" s="295"/>
      <c r="H58" s="295"/>
      <c r="I58" s="295"/>
      <c r="J58" s="295"/>
      <c r="K58" s="177"/>
    </row>
    <row r="59" spans="2:11" ht="15" customHeight="1">
      <c r="B59" s="176"/>
      <c r="C59" s="181"/>
      <c r="D59" s="295" t="s">
        <v>689</v>
      </c>
      <c r="E59" s="295"/>
      <c r="F59" s="295"/>
      <c r="G59" s="295"/>
      <c r="H59" s="295"/>
      <c r="I59" s="295"/>
      <c r="J59" s="295"/>
      <c r="K59" s="177"/>
    </row>
    <row r="60" spans="2:11" ht="15" customHeight="1">
      <c r="B60" s="176"/>
      <c r="C60" s="181"/>
      <c r="D60" s="295" t="s">
        <v>690</v>
      </c>
      <c r="E60" s="295"/>
      <c r="F60" s="295"/>
      <c r="G60" s="295"/>
      <c r="H60" s="295"/>
      <c r="I60" s="295"/>
      <c r="J60" s="295"/>
      <c r="K60" s="177"/>
    </row>
    <row r="61" spans="2:11" ht="15" customHeight="1">
      <c r="B61" s="176"/>
      <c r="C61" s="181"/>
      <c r="D61" s="295" t="s">
        <v>691</v>
      </c>
      <c r="E61" s="295"/>
      <c r="F61" s="295"/>
      <c r="G61" s="295"/>
      <c r="H61" s="295"/>
      <c r="I61" s="295"/>
      <c r="J61" s="295"/>
      <c r="K61" s="177"/>
    </row>
    <row r="62" spans="2:11" ht="15" customHeight="1">
      <c r="B62" s="176"/>
      <c r="C62" s="181"/>
      <c r="D62" s="297" t="s">
        <v>692</v>
      </c>
      <c r="E62" s="297"/>
      <c r="F62" s="297"/>
      <c r="G62" s="297"/>
      <c r="H62" s="297"/>
      <c r="I62" s="297"/>
      <c r="J62" s="297"/>
      <c r="K62" s="177"/>
    </row>
    <row r="63" spans="2:11" ht="15" customHeight="1">
      <c r="B63" s="176"/>
      <c r="C63" s="181"/>
      <c r="D63" s="295" t="s">
        <v>693</v>
      </c>
      <c r="E63" s="295"/>
      <c r="F63" s="295"/>
      <c r="G63" s="295"/>
      <c r="H63" s="295"/>
      <c r="I63" s="295"/>
      <c r="J63" s="295"/>
      <c r="K63" s="177"/>
    </row>
    <row r="64" spans="2:11" ht="12.75" customHeight="1">
      <c r="B64" s="176"/>
      <c r="C64" s="181"/>
      <c r="D64" s="181"/>
      <c r="E64" s="184"/>
      <c r="F64" s="181"/>
      <c r="G64" s="181"/>
      <c r="H64" s="181"/>
      <c r="I64" s="181"/>
      <c r="J64" s="181"/>
      <c r="K64" s="177"/>
    </row>
    <row r="65" spans="2:11" ht="15" customHeight="1">
      <c r="B65" s="176"/>
      <c r="C65" s="181"/>
      <c r="D65" s="295" t="s">
        <v>694</v>
      </c>
      <c r="E65" s="295"/>
      <c r="F65" s="295"/>
      <c r="G65" s="295"/>
      <c r="H65" s="295"/>
      <c r="I65" s="295"/>
      <c r="J65" s="295"/>
      <c r="K65" s="177"/>
    </row>
    <row r="66" spans="2:11" ht="15" customHeight="1">
      <c r="B66" s="176"/>
      <c r="C66" s="181"/>
      <c r="D66" s="297" t="s">
        <v>695</v>
      </c>
      <c r="E66" s="297"/>
      <c r="F66" s="297"/>
      <c r="G66" s="297"/>
      <c r="H66" s="297"/>
      <c r="I66" s="297"/>
      <c r="J66" s="297"/>
      <c r="K66" s="177"/>
    </row>
    <row r="67" spans="2:11" ht="15" customHeight="1">
      <c r="B67" s="176"/>
      <c r="C67" s="181"/>
      <c r="D67" s="295" t="s">
        <v>696</v>
      </c>
      <c r="E67" s="295"/>
      <c r="F67" s="295"/>
      <c r="G67" s="295"/>
      <c r="H67" s="295"/>
      <c r="I67" s="295"/>
      <c r="J67" s="295"/>
      <c r="K67" s="177"/>
    </row>
    <row r="68" spans="2:11" ht="15" customHeight="1">
      <c r="B68" s="176"/>
      <c r="C68" s="181"/>
      <c r="D68" s="295" t="s">
        <v>697</v>
      </c>
      <c r="E68" s="295"/>
      <c r="F68" s="295"/>
      <c r="G68" s="295"/>
      <c r="H68" s="295"/>
      <c r="I68" s="295"/>
      <c r="J68" s="295"/>
      <c r="K68" s="177"/>
    </row>
    <row r="69" spans="2:11" ht="15" customHeight="1">
      <c r="B69" s="176"/>
      <c r="C69" s="181"/>
      <c r="D69" s="295" t="s">
        <v>698</v>
      </c>
      <c r="E69" s="295"/>
      <c r="F69" s="295"/>
      <c r="G69" s="295"/>
      <c r="H69" s="295"/>
      <c r="I69" s="295"/>
      <c r="J69" s="295"/>
      <c r="K69" s="177"/>
    </row>
    <row r="70" spans="2:11" ht="15" customHeight="1">
      <c r="B70" s="176"/>
      <c r="C70" s="181"/>
      <c r="D70" s="295" t="s">
        <v>699</v>
      </c>
      <c r="E70" s="295"/>
      <c r="F70" s="295"/>
      <c r="G70" s="295"/>
      <c r="H70" s="295"/>
      <c r="I70" s="295"/>
      <c r="J70" s="295"/>
      <c r="K70" s="177"/>
    </row>
    <row r="71" spans="2:11" ht="12.75" customHeight="1">
      <c r="B71" s="185"/>
      <c r="C71" s="186"/>
      <c r="D71" s="186"/>
      <c r="E71" s="186"/>
      <c r="F71" s="186"/>
      <c r="G71" s="186"/>
      <c r="H71" s="186"/>
      <c r="I71" s="186"/>
      <c r="J71" s="186"/>
      <c r="K71" s="187"/>
    </row>
    <row r="72" spans="2:11" ht="18.75" customHeight="1">
      <c r="B72" s="188"/>
      <c r="C72" s="188"/>
      <c r="D72" s="188"/>
      <c r="E72" s="188"/>
      <c r="F72" s="188"/>
      <c r="G72" s="188"/>
      <c r="H72" s="188"/>
      <c r="I72" s="188"/>
      <c r="J72" s="188"/>
      <c r="K72" s="189"/>
    </row>
    <row r="73" spans="2:11" ht="18.75" customHeight="1">
      <c r="B73" s="189"/>
      <c r="C73" s="189"/>
      <c r="D73" s="189"/>
      <c r="E73" s="189"/>
      <c r="F73" s="189"/>
      <c r="G73" s="189"/>
      <c r="H73" s="189"/>
      <c r="I73" s="189"/>
      <c r="J73" s="189"/>
      <c r="K73" s="189"/>
    </row>
    <row r="74" spans="2:11" ht="7.5" customHeight="1">
      <c r="B74" s="190"/>
      <c r="C74" s="191"/>
      <c r="D74" s="191"/>
      <c r="E74" s="191"/>
      <c r="F74" s="191"/>
      <c r="G74" s="191"/>
      <c r="H74" s="191"/>
      <c r="I74" s="191"/>
      <c r="J74" s="191"/>
      <c r="K74" s="192"/>
    </row>
    <row r="75" spans="2:11" ht="45" customHeight="1">
      <c r="B75" s="193"/>
      <c r="C75" s="290" t="s">
        <v>700</v>
      </c>
      <c r="D75" s="290"/>
      <c r="E75" s="290"/>
      <c r="F75" s="290"/>
      <c r="G75" s="290"/>
      <c r="H75" s="290"/>
      <c r="I75" s="290"/>
      <c r="J75" s="290"/>
      <c r="K75" s="194"/>
    </row>
    <row r="76" spans="2:11" ht="17.25" customHeight="1">
      <c r="B76" s="193"/>
      <c r="C76" s="195" t="s">
        <v>701</v>
      </c>
      <c r="D76" s="195"/>
      <c r="E76" s="195"/>
      <c r="F76" s="195" t="s">
        <v>702</v>
      </c>
      <c r="G76" s="196"/>
      <c r="H76" s="195" t="s">
        <v>57</v>
      </c>
      <c r="I76" s="195" t="s">
        <v>60</v>
      </c>
      <c r="J76" s="195" t="s">
        <v>703</v>
      </c>
      <c r="K76" s="194"/>
    </row>
    <row r="77" spans="2:11" ht="17.25" customHeight="1">
      <c r="B77" s="193"/>
      <c r="C77" s="197" t="s">
        <v>704</v>
      </c>
      <c r="D77" s="197"/>
      <c r="E77" s="197"/>
      <c r="F77" s="198" t="s">
        <v>705</v>
      </c>
      <c r="G77" s="199"/>
      <c r="H77" s="197"/>
      <c r="I77" s="197"/>
      <c r="J77" s="197" t="s">
        <v>706</v>
      </c>
      <c r="K77" s="194"/>
    </row>
    <row r="78" spans="2:11" ht="5.25" customHeight="1">
      <c r="B78" s="193"/>
      <c r="C78" s="200"/>
      <c r="D78" s="200"/>
      <c r="E78" s="200"/>
      <c r="F78" s="200"/>
      <c r="G78" s="201"/>
      <c r="H78" s="200"/>
      <c r="I78" s="200"/>
      <c r="J78" s="200"/>
      <c r="K78" s="194"/>
    </row>
    <row r="79" spans="2:11" ht="15" customHeight="1">
      <c r="B79" s="193"/>
      <c r="C79" s="182" t="s">
        <v>56</v>
      </c>
      <c r="D79" s="202"/>
      <c r="E79" s="202"/>
      <c r="F79" s="203" t="s">
        <v>707</v>
      </c>
      <c r="G79" s="204"/>
      <c r="H79" s="182" t="s">
        <v>708</v>
      </c>
      <c r="I79" s="182" t="s">
        <v>709</v>
      </c>
      <c r="J79" s="182">
        <v>20</v>
      </c>
      <c r="K79" s="194"/>
    </row>
    <row r="80" spans="2:11" ht="15" customHeight="1">
      <c r="B80" s="193"/>
      <c r="C80" s="182" t="s">
        <v>710</v>
      </c>
      <c r="D80" s="182"/>
      <c r="E80" s="182"/>
      <c r="F80" s="203" t="s">
        <v>707</v>
      </c>
      <c r="G80" s="204"/>
      <c r="H80" s="182" t="s">
        <v>711</v>
      </c>
      <c r="I80" s="182" t="s">
        <v>709</v>
      </c>
      <c r="J80" s="182">
        <v>120</v>
      </c>
      <c r="K80" s="194"/>
    </row>
    <row r="81" spans="2:11" ht="15" customHeight="1">
      <c r="B81" s="205"/>
      <c r="C81" s="182" t="s">
        <v>712</v>
      </c>
      <c r="D81" s="182"/>
      <c r="E81" s="182"/>
      <c r="F81" s="203" t="s">
        <v>713</v>
      </c>
      <c r="G81" s="204"/>
      <c r="H81" s="182" t="s">
        <v>714</v>
      </c>
      <c r="I81" s="182" t="s">
        <v>709</v>
      </c>
      <c r="J81" s="182">
        <v>50</v>
      </c>
      <c r="K81" s="194"/>
    </row>
    <row r="82" spans="2:11" ht="15" customHeight="1">
      <c r="B82" s="205"/>
      <c r="C82" s="182" t="s">
        <v>715</v>
      </c>
      <c r="D82" s="182"/>
      <c r="E82" s="182"/>
      <c r="F82" s="203" t="s">
        <v>707</v>
      </c>
      <c r="G82" s="204"/>
      <c r="H82" s="182" t="s">
        <v>716</v>
      </c>
      <c r="I82" s="182" t="s">
        <v>717</v>
      </c>
      <c r="J82" s="182"/>
      <c r="K82" s="194"/>
    </row>
    <row r="83" spans="2:11" ht="15" customHeight="1">
      <c r="B83" s="205"/>
      <c r="C83" s="182" t="s">
        <v>718</v>
      </c>
      <c r="D83" s="182"/>
      <c r="E83" s="182"/>
      <c r="F83" s="203" t="s">
        <v>713</v>
      </c>
      <c r="G83" s="182"/>
      <c r="H83" s="182" t="s">
        <v>719</v>
      </c>
      <c r="I83" s="182" t="s">
        <v>709</v>
      </c>
      <c r="J83" s="182">
        <v>15</v>
      </c>
      <c r="K83" s="194"/>
    </row>
    <row r="84" spans="2:11" ht="15" customHeight="1">
      <c r="B84" s="205"/>
      <c r="C84" s="182" t="s">
        <v>720</v>
      </c>
      <c r="D84" s="182"/>
      <c r="E84" s="182"/>
      <c r="F84" s="203" t="s">
        <v>713</v>
      </c>
      <c r="G84" s="182"/>
      <c r="H84" s="182" t="s">
        <v>721</v>
      </c>
      <c r="I84" s="182" t="s">
        <v>709</v>
      </c>
      <c r="J84" s="182">
        <v>15</v>
      </c>
      <c r="K84" s="194"/>
    </row>
    <row r="85" spans="2:11" ht="15" customHeight="1">
      <c r="B85" s="205"/>
      <c r="C85" s="182" t="s">
        <v>722</v>
      </c>
      <c r="D85" s="182"/>
      <c r="E85" s="182"/>
      <c r="F85" s="203" t="s">
        <v>713</v>
      </c>
      <c r="G85" s="182"/>
      <c r="H85" s="182" t="s">
        <v>723</v>
      </c>
      <c r="I85" s="182" t="s">
        <v>709</v>
      </c>
      <c r="J85" s="182">
        <v>20</v>
      </c>
      <c r="K85" s="194"/>
    </row>
    <row r="86" spans="2:11" ht="15" customHeight="1">
      <c r="B86" s="205"/>
      <c r="C86" s="182" t="s">
        <v>724</v>
      </c>
      <c r="D86" s="182"/>
      <c r="E86" s="182"/>
      <c r="F86" s="203" t="s">
        <v>713</v>
      </c>
      <c r="G86" s="182"/>
      <c r="H86" s="182" t="s">
        <v>725</v>
      </c>
      <c r="I86" s="182" t="s">
        <v>709</v>
      </c>
      <c r="J86" s="182">
        <v>20</v>
      </c>
      <c r="K86" s="194"/>
    </row>
    <row r="87" spans="2:11" ht="15" customHeight="1">
      <c r="B87" s="205"/>
      <c r="C87" s="182" t="s">
        <v>726</v>
      </c>
      <c r="D87" s="182"/>
      <c r="E87" s="182"/>
      <c r="F87" s="203" t="s">
        <v>713</v>
      </c>
      <c r="G87" s="204"/>
      <c r="H87" s="182" t="s">
        <v>727</v>
      </c>
      <c r="I87" s="182" t="s">
        <v>709</v>
      </c>
      <c r="J87" s="182">
        <v>50</v>
      </c>
      <c r="K87" s="194"/>
    </row>
    <row r="88" spans="2:11" ht="15" customHeight="1">
      <c r="B88" s="205"/>
      <c r="C88" s="182" t="s">
        <v>728</v>
      </c>
      <c r="D88" s="182"/>
      <c r="E88" s="182"/>
      <c r="F88" s="203" t="s">
        <v>713</v>
      </c>
      <c r="G88" s="204"/>
      <c r="H88" s="182" t="s">
        <v>729</v>
      </c>
      <c r="I88" s="182" t="s">
        <v>709</v>
      </c>
      <c r="J88" s="182">
        <v>20</v>
      </c>
      <c r="K88" s="194"/>
    </row>
    <row r="89" spans="2:11" ht="15" customHeight="1">
      <c r="B89" s="205"/>
      <c r="C89" s="182" t="s">
        <v>730</v>
      </c>
      <c r="D89" s="182"/>
      <c r="E89" s="182"/>
      <c r="F89" s="203" t="s">
        <v>713</v>
      </c>
      <c r="G89" s="204"/>
      <c r="H89" s="182" t="s">
        <v>731</v>
      </c>
      <c r="I89" s="182" t="s">
        <v>709</v>
      </c>
      <c r="J89" s="182">
        <v>20</v>
      </c>
      <c r="K89" s="194"/>
    </row>
    <row r="90" spans="2:11" ht="15" customHeight="1">
      <c r="B90" s="205"/>
      <c r="C90" s="182" t="s">
        <v>732</v>
      </c>
      <c r="D90" s="182"/>
      <c r="E90" s="182"/>
      <c r="F90" s="203" t="s">
        <v>713</v>
      </c>
      <c r="G90" s="204"/>
      <c r="H90" s="182" t="s">
        <v>733</v>
      </c>
      <c r="I90" s="182" t="s">
        <v>709</v>
      </c>
      <c r="J90" s="182">
        <v>50</v>
      </c>
      <c r="K90" s="194"/>
    </row>
    <row r="91" spans="2:11" ht="15" customHeight="1">
      <c r="B91" s="205"/>
      <c r="C91" s="182" t="s">
        <v>734</v>
      </c>
      <c r="D91" s="182"/>
      <c r="E91" s="182"/>
      <c r="F91" s="203" t="s">
        <v>713</v>
      </c>
      <c r="G91" s="204"/>
      <c r="H91" s="182" t="s">
        <v>734</v>
      </c>
      <c r="I91" s="182" t="s">
        <v>709</v>
      </c>
      <c r="J91" s="182">
        <v>50</v>
      </c>
      <c r="K91" s="194"/>
    </row>
    <row r="92" spans="2:11" ht="15" customHeight="1">
      <c r="B92" s="205"/>
      <c r="C92" s="182" t="s">
        <v>735</v>
      </c>
      <c r="D92" s="182"/>
      <c r="E92" s="182"/>
      <c r="F92" s="203" t="s">
        <v>713</v>
      </c>
      <c r="G92" s="204"/>
      <c r="H92" s="182" t="s">
        <v>736</v>
      </c>
      <c r="I92" s="182" t="s">
        <v>709</v>
      </c>
      <c r="J92" s="182">
        <v>255</v>
      </c>
      <c r="K92" s="194"/>
    </row>
    <row r="93" spans="2:11" ht="15" customHeight="1">
      <c r="B93" s="205"/>
      <c r="C93" s="182" t="s">
        <v>737</v>
      </c>
      <c r="D93" s="182"/>
      <c r="E93" s="182"/>
      <c r="F93" s="203" t="s">
        <v>707</v>
      </c>
      <c r="G93" s="204"/>
      <c r="H93" s="182" t="s">
        <v>738</v>
      </c>
      <c r="I93" s="182" t="s">
        <v>739</v>
      </c>
      <c r="J93" s="182"/>
      <c r="K93" s="194"/>
    </row>
    <row r="94" spans="2:11" ht="15" customHeight="1">
      <c r="B94" s="205"/>
      <c r="C94" s="182" t="s">
        <v>740</v>
      </c>
      <c r="D94" s="182"/>
      <c r="E94" s="182"/>
      <c r="F94" s="203" t="s">
        <v>707</v>
      </c>
      <c r="G94" s="204"/>
      <c r="H94" s="182" t="s">
        <v>741</v>
      </c>
      <c r="I94" s="182" t="s">
        <v>742</v>
      </c>
      <c r="J94" s="182"/>
      <c r="K94" s="194"/>
    </row>
    <row r="95" spans="2:11" ht="15" customHeight="1">
      <c r="B95" s="205"/>
      <c r="C95" s="182" t="s">
        <v>743</v>
      </c>
      <c r="D95" s="182"/>
      <c r="E95" s="182"/>
      <c r="F95" s="203" t="s">
        <v>707</v>
      </c>
      <c r="G95" s="204"/>
      <c r="H95" s="182" t="s">
        <v>743</v>
      </c>
      <c r="I95" s="182" t="s">
        <v>742</v>
      </c>
      <c r="J95" s="182"/>
      <c r="K95" s="194"/>
    </row>
    <row r="96" spans="2:11" ht="15" customHeight="1">
      <c r="B96" s="205"/>
      <c r="C96" s="182" t="s">
        <v>41</v>
      </c>
      <c r="D96" s="182"/>
      <c r="E96" s="182"/>
      <c r="F96" s="203" t="s">
        <v>707</v>
      </c>
      <c r="G96" s="204"/>
      <c r="H96" s="182" t="s">
        <v>744</v>
      </c>
      <c r="I96" s="182" t="s">
        <v>742</v>
      </c>
      <c r="J96" s="182"/>
      <c r="K96" s="194"/>
    </row>
    <row r="97" spans="2:11" ht="15" customHeight="1">
      <c r="B97" s="205"/>
      <c r="C97" s="182" t="s">
        <v>51</v>
      </c>
      <c r="D97" s="182"/>
      <c r="E97" s="182"/>
      <c r="F97" s="203" t="s">
        <v>707</v>
      </c>
      <c r="G97" s="204"/>
      <c r="H97" s="182" t="s">
        <v>745</v>
      </c>
      <c r="I97" s="182" t="s">
        <v>742</v>
      </c>
      <c r="J97" s="182"/>
      <c r="K97" s="194"/>
    </row>
    <row r="98" spans="2:11" ht="15" customHeight="1">
      <c r="B98" s="206"/>
      <c r="C98" s="207"/>
      <c r="D98" s="207"/>
      <c r="E98" s="207"/>
      <c r="F98" s="207"/>
      <c r="G98" s="207"/>
      <c r="H98" s="207"/>
      <c r="I98" s="207"/>
      <c r="J98" s="207"/>
      <c r="K98" s="208"/>
    </row>
    <row r="99" spans="2:11" ht="18.75" customHeight="1">
      <c r="B99" s="209"/>
      <c r="C99" s="210"/>
      <c r="D99" s="210"/>
      <c r="E99" s="210"/>
      <c r="F99" s="210"/>
      <c r="G99" s="210"/>
      <c r="H99" s="210"/>
      <c r="I99" s="210"/>
      <c r="J99" s="210"/>
      <c r="K99" s="209"/>
    </row>
    <row r="100" spans="2:11" ht="18.75" customHeight="1"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</row>
    <row r="101" spans="2:11" ht="7.5" customHeight="1">
      <c r="B101" s="190"/>
      <c r="C101" s="191"/>
      <c r="D101" s="191"/>
      <c r="E101" s="191"/>
      <c r="F101" s="191"/>
      <c r="G101" s="191"/>
      <c r="H101" s="191"/>
      <c r="I101" s="191"/>
      <c r="J101" s="191"/>
      <c r="K101" s="192"/>
    </row>
    <row r="102" spans="2:11" ht="45" customHeight="1">
      <c r="B102" s="193"/>
      <c r="C102" s="290" t="s">
        <v>746</v>
      </c>
      <c r="D102" s="290"/>
      <c r="E102" s="290"/>
      <c r="F102" s="290"/>
      <c r="G102" s="290"/>
      <c r="H102" s="290"/>
      <c r="I102" s="290"/>
      <c r="J102" s="290"/>
      <c r="K102" s="194"/>
    </row>
    <row r="103" spans="2:11" ht="17.25" customHeight="1">
      <c r="B103" s="193"/>
      <c r="C103" s="195" t="s">
        <v>701</v>
      </c>
      <c r="D103" s="195"/>
      <c r="E103" s="195"/>
      <c r="F103" s="195" t="s">
        <v>702</v>
      </c>
      <c r="G103" s="196"/>
      <c r="H103" s="195" t="s">
        <v>57</v>
      </c>
      <c r="I103" s="195" t="s">
        <v>60</v>
      </c>
      <c r="J103" s="195" t="s">
        <v>703</v>
      </c>
      <c r="K103" s="194"/>
    </row>
    <row r="104" spans="2:11" ht="17.25" customHeight="1">
      <c r="B104" s="193"/>
      <c r="C104" s="197" t="s">
        <v>704</v>
      </c>
      <c r="D104" s="197"/>
      <c r="E104" s="197"/>
      <c r="F104" s="198" t="s">
        <v>705</v>
      </c>
      <c r="G104" s="199"/>
      <c r="H104" s="197"/>
      <c r="I104" s="197"/>
      <c r="J104" s="197" t="s">
        <v>706</v>
      </c>
      <c r="K104" s="194"/>
    </row>
    <row r="105" spans="2:11" ht="5.25" customHeight="1">
      <c r="B105" s="193"/>
      <c r="C105" s="195"/>
      <c r="D105" s="195"/>
      <c r="E105" s="195"/>
      <c r="F105" s="195"/>
      <c r="G105" s="211"/>
      <c r="H105" s="195"/>
      <c r="I105" s="195"/>
      <c r="J105" s="195"/>
      <c r="K105" s="194"/>
    </row>
    <row r="106" spans="2:11" ht="15" customHeight="1">
      <c r="B106" s="193"/>
      <c r="C106" s="182" t="s">
        <v>56</v>
      </c>
      <c r="D106" s="202"/>
      <c r="E106" s="202"/>
      <c r="F106" s="203" t="s">
        <v>707</v>
      </c>
      <c r="G106" s="182"/>
      <c r="H106" s="182" t="s">
        <v>747</v>
      </c>
      <c r="I106" s="182" t="s">
        <v>709</v>
      </c>
      <c r="J106" s="182">
        <v>20</v>
      </c>
      <c r="K106" s="194"/>
    </row>
    <row r="107" spans="2:11" ht="15" customHeight="1">
      <c r="B107" s="193"/>
      <c r="C107" s="182" t="s">
        <v>710</v>
      </c>
      <c r="D107" s="182"/>
      <c r="E107" s="182"/>
      <c r="F107" s="203" t="s">
        <v>707</v>
      </c>
      <c r="G107" s="182"/>
      <c r="H107" s="182" t="s">
        <v>747</v>
      </c>
      <c r="I107" s="182" t="s">
        <v>709</v>
      </c>
      <c r="J107" s="182">
        <v>120</v>
      </c>
      <c r="K107" s="194"/>
    </row>
    <row r="108" spans="2:11" ht="15" customHeight="1">
      <c r="B108" s="205"/>
      <c r="C108" s="182" t="s">
        <v>712</v>
      </c>
      <c r="D108" s="182"/>
      <c r="E108" s="182"/>
      <c r="F108" s="203" t="s">
        <v>713</v>
      </c>
      <c r="G108" s="182"/>
      <c r="H108" s="182" t="s">
        <v>747</v>
      </c>
      <c r="I108" s="182" t="s">
        <v>709</v>
      </c>
      <c r="J108" s="182">
        <v>50</v>
      </c>
      <c r="K108" s="194"/>
    </row>
    <row r="109" spans="2:11" ht="15" customHeight="1">
      <c r="B109" s="205"/>
      <c r="C109" s="182" t="s">
        <v>715</v>
      </c>
      <c r="D109" s="182"/>
      <c r="E109" s="182"/>
      <c r="F109" s="203" t="s">
        <v>707</v>
      </c>
      <c r="G109" s="182"/>
      <c r="H109" s="182" t="s">
        <v>747</v>
      </c>
      <c r="I109" s="182" t="s">
        <v>717</v>
      </c>
      <c r="J109" s="182"/>
      <c r="K109" s="194"/>
    </row>
    <row r="110" spans="2:11" ht="15" customHeight="1">
      <c r="B110" s="205"/>
      <c r="C110" s="182" t="s">
        <v>726</v>
      </c>
      <c r="D110" s="182"/>
      <c r="E110" s="182"/>
      <c r="F110" s="203" t="s">
        <v>713</v>
      </c>
      <c r="G110" s="182"/>
      <c r="H110" s="182" t="s">
        <v>747</v>
      </c>
      <c r="I110" s="182" t="s">
        <v>709</v>
      </c>
      <c r="J110" s="182">
        <v>50</v>
      </c>
      <c r="K110" s="194"/>
    </row>
    <row r="111" spans="2:11" ht="15" customHeight="1">
      <c r="B111" s="205"/>
      <c r="C111" s="182" t="s">
        <v>734</v>
      </c>
      <c r="D111" s="182"/>
      <c r="E111" s="182"/>
      <c r="F111" s="203" t="s">
        <v>713</v>
      </c>
      <c r="G111" s="182"/>
      <c r="H111" s="182" t="s">
        <v>747</v>
      </c>
      <c r="I111" s="182" t="s">
        <v>709</v>
      </c>
      <c r="J111" s="182">
        <v>50</v>
      </c>
      <c r="K111" s="194"/>
    </row>
    <row r="112" spans="2:11" ht="15" customHeight="1">
      <c r="B112" s="205"/>
      <c r="C112" s="182" t="s">
        <v>732</v>
      </c>
      <c r="D112" s="182"/>
      <c r="E112" s="182"/>
      <c r="F112" s="203" t="s">
        <v>713</v>
      </c>
      <c r="G112" s="182"/>
      <c r="H112" s="182" t="s">
        <v>747</v>
      </c>
      <c r="I112" s="182" t="s">
        <v>709</v>
      </c>
      <c r="J112" s="182">
        <v>50</v>
      </c>
      <c r="K112" s="194"/>
    </row>
    <row r="113" spans="2:11" ht="15" customHeight="1">
      <c r="B113" s="205"/>
      <c r="C113" s="182" t="s">
        <v>56</v>
      </c>
      <c r="D113" s="182"/>
      <c r="E113" s="182"/>
      <c r="F113" s="203" t="s">
        <v>707</v>
      </c>
      <c r="G113" s="182"/>
      <c r="H113" s="182" t="s">
        <v>748</v>
      </c>
      <c r="I113" s="182" t="s">
        <v>709</v>
      </c>
      <c r="J113" s="182">
        <v>20</v>
      </c>
      <c r="K113" s="194"/>
    </row>
    <row r="114" spans="2:11" ht="15" customHeight="1">
      <c r="B114" s="205"/>
      <c r="C114" s="182" t="s">
        <v>749</v>
      </c>
      <c r="D114" s="182"/>
      <c r="E114" s="182"/>
      <c r="F114" s="203" t="s">
        <v>707</v>
      </c>
      <c r="G114" s="182"/>
      <c r="H114" s="182" t="s">
        <v>750</v>
      </c>
      <c r="I114" s="182" t="s">
        <v>709</v>
      </c>
      <c r="J114" s="182">
        <v>120</v>
      </c>
      <c r="K114" s="194"/>
    </row>
    <row r="115" spans="2:11" ht="15" customHeight="1">
      <c r="B115" s="205"/>
      <c r="C115" s="182" t="s">
        <v>41</v>
      </c>
      <c r="D115" s="182"/>
      <c r="E115" s="182"/>
      <c r="F115" s="203" t="s">
        <v>707</v>
      </c>
      <c r="G115" s="182"/>
      <c r="H115" s="182" t="s">
        <v>751</v>
      </c>
      <c r="I115" s="182" t="s">
        <v>742</v>
      </c>
      <c r="J115" s="182"/>
      <c r="K115" s="194"/>
    </row>
    <row r="116" spans="2:11" ht="15" customHeight="1">
      <c r="B116" s="205"/>
      <c r="C116" s="182" t="s">
        <v>51</v>
      </c>
      <c r="D116" s="182"/>
      <c r="E116" s="182"/>
      <c r="F116" s="203" t="s">
        <v>707</v>
      </c>
      <c r="G116" s="182"/>
      <c r="H116" s="182" t="s">
        <v>752</v>
      </c>
      <c r="I116" s="182" t="s">
        <v>742</v>
      </c>
      <c r="J116" s="182"/>
      <c r="K116" s="194"/>
    </row>
    <row r="117" spans="2:11" ht="15" customHeight="1">
      <c r="B117" s="205"/>
      <c r="C117" s="182" t="s">
        <v>60</v>
      </c>
      <c r="D117" s="182"/>
      <c r="E117" s="182"/>
      <c r="F117" s="203" t="s">
        <v>707</v>
      </c>
      <c r="G117" s="182"/>
      <c r="H117" s="182" t="s">
        <v>753</v>
      </c>
      <c r="I117" s="182" t="s">
        <v>754</v>
      </c>
      <c r="J117" s="182"/>
      <c r="K117" s="194"/>
    </row>
    <row r="118" spans="2:11" ht="15" customHeight="1">
      <c r="B118" s="206"/>
      <c r="C118" s="212"/>
      <c r="D118" s="212"/>
      <c r="E118" s="212"/>
      <c r="F118" s="212"/>
      <c r="G118" s="212"/>
      <c r="H118" s="212"/>
      <c r="I118" s="212"/>
      <c r="J118" s="212"/>
      <c r="K118" s="208"/>
    </row>
    <row r="119" spans="2:11" ht="18.75" customHeight="1">
      <c r="B119" s="213"/>
      <c r="C119" s="214"/>
      <c r="D119" s="214"/>
      <c r="E119" s="214"/>
      <c r="F119" s="215"/>
      <c r="G119" s="214"/>
      <c r="H119" s="214"/>
      <c r="I119" s="214"/>
      <c r="J119" s="214"/>
      <c r="K119" s="213"/>
    </row>
    <row r="120" spans="2:11" ht="18.75" customHeight="1"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</row>
    <row r="121" spans="2:11" ht="7.5" customHeight="1">
      <c r="B121" s="216"/>
      <c r="C121" s="217"/>
      <c r="D121" s="217"/>
      <c r="E121" s="217"/>
      <c r="F121" s="217"/>
      <c r="G121" s="217"/>
      <c r="H121" s="217"/>
      <c r="I121" s="217"/>
      <c r="J121" s="217"/>
      <c r="K121" s="218"/>
    </row>
    <row r="122" spans="2:11" ht="45" customHeight="1">
      <c r="B122" s="219"/>
      <c r="C122" s="291" t="s">
        <v>755</v>
      </c>
      <c r="D122" s="291"/>
      <c r="E122" s="291"/>
      <c r="F122" s="291"/>
      <c r="G122" s="291"/>
      <c r="H122" s="291"/>
      <c r="I122" s="291"/>
      <c r="J122" s="291"/>
      <c r="K122" s="220"/>
    </row>
    <row r="123" spans="2:11" ht="17.25" customHeight="1">
      <c r="B123" s="221"/>
      <c r="C123" s="195" t="s">
        <v>701</v>
      </c>
      <c r="D123" s="195"/>
      <c r="E123" s="195"/>
      <c r="F123" s="195" t="s">
        <v>702</v>
      </c>
      <c r="G123" s="196"/>
      <c r="H123" s="195" t="s">
        <v>57</v>
      </c>
      <c r="I123" s="195" t="s">
        <v>60</v>
      </c>
      <c r="J123" s="195" t="s">
        <v>703</v>
      </c>
      <c r="K123" s="222"/>
    </row>
    <row r="124" spans="2:11" ht="17.25" customHeight="1">
      <c r="B124" s="221"/>
      <c r="C124" s="197" t="s">
        <v>704</v>
      </c>
      <c r="D124" s="197"/>
      <c r="E124" s="197"/>
      <c r="F124" s="198" t="s">
        <v>705</v>
      </c>
      <c r="G124" s="199"/>
      <c r="H124" s="197"/>
      <c r="I124" s="197"/>
      <c r="J124" s="197" t="s">
        <v>706</v>
      </c>
      <c r="K124" s="222"/>
    </row>
    <row r="125" spans="2:11" ht="5.25" customHeight="1">
      <c r="B125" s="223"/>
      <c r="C125" s="200"/>
      <c r="D125" s="200"/>
      <c r="E125" s="200"/>
      <c r="F125" s="200"/>
      <c r="G125" s="224"/>
      <c r="H125" s="200"/>
      <c r="I125" s="200"/>
      <c r="J125" s="200"/>
      <c r="K125" s="225"/>
    </row>
    <row r="126" spans="2:11" ht="15" customHeight="1">
      <c r="B126" s="223"/>
      <c r="C126" s="182" t="s">
        <v>710</v>
      </c>
      <c r="D126" s="202"/>
      <c r="E126" s="202"/>
      <c r="F126" s="203" t="s">
        <v>707</v>
      </c>
      <c r="G126" s="182"/>
      <c r="H126" s="182" t="s">
        <v>747</v>
      </c>
      <c r="I126" s="182" t="s">
        <v>709</v>
      </c>
      <c r="J126" s="182">
        <v>120</v>
      </c>
      <c r="K126" s="226"/>
    </row>
    <row r="127" spans="2:11" ht="15" customHeight="1">
      <c r="B127" s="223"/>
      <c r="C127" s="182" t="s">
        <v>756</v>
      </c>
      <c r="D127" s="182"/>
      <c r="E127" s="182"/>
      <c r="F127" s="203" t="s">
        <v>707</v>
      </c>
      <c r="G127" s="182"/>
      <c r="H127" s="182" t="s">
        <v>757</v>
      </c>
      <c r="I127" s="182" t="s">
        <v>709</v>
      </c>
      <c r="J127" s="182" t="s">
        <v>758</v>
      </c>
      <c r="K127" s="226"/>
    </row>
    <row r="128" spans="2:11" ht="15" customHeight="1">
      <c r="B128" s="223"/>
      <c r="C128" s="182" t="s">
        <v>655</v>
      </c>
      <c r="D128" s="182"/>
      <c r="E128" s="182"/>
      <c r="F128" s="203" t="s">
        <v>707</v>
      </c>
      <c r="G128" s="182"/>
      <c r="H128" s="182" t="s">
        <v>759</v>
      </c>
      <c r="I128" s="182" t="s">
        <v>709</v>
      </c>
      <c r="J128" s="182" t="s">
        <v>758</v>
      </c>
      <c r="K128" s="226"/>
    </row>
    <row r="129" spans="2:11" ht="15" customHeight="1">
      <c r="B129" s="223"/>
      <c r="C129" s="182" t="s">
        <v>718</v>
      </c>
      <c r="D129" s="182"/>
      <c r="E129" s="182"/>
      <c r="F129" s="203" t="s">
        <v>713</v>
      </c>
      <c r="G129" s="182"/>
      <c r="H129" s="182" t="s">
        <v>719</v>
      </c>
      <c r="I129" s="182" t="s">
        <v>709</v>
      </c>
      <c r="J129" s="182">
        <v>15</v>
      </c>
      <c r="K129" s="226"/>
    </row>
    <row r="130" spans="2:11" ht="15" customHeight="1">
      <c r="B130" s="223"/>
      <c r="C130" s="182" t="s">
        <v>720</v>
      </c>
      <c r="D130" s="182"/>
      <c r="E130" s="182"/>
      <c r="F130" s="203" t="s">
        <v>713</v>
      </c>
      <c r="G130" s="182"/>
      <c r="H130" s="182" t="s">
        <v>721</v>
      </c>
      <c r="I130" s="182" t="s">
        <v>709</v>
      </c>
      <c r="J130" s="182">
        <v>15</v>
      </c>
      <c r="K130" s="226"/>
    </row>
    <row r="131" spans="2:11" ht="15" customHeight="1">
      <c r="B131" s="223"/>
      <c r="C131" s="182" t="s">
        <v>722</v>
      </c>
      <c r="D131" s="182"/>
      <c r="E131" s="182"/>
      <c r="F131" s="203" t="s">
        <v>713</v>
      </c>
      <c r="G131" s="182"/>
      <c r="H131" s="182" t="s">
        <v>723</v>
      </c>
      <c r="I131" s="182" t="s">
        <v>709</v>
      </c>
      <c r="J131" s="182">
        <v>20</v>
      </c>
      <c r="K131" s="226"/>
    </row>
    <row r="132" spans="2:11" ht="15" customHeight="1">
      <c r="B132" s="223"/>
      <c r="C132" s="182" t="s">
        <v>724</v>
      </c>
      <c r="D132" s="182"/>
      <c r="E132" s="182"/>
      <c r="F132" s="203" t="s">
        <v>713</v>
      </c>
      <c r="G132" s="182"/>
      <c r="H132" s="182" t="s">
        <v>725</v>
      </c>
      <c r="I132" s="182" t="s">
        <v>709</v>
      </c>
      <c r="J132" s="182">
        <v>20</v>
      </c>
      <c r="K132" s="226"/>
    </row>
    <row r="133" spans="2:11" ht="15" customHeight="1">
      <c r="B133" s="223"/>
      <c r="C133" s="182" t="s">
        <v>712</v>
      </c>
      <c r="D133" s="182"/>
      <c r="E133" s="182"/>
      <c r="F133" s="203" t="s">
        <v>713</v>
      </c>
      <c r="G133" s="182"/>
      <c r="H133" s="182" t="s">
        <v>747</v>
      </c>
      <c r="I133" s="182" t="s">
        <v>709</v>
      </c>
      <c r="J133" s="182">
        <v>50</v>
      </c>
      <c r="K133" s="226"/>
    </row>
    <row r="134" spans="2:11" ht="15" customHeight="1">
      <c r="B134" s="223"/>
      <c r="C134" s="182" t="s">
        <v>726</v>
      </c>
      <c r="D134" s="182"/>
      <c r="E134" s="182"/>
      <c r="F134" s="203" t="s">
        <v>713</v>
      </c>
      <c r="G134" s="182"/>
      <c r="H134" s="182" t="s">
        <v>747</v>
      </c>
      <c r="I134" s="182" t="s">
        <v>709</v>
      </c>
      <c r="J134" s="182">
        <v>50</v>
      </c>
      <c r="K134" s="226"/>
    </row>
    <row r="135" spans="2:11" ht="15" customHeight="1">
      <c r="B135" s="223"/>
      <c r="C135" s="182" t="s">
        <v>732</v>
      </c>
      <c r="D135" s="182"/>
      <c r="E135" s="182"/>
      <c r="F135" s="203" t="s">
        <v>713</v>
      </c>
      <c r="G135" s="182"/>
      <c r="H135" s="182" t="s">
        <v>747</v>
      </c>
      <c r="I135" s="182" t="s">
        <v>709</v>
      </c>
      <c r="J135" s="182">
        <v>50</v>
      </c>
      <c r="K135" s="226"/>
    </row>
    <row r="136" spans="2:11" ht="15" customHeight="1">
      <c r="B136" s="223"/>
      <c r="C136" s="182" t="s">
        <v>734</v>
      </c>
      <c r="D136" s="182"/>
      <c r="E136" s="182"/>
      <c r="F136" s="203" t="s">
        <v>713</v>
      </c>
      <c r="G136" s="182"/>
      <c r="H136" s="182" t="s">
        <v>747</v>
      </c>
      <c r="I136" s="182" t="s">
        <v>709</v>
      </c>
      <c r="J136" s="182">
        <v>50</v>
      </c>
      <c r="K136" s="226"/>
    </row>
    <row r="137" spans="2:11" ht="15" customHeight="1">
      <c r="B137" s="223"/>
      <c r="C137" s="182" t="s">
        <v>735</v>
      </c>
      <c r="D137" s="182"/>
      <c r="E137" s="182"/>
      <c r="F137" s="203" t="s">
        <v>713</v>
      </c>
      <c r="G137" s="182"/>
      <c r="H137" s="182" t="s">
        <v>760</v>
      </c>
      <c r="I137" s="182" t="s">
        <v>709</v>
      </c>
      <c r="J137" s="182">
        <v>255</v>
      </c>
      <c r="K137" s="226"/>
    </row>
    <row r="138" spans="2:11" ht="15" customHeight="1">
      <c r="B138" s="223"/>
      <c r="C138" s="182" t="s">
        <v>737</v>
      </c>
      <c r="D138" s="182"/>
      <c r="E138" s="182"/>
      <c r="F138" s="203" t="s">
        <v>707</v>
      </c>
      <c r="G138" s="182"/>
      <c r="H138" s="182" t="s">
        <v>761</v>
      </c>
      <c r="I138" s="182" t="s">
        <v>739</v>
      </c>
      <c r="J138" s="182"/>
      <c r="K138" s="226"/>
    </row>
    <row r="139" spans="2:11" ht="15" customHeight="1">
      <c r="B139" s="223"/>
      <c r="C139" s="182" t="s">
        <v>740</v>
      </c>
      <c r="D139" s="182"/>
      <c r="E139" s="182"/>
      <c r="F139" s="203" t="s">
        <v>707</v>
      </c>
      <c r="G139" s="182"/>
      <c r="H139" s="182" t="s">
        <v>762</v>
      </c>
      <c r="I139" s="182" t="s">
        <v>742</v>
      </c>
      <c r="J139" s="182"/>
      <c r="K139" s="226"/>
    </row>
    <row r="140" spans="2:11" ht="15" customHeight="1">
      <c r="B140" s="223"/>
      <c r="C140" s="182" t="s">
        <v>743</v>
      </c>
      <c r="D140" s="182"/>
      <c r="E140" s="182"/>
      <c r="F140" s="203" t="s">
        <v>707</v>
      </c>
      <c r="G140" s="182"/>
      <c r="H140" s="182" t="s">
        <v>743</v>
      </c>
      <c r="I140" s="182" t="s">
        <v>742</v>
      </c>
      <c r="J140" s="182"/>
      <c r="K140" s="226"/>
    </row>
    <row r="141" spans="2:11" ht="15" customHeight="1">
      <c r="B141" s="223"/>
      <c r="C141" s="182" t="s">
        <v>41</v>
      </c>
      <c r="D141" s="182"/>
      <c r="E141" s="182"/>
      <c r="F141" s="203" t="s">
        <v>707</v>
      </c>
      <c r="G141" s="182"/>
      <c r="H141" s="182" t="s">
        <v>763</v>
      </c>
      <c r="I141" s="182" t="s">
        <v>742</v>
      </c>
      <c r="J141" s="182"/>
      <c r="K141" s="226"/>
    </row>
    <row r="142" spans="2:11" ht="15" customHeight="1">
      <c r="B142" s="223"/>
      <c r="C142" s="182" t="s">
        <v>764</v>
      </c>
      <c r="D142" s="182"/>
      <c r="E142" s="182"/>
      <c r="F142" s="203" t="s">
        <v>707</v>
      </c>
      <c r="G142" s="182"/>
      <c r="H142" s="182" t="s">
        <v>765</v>
      </c>
      <c r="I142" s="182" t="s">
        <v>742</v>
      </c>
      <c r="J142" s="182"/>
      <c r="K142" s="226"/>
    </row>
    <row r="143" spans="2:11" ht="15" customHeight="1">
      <c r="B143" s="227"/>
      <c r="C143" s="228"/>
      <c r="D143" s="228"/>
      <c r="E143" s="228"/>
      <c r="F143" s="228"/>
      <c r="G143" s="228"/>
      <c r="H143" s="228"/>
      <c r="I143" s="228"/>
      <c r="J143" s="228"/>
      <c r="K143" s="229"/>
    </row>
    <row r="144" spans="2:11" ht="18.75" customHeight="1">
      <c r="B144" s="214"/>
      <c r="C144" s="214"/>
      <c r="D144" s="214"/>
      <c r="E144" s="214"/>
      <c r="F144" s="215"/>
      <c r="G144" s="214"/>
      <c r="H144" s="214"/>
      <c r="I144" s="214"/>
      <c r="J144" s="214"/>
      <c r="K144" s="214"/>
    </row>
    <row r="145" spans="2:11" ht="18.75" customHeight="1">
      <c r="B145" s="189"/>
      <c r="C145" s="189"/>
      <c r="D145" s="189"/>
      <c r="E145" s="189"/>
      <c r="F145" s="189"/>
      <c r="G145" s="189"/>
      <c r="H145" s="189"/>
      <c r="I145" s="189"/>
      <c r="J145" s="189"/>
      <c r="K145" s="189"/>
    </row>
    <row r="146" spans="2:11" ht="7.5" customHeight="1">
      <c r="B146" s="190"/>
      <c r="C146" s="191"/>
      <c r="D146" s="191"/>
      <c r="E146" s="191"/>
      <c r="F146" s="191"/>
      <c r="G146" s="191"/>
      <c r="H146" s="191"/>
      <c r="I146" s="191"/>
      <c r="J146" s="191"/>
      <c r="K146" s="192"/>
    </row>
    <row r="147" spans="2:11" ht="45" customHeight="1">
      <c r="B147" s="193"/>
      <c r="C147" s="290" t="s">
        <v>766</v>
      </c>
      <c r="D147" s="290"/>
      <c r="E147" s="290"/>
      <c r="F147" s="290"/>
      <c r="G147" s="290"/>
      <c r="H147" s="290"/>
      <c r="I147" s="290"/>
      <c r="J147" s="290"/>
      <c r="K147" s="194"/>
    </row>
    <row r="148" spans="2:11" ht="17.25" customHeight="1">
      <c r="B148" s="193"/>
      <c r="C148" s="195" t="s">
        <v>701</v>
      </c>
      <c r="D148" s="195"/>
      <c r="E148" s="195"/>
      <c r="F148" s="195" t="s">
        <v>702</v>
      </c>
      <c r="G148" s="196"/>
      <c r="H148" s="195" t="s">
        <v>57</v>
      </c>
      <c r="I148" s="195" t="s">
        <v>60</v>
      </c>
      <c r="J148" s="195" t="s">
        <v>703</v>
      </c>
      <c r="K148" s="194"/>
    </row>
    <row r="149" spans="2:11" ht="17.25" customHeight="1">
      <c r="B149" s="193"/>
      <c r="C149" s="197" t="s">
        <v>704</v>
      </c>
      <c r="D149" s="197"/>
      <c r="E149" s="197"/>
      <c r="F149" s="198" t="s">
        <v>705</v>
      </c>
      <c r="G149" s="199"/>
      <c r="H149" s="197"/>
      <c r="I149" s="197"/>
      <c r="J149" s="197" t="s">
        <v>706</v>
      </c>
      <c r="K149" s="194"/>
    </row>
    <row r="150" spans="2:11" ht="5.25" customHeight="1">
      <c r="B150" s="205"/>
      <c r="C150" s="200"/>
      <c r="D150" s="200"/>
      <c r="E150" s="200"/>
      <c r="F150" s="200"/>
      <c r="G150" s="201"/>
      <c r="H150" s="200"/>
      <c r="I150" s="200"/>
      <c r="J150" s="200"/>
      <c r="K150" s="226"/>
    </row>
    <row r="151" spans="2:11" ht="15" customHeight="1">
      <c r="B151" s="205"/>
      <c r="C151" s="230" t="s">
        <v>710</v>
      </c>
      <c r="D151" s="182"/>
      <c r="E151" s="182"/>
      <c r="F151" s="231" t="s">
        <v>707</v>
      </c>
      <c r="G151" s="182"/>
      <c r="H151" s="230" t="s">
        <v>747</v>
      </c>
      <c r="I151" s="230" t="s">
        <v>709</v>
      </c>
      <c r="J151" s="230">
        <v>120</v>
      </c>
      <c r="K151" s="226"/>
    </row>
    <row r="152" spans="2:11" ht="15" customHeight="1">
      <c r="B152" s="205"/>
      <c r="C152" s="230" t="s">
        <v>756</v>
      </c>
      <c r="D152" s="182"/>
      <c r="E152" s="182"/>
      <c r="F152" s="231" t="s">
        <v>707</v>
      </c>
      <c r="G152" s="182"/>
      <c r="H152" s="230" t="s">
        <v>767</v>
      </c>
      <c r="I152" s="230" t="s">
        <v>709</v>
      </c>
      <c r="J152" s="230" t="s">
        <v>758</v>
      </c>
      <c r="K152" s="226"/>
    </row>
    <row r="153" spans="2:11" ht="15" customHeight="1">
      <c r="B153" s="205"/>
      <c r="C153" s="230" t="s">
        <v>655</v>
      </c>
      <c r="D153" s="182"/>
      <c r="E153" s="182"/>
      <c r="F153" s="231" t="s">
        <v>707</v>
      </c>
      <c r="G153" s="182"/>
      <c r="H153" s="230" t="s">
        <v>768</v>
      </c>
      <c r="I153" s="230" t="s">
        <v>709</v>
      </c>
      <c r="J153" s="230" t="s">
        <v>758</v>
      </c>
      <c r="K153" s="226"/>
    </row>
    <row r="154" spans="2:11" ht="15" customHeight="1">
      <c r="B154" s="205"/>
      <c r="C154" s="230" t="s">
        <v>712</v>
      </c>
      <c r="D154" s="182"/>
      <c r="E154" s="182"/>
      <c r="F154" s="231" t="s">
        <v>713</v>
      </c>
      <c r="G154" s="182"/>
      <c r="H154" s="230" t="s">
        <v>747</v>
      </c>
      <c r="I154" s="230" t="s">
        <v>709</v>
      </c>
      <c r="J154" s="230">
        <v>50</v>
      </c>
      <c r="K154" s="226"/>
    </row>
    <row r="155" spans="2:11" ht="15" customHeight="1">
      <c r="B155" s="205"/>
      <c r="C155" s="230" t="s">
        <v>715</v>
      </c>
      <c r="D155" s="182"/>
      <c r="E155" s="182"/>
      <c r="F155" s="231" t="s">
        <v>707</v>
      </c>
      <c r="G155" s="182"/>
      <c r="H155" s="230" t="s">
        <v>747</v>
      </c>
      <c r="I155" s="230" t="s">
        <v>717</v>
      </c>
      <c r="J155" s="230"/>
      <c r="K155" s="226"/>
    </row>
    <row r="156" spans="2:11" ht="15" customHeight="1">
      <c r="B156" s="205"/>
      <c r="C156" s="230" t="s">
        <v>726</v>
      </c>
      <c r="D156" s="182"/>
      <c r="E156" s="182"/>
      <c r="F156" s="231" t="s">
        <v>713</v>
      </c>
      <c r="G156" s="182"/>
      <c r="H156" s="230" t="s">
        <v>747</v>
      </c>
      <c r="I156" s="230" t="s">
        <v>709</v>
      </c>
      <c r="J156" s="230">
        <v>50</v>
      </c>
      <c r="K156" s="226"/>
    </row>
    <row r="157" spans="2:11" ht="15" customHeight="1">
      <c r="B157" s="205"/>
      <c r="C157" s="230" t="s">
        <v>734</v>
      </c>
      <c r="D157" s="182"/>
      <c r="E157" s="182"/>
      <c r="F157" s="231" t="s">
        <v>713</v>
      </c>
      <c r="G157" s="182"/>
      <c r="H157" s="230" t="s">
        <v>747</v>
      </c>
      <c r="I157" s="230" t="s">
        <v>709</v>
      </c>
      <c r="J157" s="230">
        <v>50</v>
      </c>
      <c r="K157" s="226"/>
    </row>
    <row r="158" spans="2:11" ht="15" customHeight="1">
      <c r="B158" s="205"/>
      <c r="C158" s="230" t="s">
        <v>732</v>
      </c>
      <c r="D158" s="182"/>
      <c r="E158" s="182"/>
      <c r="F158" s="231" t="s">
        <v>713</v>
      </c>
      <c r="G158" s="182"/>
      <c r="H158" s="230" t="s">
        <v>747</v>
      </c>
      <c r="I158" s="230" t="s">
        <v>709</v>
      </c>
      <c r="J158" s="230">
        <v>50</v>
      </c>
      <c r="K158" s="226"/>
    </row>
    <row r="159" spans="2:11" ht="15" customHeight="1">
      <c r="B159" s="205"/>
      <c r="C159" s="230" t="s">
        <v>90</v>
      </c>
      <c r="D159" s="182"/>
      <c r="E159" s="182"/>
      <c r="F159" s="231" t="s">
        <v>707</v>
      </c>
      <c r="G159" s="182"/>
      <c r="H159" s="230" t="s">
        <v>769</v>
      </c>
      <c r="I159" s="230" t="s">
        <v>709</v>
      </c>
      <c r="J159" s="230" t="s">
        <v>770</v>
      </c>
      <c r="K159" s="226"/>
    </row>
    <row r="160" spans="2:11" ht="15" customHeight="1">
      <c r="B160" s="205"/>
      <c r="C160" s="230" t="s">
        <v>771</v>
      </c>
      <c r="D160" s="182"/>
      <c r="E160" s="182"/>
      <c r="F160" s="231" t="s">
        <v>707</v>
      </c>
      <c r="G160" s="182"/>
      <c r="H160" s="230" t="s">
        <v>772</v>
      </c>
      <c r="I160" s="230" t="s">
        <v>742</v>
      </c>
      <c r="J160" s="230"/>
      <c r="K160" s="226"/>
    </row>
    <row r="161" spans="2:11" ht="15" customHeight="1">
      <c r="B161" s="232"/>
      <c r="C161" s="212"/>
      <c r="D161" s="212"/>
      <c r="E161" s="212"/>
      <c r="F161" s="212"/>
      <c r="G161" s="212"/>
      <c r="H161" s="212"/>
      <c r="I161" s="212"/>
      <c r="J161" s="212"/>
      <c r="K161" s="233"/>
    </row>
    <row r="162" spans="2:11" ht="18.75" customHeight="1">
      <c r="B162" s="214"/>
      <c r="C162" s="224"/>
      <c r="D162" s="224"/>
      <c r="E162" s="224"/>
      <c r="F162" s="234"/>
      <c r="G162" s="224"/>
      <c r="H162" s="224"/>
      <c r="I162" s="224"/>
      <c r="J162" s="224"/>
      <c r="K162" s="214"/>
    </row>
    <row r="163" spans="2:11" ht="18.75" customHeight="1">
      <c r="B163" s="189"/>
      <c r="C163" s="189"/>
      <c r="D163" s="189"/>
      <c r="E163" s="189"/>
      <c r="F163" s="189"/>
      <c r="G163" s="189"/>
      <c r="H163" s="189"/>
      <c r="I163" s="189"/>
      <c r="J163" s="189"/>
      <c r="K163" s="189"/>
    </row>
    <row r="164" spans="2:11" ht="7.5" customHeight="1">
      <c r="B164" s="171"/>
      <c r="C164" s="172"/>
      <c r="D164" s="172"/>
      <c r="E164" s="172"/>
      <c r="F164" s="172"/>
      <c r="G164" s="172"/>
      <c r="H164" s="172"/>
      <c r="I164" s="172"/>
      <c r="J164" s="172"/>
      <c r="K164" s="173"/>
    </row>
    <row r="165" spans="2:11" ht="45" customHeight="1">
      <c r="B165" s="174"/>
      <c r="C165" s="291" t="s">
        <v>773</v>
      </c>
      <c r="D165" s="291"/>
      <c r="E165" s="291"/>
      <c r="F165" s="291"/>
      <c r="G165" s="291"/>
      <c r="H165" s="291"/>
      <c r="I165" s="291"/>
      <c r="J165" s="291"/>
      <c r="K165" s="175"/>
    </row>
    <row r="166" spans="2:11" ht="17.25" customHeight="1">
      <c r="B166" s="174"/>
      <c r="C166" s="195" t="s">
        <v>701</v>
      </c>
      <c r="D166" s="195"/>
      <c r="E166" s="195"/>
      <c r="F166" s="195" t="s">
        <v>702</v>
      </c>
      <c r="G166" s="235"/>
      <c r="H166" s="236" t="s">
        <v>57</v>
      </c>
      <c r="I166" s="236" t="s">
        <v>60</v>
      </c>
      <c r="J166" s="195" t="s">
        <v>703</v>
      </c>
      <c r="K166" s="175"/>
    </row>
    <row r="167" spans="2:11" ht="17.25" customHeight="1">
      <c r="B167" s="176"/>
      <c r="C167" s="197" t="s">
        <v>704</v>
      </c>
      <c r="D167" s="197"/>
      <c r="E167" s="197"/>
      <c r="F167" s="198" t="s">
        <v>705</v>
      </c>
      <c r="G167" s="237"/>
      <c r="H167" s="238"/>
      <c r="I167" s="238"/>
      <c r="J167" s="197" t="s">
        <v>706</v>
      </c>
      <c r="K167" s="177"/>
    </row>
    <row r="168" spans="2:11" ht="5.25" customHeight="1">
      <c r="B168" s="205"/>
      <c r="C168" s="200"/>
      <c r="D168" s="200"/>
      <c r="E168" s="200"/>
      <c r="F168" s="200"/>
      <c r="G168" s="201"/>
      <c r="H168" s="200"/>
      <c r="I168" s="200"/>
      <c r="J168" s="200"/>
      <c r="K168" s="226"/>
    </row>
    <row r="169" spans="2:11" ht="15" customHeight="1">
      <c r="B169" s="205"/>
      <c r="C169" s="182" t="s">
        <v>710</v>
      </c>
      <c r="D169" s="182"/>
      <c r="E169" s="182"/>
      <c r="F169" s="203" t="s">
        <v>707</v>
      </c>
      <c r="G169" s="182"/>
      <c r="H169" s="182" t="s">
        <v>747</v>
      </c>
      <c r="I169" s="182" t="s">
        <v>709</v>
      </c>
      <c r="J169" s="182">
        <v>120</v>
      </c>
      <c r="K169" s="226"/>
    </row>
    <row r="170" spans="2:11" ht="15" customHeight="1">
      <c r="B170" s="205"/>
      <c r="C170" s="182" t="s">
        <v>756</v>
      </c>
      <c r="D170" s="182"/>
      <c r="E170" s="182"/>
      <c r="F170" s="203" t="s">
        <v>707</v>
      </c>
      <c r="G170" s="182"/>
      <c r="H170" s="182" t="s">
        <v>757</v>
      </c>
      <c r="I170" s="182" t="s">
        <v>709</v>
      </c>
      <c r="J170" s="182" t="s">
        <v>758</v>
      </c>
      <c r="K170" s="226"/>
    </row>
    <row r="171" spans="2:11" ht="15" customHeight="1">
      <c r="B171" s="205"/>
      <c r="C171" s="182" t="s">
        <v>655</v>
      </c>
      <c r="D171" s="182"/>
      <c r="E171" s="182"/>
      <c r="F171" s="203" t="s">
        <v>707</v>
      </c>
      <c r="G171" s="182"/>
      <c r="H171" s="182" t="s">
        <v>774</v>
      </c>
      <c r="I171" s="182" t="s">
        <v>709</v>
      </c>
      <c r="J171" s="182" t="s">
        <v>758</v>
      </c>
      <c r="K171" s="226"/>
    </row>
    <row r="172" spans="2:11" ht="15" customHeight="1">
      <c r="B172" s="205"/>
      <c r="C172" s="182" t="s">
        <v>712</v>
      </c>
      <c r="D172" s="182"/>
      <c r="E172" s="182"/>
      <c r="F172" s="203" t="s">
        <v>713</v>
      </c>
      <c r="G172" s="182"/>
      <c r="H172" s="182" t="s">
        <v>774</v>
      </c>
      <c r="I172" s="182" t="s">
        <v>709</v>
      </c>
      <c r="J172" s="182">
        <v>50</v>
      </c>
      <c r="K172" s="226"/>
    </row>
    <row r="173" spans="2:11" ht="15" customHeight="1">
      <c r="B173" s="205"/>
      <c r="C173" s="182" t="s">
        <v>715</v>
      </c>
      <c r="D173" s="182"/>
      <c r="E173" s="182"/>
      <c r="F173" s="203" t="s">
        <v>707</v>
      </c>
      <c r="G173" s="182"/>
      <c r="H173" s="182" t="s">
        <v>774</v>
      </c>
      <c r="I173" s="182" t="s">
        <v>717</v>
      </c>
      <c r="J173" s="182"/>
      <c r="K173" s="226"/>
    </row>
    <row r="174" spans="2:11" ht="15" customHeight="1">
      <c r="B174" s="205"/>
      <c r="C174" s="182" t="s">
        <v>726</v>
      </c>
      <c r="D174" s="182"/>
      <c r="E174" s="182"/>
      <c r="F174" s="203" t="s">
        <v>713</v>
      </c>
      <c r="G174" s="182"/>
      <c r="H174" s="182" t="s">
        <v>774</v>
      </c>
      <c r="I174" s="182" t="s">
        <v>709</v>
      </c>
      <c r="J174" s="182">
        <v>50</v>
      </c>
      <c r="K174" s="226"/>
    </row>
    <row r="175" spans="2:11" ht="15" customHeight="1">
      <c r="B175" s="205"/>
      <c r="C175" s="182" t="s">
        <v>734</v>
      </c>
      <c r="D175" s="182"/>
      <c r="E175" s="182"/>
      <c r="F175" s="203" t="s">
        <v>713</v>
      </c>
      <c r="G175" s="182"/>
      <c r="H175" s="182" t="s">
        <v>774</v>
      </c>
      <c r="I175" s="182" t="s">
        <v>709</v>
      </c>
      <c r="J175" s="182">
        <v>50</v>
      </c>
      <c r="K175" s="226"/>
    </row>
    <row r="176" spans="2:11" ht="15" customHeight="1">
      <c r="B176" s="205"/>
      <c r="C176" s="182" t="s">
        <v>732</v>
      </c>
      <c r="D176" s="182"/>
      <c r="E176" s="182"/>
      <c r="F176" s="203" t="s">
        <v>713</v>
      </c>
      <c r="G176" s="182"/>
      <c r="H176" s="182" t="s">
        <v>774</v>
      </c>
      <c r="I176" s="182" t="s">
        <v>709</v>
      </c>
      <c r="J176" s="182">
        <v>50</v>
      </c>
      <c r="K176" s="226"/>
    </row>
    <row r="177" spans="2:11" ht="15" customHeight="1">
      <c r="B177" s="205"/>
      <c r="C177" s="182" t="s">
        <v>117</v>
      </c>
      <c r="D177" s="182"/>
      <c r="E177" s="182"/>
      <c r="F177" s="203" t="s">
        <v>707</v>
      </c>
      <c r="G177" s="182"/>
      <c r="H177" s="182" t="s">
        <v>775</v>
      </c>
      <c r="I177" s="182" t="s">
        <v>776</v>
      </c>
      <c r="J177" s="182"/>
      <c r="K177" s="226"/>
    </row>
    <row r="178" spans="2:11" ht="15" customHeight="1">
      <c r="B178" s="205"/>
      <c r="C178" s="182" t="s">
        <v>60</v>
      </c>
      <c r="D178" s="182"/>
      <c r="E178" s="182"/>
      <c r="F178" s="203" t="s">
        <v>707</v>
      </c>
      <c r="G178" s="182"/>
      <c r="H178" s="182" t="s">
        <v>777</v>
      </c>
      <c r="I178" s="182" t="s">
        <v>778</v>
      </c>
      <c r="J178" s="182">
        <v>1</v>
      </c>
      <c r="K178" s="226"/>
    </row>
    <row r="179" spans="2:11" ht="15" customHeight="1">
      <c r="B179" s="205"/>
      <c r="C179" s="182" t="s">
        <v>56</v>
      </c>
      <c r="D179" s="182"/>
      <c r="E179" s="182"/>
      <c r="F179" s="203" t="s">
        <v>707</v>
      </c>
      <c r="G179" s="182"/>
      <c r="H179" s="182" t="s">
        <v>779</v>
      </c>
      <c r="I179" s="182" t="s">
        <v>709</v>
      </c>
      <c r="J179" s="182">
        <v>20</v>
      </c>
      <c r="K179" s="226"/>
    </row>
    <row r="180" spans="2:11" ht="15" customHeight="1">
      <c r="B180" s="205"/>
      <c r="C180" s="182" t="s">
        <v>57</v>
      </c>
      <c r="D180" s="182"/>
      <c r="E180" s="182"/>
      <c r="F180" s="203" t="s">
        <v>707</v>
      </c>
      <c r="G180" s="182"/>
      <c r="H180" s="182" t="s">
        <v>780</v>
      </c>
      <c r="I180" s="182" t="s">
        <v>709</v>
      </c>
      <c r="J180" s="182">
        <v>255</v>
      </c>
      <c r="K180" s="226"/>
    </row>
    <row r="181" spans="2:11" ht="15" customHeight="1">
      <c r="B181" s="205"/>
      <c r="C181" s="182" t="s">
        <v>118</v>
      </c>
      <c r="D181" s="182"/>
      <c r="E181" s="182"/>
      <c r="F181" s="203" t="s">
        <v>707</v>
      </c>
      <c r="G181" s="182"/>
      <c r="H181" s="182" t="s">
        <v>671</v>
      </c>
      <c r="I181" s="182" t="s">
        <v>709</v>
      </c>
      <c r="J181" s="182">
        <v>10</v>
      </c>
      <c r="K181" s="226"/>
    </row>
    <row r="182" spans="2:11" ht="15" customHeight="1">
      <c r="B182" s="205"/>
      <c r="C182" s="182" t="s">
        <v>119</v>
      </c>
      <c r="D182" s="182"/>
      <c r="E182" s="182"/>
      <c r="F182" s="203" t="s">
        <v>707</v>
      </c>
      <c r="G182" s="182"/>
      <c r="H182" s="182" t="s">
        <v>781</v>
      </c>
      <c r="I182" s="182" t="s">
        <v>742</v>
      </c>
      <c r="J182" s="182"/>
      <c r="K182" s="226"/>
    </row>
    <row r="183" spans="2:11" ht="15" customHeight="1">
      <c r="B183" s="205"/>
      <c r="C183" s="182" t="s">
        <v>782</v>
      </c>
      <c r="D183" s="182"/>
      <c r="E183" s="182"/>
      <c r="F183" s="203" t="s">
        <v>707</v>
      </c>
      <c r="G183" s="182"/>
      <c r="H183" s="182" t="s">
        <v>783</v>
      </c>
      <c r="I183" s="182" t="s">
        <v>742</v>
      </c>
      <c r="J183" s="182"/>
      <c r="K183" s="226"/>
    </row>
    <row r="184" spans="2:11" ht="15" customHeight="1">
      <c r="B184" s="205"/>
      <c r="C184" s="182" t="s">
        <v>771</v>
      </c>
      <c r="D184" s="182"/>
      <c r="E184" s="182"/>
      <c r="F184" s="203" t="s">
        <v>707</v>
      </c>
      <c r="G184" s="182"/>
      <c r="H184" s="182" t="s">
        <v>784</v>
      </c>
      <c r="I184" s="182" t="s">
        <v>742</v>
      </c>
      <c r="J184" s="182"/>
      <c r="K184" s="226"/>
    </row>
    <row r="185" spans="2:11" ht="15" customHeight="1">
      <c r="B185" s="205"/>
      <c r="C185" s="182" t="s">
        <v>121</v>
      </c>
      <c r="D185" s="182"/>
      <c r="E185" s="182"/>
      <c r="F185" s="203" t="s">
        <v>713</v>
      </c>
      <c r="G185" s="182"/>
      <c r="H185" s="182" t="s">
        <v>785</v>
      </c>
      <c r="I185" s="182" t="s">
        <v>709</v>
      </c>
      <c r="J185" s="182">
        <v>50</v>
      </c>
      <c r="K185" s="226"/>
    </row>
    <row r="186" spans="2:11" ht="15" customHeight="1">
      <c r="B186" s="205"/>
      <c r="C186" s="182" t="s">
        <v>786</v>
      </c>
      <c r="D186" s="182"/>
      <c r="E186" s="182"/>
      <c r="F186" s="203" t="s">
        <v>713</v>
      </c>
      <c r="G186" s="182"/>
      <c r="H186" s="182" t="s">
        <v>787</v>
      </c>
      <c r="I186" s="182" t="s">
        <v>788</v>
      </c>
      <c r="J186" s="182"/>
      <c r="K186" s="226"/>
    </row>
    <row r="187" spans="2:11" ht="15" customHeight="1">
      <c r="B187" s="205"/>
      <c r="C187" s="182" t="s">
        <v>789</v>
      </c>
      <c r="D187" s="182"/>
      <c r="E187" s="182"/>
      <c r="F187" s="203" t="s">
        <v>713</v>
      </c>
      <c r="G187" s="182"/>
      <c r="H187" s="182" t="s">
        <v>790</v>
      </c>
      <c r="I187" s="182" t="s">
        <v>788</v>
      </c>
      <c r="J187" s="182"/>
      <c r="K187" s="226"/>
    </row>
    <row r="188" spans="2:11" ht="15" customHeight="1">
      <c r="B188" s="205"/>
      <c r="C188" s="182" t="s">
        <v>791</v>
      </c>
      <c r="D188" s="182"/>
      <c r="E188" s="182"/>
      <c r="F188" s="203" t="s">
        <v>713</v>
      </c>
      <c r="G188" s="182"/>
      <c r="H188" s="182" t="s">
        <v>792</v>
      </c>
      <c r="I188" s="182" t="s">
        <v>788</v>
      </c>
      <c r="J188" s="182"/>
      <c r="K188" s="226"/>
    </row>
    <row r="189" spans="2:11" ht="15" customHeight="1">
      <c r="B189" s="205"/>
      <c r="C189" s="239" t="s">
        <v>793</v>
      </c>
      <c r="D189" s="182"/>
      <c r="E189" s="182"/>
      <c r="F189" s="203" t="s">
        <v>713</v>
      </c>
      <c r="G189" s="182"/>
      <c r="H189" s="182" t="s">
        <v>794</v>
      </c>
      <c r="I189" s="182" t="s">
        <v>795</v>
      </c>
      <c r="J189" s="240" t="s">
        <v>796</v>
      </c>
      <c r="K189" s="226"/>
    </row>
    <row r="190" spans="2:11" ht="15" customHeight="1">
      <c r="B190" s="205"/>
      <c r="C190" s="239" t="s">
        <v>45</v>
      </c>
      <c r="D190" s="182"/>
      <c r="E190" s="182"/>
      <c r="F190" s="203" t="s">
        <v>707</v>
      </c>
      <c r="G190" s="182"/>
      <c r="H190" s="179" t="s">
        <v>797</v>
      </c>
      <c r="I190" s="182" t="s">
        <v>798</v>
      </c>
      <c r="J190" s="182"/>
      <c r="K190" s="226"/>
    </row>
    <row r="191" spans="2:11" ht="15" customHeight="1">
      <c r="B191" s="205"/>
      <c r="C191" s="239" t="s">
        <v>799</v>
      </c>
      <c r="D191" s="182"/>
      <c r="E191" s="182"/>
      <c r="F191" s="203" t="s">
        <v>707</v>
      </c>
      <c r="G191" s="182"/>
      <c r="H191" s="182" t="s">
        <v>800</v>
      </c>
      <c r="I191" s="182" t="s">
        <v>742</v>
      </c>
      <c r="J191" s="182"/>
      <c r="K191" s="226"/>
    </row>
    <row r="192" spans="2:11" ht="15" customHeight="1">
      <c r="B192" s="205"/>
      <c r="C192" s="239" t="s">
        <v>801</v>
      </c>
      <c r="D192" s="182"/>
      <c r="E192" s="182"/>
      <c r="F192" s="203" t="s">
        <v>707</v>
      </c>
      <c r="G192" s="182"/>
      <c r="H192" s="182" t="s">
        <v>802</v>
      </c>
      <c r="I192" s="182" t="s">
        <v>742</v>
      </c>
      <c r="J192" s="182"/>
      <c r="K192" s="226"/>
    </row>
    <row r="193" spans="2:11" ht="15" customHeight="1">
      <c r="B193" s="205"/>
      <c r="C193" s="239" t="s">
        <v>803</v>
      </c>
      <c r="D193" s="182"/>
      <c r="E193" s="182"/>
      <c r="F193" s="203" t="s">
        <v>713</v>
      </c>
      <c r="G193" s="182"/>
      <c r="H193" s="182" t="s">
        <v>804</v>
      </c>
      <c r="I193" s="182" t="s">
        <v>742</v>
      </c>
      <c r="J193" s="182"/>
      <c r="K193" s="226"/>
    </row>
    <row r="194" spans="2:11" ht="15" customHeight="1">
      <c r="B194" s="232"/>
      <c r="C194" s="241"/>
      <c r="D194" s="212"/>
      <c r="E194" s="212"/>
      <c r="F194" s="212"/>
      <c r="G194" s="212"/>
      <c r="H194" s="212"/>
      <c r="I194" s="212"/>
      <c r="J194" s="212"/>
      <c r="K194" s="233"/>
    </row>
    <row r="195" spans="2:11" ht="18.75" customHeight="1">
      <c r="B195" s="214"/>
      <c r="C195" s="224"/>
      <c r="D195" s="224"/>
      <c r="E195" s="224"/>
      <c r="F195" s="234"/>
      <c r="G195" s="224"/>
      <c r="H195" s="224"/>
      <c r="I195" s="224"/>
      <c r="J195" s="224"/>
      <c r="K195" s="214"/>
    </row>
    <row r="196" spans="2:11" ht="18.75" customHeight="1">
      <c r="B196" s="214"/>
      <c r="C196" s="224"/>
      <c r="D196" s="224"/>
      <c r="E196" s="224"/>
      <c r="F196" s="234"/>
      <c r="G196" s="224"/>
      <c r="H196" s="224"/>
      <c r="I196" s="224"/>
      <c r="J196" s="224"/>
      <c r="K196" s="214"/>
    </row>
    <row r="197" spans="2:11" ht="18.75" customHeight="1">
      <c r="B197" s="189"/>
      <c r="C197" s="189"/>
      <c r="D197" s="189"/>
      <c r="E197" s="189"/>
      <c r="F197" s="189"/>
      <c r="G197" s="189"/>
      <c r="H197" s="189"/>
      <c r="I197" s="189"/>
      <c r="J197" s="189"/>
      <c r="K197" s="189"/>
    </row>
    <row r="198" spans="2:11" ht="13.5">
      <c r="B198" s="171"/>
      <c r="C198" s="172"/>
      <c r="D198" s="172"/>
      <c r="E198" s="172"/>
      <c r="F198" s="172"/>
      <c r="G198" s="172"/>
      <c r="H198" s="172"/>
      <c r="I198" s="172"/>
      <c r="J198" s="172"/>
      <c r="K198" s="173"/>
    </row>
    <row r="199" spans="2:11" ht="21">
      <c r="B199" s="174"/>
      <c r="C199" s="291" t="s">
        <v>805</v>
      </c>
      <c r="D199" s="291"/>
      <c r="E199" s="291"/>
      <c r="F199" s="291"/>
      <c r="G199" s="291"/>
      <c r="H199" s="291"/>
      <c r="I199" s="291"/>
      <c r="J199" s="291"/>
      <c r="K199" s="175"/>
    </row>
    <row r="200" spans="2:11" ht="25.5" customHeight="1">
      <c r="B200" s="174"/>
      <c r="C200" s="242" t="s">
        <v>806</v>
      </c>
      <c r="D200" s="242"/>
      <c r="E200" s="242"/>
      <c r="F200" s="242" t="s">
        <v>807</v>
      </c>
      <c r="G200" s="243"/>
      <c r="H200" s="292" t="s">
        <v>808</v>
      </c>
      <c r="I200" s="292"/>
      <c r="J200" s="292"/>
      <c r="K200" s="175"/>
    </row>
    <row r="201" spans="2:11" ht="5.25" customHeight="1">
      <c r="B201" s="205"/>
      <c r="C201" s="200"/>
      <c r="D201" s="200"/>
      <c r="E201" s="200"/>
      <c r="F201" s="200"/>
      <c r="G201" s="224"/>
      <c r="H201" s="200"/>
      <c r="I201" s="200"/>
      <c r="J201" s="200"/>
      <c r="K201" s="226"/>
    </row>
    <row r="202" spans="2:11" ht="15" customHeight="1">
      <c r="B202" s="205"/>
      <c r="C202" s="182" t="s">
        <v>798</v>
      </c>
      <c r="D202" s="182"/>
      <c r="E202" s="182"/>
      <c r="F202" s="203" t="s">
        <v>46</v>
      </c>
      <c r="G202" s="182"/>
      <c r="H202" s="293" t="s">
        <v>809</v>
      </c>
      <c r="I202" s="293"/>
      <c r="J202" s="293"/>
      <c r="K202" s="226"/>
    </row>
    <row r="203" spans="2:11" ht="15" customHeight="1">
      <c r="B203" s="205"/>
      <c r="C203" s="182"/>
      <c r="D203" s="182"/>
      <c r="E203" s="182"/>
      <c r="F203" s="203" t="s">
        <v>47</v>
      </c>
      <c r="G203" s="182"/>
      <c r="H203" s="293" t="s">
        <v>810</v>
      </c>
      <c r="I203" s="293"/>
      <c r="J203" s="293"/>
      <c r="K203" s="226"/>
    </row>
    <row r="204" spans="2:11" ht="15" customHeight="1">
      <c r="B204" s="205"/>
      <c r="C204" s="182"/>
      <c r="D204" s="182"/>
      <c r="E204" s="182"/>
      <c r="F204" s="203" t="s">
        <v>50</v>
      </c>
      <c r="G204" s="182"/>
      <c r="H204" s="293" t="s">
        <v>811</v>
      </c>
      <c r="I204" s="293"/>
      <c r="J204" s="293"/>
      <c r="K204" s="226"/>
    </row>
    <row r="205" spans="2:11" ht="15" customHeight="1">
      <c r="B205" s="205"/>
      <c r="C205" s="182"/>
      <c r="D205" s="182"/>
      <c r="E205" s="182"/>
      <c r="F205" s="203" t="s">
        <v>48</v>
      </c>
      <c r="G205" s="182"/>
      <c r="H205" s="293" t="s">
        <v>812</v>
      </c>
      <c r="I205" s="293"/>
      <c r="J205" s="293"/>
      <c r="K205" s="226"/>
    </row>
    <row r="206" spans="2:11" ht="15" customHeight="1">
      <c r="B206" s="205"/>
      <c r="C206" s="182"/>
      <c r="D206" s="182"/>
      <c r="E206" s="182"/>
      <c r="F206" s="203" t="s">
        <v>49</v>
      </c>
      <c r="G206" s="182"/>
      <c r="H206" s="293" t="s">
        <v>813</v>
      </c>
      <c r="I206" s="293"/>
      <c r="J206" s="293"/>
      <c r="K206" s="226"/>
    </row>
    <row r="207" spans="2:11" ht="15" customHeight="1">
      <c r="B207" s="205"/>
      <c r="C207" s="182"/>
      <c r="D207" s="182"/>
      <c r="E207" s="182"/>
      <c r="F207" s="203"/>
      <c r="G207" s="182"/>
      <c r="H207" s="182"/>
      <c r="I207" s="182"/>
      <c r="J207" s="182"/>
      <c r="K207" s="226"/>
    </row>
    <row r="208" spans="2:11" ht="15" customHeight="1">
      <c r="B208" s="205"/>
      <c r="C208" s="182" t="s">
        <v>754</v>
      </c>
      <c r="D208" s="182"/>
      <c r="E208" s="182"/>
      <c r="F208" s="203" t="s">
        <v>81</v>
      </c>
      <c r="G208" s="182"/>
      <c r="H208" s="293" t="s">
        <v>814</v>
      </c>
      <c r="I208" s="293"/>
      <c r="J208" s="293"/>
      <c r="K208" s="226"/>
    </row>
    <row r="209" spans="2:11" ht="15" customHeight="1">
      <c r="B209" s="205"/>
      <c r="C209" s="182"/>
      <c r="D209" s="182"/>
      <c r="E209" s="182"/>
      <c r="F209" s="203" t="s">
        <v>649</v>
      </c>
      <c r="G209" s="182"/>
      <c r="H209" s="293" t="s">
        <v>650</v>
      </c>
      <c r="I209" s="293"/>
      <c r="J209" s="293"/>
      <c r="K209" s="226"/>
    </row>
    <row r="210" spans="2:11" ht="15" customHeight="1">
      <c r="B210" s="205"/>
      <c r="C210" s="182"/>
      <c r="D210" s="182"/>
      <c r="E210" s="182"/>
      <c r="F210" s="203" t="s">
        <v>647</v>
      </c>
      <c r="G210" s="182"/>
      <c r="H210" s="293" t="s">
        <v>815</v>
      </c>
      <c r="I210" s="293"/>
      <c r="J210" s="293"/>
      <c r="K210" s="226"/>
    </row>
    <row r="211" spans="2:11" ht="15" customHeight="1">
      <c r="B211" s="244"/>
      <c r="C211" s="182"/>
      <c r="D211" s="182"/>
      <c r="E211" s="182"/>
      <c r="F211" s="203" t="s">
        <v>651</v>
      </c>
      <c r="G211" s="239"/>
      <c r="H211" s="294" t="s">
        <v>652</v>
      </c>
      <c r="I211" s="294"/>
      <c r="J211" s="294"/>
      <c r="K211" s="245"/>
    </row>
    <row r="212" spans="2:11" ht="15" customHeight="1">
      <c r="B212" s="244"/>
      <c r="C212" s="182"/>
      <c r="D212" s="182"/>
      <c r="E212" s="182"/>
      <c r="F212" s="203" t="s">
        <v>653</v>
      </c>
      <c r="G212" s="239"/>
      <c r="H212" s="294" t="s">
        <v>816</v>
      </c>
      <c r="I212" s="294"/>
      <c r="J212" s="294"/>
      <c r="K212" s="245"/>
    </row>
    <row r="213" spans="2:11" ht="15" customHeight="1">
      <c r="B213" s="244"/>
      <c r="C213" s="182"/>
      <c r="D213" s="182"/>
      <c r="E213" s="182"/>
      <c r="F213" s="203"/>
      <c r="G213" s="239"/>
      <c r="H213" s="230"/>
      <c r="I213" s="230"/>
      <c r="J213" s="230"/>
      <c r="K213" s="245"/>
    </row>
    <row r="214" spans="2:11" ht="15" customHeight="1">
      <c r="B214" s="244"/>
      <c r="C214" s="182" t="s">
        <v>778</v>
      </c>
      <c r="D214" s="182"/>
      <c r="E214" s="182"/>
      <c r="F214" s="203">
        <v>1</v>
      </c>
      <c r="G214" s="239"/>
      <c r="H214" s="294" t="s">
        <v>817</v>
      </c>
      <c r="I214" s="294"/>
      <c r="J214" s="294"/>
      <c r="K214" s="245"/>
    </row>
    <row r="215" spans="2:11" ht="15" customHeight="1">
      <c r="B215" s="244"/>
      <c r="C215" s="182"/>
      <c r="D215" s="182"/>
      <c r="E215" s="182"/>
      <c r="F215" s="203">
        <v>2</v>
      </c>
      <c r="G215" s="239"/>
      <c r="H215" s="294" t="s">
        <v>818</v>
      </c>
      <c r="I215" s="294"/>
      <c r="J215" s="294"/>
      <c r="K215" s="245"/>
    </row>
    <row r="216" spans="2:11" ht="15" customHeight="1">
      <c r="B216" s="244"/>
      <c r="C216" s="182"/>
      <c r="D216" s="182"/>
      <c r="E216" s="182"/>
      <c r="F216" s="203">
        <v>3</v>
      </c>
      <c r="G216" s="239"/>
      <c r="H216" s="294" t="s">
        <v>819</v>
      </c>
      <c r="I216" s="294"/>
      <c r="J216" s="294"/>
      <c r="K216" s="245"/>
    </row>
    <row r="217" spans="2:11" ht="15" customHeight="1">
      <c r="B217" s="244"/>
      <c r="C217" s="182"/>
      <c r="D217" s="182"/>
      <c r="E217" s="182"/>
      <c r="F217" s="203">
        <v>4</v>
      </c>
      <c r="G217" s="239"/>
      <c r="H217" s="294" t="s">
        <v>820</v>
      </c>
      <c r="I217" s="294"/>
      <c r="J217" s="294"/>
      <c r="K217" s="245"/>
    </row>
    <row r="218" spans="2:11" ht="12.75" customHeight="1">
      <c r="B218" s="246"/>
      <c r="C218" s="247"/>
      <c r="D218" s="247"/>
      <c r="E218" s="247"/>
      <c r="F218" s="247"/>
      <c r="G218" s="247"/>
      <c r="H218" s="247"/>
      <c r="I218" s="247"/>
      <c r="J218" s="247"/>
      <c r="K218" s="248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DRAKISA s.r.o.</dc:creator>
  <cp:keywords/>
  <dc:description/>
  <cp:lastModifiedBy>Antošová Kateřina, Mgr.</cp:lastModifiedBy>
  <dcterms:created xsi:type="dcterms:W3CDTF">2023-10-10T11:18:04Z</dcterms:created>
  <dcterms:modified xsi:type="dcterms:W3CDTF">2023-11-29T14:12:43Z</dcterms:modified>
  <cp:category/>
  <cp:version/>
  <cp:contentType/>
  <cp:contentStatus/>
</cp:coreProperties>
</file>